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640" windowWidth="13020" windowHeight="1170" tabRatio="501" activeTab="2"/>
  </bookViews>
  <sheets>
    <sheet name="на 01.01.2015" sheetId="1" r:id="rId1"/>
    <sheet name="Главе" sheetId="8" state="hidden" r:id="rId2"/>
    <sheet name="перечень" sheetId="7" r:id="rId3"/>
    <sheet name="Лист1" sheetId="9" state="hidden" r:id="rId4"/>
    <sheet name="Лист2" sheetId="10" state="hidden" r:id="rId5"/>
    <sheet name="Лист3" sheetId="11" state="hidden" r:id="rId6"/>
    <sheet name="Исполнение АИП" sheetId="12" state="hidden" r:id="rId7"/>
    <sheet name="Лист4" sheetId="13" state="hidden" r:id="rId8"/>
  </sheets>
  <externalReferences>
    <externalReference r:id="rId9"/>
  </externalReferences>
  <definedNames>
    <definedName name="_xlnm._FilterDatabase" localSheetId="0" hidden="1">'на 01.01.2015'!$A$9:$T$1015</definedName>
    <definedName name="_xlnm._FilterDatabase" localSheetId="2" hidden="1">перечень!$A$3:$D$30</definedName>
    <definedName name="Z_040F7A53_882C_426B_A971_3BA4E7F819F6_.wvu.FilterData" localSheetId="0" hidden="1">'на 01.01.2015'!$A$9:$L$406</definedName>
    <definedName name="Z_05C1E2BB_B583_44DD_A8AC_FBF87A053735_.wvu.FilterData" localSheetId="0" hidden="1">'на 01.01.2015'!$A$9:$L$406</definedName>
    <definedName name="Z_05C9DD0B_EBEE_40E7_A642_8B2CDCC810BA_.wvu.FilterData" localSheetId="0" hidden="1">'на 01.01.2015'!$A$9:$L$406</definedName>
    <definedName name="Z_0623BA59_06E0_47C4_A9E0_EFF8949456C2_.wvu.FilterData" localSheetId="0" hidden="1">'на 01.01.2015'!$A$9:$L$406</definedName>
    <definedName name="Z_079216EF_F396_45DE_93AA_DF26C49F532F_.wvu.FilterData" localSheetId="0" hidden="1">'на 01.01.2015'!$A$9:$L$406</definedName>
    <definedName name="Z_081D092E_BCFD_434D_99DD_F262EBF81A7D_.wvu.FilterData" localSheetId="0" hidden="1">'на 01.01.2015'!$A$9:$L$406</definedName>
    <definedName name="Z_09EDEF91_2CA5_4F56_B67B_9D290C461670_.wvu.FilterData" localSheetId="0" hidden="1">'на 01.01.2015'!$A$9:$L$406</definedName>
    <definedName name="Z_0AC3FA68_E0C8_4657_AD81_AF6345EA501C_.wvu.FilterData" localSheetId="0" hidden="1">'на 01.01.2015'!$A$9:$L$406</definedName>
    <definedName name="Z_0B579593_C56D_4394_91C1_F024BBE56EB1_.wvu.FilterData" localSheetId="0" hidden="1">'на 01.01.2015'!$A$9:$L$406</definedName>
    <definedName name="Z_0C6B39CB_8BE2_4437_B7EF_2B863FB64A7A_.wvu.FilterData" localSheetId="0" hidden="1">'на 01.01.2015'!$A$9:$L$406</definedName>
    <definedName name="Z_0C8C20D3_1DCE_4FE1_95B1_F35D8D398254_.wvu.FilterData" localSheetId="0" hidden="1">'на 01.01.2015'!$A$9:$L$406</definedName>
    <definedName name="Z_0CF3E93E_60F6_45C8_AD33_C2CE08831546_.wvu.FilterData" localSheetId="0" hidden="1">'на 01.01.2015'!$A$9:$L$406</definedName>
    <definedName name="Z_0D7F5190_D20E_42FD_AD77_53CB309C7272_.wvu.FilterData" localSheetId="0" hidden="1">'на 01.01.2015'!$A$9:$L$406</definedName>
    <definedName name="Z_0E6786D8_AC3A_48D5_9AD7_4E7485DB6D9C_.wvu.FilterData" localSheetId="0" hidden="1">'на 01.01.2015'!$A$9:$L$406</definedName>
    <definedName name="Z_105D23B5_3830_4B2C_A4D4_FBFBD3BEFB9C_.wvu.FilterData" localSheetId="0" hidden="1">'на 01.01.2015'!$A$9:$L$406</definedName>
    <definedName name="Z_12397037_6208_4B36_BC95_11438284A9DE_.wvu.FilterData" localSheetId="0" hidden="1">'на 01.01.2015'!$A$9:$L$406</definedName>
    <definedName name="Z_1315266B_953C_4E7F_B538_74B6DF400647_.wvu.FilterData" localSheetId="0" hidden="1">'на 01.01.2015'!$A$9:$L$406</definedName>
    <definedName name="Z_13E7ADA2_058C_4412_9AEA_31547694DD5C_.wvu.FilterData" localSheetId="0" hidden="1">'на 01.01.2015'!$A$9:$L$406</definedName>
    <definedName name="Z_16533C21_4A9A_450C_8A94_553B88C3A9CF_.wvu.FilterData" localSheetId="0" hidden="1">'на 01.01.2015'!$A$9:$L$406</definedName>
    <definedName name="Z_168FD5D4_D13B_47B9_8E56_61C627E3620F_.wvu.FilterData" localSheetId="0" hidden="1">'на 01.01.2015'!$A$9:$L$406</definedName>
    <definedName name="Z_176FBEC7_B2AF_4702_A894_382F81F9ECF6_.wvu.FilterData" localSheetId="0" hidden="1">'на 01.01.2015'!$A$9:$L$406</definedName>
    <definedName name="Z_19510E6E_7565_4AC2_BCB4_A345501456B6_.wvu.FilterData" localSheetId="0" hidden="1">'на 01.01.2015'!$A$9:$L$406</definedName>
    <definedName name="Z_1C3DF549_BEC3_47F7_8F0B_A96D42597ECF_.wvu.FilterData" localSheetId="0" hidden="1">'на 01.01.2015'!$A$9:$L$406</definedName>
    <definedName name="Z_1C681B2A_8932_44D9_BF50_EA5DBCC10436_.wvu.FilterData" localSheetId="0" hidden="1">'на 01.01.2015'!$A$9:$L$406</definedName>
    <definedName name="Z_1F274A4D_4DCC_44CA_A1BD_90B7EE180486_.wvu.FilterData" localSheetId="0" hidden="1">'на 01.01.2015'!$A$9:$L$406</definedName>
    <definedName name="Z_1FF678B1_7F2B_4362_81E7_D3C79ED64B95_.wvu.FilterData" localSheetId="0" hidden="1">'на 01.01.2015'!$A$9:$L$406</definedName>
    <definedName name="Z_216AEA56_C079_4104_83C7_B22F3C2C4895_.wvu.FilterData" localSheetId="0" hidden="1">'на 01.01.2015'!$A$9:$L$406</definedName>
    <definedName name="Z_2181C7D4_AA52_40AC_A808_5D532F9A4DB9_.wvu.FilterData" localSheetId="0" hidden="1">'на 01.01.2015'!$A$9:$L$406</definedName>
    <definedName name="Z_22A3361C_6866_4206_B8FA_E848438D95B8_.wvu.FilterData" localSheetId="0" hidden="1">'на 01.01.2015'!$A$9:$L$406</definedName>
    <definedName name="Z_24D1D1DF_90B3_41D1_82E1_05DE887CC58D_.wvu.FilterData" localSheetId="0" hidden="1">'на 01.01.2015'!$A$9:$L$406</definedName>
    <definedName name="Z_24E5C1BC_322C_4FEF_B964_F0DCC04482C1_.wvu.Cols" localSheetId="0" hidden="1">'на 01.01.2015'!#REF!,'на 01.01.2015'!$R:$R</definedName>
    <definedName name="Z_24E5C1BC_322C_4FEF_B964_F0DCC04482C1_.wvu.FilterData" localSheetId="0" hidden="1">'на 01.01.2015'!$A$9:$L$406</definedName>
    <definedName name="Z_24E5C1BC_322C_4FEF_B964_F0DCC04482C1_.wvu.Rows" localSheetId="0" hidden="1">'на 01.01.2015'!#REF!</definedName>
    <definedName name="Z_26E7CD7D_71FD_4075_B268_E6444384CE7D_.wvu.FilterData" localSheetId="0" hidden="1">'на 01.01.2015'!$A$9:$L$406</definedName>
    <definedName name="Z_28008BE5_0693_468D_890E_2AE562EDDFCA_.wvu.FilterData" localSheetId="0" hidden="1">'на 01.01.2015'!$A$9:$L$406</definedName>
    <definedName name="Z_2C47EAD7_6B0B_40AB_9599_0BF3302E35F1_.wvu.FilterData" localSheetId="0" hidden="1">'на 01.01.2015'!$A$9:$L$406</definedName>
    <definedName name="Z_2D918A37_6905_4BEF_BC3A_DA45E968DAC3_.wvu.FilterData" localSheetId="0" hidden="1">'на 01.01.2015'!$A$9:$L$406</definedName>
    <definedName name="Z_2DF88C31_E5A0_4DFE_877D_5A31D3992603_.wvu.Rows" localSheetId="0" hidden="1">'на 01.01.2015'!$287:$298,'на 01.01.2015'!#REF!,'на 01.01.2015'!#REF!,'на 01.01.2015'!#REF!,'на 01.01.2015'!#REF!,'на 01.01.2015'!#REF!,'на 01.01.2015'!#REF!,'на 01.01.2015'!#REF!,'на 01.01.2015'!#REF!,'на 01.01.2015'!#REF!,'на 01.01.2015'!#REF!</definedName>
    <definedName name="Z_2F3BAFC5_8792_4BC0_833F_5CB9ACB14A14_.wvu.FilterData" localSheetId="0" hidden="1">'на 01.01.2015'!$A$9:$L$406</definedName>
    <definedName name="Z_2F7AC811_CA37_46E3_866E_6E10DF43054A_.wvu.FilterData" localSheetId="0" hidden="1">'на 01.01.2015'!$A$9:$T$394</definedName>
    <definedName name="Z_31985263_3556_4B71_A26F_62706F49B320_.wvu.FilterData" localSheetId="0" hidden="1">'на 01.01.2015'!$A$9:$L$406</definedName>
    <definedName name="Z_31EABA3C_DD8D_46BF_85B1_09527EF8E816_.wvu.FilterData" localSheetId="0" hidden="1">'на 01.01.2015'!$A$9:$L$406</definedName>
    <definedName name="Z_34E97F8E_B808_4C29_AFA8_24160BA8B576_.wvu.FilterData" localSheetId="0" hidden="1">'на 01.01.2015'!$A$9:$L$406</definedName>
    <definedName name="Z_3597F15D_13FB_47E4_B2D7_0713796F1B32_.wvu.FilterData" localSheetId="0" hidden="1">'на 01.01.2015'!$A$9:$L$406</definedName>
    <definedName name="Z_36279478_DEDD_46A7_8B6D_9500CB65A35C_.wvu.FilterData" localSheetId="0" hidden="1">'на 01.01.2015'!$A$9:$L$406</definedName>
    <definedName name="Z_36282042_958F_4D98_9515_9E9271F26AA2_.wvu.FilterData" localSheetId="0" hidden="1">'на 01.01.2015'!$A$9:$L$406</definedName>
    <definedName name="Z_36AEB3FF_FCBC_4E21_8EFE_F20781816ED3_.wvu.FilterData" localSheetId="0" hidden="1">'на 01.01.2015'!$A$9:$L$406</definedName>
    <definedName name="Z_37F8CE32_8CE8_4D95_9C0E_63112E6EFFE9_.wvu.Cols" localSheetId="0" hidden="1">'на 01.01.2015'!$Q:$R</definedName>
    <definedName name="Z_37F8CE32_8CE8_4D95_9C0E_63112E6EFFE9_.wvu.FilterData" localSheetId="0" hidden="1">'на 01.01.2015'!$A$9:$L$406</definedName>
    <definedName name="Z_37F8CE32_8CE8_4D95_9C0E_63112E6EFFE9_.wvu.PrintArea" localSheetId="0" hidden="1">'на 01.01.2015'!$A$1:$S$406</definedName>
    <definedName name="Z_37F8CE32_8CE8_4D95_9C0E_63112E6EFFE9_.wvu.PrintTitles" localSheetId="0" hidden="1">'на 01.01.2015'!$7:$10</definedName>
    <definedName name="Z_37F8CE32_8CE8_4D95_9C0E_63112E6EFFE9_.wvu.Rows" localSheetId="0" hidden="1">'на 01.01.2015'!$287:$298,'на 01.01.2015'!$29:$34,'на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</definedName>
    <definedName name="Z_3AAEA08B_779A_471D_BFA0_0D98BF9A4FAD_.wvu.FilterData" localSheetId="0" hidden="1">'на 01.01.2015'!$A$9:$L$406</definedName>
    <definedName name="Z_3C9F72CF_10C2_48CF_BBB6_A2B9A1393F37_.wvu.FilterData" localSheetId="0" hidden="1">'на 01.01.2015'!$A$9:$L$406</definedName>
    <definedName name="Z_3D1280C8_646B_4BB2_862F_8A8207220C6A_.wvu.FilterData" localSheetId="0" hidden="1">'на 01.01.2015'!$A$9:$L$406</definedName>
    <definedName name="Z_3DB4F6FC_CE58_4083_A6ED_88DCB901BB99_.wvu.FilterData" localSheetId="0" hidden="1">'на 01.01.2015'!$A$9:$L$406</definedName>
    <definedName name="Z_403313B7_B74E_4D03_8AB9_B2A52A5BA330_.wvu.FilterData" localSheetId="0" hidden="1">'на 01.01.2015'!$A$9:$L$406</definedName>
    <definedName name="Z_4055661A_C391_44E3_B71B_DF824D593415_.wvu.FilterData" localSheetId="0" hidden="1">'на 01.01.2015'!$A$9:$L$406</definedName>
    <definedName name="Z_415B8653_FE9C_472E_85AE_9CFA9B00FD5E_.wvu.FilterData" localSheetId="0" hidden="1">'на 01.01.2015'!$A$9:$L$406</definedName>
    <definedName name="Z_4388DD05_A74C_4C1C_A344_6EEDB2F4B1B0_.wvu.FilterData" localSheetId="0" hidden="1">'на 01.01.2015'!$A$9:$L$406</definedName>
    <definedName name="Z_445590C0_7350_4A17_AB85_F8DCF9494ECC_.wvu.FilterData" localSheetId="0" hidden="1">'на 01.01.2015'!$A$9:$L$406</definedName>
    <definedName name="Z_45D27932_FD3D_46DE_B431_4E5606457D7F_.wvu.FilterData" localSheetId="0" hidden="1">'на 01.01.2015'!$A$9:$L$406</definedName>
    <definedName name="Z_47DE35B6_B347_4C65_8E49_C2008CA773EB_.wvu.FilterData" localSheetId="0" hidden="1">'на 01.01.2015'!$A$9:$L$406</definedName>
    <definedName name="Z_4BB7905C_0E11_42F1_848D_90186131796A_.wvu.FilterData" localSheetId="0" hidden="1">'на 01.01.2015'!$A$9:$L$406</definedName>
    <definedName name="Z_4C1FE39D_945F_4F14_94DF_F69B283DCD9F_.wvu.FilterData" localSheetId="0" hidden="1">'на 01.01.2015'!$A$9:$L$406</definedName>
    <definedName name="Z_52C40832_4D48_45A4_B802_95C62DCB5A61_.wvu.FilterData" localSheetId="0" hidden="1">'на 01.01.2015'!$A$9:$L$406</definedName>
    <definedName name="Z_55266A36_B6A9_42E1_8467_17D14F12BABD_.wvu.FilterData" localSheetId="0" hidden="1">'на 01.01.2015'!$A$9:$L$406</definedName>
    <definedName name="Z_565A1A16_6A4F_4794_B3C1_1808DC7E86C0_.wvu.FilterData" localSheetId="0" hidden="1">'на 01.01.2015'!$A$9:$L$406</definedName>
    <definedName name="Z_568C3823_FEE7_49C8_B4CF_3D48541DA65C_.wvu.FilterData" localSheetId="0" hidden="1">'на 01.01.2015'!$A$9:$L$406</definedName>
    <definedName name="Z_56C18D87_C587_43F7_9147_D7827AADF66D_.wvu.FilterData" localSheetId="0" hidden="1">'на 01.01.2015'!$A$9:$L$406</definedName>
    <definedName name="Z_5729DC83_8713_4B21_9D2C_8A74D021747E_.wvu.FilterData" localSheetId="0" hidden="1">'на 01.01.2015'!$A$9:$L$406</definedName>
    <definedName name="Z_58270B81_2C5A_44D4_84D8_B29B6BA03243_.wvu.FilterData" localSheetId="0" hidden="1">'на 01.01.2015'!$A$9:$L$406</definedName>
    <definedName name="Z_59F91900_CAE9_4608_97BE_FBC0993C389F_.wvu.FilterData" localSheetId="0" hidden="1">'на 01.01.2015'!$A$9:$L$406</definedName>
    <definedName name="Z_5C13A1A0_C535_4639_90BE_9B5D72B8AEDB_.wvu.FilterData" localSheetId="0" hidden="1">'на 01.01.2015'!$A$9:$L$406</definedName>
    <definedName name="Z_5CDE7466_9008_4EE8_8F19_E26D937B15F6_.wvu.FilterData" localSheetId="0" hidden="1">'на 01.01.2015'!$A$9:$L$406</definedName>
    <definedName name="Z_60657231_C99E_4191_A90E_C546FB588843_.wvu.FilterData" localSheetId="0" hidden="1">'на 01.01.2015'!$A$9:$L$406</definedName>
    <definedName name="Z_60B33E92_3815_4061_91AA_8E38B8895054_.wvu.FilterData" localSheetId="0" hidden="1">'на 01.01.2015'!$A$9:$L$406</definedName>
    <definedName name="Z_62691467_BD46_47AE_A6DF_52CBD0D9817B_.wvu.FilterData" localSheetId="0" hidden="1">'на 01.01.2015'!$A$9:$L$406</definedName>
    <definedName name="Z_638AAAE8_8FF2_44D0_A160_BB2A9AEB5B72_.wvu.FilterData" localSheetId="0" hidden="1">'на 01.01.2015'!$A$9:$L$406</definedName>
    <definedName name="Z_63D45DC6_0D62_438A_9069_0A4378090381_.wvu.FilterData" localSheetId="0" hidden="1">'на 01.01.2015'!$A$9:$L$406</definedName>
    <definedName name="Z_6BE4E62B_4F97_4F96_9638_8ADCE8F932B1_.wvu.FilterData" localSheetId="0" hidden="1">'на 01.01.2015'!$A$9:$L$406</definedName>
    <definedName name="Z_6BE735CC_AF2E_4F67_B22D_A8AB001D3353_.wvu.FilterData" localSheetId="0" hidden="1">'на 01.01.2015'!$A$9:$L$406</definedName>
    <definedName name="Z_6CF84B0C_144A_4CF4_A34E_B9147B738037_.wvu.FilterData" localSheetId="0" hidden="1">'на 01.01.2015'!$A$9:$L$406</definedName>
    <definedName name="Z_6E2D6686_B9FD_4BBA_8CD4_95C6386F5509_.wvu.FilterData" localSheetId="0" hidden="1">'на 01.01.2015'!$A$9:$L$406</definedName>
    <definedName name="Z_6F60BF81_D1A9_4E04_93E7_3EE7124B8D23_.wvu.FilterData" localSheetId="0" hidden="1">'на 01.01.2015'!$A$9:$L$406</definedName>
    <definedName name="Z_706D67E7_3361_40B2_829D_8844AB8060E2_.wvu.FilterData" localSheetId="0" hidden="1">'на 01.01.2015'!$A$9:$L$406</definedName>
    <definedName name="Z_7246383F_5A7C_4469_ABE5_F3DE99D7B98C_.wvu.FilterData" localSheetId="0" hidden="1">'на 01.01.2015'!$A$9:$L$406</definedName>
    <definedName name="Z_742C8CE1_B323_4B6C_901C_E2B713ADDB04_.wvu.FilterData" localSheetId="0" hidden="1">'на 01.01.2015'!$A$9:$L$406</definedName>
    <definedName name="Z_762066AC_D656_4392_845D_8C6157B76764_.wvu.FilterData" localSheetId="0" hidden="1">'на 01.01.2015'!$A$9:$L$406</definedName>
    <definedName name="Z_799DB00F_141C_483B_A462_359C05A36D93_.wvu.FilterData" localSheetId="0" hidden="1">'на 01.01.2015'!$A$9:$L$406</definedName>
    <definedName name="Z_7A09065A_45D5_4C53_B9DD_121DF6719D64_.wvu.FilterData" localSheetId="0" hidden="1">'на 01.01.2015'!$A$9:$L$406</definedName>
    <definedName name="Z_7AE14342_BF53_4FA2_8C85_1038D8BA9596_.wvu.FilterData" localSheetId="0" hidden="1">'на 01.01.2015'!$A$9:$L$406</definedName>
    <definedName name="Z_7BC27702_AD83_4B6E_860E_D694439F877D_.wvu.FilterData" localSheetId="0" hidden="1">'на 01.01.2015'!$A$9:$L$406</definedName>
    <definedName name="Z_7DB24378_D193_4D04_9739_831C8625EEAE_.wvu.FilterData" localSheetId="0" hidden="1">'на 01.01.2015'!$A$9:$T$394</definedName>
    <definedName name="Z_81403331_C5EB_4760_B273_D3D9C8D43951_.wvu.FilterData" localSheetId="0" hidden="1">'на 01.01.2015'!$A$9:$L$406</definedName>
    <definedName name="Z_8280D1E0_5055_49CD_A383_D6B2F2EBD512_.wvu.FilterData" localSheetId="0" hidden="1">'на 01.01.2015'!$A$9:$L$406</definedName>
    <definedName name="Z_8462E4B7_FF49_4401_9CB1_027D70C3D86B_.wvu.FilterData" localSheetId="0" hidden="1">'на 01.01.2015'!$A$9:$L$406</definedName>
    <definedName name="Z_8649CC96_F63A_4F83_8C89_AA8F47AC05F3_.wvu.FilterData" localSheetId="0" hidden="1">'на 01.01.2015'!$A$9:$L$406</definedName>
    <definedName name="Z_87AE545F_036F_4E8B_9D04_AE59AB8BAC14_.wvu.FilterData" localSheetId="0" hidden="1">'на 01.01.2015'!$A$9:$L$406</definedName>
    <definedName name="Z_8878B53B_0E8A_4A11_8A26_C2AC9BB8A4A9_.wvu.FilterData" localSheetId="0" hidden="1">'на 01.01.2015'!$A$9:$L$406</definedName>
    <definedName name="Z_8C654415_86D2_479D_A511_8A4B3774E375_.wvu.FilterData" localSheetId="0" hidden="1">'на 01.01.2015'!$A$9:$L$406</definedName>
    <definedName name="Z_8CAD663B_CD5E_4846_B4FD_69BCB6D1EB12_.wvu.FilterData" localSheetId="0" hidden="1">'на 01.01.2015'!$A$9:$L$406</definedName>
    <definedName name="Z_8CB267BE_E783_4914_8FFF_50D79F1D75CF_.wvu.FilterData" localSheetId="0" hidden="1">'на 01.01.2015'!$A$9:$L$406</definedName>
    <definedName name="Z_8D7BE686_9FAF_4C26_8FD5_5395E55E0797_.wvu.FilterData" localSheetId="0" hidden="1">'на 01.01.2015'!$A$9:$L$406</definedName>
    <definedName name="Z_8D8D2F4C_3B7E_4C1F_A367_4BA418733E1A_.wvu.FilterData" localSheetId="0" hidden="1">'на 01.01.2015'!$A$9:$L$406</definedName>
    <definedName name="Z_8E62A2BE_7CE7_496E_AC79_F133ABDC98BF_.wvu.FilterData" localSheetId="0" hidden="1">'на 01.01.2015'!$A$9:$L$406</definedName>
    <definedName name="Z_935DFEC4_8817_4BB5_A846_9674D5A05EE9_.wvu.FilterData" localSheetId="0" hidden="1">'на 01.01.2015'!$A$9:$L$406</definedName>
    <definedName name="Z_95B5A563_A81C_425C_AC80_18232E0FA0F2_.wvu.FilterData" localSheetId="0" hidden="1">'на 01.01.2015'!$A$9:$L$406</definedName>
    <definedName name="Z_96167660_EA8B_4F7D_87A1_785E97B459B3_.wvu.FilterData" localSheetId="0" hidden="1">'на 01.01.2015'!$A$9:$L$406</definedName>
    <definedName name="Z_96879477_4713_4ABC_982A_7EB1C07B4DED_.wvu.FilterData" localSheetId="0" hidden="1">'на 01.01.2015'!$A$9:$L$406</definedName>
    <definedName name="Z_97F74FDF_2C27_4D85_A3A7_1EF51A8A2DFF_.wvu.FilterData" localSheetId="0" hidden="1">'на 01.01.2015'!$A$9:$L$406</definedName>
    <definedName name="Z_9A769443_7DFA_43D5_AB26_6F2EEF53DAF1_.wvu.FilterData" localSheetId="0" hidden="1">'на 01.01.2015'!$A$9:$L$406</definedName>
    <definedName name="Z_9C310551_EC8B_4B87_B5AF_39FC532C6FE3_.wvu.FilterData" localSheetId="0" hidden="1">'на 01.01.2015'!$A$9:$L$406</definedName>
    <definedName name="Z_9D24C81C_5B18_4B40_BF88_7236C9CAE366_.wvu.FilterData" localSheetId="0" hidden="1">'на 01.01.2015'!$A$9:$L$406</definedName>
    <definedName name="Z_9E943B7D_D4C7_443F_BC4C_8AB90546D8A5_.wvu.Cols" localSheetId="0" hidden="1">'на 01.01.2015'!$Q:$Q,'на 01.01.2015'!$T:$V</definedName>
    <definedName name="Z_9E943B7D_D4C7_443F_BC4C_8AB90546D8A5_.wvu.FilterData" localSheetId="0" hidden="1">'на 01.01.2015'!$A$5:$T$394</definedName>
    <definedName name="Z_9E943B7D_D4C7_443F_BC4C_8AB90546D8A5_.wvu.PrintTitles" localSheetId="0" hidden="1">'на 01.01.2015'!$7:$10</definedName>
    <definedName name="Z_9E943B7D_D4C7_443F_BC4C_8AB90546D8A5_.wvu.Rows" localSheetId="0" hidden="1">'на 01.01.2015'!#REF!,'на 01.01.2015'!$287:$298,'на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01.01.2015'!#REF!,'на 01.01.2015'!#REF!</definedName>
    <definedName name="Z_9EC99D85_9CBB_4D41_A0AC_5A782960B43C_.wvu.FilterData" localSheetId="0" hidden="1">'на 01.01.2015'!$A$9:$L$406</definedName>
    <definedName name="Z_A0EB0A04_1124_498B_8C4B_C1E25B53C1A8_.wvu.FilterData" localSheetId="0" hidden="1">'на 01.01.2015'!$A$9:$L$406</definedName>
    <definedName name="Z_A2611F3A_C06C_4662_B39E_6F08BA7C9B14_.wvu.FilterData" localSheetId="0" hidden="1">'на 01.01.2015'!$A$9:$L$406</definedName>
    <definedName name="Z_A28DA500_33FC_4913_B21A_3E2D7ED7A130_.wvu.FilterData" localSheetId="0" hidden="1">'на 01.01.2015'!$A$9:$L$406</definedName>
    <definedName name="Z_A62258B9_7768_4C4F_AFFC_537782E81CFF_.wvu.FilterData" localSheetId="0" hidden="1">'на 01.01.2015'!$A$9:$L$406</definedName>
    <definedName name="Z_A65D4FF6_26A1_47FE_AF98_41E05002FB1E_.wvu.FilterData" localSheetId="0" hidden="1">'на 01.01.2015'!$A$9:$L$406</definedName>
    <definedName name="Z_A98C96B5_CE3A_4FF9_B3E5_0DBB66ADC5BB_.wvu.FilterData" localSheetId="0" hidden="1">'на 01.01.2015'!$A$9:$L$406</definedName>
    <definedName name="Z_AA4C7BF5_07E0_4095_B165_D2AF600190FA_.wvu.FilterData" localSheetId="0" hidden="1">'на 01.01.2015'!$A$9:$L$406</definedName>
    <definedName name="Z_AAC4B5AB_1913_4D9C_A1FF_BD9345E009EB_.wvu.FilterData" localSheetId="0" hidden="1">'на 01.01.2015'!$A$9:$L$406</definedName>
    <definedName name="Z_AF01D870_77CB_46A2_A95B_3A27FF42EAA8_.wvu.FilterData" localSheetId="0" hidden="1">'на 01.01.2015'!$A$9:$L$406</definedName>
    <definedName name="Z_B180D137_9F25_4AD4_9057_37928F1867A8_.wvu.FilterData" localSheetId="0" hidden="1">'на 01.01.2015'!$A$9:$L$406</definedName>
    <definedName name="Z_B2D38EAC_E767_43A7_B7A2_621639FE347D_.wvu.FilterData" localSheetId="0" hidden="1">'на 01.01.2015'!$A$9:$L$406</definedName>
    <definedName name="Z_B3339176_D3D0_4D7A_8AAB_C0B71F942A93_.wvu.FilterData" localSheetId="0" hidden="1">'на 01.01.2015'!$A$9:$L$406</definedName>
    <definedName name="Z_B45FAC42_679D_43AB_B511_9E5492CAC2DB_.wvu.FilterData" localSheetId="0" hidden="1">'на 01.01.2015'!$A$9:$L$406</definedName>
    <definedName name="Z_B56BEF44_39DC_4F5B_A5E5_157C237832AF_.wvu.FilterData" localSheetId="0" hidden="1">'на 01.01.2015'!$A$9:$L$406</definedName>
    <definedName name="Z_B7A4DC29_6CA3_48BD_BD2B_5EA61D250392_.wvu.FilterData" localSheetId="0" hidden="1">'на 01.01.2015'!$A$9:$L$406</definedName>
    <definedName name="Z_B7F67755_3086_43A6_86E7_370F80E61BD0_.wvu.FilterData" localSheetId="0" hidden="1">'на 01.01.2015'!$A$9:$L$406</definedName>
    <definedName name="Z_BE442298_736F_47F5_9592_76FFCCDA59DB_.wvu.FilterData" localSheetId="0" hidden="1">'на 01.01.2015'!$A$9:$L$406</definedName>
    <definedName name="Z_BF65F093_304D_44F0_BF26_E5F8F9093CF5_.wvu.FilterData" localSheetId="0" hidden="1">'на 01.01.2015'!$A$9:$T$394</definedName>
    <definedName name="Z_C2E7FF11_4F7B_4EA9_AD45_A8385AC4BC24_.wvu.FilterData" localSheetId="0" hidden="1">'на 01.01.2015'!$A$9:$L$406</definedName>
    <definedName name="Z_C3E7B974_7E68_49C9_8A66_DEBBC3D71CB8_.wvu.FilterData" localSheetId="0" hidden="1">'на 01.01.2015'!$A$9:$L$406</definedName>
    <definedName name="Z_C47D5376_4107_461D_B353_0F0CCA5A27B8_.wvu.FilterData" localSheetId="0" hidden="1">'на 01.01.2015'!$A$9:$L$406</definedName>
    <definedName name="Z_C55D9313_9108_41CA_AD0E_FE2F7292C638_.wvu.FilterData" localSheetId="0" hidden="1">'на 01.01.2015'!$A$9:$L$406</definedName>
    <definedName name="Z_C5D84F85_3611_4C2A_903D_ECFF3A3DA3D9_.wvu.FilterData" localSheetId="0" hidden="1">'на 01.01.2015'!$A$9:$L$406</definedName>
    <definedName name="Z_C74598AC_1D4B_466D_8455_294C1A2E69BB_.wvu.FilterData" localSheetId="0" hidden="1">'на 01.01.2015'!$A$9:$L$406</definedName>
    <definedName name="Z_C8C7D91A_0101_429D_A7C4_25C2A366909A_.wvu.Cols" localSheetId="0" hidden="1">'на 01.01.2015'!$O:$O,'на 01.01.2015'!$Q:$Q</definedName>
    <definedName name="Z_C8C7D91A_0101_429D_A7C4_25C2A366909A_.wvu.FilterData" localSheetId="0" hidden="1">'на 01.01.2015'!$A$9:$T$394</definedName>
    <definedName name="Z_C8C7D91A_0101_429D_A7C4_25C2A366909A_.wvu.Rows" localSheetId="0" hidden="1">'на 01.01.2015'!$287:$298,'на 01.01.2015'!#REF!,'на 01.01.2015'!#REF!,'на 01.01.2015'!#REF!,'на 01.01.2015'!#REF!,'на 01.01.2015'!#REF!,'на 01.01.2015'!#REF!,'на 01.01.2015'!#REF!,'на 01.01.2015'!#REF!,'на 01.01.2015'!#REF!</definedName>
    <definedName name="Z_C98B4A4E_FC1F_45B3_ABB0_7DC9BD4B8057_.wvu.FilterData" localSheetId="0" hidden="1">'на 01.01.2015'!$A$9:$L$406</definedName>
    <definedName name="Z_CAAD7F8A_A328_4C0A_9ECF_2AD83A08D699_.wvu.FilterData" localSheetId="0" hidden="1">'на 01.01.2015'!$A$9:$L$406</definedName>
    <definedName name="Z_CB4880DD_CE83_4DFC_BBA7_70687256D5A4_.wvu.FilterData" localSheetId="0" hidden="1">'на 01.01.2015'!$A$9:$L$406</definedName>
    <definedName name="Z_CBF12BD1_A071_4448_8003_32E74F40E3E3_.wvu.FilterData" localSheetId="0" hidden="1">'на 01.01.2015'!$A$9:$L$406</definedName>
    <definedName name="Z_CBF9D894_3FD2_4B68_BAC8_643DB23851C0_.wvu.FilterData" localSheetId="0" hidden="1">'на 01.01.2015'!$A$9:$L$406</definedName>
    <definedName name="Z_CBF9D894_3FD2_4B68_BAC8_643DB23851C0_.wvu.Rows" localSheetId="0" hidden="1">'на 01.01.2015'!$287:$298,'на 01.01.2015'!#REF!,'на 01.01.2015'!#REF!,'на 01.01.2015'!#REF!</definedName>
    <definedName name="Z_CCC17219_B1A3_4C6B_B903_0E4550432FD0_.wvu.FilterData" localSheetId="0" hidden="1">'на 01.01.2015'!$A$9:$L$406</definedName>
    <definedName name="Z_D20DFCFE_63F9_4265_B37B_4F36C46DF159_.wvu.FilterData" localSheetId="0" hidden="1">'на 01.01.2015'!$A$9:$T$394</definedName>
    <definedName name="Z_D20DFCFE_63F9_4265_B37B_4F36C46DF159_.wvu.Rows" localSheetId="0" hidden="1">'на 01.01.2015'!#REF!,'на 01.01.2015'!#REF!</definedName>
    <definedName name="Z_D343F548_3DE6_4716_9B8B_0FF1DF1B1DE3_.wvu.FilterData" localSheetId="0" hidden="1">'на 01.01.2015'!$A$9:$L$406</definedName>
    <definedName name="Z_D3C3EFC2_493C_4B9B_BC16_8147B08F8F65_.wvu.FilterData" localSheetId="0" hidden="1">'на 01.01.2015'!$A$9:$L$406</definedName>
    <definedName name="Z_D3F31BC4_4CDA_431B_BA5F_ADE76A923760_.wvu.FilterData" localSheetId="0" hidden="1">'на 01.01.2015'!$A$9:$L$406</definedName>
    <definedName name="Z_D45ABB34_16CC_462D_8459_2034D47F465D_.wvu.FilterData" localSheetId="0" hidden="1">'на 01.01.2015'!$A$9:$L$406</definedName>
    <definedName name="Z_D5317C3A_3EDA_404B_818D_EAF558810951_.wvu.FilterData" localSheetId="0" hidden="1">'на 01.01.2015'!$A$9:$L$406</definedName>
    <definedName name="Z_D537FB3B_712D_486A_BA32_4F73BEB2AA19_.wvu.FilterData" localSheetId="0" hidden="1">'на 01.01.2015'!$A$9:$L$406</definedName>
    <definedName name="Z_D6730C21_0555_4F4D_B589_9DE5CFF9C442_.wvu.FilterData" localSheetId="0" hidden="1">'на 01.01.2015'!$A$9:$L$406</definedName>
    <definedName name="Z_D8418465_ECB6_40A4_8538_9D6D02B4E5CE_.wvu.FilterData" localSheetId="0" hidden="1">'на 01.01.2015'!$A$9:$L$406</definedName>
    <definedName name="Z_D8836A46_4276_4875_86A1_BB0E2B53006C_.wvu.FilterData" localSheetId="0" hidden="1">'на 01.01.2015'!$A$9:$L$406</definedName>
    <definedName name="Z_D8EBE17E_7A1A_4392_901C_A4C8DD4BAF28_.wvu.FilterData" localSheetId="0" hidden="1">'на 01.01.2015'!$A$9:$L$406</definedName>
    <definedName name="Z_D97BC9A1_860C_45CB_8FAD_B69CEE39193C_.wvu.FilterData" localSheetId="0" hidden="1">'на 01.01.2015'!$A$9:$L$406</definedName>
    <definedName name="Z_DC263B7F_7E05_4E66_AE9F_05D6DDE635B1_.wvu.FilterData" localSheetId="0" hidden="1">'на 01.01.2015'!$A$9:$L$406</definedName>
    <definedName name="Z_DC796824_ECED_4590_A3E8_8D5A3534C637_.wvu.FilterData" localSheetId="0" hidden="1">'на 01.01.2015'!$A$9:$L$406</definedName>
    <definedName name="Z_DCC1B134_1BA2_418E_B1D0_0938D8743370_.wvu.FilterData" localSheetId="0" hidden="1">'на 01.01.2015'!$A$9:$L$406</definedName>
    <definedName name="Z_DDA68DE5_EF86_4A52_97CD_589088C5FE7A_.wvu.FilterData" localSheetId="0" hidden="1">'на 01.01.2015'!$A$9:$L$406</definedName>
    <definedName name="Z_DE2C3999_6F3E_4D24_86CF_8803BF5FAA48_.wvu.FilterData" localSheetId="0" hidden="1">'на 01.01.2015'!$A$9:$T$394</definedName>
    <definedName name="Z_DEA6EDB2_F27D_4C8F_B061_FD80BEC5543F_.wvu.FilterData" localSheetId="0" hidden="1">'на 01.01.2015'!$A$9:$L$406</definedName>
    <definedName name="Z_E0B34E03_0754_4713_9A98_5ACEE69C9E71_.wvu.FilterData" localSheetId="0" hidden="1">'на 01.01.2015'!$A$9:$L$406</definedName>
    <definedName name="Z_E1E7843B_3EC3_4FFF_9B1C_53E7DE6A4004_.wvu.FilterData" localSheetId="0" hidden="1">'на 01.01.2015'!$A$9:$L$406</definedName>
    <definedName name="Z_E25FE844_1AD8_4E16_B2DB_9033A702F13A_.wvu.FilterData" localSheetId="0" hidden="1">'на 01.01.2015'!$A$9:$L$406</definedName>
    <definedName name="Z_E2861A4E_263A_4BE6_9223_2DA352B0AD2D_.wvu.FilterData" localSheetId="0" hidden="1">'на 01.01.2015'!$A$9:$L$406</definedName>
    <definedName name="Z_E2FB76DF_1C94_4620_8087_FEE12FDAA3D2_.wvu.FilterData" localSheetId="0" hidden="1">'на 01.01.2015'!$A$9:$L$406</definedName>
    <definedName name="Z_E3C6ECC1_0F12_435D_9B36_B23F6133337F_.wvu.FilterData" localSheetId="0" hidden="1">'на 01.01.2015'!$A$9:$L$406</definedName>
    <definedName name="Z_E88E1D11_18C0_4724_9D4F_2C85DDF57564_.wvu.FilterData" localSheetId="0" hidden="1">'на 01.01.2015'!$A$9:$L$406</definedName>
    <definedName name="Z_EA769D6D_3269_481D_9974_BC10C6C55FF6_.wvu.FilterData" localSheetId="0" hidden="1">'на 01.01.2015'!$A$9:$L$406</definedName>
    <definedName name="Z_EBCDBD63_50FE_4D52_B280_2A723FA77236_.wvu.FilterData" localSheetId="0" hidden="1">'на 01.01.2015'!$A$9:$L$406</definedName>
    <definedName name="Z_ED74FBD3_DF35_4798_8C2A_7ADA46D140AA_.wvu.FilterData" localSheetId="0" hidden="1">'на 01.01.2015'!$A$9:$L$406</definedName>
    <definedName name="Z_EFFADE78_6F23_4B5D_AE74_3E82BA29B398_.wvu.FilterData" localSheetId="0" hidden="1">'на 01.01.2015'!$A$9:$L$406</definedName>
    <definedName name="Z_F140A98E_30AA_4FD0_8B93_08F8951EDE5E_.wvu.FilterData" localSheetId="0" hidden="1">'на 01.01.2015'!$A$9:$L$406</definedName>
    <definedName name="Z_F8CD48ED_A67F_492E_A417_09D352E93E12_.wvu.FilterData" localSheetId="0" hidden="1">'на 01.01.2015'!$A$9:$L$406</definedName>
    <definedName name="Z_F9F96D65_7E5D_4EDB_B47B_CD800EE8793F_.wvu.FilterData" localSheetId="0" hidden="1">'на 01.01.2015'!$A$9:$L$406</definedName>
    <definedName name="Z_FAEA1540_FB92_4A7F_8E18_381E2C6FAF74_.wvu.FilterData" localSheetId="0" hidden="1">'на 01.01.2015'!$A$9:$L$406</definedName>
    <definedName name="Z_FBEEEF36_B47B_4551_8D8A_904E9E1222D4_.wvu.FilterData" localSheetId="0" hidden="1">'на 01.01.2015'!$A$9:$L$406</definedName>
    <definedName name="Z_FD0E1B66_1ED2_4768_AEAA_4813773FCD1B_.wvu.FilterData" localSheetId="0" hidden="1">'на 01.01.2015'!$A$9:$L$406</definedName>
    <definedName name="Z_FF7CC20D_CA9E_46D2_A113_9EB09E8A7DF6_.wvu.FilterData" localSheetId="0" hidden="1">'на 01.01.2015'!$A$9:$L$406</definedName>
    <definedName name="_xlnm.Print_Titles" localSheetId="1">Главе!$2:$3</definedName>
    <definedName name="_xlnm.Print_Titles" localSheetId="6">'Исполнение АИП'!$5:$5</definedName>
    <definedName name="_xlnm.Print_Titles" localSheetId="0">'на 01.01.2015'!$7:$9</definedName>
    <definedName name="_xlnm.Print_Titles" localSheetId="2">перечень!$3:$3</definedName>
    <definedName name="_xlnm.Print_Area" localSheetId="0">'на 01.01.2015'!$A$5:$BS$892</definedName>
    <definedName name="_xlnm.Print_Area" localSheetId="2">перечень!$A$1:$J$34</definedName>
  </definedNames>
  <calcPr calcId="144525" fullPrecision="0"/>
  <customWorkbookViews>
    <customWorkbookView name="Пользователь - Личное представление" guid="{C8C7D91A-0101-429D-A7C4-25C2A366909A}" mergeInterval="0" personalView="1" maximized="1" windowWidth="1264" windowHeight="759" tabRatio="518" activeSheetId="1"/>
    <customWorkbookView name="1 - Личное представление" guid="{CBF9D894-3FD2-4B68-BAC8-643DB23851C0}" mergeInterval="0" personalView="1" maximized="1" xWindow="1" yWindow="1" windowWidth="1733" windowHeight="798" tabRatio="772" activeSheetId="1"/>
    <customWorkbookView name="BLACKGIRL - Личное представление" guid="{37F8CE32-8CE8-4D95-9C0E-63112E6EFFE9}" mergeInterval="0" personalView="1" maximized="1" windowWidth="1020" windowHeight="576" tabRatio="441" activeSheetId="3"/>
    <customWorkbookView name="Елена - Личное представление" guid="{24E5C1BC-322C-4FEF-B964-F0DCC04482C1}" mergeInterval="0" personalView="1" maximized="1" xWindow="1" yWindow="1" windowWidth="1024" windowHeight="547" tabRatio="896" activeSheetId="1"/>
    <customWorkbookView name="Admin - Личное представление" guid="{2DF88C31-E5A0-4DFE-877D-5A31D3992603}" mergeInterval="0" personalView="1" maximized="1" windowWidth="1276" windowHeight="719" tabRatio="772" activeSheetId="1"/>
    <customWorkbookView name="Михайлова Ирина Ивановна - Личное представление" guid="{9E943B7D-D4C7-443F-BC4C-8AB90546D8A5}" mergeInterval="0" personalView="1" maximized="1" windowWidth="1276" windowHeight="799" tabRatio="477" activeSheetId="1"/>
    <customWorkbookView name="Соловьёва Ольга Валерьевна - Личное представление" guid="{CB1A56DC-A135-41E6-8A02-AE4E518C879F}" mergeInterval="0" personalView="1" maximized="1" windowWidth="1020" windowHeight="543" tabRatio="623" activeSheetId="1"/>
    <customWorkbookView name="User - Личное представление" guid="{D20DFCFE-63F9-4265-B37B-4F36C46DF159}" mergeInterval="0" personalView="1" maximized="1" windowWidth="1276" windowHeight="779" tabRatio="518" activeSheetId="1"/>
    <customWorkbookView name="Коптеева Елена Анатольевна - Личное представление" guid="{2F7AC811-CA37-46E3-866E-6E10DF43054A}" mergeInterval="0" personalView="1" maximized="1" windowWidth="1276" windowHeight="799" tabRatio="698" activeSheetId="1"/>
  </customWorkbookViews>
  <fileRecoveryPr autoRecover="0"/>
</workbook>
</file>

<file path=xl/calcChain.xml><?xml version="1.0" encoding="utf-8"?>
<calcChain xmlns="http://schemas.openxmlformats.org/spreadsheetml/2006/main">
  <c r="M495" i="1" l="1"/>
  <c r="M496" i="1"/>
  <c r="N228" i="1"/>
  <c r="N227" i="1"/>
  <c r="R142" i="1" l="1"/>
  <c r="Q142" i="1"/>
  <c r="P142" i="1"/>
  <c r="O142" i="1"/>
  <c r="CJ142" i="1" s="1"/>
  <c r="M142" i="1"/>
  <c r="L142" i="1"/>
  <c r="J142" i="1"/>
  <c r="R141" i="1"/>
  <c r="Q141" i="1"/>
  <c r="P141" i="1"/>
  <c r="O141" i="1"/>
  <c r="CJ141" i="1" s="1"/>
  <c r="M141" i="1"/>
  <c r="L141" i="1"/>
  <c r="J141" i="1"/>
  <c r="R140" i="1"/>
  <c r="Q140" i="1"/>
  <c r="P140" i="1"/>
  <c r="O140" i="1"/>
  <c r="CJ140" i="1" s="1"/>
  <c r="M140" i="1"/>
  <c r="L140" i="1"/>
  <c r="J140" i="1"/>
  <c r="R139" i="1"/>
  <c r="Q139" i="1"/>
  <c r="P139" i="1"/>
  <c r="O139" i="1"/>
  <c r="CJ139" i="1" s="1"/>
  <c r="M139" i="1"/>
  <c r="L139" i="1"/>
  <c r="J139" i="1"/>
  <c r="R138" i="1"/>
  <c r="Q138" i="1"/>
  <c r="P138" i="1"/>
  <c r="O138" i="1"/>
  <c r="CJ138" i="1" s="1"/>
  <c r="M138" i="1"/>
  <c r="L138" i="1"/>
  <c r="J138" i="1"/>
  <c r="N137" i="1"/>
  <c r="K137" i="1"/>
  <c r="I137" i="1"/>
  <c r="H137" i="1"/>
  <c r="G137" i="1"/>
  <c r="F137" i="1"/>
  <c r="E137" i="1"/>
  <c r="D137" i="1"/>
  <c r="N136" i="1"/>
  <c r="K136" i="1"/>
  <c r="R136" i="1" s="1"/>
  <c r="I136" i="1"/>
  <c r="H136" i="1"/>
  <c r="G136" i="1"/>
  <c r="F136" i="1"/>
  <c r="E136" i="1"/>
  <c r="D136" i="1"/>
  <c r="N135" i="1"/>
  <c r="K135" i="1"/>
  <c r="I135" i="1"/>
  <c r="H135" i="1"/>
  <c r="G135" i="1"/>
  <c r="F135" i="1"/>
  <c r="E135" i="1"/>
  <c r="D135" i="1"/>
  <c r="N134" i="1"/>
  <c r="K134" i="1"/>
  <c r="I134" i="1"/>
  <c r="H134" i="1"/>
  <c r="G134" i="1"/>
  <c r="F134" i="1"/>
  <c r="E134" i="1"/>
  <c r="D134" i="1"/>
  <c r="N133" i="1"/>
  <c r="K133" i="1"/>
  <c r="I133" i="1"/>
  <c r="H133" i="1"/>
  <c r="G133" i="1"/>
  <c r="F133" i="1"/>
  <c r="E133" i="1"/>
  <c r="D133" i="1"/>
  <c r="N132" i="1"/>
  <c r="K132" i="1"/>
  <c r="R132" i="1" s="1"/>
  <c r="I132" i="1"/>
  <c r="H132" i="1"/>
  <c r="H131" i="1" s="1"/>
  <c r="G132" i="1"/>
  <c r="F132" i="1"/>
  <c r="E132" i="1"/>
  <c r="D132" i="1"/>
  <c r="D131" i="1" s="1"/>
  <c r="G131" i="1"/>
  <c r="R130" i="1"/>
  <c r="Q130" i="1"/>
  <c r="P130" i="1"/>
  <c r="O130" i="1"/>
  <c r="CJ130" i="1" s="1"/>
  <c r="M130" i="1"/>
  <c r="L130" i="1"/>
  <c r="J130" i="1"/>
  <c r="R129" i="1"/>
  <c r="P129" i="1"/>
  <c r="N129" i="1"/>
  <c r="M129" i="1"/>
  <c r="L129" i="1"/>
  <c r="J129" i="1"/>
  <c r="R128" i="1"/>
  <c r="Q128" i="1"/>
  <c r="P128" i="1"/>
  <c r="O128" i="1"/>
  <c r="CJ128" i="1" s="1"/>
  <c r="M128" i="1"/>
  <c r="L128" i="1"/>
  <c r="J128" i="1"/>
  <c r="R127" i="1"/>
  <c r="N127" i="1"/>
  <c r="P127" i="1" s="1"/>
  <c r="M127" i="1"/>
  <c r="L127" i="1"/>
  <c r="J127" i="1"/>
  <c r="R126" i="1"/>
  <c r="Q126" i="1"/>
  <c r="P126" i="1"/>
  <c r="O126" i="1"/>
  <c r="CJ126" i="1" s="1"/>
  <c r="M126" i="1"/>
  <c r="L126" i="1"/>
  <c r="J126" i="1"/>
  <c r="N125" i="1"/>
  <c r="K125" i="1"/>
  <c r="I125" i="1"/>
  <c r="H125" i="1"/>
  <c r="G125" i="1"/>
  <c r="F125" i="1"/>
  <c r="E125" i="1"/>
  <c r="D125" i="1"/>
  <c r="R124" i="1"/>
  <c r="Q124" i="1"/>
  <c r="P124" i="1"/>
  <c r="O124" i="1"/>
  <c r="CJ124" i="1" s="1"/>
  <c r="M124" i="1"/>
  <c r="L124" i="1"/>
  <c r="J124" i="1"/>
  <c r="R123" i="1"/>
  <c r="N123" i="1"/>
  <c r="P123" i="1" s="1"/>
  <c r="M123" i="1"/>
  <c r="L123" i="1"/>
  <c r="J123" i="1"/>
  <c r="R122" i="1"/>
  <c r="Q122" i="1"/>
  <c r="P122" i="1"/>
  <c r="O122" i="1"/>
  <c r="CJ122" i="1" s="1"/>
  <c r="M122" i="1"/>
  <c r="L122" i="1"/>
  <c r="J122" i="1"/>
  <c r="R121" i="1"/>
  <c r="Q121" i="1"/>
  <c r="N121" i="1"/>
  <c r="P121" i="1" s="1"/>
  <c r="M121" i="1"/>
  <c r="L121" i="1"/>
  <c r="J121" i="1"/>
  <c r="R120" i="1"/>
  <c r="Q120" i="1"/>
  <c r="P120" i="1"/>
  <c r="O120" i="1"/>
  <c r="CJ120" i="1" s="1"/>
  <c r="M120" i="1"/>
  <c r="L120" i="1"/>
  <c r="J120" i="1"/>
  <c r="K119" i="1"/>
  <c r="I119" i="1"/>
  <c r="H119" i="1"/>
  <c r="G119" i="1"/>
  <c r="F119" i="1"/>
  <c r="E119" i="1"/>
  <c r="D119" i="1"/>
  <c r="R118" i="1"/>
  <c r="Q118" i="1"/>
  <c r="P118" i="1"/>
  <c r="O118" i="1"/>
  <c r="CJ118" i="1" s="1"/>
  <c r="M118" i="1"/>
  <c r="L118" i="1"/>
  <c r="J118" i="1"/>
  <c r="R117" i="1"/>
  <c r="N117" i="1"/>
  <c r="M117" i="1"/>
  <c r="L117" i="1"/>
  <c r="J117" i="1"/>
  <c r="R116" i="1"/>
  <c r="Q116" i="1"/>
  <c r="P116" i="1"/>
  <c r="O116" i="1"/>
  <c r="CJ116" i="1" s="1"/>
  <c r="M116" i="1"/>
  <c r="L116" i="1"/>
  <c r="J116" i="1"/>
  <c r="R115" i="1"/>
  <c r="N115" i="1"/>
  <c r="P115" i="1" s="1"/>
  <c r="M115" i="1"/>
  <c r="L115" i="1"/>
  <c r="J115" i="1"/>
  <c r="R114" i="1"/>
  <c r="Q114" i="1"/>
  <c r="P114" i="1"/>
  <c r="O114" i="1"/>
  <c r="CJ114" i="1" s="1"/>
  <c r="M114" i="1"/>
  <c r="L114" i="1"/>
  <c r="J114" i="1"/>
  <c r="K113" i="1"/>
  <c r="I113" i="1"/>
  <c r="H113" i="1"/>
  <c r="G113" i="1"/>
  <c r="F113" i="1"/>
  <c r="E113" i="1"/>
  <c r="D113" i="1"/>
  <c r="R112" i="1"/>
  <c r="Q112" i="1"/>
  <c r="P112" i="1"/>
  <c r="O112" i="1"/>
  <c r="CJ112" i="1" s="1"/>
  <c r="M112" i="1"/>
  <c r="L112" i="1"/>
  <c r="J112" i="1"/>
  <c r="R111" i="1"/>
  <c r="N111" i="1"/>
  <c r="P111" i="1" s="1"/>
  <c r="M111" i="1"/>
  <c r="L111" i="1"/>
  <c r="J111" i="1"/>
  <c r="R110" i="1"/>
  <c r="Q110" i="1"/>
  <c r="P110" i="1"/>
  <c r="O110" i="1"/>
  <c r="CJ110" i="1" s="1"/>
  <c r="M110" i="1"/>
  <c r="L110" i="1"/>
  <c r="J110" i="1"/>
  <c r="R109" i="1"/>
  <c r="N109" i="1"/>
  <c r="P109" i="1" s="1"/>
  <c r="M109" i="1"/>
  <c r="L109" i="1"/>
  <c r="J109" i="1"/>
  <c r="R108" i="1"/>
  <c r="Q108" i="1"/>
  <c r="P108" i="1"/>
  <c r="O108" i="1"/>
  <c r="CJ108" i="1" s="1"/>
  <c r="M108" i="1"/>
  <c r="L108" i="1"/>
  <c r="J108" i="1"/>
  <c r="K107" i="1"/>
  <c r="I107" i="1"/>
  <c r="H107" i="1"/>
  <c r="G107" i="1"/>
  <c r="F107" i="1"/>
  <c r="E107" i="1"/>
  <c r="D107" i="1"/>
  <c r="R106" i="1"/>
  <c r="Q106" i="1"/>
  <c r="P106" i="1"/>
  <c r="O106" i="1"/>
  <c r="CJ106" i="1" s="1"/>
  <c r="M106" i="1"/>
  <c r="L106" i="1"/>
  <c r="J106" i="1"/>
  <c r="R105" i="1"/>
  <c r="M105" i="1"/>
  <c r="L105" i="1"/>
  <c r="J105" i="1"/>
  <c r="N105" i="1" s="1"/>
  <c r="R104" i="1"/>
  <c r="Q104" i="1"/>
  <c r="P104" i="1"/>
  <c r="O104" i="1"/>
  <c r="CJ104" i="1" s="1"/>
  <c r="M104" i="1"/>
  <c r="L104" i="1"/>
  <c r="J104" i="1"/>
  <c r="R103" i="1"/>
  <c r="Q103" i="1"/>
  <c r="P103" i="1"/>
  <c r="O103" i="1"/>
  <c r="CJ103" i="1" s="1"/>
  <c r="M103" i="1"/>
  <c r="L103" i="1"/>
  <c r="J103" i="1"/>
  <c r="R102" i="1"/>
  <c r="Q102" i="1"/>
  <c r="P102" i="1"/>
  <c r="O102" i="1"/>
  <c r="CJ102" i="1" s="1"/>
  <c r="M102" i="1"/>
  <c r="L102" i="1"/>
  <c r="J102" i="1"/>
  <c r="K101" i="1"/>
  <c r="I101" i="1"/>
  <c r="H101" i="1"/>
  <c r="G101" i="1"/>
  <c r="F101" i="1"/>
  <c r="E101" i="1"/>
  <c r="D101" i="1"/>
  <c r="N100" i="1"/>
  <c r="K100" i="1"/>
  <c r="I100" i="1"/>
  <c r="H100" i="1"/>
  <c r="G100" i="1"/>
  <c r="K99" i="1"/>
  <c r="I99" i="1"/>
  <c r="H99" i="1"/>
  <c r="G99" i="1"/>
  <c r="N98" i="1"/>
  <c r="K98" i="1"/>
  <c r="I98" i="1"/>
  <c r="H98" i="1"/>
  <c r="G98" i="1"/>
  <c r="N97" i="1"/>
  <c r="K97" i="1"/>
  <c r="I97" i="1"/>
  <c r="H97" i="1"/>
  <c r="G97" i="1"/>
  <c r="N96" i="1"/>
  <c r="K96" i="1"/>
  <c r="I96" i="1"/>
  <c r="H96" i="1"/>
  <c r="G96" i="1"/>
  <c r="F95" i="1"/>
  <c r="E95" i="1"/>
  <c r="D95" i="1"/>
  <c r="R94" i="1"/>
  <c r="Q94" i="1"/>
  <c r="P94" i="1"/>
  <c r="O94" i="1"/>
  <c r="CJ94" i="1" s="1"/>
  <c r="M94" i="1"/>
  <c r="L94" i="1"/>
  <c r="J94" i="1"/>
  <c r="R93" i="1"/>
  <c r="Q93" i="1"/>
  <c r="P93" i="1"/>
  <c r="O93" i="1"/>
  <c r="CJ93" i="1" s="1"/>
  <c r="M93" i="1"/>
  <c r="L93" i="1"/>
  <c r="J93" i="1"/>
  <c r="R92" i="1"/>
  <c r="Q92" i="1"/>
  <c r="P92" i="1"/>
  <c r="O92" i="1"/>
  <c r="CJ92" i="1" s="1"/>
  <c r="M92" i="1"/>
  <c r="L92" i="1"/>
  <c r="J92" i="1"/>
  <c r="R91" i="1"/>
  <c r="Q91" i="1"/>
  <c r="P91" i="1"/>
  <c r="O91" i="1"/>
  <c r="CJ91" i="1" s="1"/>
  <c r="M91" i="1"/>
  <c r="L91" i="1"/>
  <c r="J91" i="1"/>
  <c r="R90" i="1"/>
  <c r="Q90" i="1"/>
  <c r="P90" i="1"/>
  <c r="O90" i="1"/>
  <c r="CJ90" i="1" s="1"/>
  <c r="M90" i="1"/>
  <c r="L90" i="1"/>
  <c r="J90" i="1"/>
  <c r="O89" i="1"/>
  <c r="N89" i="1"/>
  <c r="K89" i="1"/>
  <c r="I89" i="1"/>
  <c r="H89" i="1"/>
  <c r="G89" i="1"/>
  <c r="F89" i="1"/>
  <c r="E89" i="1"/>
  <c r="D89" i="1"/>
  <c r="Q89" i="1" s="1"/>
  <c r="N88" i="1"/>
  <c r="K88" i="1"/>
  <c r="I88" i="1"/>
  <c r="H88" i="1"/>
  <c r="Q88" i="1" s="1"/>
  <c r="G88" i="1"/>
  <c r="N87" i="1"/>
  <c r="K87" i="1"/>
  <c r="I87" i="1"/>
  <c r="H87" i="1"/>
  <c r="G87" i="1"/>
  <c r="N86" i="1"/>
  <c r="K86" i="1"/>
  <c r="I86" i="1"/>
  <c r="H86" i="1"/>
  <c r="G86" i="1"/>
  <c r="N85" i="1"/>
  <c r="K85" i="1"/>
  <c r="I85" i="1"/>
  <c r="H85" i="1"/>
  <c r="G85" i="1"/>
  <c r="N84" i="1"/>
  <c r="K84" i="1"/>
  <c r="I84" i="1"/>
  <c r="H84" i="1"/>
  <c r="G84" i="1"/>
  <c r="G42" i="1" s="1"/>
  <c r="G36" i="1" s="1"/>
  <c r="F83" i="1"/>
  <c r="E83" i="1"/>
  <c r="D83" i="1"/>
  <c r="CG82" i="1"/>
  <c r="R82" i="1"/>
  <c r="Q82" i="1"/>
  <c r="P82" i="1"/>
  <c r="O82" i="1"/>
  <c r="CJ82" i="1" s="1"/>
  <c r="M82" i="1"/>
  <c r="L82" i="1"/>
  <c r="J82" i="1"/>
  <c r="CG81" i="1"/>
  <c r="R81" i="1"/>
  <c r="Q81" i="1"/>
  <c r="P81" i="1"/>
  <c r="O81" i="1"/>
  <c r="CJ81" i="1" s="1"/>
  <c r="M81" i="1"/>
  <c r="L81" i="1"/>
  <c r="J81" i="1"/>
  <c r="CG80" i="1"/>
  <c r="R80" i="1"/>
  <c r="Q80" i="1"/>
  <c r="P80" i="1"/>
  <c r="O80" i="1"/>
  <c r="CJ80" i="1" s="1"/>
  <c r="M80" i="1"/>
  <c r="L80" i="1"/>
  <c r="J80" i="1"/>
  <c r="R79" i="1"/>
  <c r="Q79" i="1"/>
  <c r="P79" i="1"/>
  <c r="O79" i="1"/>
  <c r="CJ79" i="1" s="1"/>
  <c r="M79" i="1"/>
  <c r="L79" i="1"/>
  <c r="J79" i="1"/>
  <c r="CG78" i="1"/>
  <c r="R78" i="1"/>
  <c r="Q78" i="1"/>
  <c r="P78" i="1"/>
  <c r="O78" i="1"/>
  <c r="CJ78" i="1" s="1"/>
  <c r="M78" i="1"/>
  <c r="L78" i="1"/>
  <c r="J78" i="1"/>
  <c r="N77" i="1"/>
  <c r="K77" i="1"/>
  <c r="I77" i="1"/>
  <c r="H77" i="1"/>
  <c r="G77" i="1"/>
  <c r="F77" i="1"/>
  <c r="E77" i="1"/>
  <c r="D77" i="1"/>
  <c r="R76" i="1"/>
  <c r="Q76" i="1"/>
  <c r="P76" i="1"/>
  <c r="O76" i="1"/>
  <c r="CJ76" i="1" s="1"/>
  <c r="M76" i="1"/>
  <c r="L76" i="1"/>
  <c r="J76" i="1"/>
  <c r="R75" i="1"/>
  <c r="Q75" i="1"/>
  <c r="P75" i="1"/>
  <c r="O75" i="1"/>
  <c r="CJ75" i="1" s="1"/>
  <c r="M75" i="1"/>
  <c r="L75" i="1"/>
  <c r="J75" i="1"/>
  <c r="R74" i="1"/>
  <c r="Q74" i="1"/>
  <c r="P74" i="1"/>
  <c r="O74" i="1"/>
  <c r="CJ74" i="1" s="1"/>
  <c r="M74" i="1"/>
  <c r="L74" i="1"/>
  <c r="J74" i="1"/>
  <c r="CG73" i="1"/>
  <c r="R73" i="1"/>
  <c r="N73" i="1"/>
  <c r="P73" i="1" s="1"/>
  <c r="M73" i="1"/>
  <c r="L73" i="1"/>
  <c r="J73" i="1"/>
  <c r="R72" i="1"/>
  <c r="Q72" i="1"/>
  <c r="P72" i="1"/>
  <c r="O72" i="1"/>
  <c r="CJ72" i="1" s="1"/>
  <c r="M72" i="1"/>
  <c r="L72" i="1"/>
  <c r="J72" i="1"/>
  <c r="K71" i="1"/>
  <c r="I71" i="1"/>
  <c r="H71" i="1"/>
  <c r="G71" i="1"/>
  <c r="F71" i="1"/>
  <c r="E71" i="1"/>
  <c r="D71" i="1"/>
  <c r="R70" i="1"/>
  <c r="Q70" i="1"/>
  <c r="P70" i="1"/>
  <c r="O70" i="1"/>
  <c r="CJ70" i="1" s="1"/>
  <c r="M70" i="1"/>
  <c r="L70" i="1"/>
  <c r="J70" i="1"/>
  <c r="R69" i="1"/>
  <c r="Q69" i="1"/>
  <c r="P69" i="1"/>
  <c r="O69" i="1"/>
  <c r="CJ69" i="1" s="1"/>
  <c r="M69" i="1"/>
  <c r="L69" i="1"/>
  <c r="J69" i="1"/>
  <c r="R68" i="1"/>
  <c r="Q68" i="1"/>
  <c r="P68" i="1"/>
  <c r="O68" i="1"/>
  <c r="CJ68" i="1" s="1"/>
  <c r="M68" i="1"/>
  <c r="L68" i="1"/>
  <c r="J68" i="1"/>
  <c r="CG67" i="1"/>
  <c r="R67" i="1"/>
  <c r="Q67" i="1"/>
  <c r="P67" i="1"/>
  <c r="O67" i="1"/>
  <c r="CJ67" i="1" s="1"/>
  <c r="M67" i="1"/>
  <c r="L67" i="1"/>
  <c r="J67" i="1"/>
  <c r="R66" i="1"/>
  <c r="Q66" i="1"/>
  <c r="P66" i="1"/>
  <c r="O66" i="1"/>
  <c r="CJ66" i="1" s="1"/>
  <c r="M66" i="1"/>
  <c r="L66" i="1"/>
  <c r="J66" i="1"/>
  <c r="N65" i="1"/>
  <c r="K65" i="1"/>
  <c r="I65" i="1"/>
  <c r="H65" i="1"/>
  <c r="G65" i="1"/>
  <c r="F65" i="1"/>
  <c r="E65" i="1"/>
  <c r="D65" i="1"/>
  <c r="R64" i="1"/>
  <c r="Q64" i="1"/>
  <c r="P64" i="1"/>
  <c r="O64" i="1"/>
  <c r="CJ64" i="1" s="1"/>
  <c r="M64" i="1"/>
  <c r="L64" i="1"/>
  <c r="J64" i="1"/>
  <c r="R63" i="1"/>
  <c r="Q63" i="1"/>
  <c r="P63" i="1"/>
  <c r="O63" i="1"/>
  <c r="CJ63" i="1" s="1"/>
  <c r="M63" i="1"/>
  <c r="L63" i="1"/>
  <c r="J63" i="1"/>
  <c r="R62" i="1"/>
  <c r="Q62" i="1"/>
  <c r="P62" i="1"/>
  <c r="O62" i="1"/>
  <c r="CJ62" i="1" s="1"/>
  <c r="M62" i="1"/>
  <c r="L62" i="1"/>
  <c r="J62" i="1"/>
  <c r="CG61" i="1"/>
  <c r="R61" i="1"/>
  <c r="Q61" i="1"/>
  <c r="P61" i="1"/>
  <c r="O61" i="1"/>
  <c r="CJ61" i="1" s="1"/>
  <c r="M61" i="1"/>
  <c r="L61" i="1"/>
  <c r="J61" i="1"/>
  <c r="R60" i="1"/>
  <c r="Q60" i="1"/>
  <c r="P60" i="1"/>
  <c r="O60" i="1"/>
  <c r="CJ60" i="1" s="1"/>
  <c r="M60" i="1"/>
  <c r="L60" i="1"/>
  <c r="J60" i="1"/>
  <c r="CG59" i="1"/>
  <c r="N59" i="1"/>
  <c r="K59" i="1"/>
  <c r="I59" i="1"/>
  <c r="H59" i="1"/>
  <c r="G59" i="1"/>
  <c r="F59" i="1"/>
  <c r="E59" i="1"/>
  <c r="D59" i="1"/>
  <c r="R58" i="1"/>
  <c r="Q58" i="1"/>
  <c r="P58" i="1"/>
  <c r="O58" i="1"/>
  <c r="CJ58" i="1" s="1"/>
  <c r="M58" i="1"/>
  <c r="L58" i="1"/>
  <c r="J58" i="1"/>
  <c r="R57" i="1"/>
  <c r="Q57" i="1"/>
  <c r="P57" i="1"/>
  <c r="O57" i="1"/>
  <c r="CJ57" i="1" s="1"/>
  <c r="M57" i="1"/>
  <c r="L57" i="1"/>
  <c r="J57" i="1"/>
  <c r="R56" i="1"/>
  <c r="Q56" i="1"/>
  <c r="P56" i="1"/>
  <c r="O56" i="1"/>
  <c r="CJ56" i="1" s="1"/>
  <c r="M56" i="1"/>
  <c r="L56" i="1"/>
  <c r="J56" i="1"/>
  <c r="CG55" i="1"/>
  <c r="R55" i="1"/>
  <c r="N55" i="1"/>
  <c r="O55" i="1" s="1"/>
  <c r="M55" i="1"/>
  <c r="L55" i="1"/>
  <c r="J55" i="1"/>
  <c r="R54" i="1"/>
  <c r="Q54" i="1"/>
  <c r="P54" i="1"/>
  <c r="O54" i="1"/>
  <c r="CJ54" i="1" s="1"/>
  <c r="M54" i="1"/>
  <c r="L54" i="1"/>
  <c r="J54" i="1"/>
  <c r="K53" i="1"/>
  <c r="I53" i="1"/>
  <c r="H53" i="1"/>
  <c r="G53" i="1"/>
  <c r="F53" i="1"/>
  <c r="E53" i="1"/>
  <c r="D53" i="1"/>
  <c r="R52" i="1"/>
  <c r="Q52" i="1"/>
  <c r="P52" i="1"/>
  <c r="O52" i="1"/>
  <c r="CJ52" i="1" s="1"/>
  <c r="M52" i="1"/>
  <c r="L52" i="1"/>
  <c r="J52" i="1"/>
  <c r="R51" i="1"/>
  <c r="Q51" i="1"/>
  <c r="P51" i="1"/>
  <c r="O51" i="1"/>
  <c r="CJ51" i="1" s="1"/>
  <c r="M51" i="1"/>
  <c r="L51" i="1"/>
  <c r="J51" i="1"/>
  <c r="R50" i="1"/>
  <c r="Q50" i="1"/>
  <c r="P50" i="1"/>
  <c r="O50" i="1"/>
  <c r="CJ50" i="1" s="1"/>
  <c r="M50" i="1"/>
  <c r="L50" i="1"/>
  <c r="J50" i="1"/>
  <c r="CG49" i="1"/>
  <c r="R49" i="1"/>
  <c r="Q49" i="1"/>
  <c r="P49" i="1"/>
  <c r="O49" i="1"/>
  <c r="CJ49" i="1" s="1"/>
  <c r="M49" i="1"/>
  <c r="L49" i="1"/>
  <c r="J49" i="1"/>
  <c r="R48" i="1"/>
  <c r="Q48" i="1"/>
  <c r="P48" i="1"/>
  <c r="O48" i="1"/>
  <c r="CJ48" i="1" s="1"/>
  <c r="M48" i="1"/>
  <c r="L48" i="1"/>
  <c r="J48" i="1"/>
  <c r="N47" i="1"/>
  <c r="K47" i="1"/>
  <c r="I47" i="1"/>
  <c r="H47" i="1"/>
  <c r="G47" i="1"/>
  <c r="F47" i="1"/>
  <c r="E47" i="1"/>
  <c r="D47" i="1"/>
  <c r="N46" i="1"/>
  <c r="I46" i="1"/>
  <c r="I40" i="1" s="1"/>
  <c r="G46" i="1"/>
  <c r="F46" i="1"/>
  <c r="E46" i="1"/>
  <c r="D46" i="1"/>
  <c r="I45" i="1"/>
  <c r="I39" i="1" s="1"/>
  <c r="G45" i="1"/>
  <c r="G39" i="1" s="1"/>
  <c r="F45" i="1"/>
  <c r="E45" i="1"/>
  <c r="D45" i="1"/>
  <c r="N44" i="1"/>
  <c r="I44" i="1"/>
  <c r="H44" i="1"/>
  <c r="Q44" i="1" s="1"/>
  <c r="G44" i="1"/>
  <c r="G38" i="1" s="1"/>
  <c r="F44" i="1"/>
  <c r="F38" i="1" s="1"/>
  <c r="E44" i="1"/>
  <c r="D44" i="1"/>
  <c r="D38" i="1" s="1"/>
  <c r="I43" i="1"/>
  <c r="I37" i="1" s="1"/>
  <c r="H43" i="1"/>
  <c r="G43" i="1"/>
  <c r="F43" i="1"/>
  <c r="F37" i="1" s="1"/>
  <c r="F35" i="1" s="1"/>
  <c r="E43" i="1"/>
  <c r="E37" i="1" s="1"/>
  <c r="D43" i="1"/>
  <c r="N42" i="1"/>
  <c r="I42" i="1"/>
  <c r="I36" i="1" s="1"/>
  <c r="H42" i="1"/>
  <c r="F42" i="1"/>
  <c r="E42" i="1"/>
  <c r="D42" i="1"/>
  <c r="G40" i="1"/>
  <c r="I38" i="1"/>
  <c r="E38" i="1"/>
  <c r="H37" i="1"/>
  <c r="D37" i="1"/>
  <c r="D35" i="1" s="1"/>
  <c r="R113" i="1" l="1"/>
  <c r="R137" i="1"/>
  <c r="F41" i="1"/>
  <c r="O47" i="1"/>
  <c r="CJ47" i="1" s="1"/>
  <c r="L47" i="1"/>
  <c r="N83" i="1"/>
  <c r="P86" i="1"/>
  <c r="R87" i="1"/>
  <c r="G95" i="1"/>
  <c r="I95" i="1"/>
  <c r="Q97" i="1"/>
  <c r="R98" i="1"/>
  <c r="M100" i="1"/>
  <c r="R107" i="1"/>
  <c r="N107" i="1"/>
  <c r="O115" i="1"/>
  <c r="CJ115" i="1" s="1"/>
  <c r="R134" i="1"/>
  <c r="R135" i="1"/>
  <c r="E35" i="1"/>
  <c r="G41" i="1"/>
  <c r="R53" i="1"/>
  <c r="N53" i="1"/>
  <c r="E41" i="1"/>
  <c r="L88" i="1"/>
  <c r="E131" i="1"/>
  <c r="Q47" i="1"/>
  <c r="I35" i="1"/>
  <c r="N43" i="1"/>
  <c r="N37" i="1" s="1"/>
  <c r="Q37" i="1" s="1"/>
  <c r="M59" i="1"/>
  <c r="R65" i="1"/>
  <c r="O77" i="1"/>
  <c r="L77" i="1"/>
  <c r="Q77" i="1"/>
  <c r="Q84" i="1"/>
  <c r="R85" i="1"/>
  <c r="O86" i="1"/>
  <c r="CJ86" i="1" s="1"/>
  <c r="P88" i="1"/>
  <c r="P97" i="1"/>
  <c r="R100" i="1"/>
  <c r="Q115" i="1"/>
  <c r="N113" i="1"/>
  <c r="R119" i="1"/>
  <c r="M125" i="1"/>
  <c r="F131" i="1"/>
  <c r="M133" i="1"/>
  <c r="M137" i="1"/>
  <c r="P105" i="1"/>
  <c r="N99" i="1"/>
  <c r="P99" i="1" s="1"/>
  <c r="D41" i="1"/>
  <c r="Q42" i="1"/>
  <c r="M53" i="1"/>
  <c r="CJ77" i="1"/>
  <c r="Q86" i="1"/>
  <c r="M87" i="1"/>
  <c r="O88" i="1"/>
  <c r="CJ88" i="1" s="1"/>
  <c r="L89" i="1"/>
  <c r="L101" i="1"/>
  <c r="Q109" i="1"/>
  <c r="M113" i="1"/>
  <c r="P117" i="1"/>
  <c r="N119" i="1"/>
  <c r="R125" i="1"/>
  <c r="O127" i="1"/>
  <c r="CJ127" i="1" s="1"/>
  <c r="I131" i="1"/>
  <c r="R133" i="1"/>
  <c r="M135" i="1"/>
  <c r="G37" i="1"/>
  <c r="CJ55" i="1"/>
  <c r="L71" i="1"/>
  <c r="G83" i="1"/>
  <c r="P84" i="1"/>
  <c r="L86" i="1"/>
  <c r="P89" i="1"/>
  <c r="R96" i="1"/>
  <c r="L97" i="1"/>
  <c r="L99" i="1"/>
  <c r="M107" i="1"/>
  <c r="O121" i="1"/>
  <c r="CJ121" i="1" s="1"/>
  <c r="Q127" i="1"/>
  <c r="K131" i="1"/>
  <c r="M131" i="1" s="1"/>
  <c r="M132" i="1"/>
  <c r="M136" i="1"/>
  <c r="O84" i="1"/>
  <c r="CJ89" i="1"/>
  <c r="Q43" i="1"/>
  <c r="P47" i="1"/>
  <c r="Q55" i="1"/>
  <c r="R59" i="1"/>
  <c r="M65" i="1"/>
  <c r="H83" i="1"/>
  <c r="M85" i="1"/>
  <c r="M96" i="1"/>
  <c r="M98" i="1"/>
  <c r="O109" i="1"/>
  <c r="CJ109" i="1" s="1"/>
  <c r="M119" i="1"/>
  <c r="M134" i="1"/>
  <c r="J37" i="1"/>
  <c r="P37" i="1"/>
  <c r="J42" i="1"/>
  <c r="P42" i="1"/>
  <c r="J43" i="1"/>
  <c r="P43" i="1"/>
  <c r="J44" i="1"/>
  <c r="P44" i="1"/>
  <c r="R47" i="1"/>
  <c r="J47" i="1"/>
  <c r="M47" i="1"/>
  <c r="Q53" i="1"/>
  <c r="O53" i="1"/>
  <c r="J53" i="1"/>
  <c r="L53" i="1"/>
  <c r="P53" i="1"/>
  <c r="Q59" i="1"/>
  <c r="O59" i="1"/>
  <c r="CJ59" i="1" s="1"/>
  <c r="J59" i="1"/>
  <c r="L59" i="1"/>
  <c r="P59" i="1"/>
  <c r="R71" i="1"/>
  <c r="J71" i="1"/>
  <c r="M71" i="1"/>
  <c r="L84" i="1"/>
  <c r="K83" i="1"/>
  <c r="N95" i="1"/>
  <c r="R101" i="1"/>
  <c r="J101" i="1"/>
  <c r="M101" i="1"/>
  <c r="P113" i="1"/>
  <c r="P125" i="1"/>
  <c r="P132" i="1"/>
  <c r="P134" i="1"/>
  <c r="P136" i="1"/>
  <c r="H36" i="1"/>
  <c r="N36" i="1"/>
  <c r="O37" i="1"/>
  <c r="CJ37" i="1" s="1"/>
  <c r="H38" i="1"/>
  <c r="N38" i="1"/>
  <c r="N40" i="1"/>
  <c r="I41" i="1"/>
  <c r="K42" i="1"/>
  <c r="O42" i="1"/>
  <c r="CJ42" i="1" s="1"/>
  <c r="K43" i="1"/>
  <c r="O43" i="1"/>
  <c r="CJ43" i="1" s="1"/>
  <c r="K44" i="1"/>
  <c r="O44" i="1"/>
  <c r="CJ44" i="1" s="1"/>
  <c r="K45" i="1"/>
  <c r="R45" i="1" s="1"/>
  <c r="K46" i="1"/>
  <c r="CJ53" i="1"/>
  <c r="Q65" i="1"/>
  <c r="O65" i="1"/>
  <c r="CJ65" i="1" s="1"/>
  <c r="J65" i="1"/>
  <c r="L65" i="1"/>
  <c r="P65" i="1"/>
  <c r="Q73" i="1"/>
  <c r="O73" i="1"/>
  <c r="N71" i="1"/>
  <c r="CJ73" i="1"/>
  <c r="R77" i="1"/>
  <c r="J77" i="1"/>
  <c r="M77" i="1"/>
  <c r="CG77" i="1"/>
  <c r="Q83" i="1"/>
  <c r="P83" i="1"/>
  <c r="R84" i="1"/>
  <c r="J84" i="1"/>
  <c r="I83" i="1"/>
  <c r="M84" i="1"/>
  <c r="CJ84" i="1"/>
  <c r="Q85" i="1"/>
  <c r="O85" i="1"/>
  <c r="CJ85" i="1" s="1"/>
  <c r="J85" i="1"/>
  <c r="L85" i="1"/>
  <c r="P85" i="1"/>
  <c r="R86" i="1"/>
  <c r="J86" i="1"/>
  <c r="M86" i="1"/>
  <c r="Q87" i="1"/>
  <c r="O87" i="1"/>
  <c r="CJ87" i="1" s="1"/>
  <c r="H45" i="1"/>
  <c r="J87" i="1"/>
  <c r="L87" i="1"/>
  <c r="P87" i="1"/>
  <c r="R88" i="1"/>
  <c r="J88" i="1"/>
  <c r="M88" i="1"/>
  <c r="R89" i="1"/>
  <c r="J89" i="1"/>
  <c r="M89" i="1"/>
  <c r="K95" i="1"/>
  <c r="Q96" i="1"/>
  <c r="O96" i="1"/>
  <c r="H95" i="1"/>
  <c r="J95" i="1" s="1"/>
  <c r="J96" i="1"/>
  <c r="L96" i="1"/>
  <c r="P96" i="1"/>
  <c r="R97" i="1"/>
  <c r="J97" i="1"/>
  <c r="M97" i="1"/>
  <c r="O97" i="1"/>
  <c r="CJ97" i="1" s="1"/>
  <c r="Q98" i="1"/>
  <c r="O98" i="1"/>
  <c r="CJ98" i="1" s="1"/>
  <c r="J98" i="1"/>
  <c r="L98" i="1"/>
  <c r="P98" i="1"/>
  <c r="R99" i="1"/>
  <c r="J99" i="1"/>
  <c r="M99" i="1"/>
  <c r="Q100" i="1"/>
  <c r="H46" i="1"/>
  <c r="J100" i="1"/>
  <c r="O100" i="1"/>
  <c r="CJ100" i="1" s="1"/>
  <c r="P107" i="1"/>
  <c r="P119" i="1"/>
  <c r="N131" i="1"/>
  <c r="O131" i="1" s="1"/>
  <c r="P133" i="1"/>
  <c r="P135" i="1"/>
  <c r="P137" i="1"/>
  <c r="P55" i="1"/>
  <c r="P77" i="1"/>
  <c r="L100" i="1"/>
  <c r="P100" i="1"/>
  <c r="Q105" i="1"/>
  <c r="O105" i="1"/>
  <c r="N101" i="1"/>
  <c r="Q107" i="1"/>
  <c r="O107" i="1"/>
  <c r="CJ107" i="1" s="1"/>
  <c r="J107" i="1"/>
  <c r="L107" i="1"/>
  <c r="Q111" i="1"/>
  <c r="O111" i="1"/>
  <c r="CJ111" i="1" s="1"/>
  <c r="Q113" i="1"/>
  <c r="O113" i="1"/>
  <c r="CJ113" i="1" s="1"/>
  <c r="J113" i="1"/>
  <c r="L113" i="1"/>
  <c r="Q117" i="1"/>
  <c r="O117" i="1"/>
  <c r="CJ117" i="1" s="1"/>
  <c r="Q119" i="1"/>
  <c r="O119" i="1"/>
  <c r="CJ119" i="1" s="1"/>
  <c r="J119" i="1"/>
  <c r="L119" i="1"/>
  <c r="Q123" i="1"/>
  <c r="O123" i="1"/>
  <c r="CJ123" i="1" s="1"/>
  <c r="Q125" i="1"/>
  <c r="O125" i="1"/>
  <c r="CJ125" i="1" s="1"/>
  <c r="J125" i="1"/>
  <c r="L125" i="1"/>
  <c r="Q129" i="1"/>
  <c r="O129" i="1"/>
  <c r="CJ129" i="1" s="1"/>
  <c r="Q131" i="1"/>
  <c r="J131" i="1"/>
  <c r="L131" i="1"/>
  <c r="Q132" i="1"/>
  <c r="O132" i="1"/>
  <c r="CJ132" i="1" s="1"/>
  <c r="J132" i="1"/>
  <c r="L132" i="1"/>
  <c r="Q133" i="1"/>
  <c r="O133" i="1"/>
  <c r="CJ133" i="1" s="1"/>
  <c r="J133" i="1"/>
  <c r="L133" i="1"/>
  <c r="Q134" i="1"/>
  <c r="O134" i="1"/>
  <c r="CJ134" i="1" s="1"/>
  <c r="J134" i="1"/>
  <c r="L134" i="1"/>
  <c r="Q135" i="1"/>
  <c r="O135" i="1"/>
  <c r="CJ135" i="1" s="1"/>
  <c r="J135" i="1"/>
  <c r="L135" i="1"/>
  <c r="Q136" i="1"/>
  <c r="O136" i="1"/>
  <c r="CJ136" i="1" s="1"/>
  <c r="J136" i="1"/>
  <c r="L136" i="1"/>
  <c r="Q137" i="1"/>
  <c r="O137" i="1"/>
  <c r="CJ137" i="1" s="1"/>
  <c r="J137" i="1"/>
  <c r="L137" i="1"/>
  <c r="O307" i="1"/>
  <c r="O308" i="1"/>
  <c r="O309" i="1"/>
  <c r="O310" i="1"/>
  <c r="O306" i="1"/>
  <c r="O83" i="1" l="1"/>
  <c r="CJ83" i="1" s="1"/>
  <c r="N45" i="1"/>
  <c r="N39" i="1" s="1"/>
  <c r="R131" i="1"/>
  <c r="CG37" i="1"/>
  <c r="G35" i="1"/>
  <c r="Q99" i="1"/>
  <c r="O99" i="1"/>
  <c r="CJ99" i="1" s="1"/>
  <c r="CJ105" i="1"/>
  <c r="Q46" i="1"/>
  <c r="H40" i="1"/>
  <c r="P40" i="1" s="1"/>
  <c r="O46" i="1"/>
  <c r="CJ46" i="1" s="1"/>
  <c r="L95" i="1"/>
  <c r="M95" i="1"/>
  <c r="O45" i="1"/>
  <c r="H39" i="1"/>
  <c r="H41" i="1"/>
  <c r="R83" i="1"/>
  <c r="J83" i="1"/>
  <c r="P71" i="1"/>
  <c r="O71" i="1"/>
  <c r="CJ71" i="1" s="1"/>
  <c r="Q71" i="1"/>
  <c r="L46" i="1"/>
  <c r="M46" i="1"/>
  <c r="K40" i="1"/>
  <c r="P38" i="1"/>
  <c r="Q38" i="1"/>
  <c r="O38" i="1"/>
  <c r="CJ38" i="1" s="1"/>
  <c r="P36" i="1"/>
  <c r="Q36" i="1"/>
  <c r="O36" i="1"/>
  <c r="CJ36" i="1" s="1"/>
  <c r="P95" i="1"/>
  <c r="P45" i="1"/>
  <c r="CJ45" i="1"/>
  <c r="R46" i="1"/>
  <c r="CG38" i="1"/>
  <c r="CG36" i="1"/>
  <c r="P101" i="1"/>
  <c r="O101" i="1"/>
  <c r="CJ101" i="1" s="1"/>
  <c r="Q101" i="1"/>
  <c r="CJ131" i="1"/>
  <c r="P131" i="1"/>
  <c r="Q95" i="1"/>
  <c r="P46" i="1"/>
  <c r="L45" i="1"/>
  <c r="M45" i="1"/>
  <c r="K39" i="1"/>
  <c r="M44" i="1"/>
  <c r="R44" i="1"/>
  <c r="L44" i="1"/>
  <c r="K38" i="1"/>
  <c r="M43" i="1"/>
  <c r="K37" i="1"/>
  <c r="R43" i="1"/>
  <c r="L43" i="1"/>
  <c r="M42" i="1"/>
  <c r="K41" i="1"/>
  <c r="R41" i="1" s="1"/>
  <c r="R42" i="1"/>
  <c r="L42" i="1"/>
  <c r="K36" i="1"/>
  <c r="J38" i="1"/>
  <c r="J36" i="1"/>
  <c r="CJ96" i="1"/>
  <c r="R95" i="1"/>
  <c r="M83" i="1"/>
  <c r="L83" i="1"/>
  <c r="J46" i="1"/>
  <c r="J45" i="1"/>
  <c r="N305" i="1"/>
  <c r="K305" i="1"/>
  <c r="I305" i="1"/>
  <c r="H305" i="1"/>
  <c r="G305" i="1"/>
  <c r="P310" i="1"/>
  <c r="P309" i="1"/>
  <c r="P308" i="1"/>
  <c r="P307" i="1"/>
  <c r="P306" i="1"/>
  <c r="L301" i="1"/>
  <c r="L300" i="1"/>
  <c r="L310" i="1"/>
  <c r="M310" i="1"/>
  <c r="M309" i="1"/>
  <c r="L309" i="1"/>
  <c r="M308" i="1"/>
  <c r="L308" i="1"/>
  <c r="M307" i="1"/>
  <c r="L307" i="1"/>
  <c r="M306" i="1"/>
  <c r="L306" i="1"/>
  <c r="J310" i="1"/>
  <c r="J309" i="1"/>
  <c r="J308" i="1"/>
  <c r="J307" i="1"/>
  <c r="J306" i="1"/>
  <c r="G228" i="1"/>
  <c r="G227" i="1"/>
  <c r="H227" i="1"/>
  <c r="L305" i="1" l="1"/>
  <c r="N41" i="1"/>
  <c r="O41" i="1" s="1"/>
  <c r="Q45" i="1"/>
  <c r="O95" i="1"/>
  <c r="CJ95" i="1" s="1"/>
  <c r="L36" i="1"/>
  <c r="M36" i="1"/>
  <c r="K35" i="1"/>
  <c r="R36" i="1"/>
  <c r="P39" i="1"/>
  <c r="N35" i="1"/>
  <c r="Q41" i="1"/>
  <c r="Q39" i="1"/>
  <c r="O39" i="1"/>
  <c r="CJ39" i="1" s="1"/>
  <c r="CG39" i="1"/>
  <c r="J39" i="1"/>
  <c r="Q40" i="1"/>
  <c r="O40" i="1"/>
  <c r="CJ40" i="1" s="1"/>
  <c r="CG40" i="1"/>
  <c r="J40" i="1"/>
  <c r="M41" i="1"/>
  <c r="L41" i="1"/>
  <c r="M37" i="1"/>
  <c r="R37" i="1"/>
  <c r="L37" i="1"/>
  <c r="L38" i="1"/>
  <c r="M38" i="1"/>
  <c r="R38" i="1"/>
  <c r="L39" i="1"/>
  <c r="M39" i="1"/>
  <c r="R39" i="1"/>
  <c r="O35" i="1"/>
  <c r="H35" i="1"/>
  <c r="J41" i="1"/>
  <c r="L40" i="1"/>
  <c r="M40" i="1"/>
  <c r="R40" i="1"/>
  <c r="P305" i="1"/>
  <c r="O305" i="1"/>
  <c r="M305" i="1"/>
  <c r="J305" i="1"/>
  <c r="CJ174" i="1"/>
  <c r="CJ177" i="1"/>
  <c r="CJ178" i="1"/>
  <c r="CJ269" i="1"/>
  <c r="CJ641" i="1"/>
  <c r="CJ642" i="1"/>
  <c r="CJ643" i="1"/>
  <c r="CJ644" i="1"/>
  <c r="CJ645" i="1"/>
  <c r="CJ646" i="1"/>
  <c r="CJ857" i="1"/>
  <c r="CJ858" i="1"/>
  <c r="CJ859" i="1"/>
  <c r="CJ860" i="1"/>
  <c r="CJ861" i="1"/>
  <c r="CJ862" i="1"/>
  <c r="CJ863" i="1"/>
  <c r="CJ864" i="1"/>
  <c r="CJ865" i="1"/>
  <c r="CJ866" i="1"/>
  <c r="CJ867" i="1"/>
  <c r="CJ868" i="1"/>
  <c r="CJ869" i="1"/>
  <c r="CJ870" i="1"/>
  <c r="CJ871" i="1"/>
  <c r="CJ872" i="1"/>
  <c r="CJ873" i="1"/>
  <c r="CJ874" i="1"/>
  <c r="CJ875" i="1"/>
  <c r="CJ876" i="1"/>
  <c r="CJ877" i="1"/>
  <c r="CJ878" i="1"/>
  <c r="CJ879" i="1"/>
  <c r="CJ880" i="1"/>
  <c r="CJ881" i="1"/>
  <c r="CJ882" i="1"/>
  <c r="CJ883" i="1"/>
  <c r="CJ884" i="1"/>
  <c r="CJ885" i="1"/>
  <c r="CJ886" i="1"/>
  <c r="CJ887" i="1"/>
  <c r="CJ888" i="1"/>
  <c r="CJ889" i="1"/>
  <c r="CJ890" i="1"/>
  <c r="CJ891" i="1"/>
  <c r="CJ892" i="1"/>
  <c r="R862" i="1"/>
  <c r="Q862" i="1"/>
  <c r="R861" i="1"/>
  <c r="Q861" i="1"/>
  <c r="R860" i="1"/>
  <c r="Q860" i="1"/>
  <c r="R859" i="1"/>
  <c r="Q859" i="1"/>
  <c r="R858" i="1"/>
  <c r="Q858" i="1"/>
  <c r="R857" i="1"/>
  <c r="Q857" i="1"/>
  <c r="H175" i="1"/>
  <c r="N175" i="1" s="1"/>
  <c r="G175" i="1"/>
  <c r="G157" i="1" s="1"/>
  <c r="H176" i="1"/>
  <c r="H158" i="1" s="1"/>
  <c r="G176" i="1"/>
  <c r="N160" i="1"/>
  <c r="N159" i="1"/>
  <c r="K160" i="1"/>
  <c r="K159" i="1"/>
  <c r="K158" i="1"/>
  <c r="K157" i="1"/>
  <c r="K156" i="1"/>
  <c r="H156" i="1"/>
  <c r="I156" i="1"/>
  <c r="I157" i="1"/>
  <c r="I158" i="1"/>
  <c r="H159" i="1"/>
  <c r="I159" i="1"/>
  <c r="H160" i="1"/>
  <c r="I160" i="1"/>
  <c r="G158" i="1"/>
  <c r="G159" i="1"/>
  <c r="G160" i="1"/>
  <c r="G156" i="1"/>
  <c r="N163" i="1"/>
  <c r="N162" i="1"/>
  <c r="N156" i="1" s="1"/>
  <c r="H157" i="1" l="1"/>
  <c r="P41" i="1"/>
  <c r="CJ41" i="1"/>
  <c r="Q35" i="1"/>
  <c r="CG35" i="1"/>
  <c r="J35" i="1"/>
  <c r="CJ35" i="1"/>
  <c r="P35" i="1"/>
  <c r="L35" i="1"/>
  <c r="M35" i="1"/>
  <c r="R35" i="1"/>
  <c r="N176" i="1"/>
  <c r="N158" i="1" s="1"/>
  <c r="O166" i="1"/>
  <c r="CJ166" i="1" s="1"/>
  <c r="R844" i="1"/>
  <c r="N844" i="1"/>
  <c r="M844" i="1"/>
  <c r="L844" i="1"/>
  <c r="J844" i="1"/>
  <c r="R843" i="1"/>
  <c r="N843" i="1"/>
  <c r="M843" i="1"/>
  <c r="L843" i="1"/>
  <c r="J843" i="1"/>
  <c r="R842" i="1"/>
  <c r="O842" i="1"/>
  <c r="CJ842" i="1" s="1"/>
  <c r="M842" i="1"/>
  <c r="L842" i="1"/>
  <c r="J842" i="1"/>
  <c r="R841" i="1"/>
  <c r="O841" i="1"/>
  <c r="CJ841" i="1" s="1"/>
  <c r="M841" i="1"/>
  <c r="L841" i="1"/>
  <c r="J841" i="1"/>
  <c r="R840" i="1"/>
  <c r="N840" i="1"/>
  <c r="M840" i="1"/>
  <c r="L840" i="1"/>
  <c r="J840" i="1"/>
  <c r="K839" i="1"/>
  <c r="I839" i="1"/>
  <c r="H839" i="1"/>
  <c r="G839" i="1"/>
  <c r="F839" i="1"/>
  <c r="E839" i="1"/>
  <c r="D839" i="1"/>
  <c r="R850" i="1"/>
  <c r="N850" i="1"/>
  <c r="M850" i="1"/>
  <c r="L850" i="1"/>
  <c r="J850" i="1"/>
  <c r="R849" i="1"/>
  <c r="N849" i="1"/>
  <c r="M849" i="1"/>
  <c r="L849" i="1"/>
  <c r="J849" i="1"/>
  <c r="R848" i="1"/>
  <c r="Q848" i="1"/>
  <c r="O848" i="1"/>
  <c r="CJ848" i="1" s="1"/>
  <c r="M848" i="1"/>
  <c r="L848" i="1"/>
  <c r="J848" i="1"/>
  <c r="R847" i="1"/>
  <c r="O847" i="1"/>
  <c r="CJ847" i="1" s="1"/>
  <c r="M847" i="1"/>
  <c r="L847" i="1"/>
  <c r="J847" i="1"/>
  <c r="R846" i="1"/>
  <c r="N846" i="1"/>
  <c r="M846" i="1"/>
  <c r="L846" i="1"/>
  <c r="J846" i="1"/>
  <c r="K845" i="1"/>
  <c r="I845" i="1"/>
  <c r="H845" i="1"/>
  <c r="G845" i="1"/>
  <c r="F845" i="1"/>
  <c r="E845" i="1"/>
  <c r="D845" i="1"/>
  <c r="R856" i="1"/>
  <c r="N856" i="1"/>
  <c r="M856" i="1"/>
  <c r="L856" i="1"/>
  <c r="J856" i="1"/>
  <c r="R855" i="1"/>
  <c r="N855" i="1"/>
  <c r="M855" i="1"/>
  <c r="L855" i="1"/>
  <c r="J855" i="1"/>
  <c r="R854" i="1"/>
  <c r="Q854" i="1"/>
  <c r="P854" i="1"/>
  <c r="O854" i="1"/>
  <c r="CJ854" i="1" s="1"/>
  <c r="M854" i="1"/>
  <c r="L854" i="1"/>
  <c r="J854" i="1"/>
  <c r="R853" i="1"/>
  <c r="O853" i="1"/>
  <c r="CJ853" i="1" s="1"/>
  <c r="M853" i="1"/>
  <c r="L853" i="1"/>
  <c r="J853" i="1"/>
  <c r="R852" i="1"/>
  <c r="N852" i="1"/>
  <c r="M852" i="1"/>
  <c r="L852" i="1"/>
  <c r="J852" i="1"/>
  <c r="K851" i="1"/>
  <c r="I851" i="1"/>
  <c r="H851" i="1"/>
  <c r="G851" i="1"/>
  <c r="F851" i="1"/>
  <c r="E851" i="1"/>
  <c r="D851" i="1"/>
  <c r="R838" i="1"/>
  <c r="N838" i="1"/>
  <c r="M838" i="1"/>
  <c r="L838" i="1"/>
  <c r="J838" i="1"/>
  <c r="R837" i="1"/>
  <c r="N837" i="1"/>
  <c r="M837" i="1"/>
  <c r="L837" i="1"/>
  <c r="J837" i="1"/>
  <c r="R836" i="1"/>
  <c r="P836" i="1"/>
  <c r="O836" i="1"/>
  <c r="CJ836" i="1" s="1"/>
  <c r="Q836" i="1"/>
  <c r="M836" i="1"/>
  <c r="L836" i="1"/>
  <c r="J836" i="1"/>
  <c r="R835" i="1"/>
  <c r="O835" i="1"/>
  <c r="CJ835" i="1" s="1"/>
  <c r="M835" i="1"/>
  <c r="L835" i="1"/>
  <c r="J835" i="1"/>
  <c r="R834" i="1"/>
  <c r="N834" i="1"/>
  <c r="M834" i="1"/>
  <c r="L834" i="1"/>
  <c r="J834" i="1"/>
  <c r="K833" i="1"/>
  <c r="I833" i="1"/>
  <c r="H833" i="1"/>
  <c r="G833" i="1"/>
  <c r="F833" i="1"/>
  <c r="E833" i="1"/>
  <c r="D833" i="1"/>
  <c r="R484" i="1"/>
  <c r="Q484" i="1"/>
  <c r="P484" i="1"/>
  <c r="O484" i="1"/>
  <c r="CJ484" i="1" s="1"/>
  <c r="M484" i="1"/>
  <c r="L484" i="1"/>
  <c r="J484" i="1"/>
  <c r="R483" i="1"/>
  <c r="Q483" i="1"/>
  <c r="P483" i="1"/>
  <c r="O483" i="1"/>
  <c r="CJ483" i="1" s="1"/>
  <c r="M483" i="1"/>
  <c r="L483" i="1"/>
  <c r="J483" i="1"/>
  <c r="R482" i="1"/>
  <c r="Q482" i="1"/>
  <c r="P482" i="1"/>
  <c r="O482" i="1"/>
  <c r="CJ482" i="1" s="1"/>
  <c r="M482" i="1"/>
  <c r="L482" i="1"/>
  <c r="J482" i="1"/>
  <c r="R481" i="1"/>
  <c r="Q481" i="1"/>
  <c r="P481" i="1"/>
  <c r="O481" i="1"/>
  <c r="CJ481" i="1" s="1"/>
  <c r="M481" i="1"/>
  <c r="L481" i="1"/>
  <c r="J481" i="1"/>
  <c r="F481" i="1"/>
  <c r="F479" i="1" s="1"/>
  <c r="R480" i="1"/>
  <c r="Q480" i="1"/>
  <c r="P480" i="1"/>
  <c r="O480" i="1"/>
  <c r="CJ480" i="1" s="1"/>
  <c r="M480" i="1"/>
  <c r="L480" i="1"/>
  <c r="J480" i="1"/>
  <c r="N479" i="1"/>
  <c r="K479" i="1"/>
  <c r="I479" i="1"/>
  <c r="H479" i="1"/>
  <c r="G479" i="1"/>
  <c r="E479" i="1"/>
  <c r="D479" i="1"/>
  <c r="R478" i="1"/>
  <c r="Q478" i="1"/>
  <c r="P478" i="1"/>
  <c r="O478" i="1"/>
  <c r="CJ478" i="1" s="1"/>
  <c r="M478" i="1"/>
  <c r="L478" i="1"/>
  <c r="J478" i="1"/>
  <c r="R477" i="1"/>
  <c r="Q477" i="1"/>
  <c r="P477" i="1"/>
  <c r="O477" i="1"/>
  <c r="CJ477" i="1" s="1"/>
  <c r="M477" i="1"/>
  <c r="L477" i="1"/>
  <c r="J477" i="1"/>
  <c r="R476" i="1"/>
  <c r="Q476" i="1"/>
  <c r="P476" i="1"/>
  <c r="O476" i="1"/>
  <c r="CJ476" i="1" s="1"/>
  <c r="M476" i="1"/>
  <c r="L476" i="1"/>
  <c r="J476" i="1"/>
  <c r="R475" i="1"/>
  <c r="Q475" i="1"/>
  <c r="P475" i="1"/>
  <c r="O475" i="1"/>
  <c r="CJ475" i="1" s="1"/>
  <c r="M475" i="1"/>
  <c r="L475" i="1"/>
  <c r="J475" i="1"/>
  <c r="F475" i="1"/>
  <c r="F473" i="1" s="1"/>
  <c r="R474" i="1"/>
  <c r="N474" i="1"/>
  <c r="M474" i="1"/>
  <c r="L474" i="1"/>
  <c r="J474" i="1"/>
  <c r="K473" i="1"/>
  <c r="I473" i="1"/>
  <c r="H473" i="1"/>
  <c r="G473" i="1"/>
  <c r="E473" i="1"/>
  <c r="D473" i="1"/>
  <c r="R472" i="1"/>
  <c r="Q472" i="1"/>
  <c r="P472" i="1"/>
  <c r="O472" i="1"/>
  <c r="CJ472" i="1" s="1"/>
  <c r="M472" i="1"/>
  <c r="L472" i="1"/>
  <c r="J472" i="1"/>
  <c r="R471" i="1"/>
  <c r="Q471" i="1"/>
  <c r="P471" i="1"/>
  <c r="O471" i="1"/>
  <c r="CJ471" i="1" s="1"/>
  <c r="M471" i="1"/>
  <c r="L471" i="1"/>
  <c r="J471" i="1"/>
  <c r="R470" i="1"/>
  <c r="Q470" i="1"/>
  <c r="P470" i="1"/>
  <c r="O470" i="1"/>
  <c r="CJ470" i="1" s="1"/>
  <c r="M470" i="1"/>
  <c r="L470" i="1"/>
  <c r="J470" i="1"/>
  <c r="R469" i="1"/>
  <c r="Q469" i="1"/>
  <c r="P469" i="1"/>
  <c r="O469" i="1"/>
  <c r="CJ469" i="1" s="1"/>
  <c r="M469" i="1"/>
  <c r="L469" i="1"/>
  <c r="J469" i="1"/>
  <c r="F469" i="1"/>
  <c r="F467" i="1" s="1"/>
  <c r="R468" i="1"/>
  <c r="Q468" i="1"/>
  <c r="P468" i="1"/>
  <c r="O468" i="1"/>
  <c r="CJ468" i="1" s="1"/>
  <c r="M468" i="1"/>
  <c r="L468" i="1"/>
  <c r="J468" i="1"/>
  <c r="N467" i="1"/>
  <c r="K467" i="1"/>
  <c r="I467" i="1"/>
  <c r="H467" i="1"/>
  <c r="G467" i="1"/>
  <c r="E467" i="1"/>
  <c r="D467" i="1"/>
  <c r="R466" i="1"/>
  <c r="Q466" i="1"/>
  <c r="O466" i="1"/>
  <c r="CJ466" i="1" s="1"/>
  <c r="R465" i="1"/>
  <c r="Q465" i="1"/>
  <c r="O465" i="1"/>
  <c r="CJ465" i="1" s="1"/>
  <c r="R464" i="1"/>
  <c r="N464" i="1"/>
  <c r="M464" i="1"/>
  <c r="L464" i="1"/>
  <c r="J464" i="1"/>
  <c r="R463" i="1"/>
  <c r="N463" i="1"/>
  <c r="M463" i="1"/>
  <c r="L463" i="1"/>
  <c r="J463" i="1"/>
  <c r="F463" i="1"/>
  <c r="F461" i="1" s="1"/>
  <c r="R462" i="1"/>
  <c r="N462" i="1"/>
  <c r="M462" i="1"/>
  <c r="L462" i="1"/>
  <c r="J462" i="1"/>
  <c r="K461" i="1"/>
  <c r="I461" i="1"/>
  <c r="H461" i="1"/>
  <c r="G461" i="1"/>
  <c r="E461" i="1"/>
  <c r="D461" i="1"/>
  <c r="N460" i="1"/>
  <c r="K460" i="1"/>
  <c r="I460" i="1"/>
  <c r="H460" i="1"/>
  <c r="G460" i="1"/>
  <c r="N459" i="1"/>
  <c r="K459" i="1"/>
  <c r="I459" i="1"/>
  <c r="H459" i="1"/>
  <c r="G459" i="1"/>
  <c r="K458" i="1"/>
  <c r="I458" i="1"/>
  <c r="H458" i="1"/>
  <c r="G458" i="1"/>
  <c r="K457" i="1"/>
  <c r="I457" i="1"/>
  <c r="H457" i="1"/>
  <c r="G457" i="1"/>
  <c r="F457" i="1"/>
  <c r="F455" i="1" s="1"/>
  <c r="K456" i="1"/>
  <c r="I456" i="1"/>
  <c r="H456" i="1"/>
  <c r="G456" i="1"/>
  <c r="E455" i="1"/>
  <c r="D455" i="1"/>
  <c r="R454" i="1"/>
  <c r="Q454" i="1"/>
  <c r="P454" i="1"/>
  <c r="O454" i="1"/>
  <c r="CJ454" i="1" s="1"/>
  <c r="M454" i="1"/>
  <c r="L454" i="1"/>
  <c r="J454" i="1"/>
  <c r="R453" i="1"/>
  <c r="N453" i="1"/>
  <c r="M453" i="1"/>
  <c r="L453" i="1"/>
  <c r="J453" i="1"/>
  <c r="R452" i="1"/>
  <c r="Q452" i="1"/>
  <c r="P452" i="1"/>
  <c r="O452" i="1"/>
  <c r="CJ452" i="1" s="1"/>
  <c r="M452" i="1"/>
  <c r="L452" i="1"/>
  <c r="J452" i="1"/>
  <c r="R451" i="1"/>
  <c r="N451" i="1"/>
  <c r="M451" i="1"/>
  <c r="L451" i="1"/>
  <c r="J451" i="1"/>
  <c r="F451" i="1"/>
  <c r="F449" i="1" s="1"/>
  <c r="R450" i="1"/>
  <c r="Q450" i="1"/>
  <c r="P450" i="1"/>
  <c r="O450" i="1"/>
  <c r="CJ450" i="1" s="1"/>
  <c r="M450" i="1"/>
  <c r="L450" i="1"/>
  <c r="J450" i="1"/>
  <c r="N449" i="1"/>
  <c r="K449" i="1"/>
  <c r="I449" i="1"/>
  <c r="H449" i="1"/>
  <c r="G449" i="1"/>
  <c r="E449" i="1"/>
  <c r="D449" i="1"/>
  <c r="R448" i="1"/>
  <c r="Q448" i="1"/>
  <c r="P448" i="1"/>
  <c r="O448" i="1"/>
  <c r="CJ448" i="1" s="1"/>
  <c r="M448" i="1"/>
  <c r="L448" i="1"/>
  <c r="J448" i="1"/>
  <c r="R447" i="1"/>
  <c r="Q447" i="1"/>
  <c r="P447" i="1"/>
  <c r="O447" i="1"/>
  <c r="CJ447" i="1" s="1"/>
  <c r="M447" i="1"/>
  <c r="L447" i="1"/>
  <c r="J447" i="1"/>
  <c r="R446" i="1"/>
  <c r="Q446" i="1"/>
  <c r="P446" i="1"/>
  <c r="O446" i="1"/>
  <c r="CJ446" i="1" s="1"/>
  <c r="M446" i="1"/>
  <c r="L446" i="1"/>
  <c r="J446" i="1"/>
  <c r="R445" i="1"/>
  <c r="Q445" i="1"/>
  <c r="P445" i="1"/>
  <c r="O445" i="1"/>
  <c r="CJ445" i="1" s="1"/>
  <c r="M445" i="1"/>
  <c r="L445" i="1"/>
  <c r="J445" i="1"/>
  <c r="F445" i="1"/>
  <c r="F443" i="1" s="1"/>
  <c r="R444" i="1"/>
  <c r="Q444" i="1"/>
  <c r="P444" i="1"/>
  <c r="O444" i="1"/>
  <c r="CJ444" i="1" s="1"/>
  <c r="M444" i="1"/>
  <c r="L444" i="1"/>
  <c r="J444" i="1"/>
  <c r="N443" i="1"/>
  <c r="K443" i="1"/>
  <c r="I443" i="1"/>
  <c r="H443" i="1"/>
  <c r="G443" i="1"/>
  <c r="E443" i="1"/>
  <c r="D443" i="1"/>
  <c r="R442" i="1"/>
  <c r="Q442" i="1"/>
  <c r="P442" i="1"/>
  <c r="O442" i="1"/>
  <c r="CJ442" i="1" s="1"/>
  <c r="M442" i="1"/>
  <c r="L442" i="1"/>
  <c r="J442" i="1"/>
  <c r="R441" i="1"/>
  <c r="Q441" i="1"/>
  <c r="P441" i="1"/>
  <c r="O441" i="1"/>
  <c r="CJ441" i="1" s="1"/>
  <c r="M441" i="1"/>
  <c r="L441" i="1"/>
  <c r="J441" i="1"/>
  <c r="R440" i="1"/>
  <c r="N440" i="1"/>
  <c r="M440" i="1"/>
  <c r="L440" i="1"/>
  <c r="J440" i="1"/>
  <c r="R439" i="1"/>
  <c r="N439" i="1"/>
  <c r="M439" i="1"/>
  <c r="L439" i="1"/>
  <c r="J439" i="1"/>
  <c r="F439" i="1"/>
  <c r="F437" i="1" s="1"/>
  <c r="R438" i="1"/>
  <c r="Q438" i="1"/>
  <c r="P438" i="1"/>
  <c r="O438" i="1"/>
  <c r="CJ438" i="1" s="1"/>
  <c r="M438" i="1"/>
  <c r="L438" i="1"/>
  <c r="J438" i="1"/>
  <c r="K437" i="1"/>
  <c r="I437" i="1"/>
  <c r="H437" i="1"/>
  <c r="G437" i="1"/>
  <c r="E437" i="1"/>
  <c r="D437" i="1"/>
  <c r="R436" i="1"/>
  <c r="Q436" i="1"/>
  <c r="P436" i="1"/>
  <c r="O436" i="1"/>
  <c r="CJ436" i="1" s="1"/>
  <c r="M436" i="1"/>
  <c r="L436" i="1"/>
  <c r="J436" i="1"/>
  <c r="R435" i="1"/>
  <c r="Q435" i="1"/>
  <c r="P435" i="1"/>
  <c r="O435" i="1"/>
  <c r="CJ435" i="1" s="1"/>
  <c r="M435" i="1"/>
  <c r="L435" i="1"/>
  <c r="J435" i="1"/>
  <c r="R434" i="1"/>
  <c r="Q434" i="1"/>
  <c r="P434" i="1"/>
  <c r="O434" i="1"/>
  <c r="CJ434" i="1" s="1"/>
  <c r="M434" i="1"/>
  <c r="L434" i="1"/>
  <c r="J434" i="1"/>
  <c r="R433" i="1"/>
  <c r="Q433" i="1"/>
  <c r="P433" i="1"/>
  <c r="O433" i="1"/>
  <c r="CJ433" i="1" s="1"/>
  <c r="M433" i="1"/>
  <c r="L433" i="1"/>
  <c r="J433" i="1"/>
  <c r="F433" i="1"/>
  <c r="F431" i="1" s="1"/>
  <c r="R432" i="1"/>
  <c r="Q432" i="1"/>
  <c r="P432" i="1"/>
  <c r="O432" i="1"/>
  <c r="CJ432" i="1" s="1"/>
  <c r="M432" i="1"/>
  <c r="L432" i="1"/>
  <c r="J432" i="1"/>
  <c r="N431" i="1"/>
  <c r="K431" i="1"/>
  <c r="I431" i="1"/>
  <c r="H431" i="1"/>
  <c r="G431" i="1"/>
  <c r="E431" i="1"/>
  <c r="D431" i="1"/>
  <c r="N430" i="1"/>
  <c r="K430" i="1"/>
  <c r="I430" i="1"/>
  <c r="H430" i="1"/>
  <c r="G430" i="1"/>
  <c r="N429" i="1"/>
  <c r="K429" i="1"/>
  <c r="I429" i="1"/>
  <c r="H429" i="1"/>
  <c r="G429" i="1"/>
  <c r="K428" i="1"/>
  <c r="I428" i="1"/>
  <c r="H428" i="1"/>
  <c r="G428" i="1"/>
  <c r="K427" i="1"/>
  <c r="I427" i="1"/>
  <c r="H427" i="1"/>
  <c r="G427" i="1"/>
  <c r="F427" i="1"/>
  <c r="F425" i="1" s="1"/>
  <c r="N426" i="1"/>
  <c r="K426" i="1"/>
  <c r="I426" i="1"/>
  <c r="H426" i="1"/>
  <c r="G426" i="1"/>
  <c r="E425" i="1"/>
  <c r="D425" i="1"/>
  <c r="R424" i="1"/>
  <c r="Q424" i="1"/>
  <c r="P424" i="1"/>
  <c r="O424" i="1"/>
  <c r="CJ424" i="1" s="1"/>
  <c r="M424" i="1"/>
  <c r="L424" i="1"/>
  <c r="J424" i="1"/>
  <c r="R423" i="1"/>
  <c r="Q423" i="1"/>
  <c r="P423" i="1"/>
  <c r="O423" i="1"/>
  <c r="CJ423" i="1" s="1"/>
  <c r="M423" i="1"/>
  <c r="L423" i="1"/>
  <c r="J423" i="1"/>
  <c r="R422" i="1"/>
  <c r="Q422" i="1"/>
  <c r="P422" i="1"/>
  <c r="O422" i="1"/>
  <c r="CJ422" i="1" s="1"/>
  <c r="M422" i="1"/>
  <c r="L422" i="1"/>
  <c r="J422" i="1"/>
  <c r="R421" i="1"/>
  <c r="Q421" i="1"/>
  <c r="P421" i="1"/>
  <c r="O421" i="1"/>
  <c r="CJ421" i="1" s="1"/>
  <c r="M421" i="1"/>
  <c r="L421" i="1"/>
  <c r="J421" i="1"/>
  <c r="F421" i="1"/>
  <c r="F419" i="1" s="1"/>
  <c r="R420" i="1"/>
  <c r="Q420" i="1"/>
  <c r="P420" i="1"/>
  <c r="O420" i="1"/>
  <c r="CJ420" i="1" s="1"/>
  <c r="M420" i="1"/>
  <c r="L420" i="1"/>
  <c r="J420" i="1"/>
  <c r="N419" i="1"/>
  <c r="K419" i="1"/>
  <c r="I419" i="1"/>
  <c r="H419" i="1"/>
  <c r="G419" i="1"/>
  <c r="E419" i="1"/>
  <c r="D419" i="1"/>
  <c r="R418" i="1"/>
  <c r="Q418" i="1"/>
  <c r="P418" i="1"/>
  <c r="O418" i="1"/>
  <c r="CJ418" i="1" s="1"/>
  <c r="M418" i="1"/>
  <c r="L418" i="1"/>
  <c r="J418" i="1"/>
  <c r="R417" i="1"/>
  <c r="Q417" i="1"/>
  <c r="P417" i="1"/>
  <c r="O417" i="1"/>
  <c r="CJ417" i="1" s="1"/>
  <c r="M417" i="1"/>
  <c r="L417" i="1"/>
  <c r="J417" i="1"/>
  <c r="R416" i="1"/>
  <c r="Q416" i="1"/>
  <c r="P416" i="1"/>
  <c r="O416" i="1"/>
  <c r="CJ416" i="1" s="1"/>
  <c r="M416" i="1"/>
  <c r="L416" i="1"/>
  <c r="J416" i="1"/>
  <c r="R415" i="1"/>
  <c r="Q415" i="1"/>
  <c r="P415" i="1"/>
  <c r="O415" i="1"/>
  <c r="CJ415" i="1" s="1"/>
  <c r="M415" i="1"/>
  <c r="L415" i="1"/>
  <c r="J415" i="1"/>
  <c r="F415" i="1"/>
  <c r="F413" i="1" s="1"/>
  <c r="R414" i="1"/>
  <c r="Q414" i="1"/>
  <c r="P414" i="1"/>
  <c r="O414" i="1"/>
  <c r="CJ414" i="1" s="1"/>
  <c r="M414" i="1"/>
  <c r="L414" i="1"/>
  <c r="J414" i="1"/>
  <c r="N413" i="1"/>
  <c r="K413" i="1"/>
  <c r="I413" i="1"/>
  <c r="H413" i="1"/>
  <c r="G413" i="1"/>
  <c r="E413" i="1"/>
  <c r="D413" i="1"/>
  <c r="N412" i="1"/>
  <c r="K412" i="1"/>
  <c r="I412" i="1"/>
  <c r="H412" i="1"/>
  <c r="G412" i="1"/>
  <c r="N411" i="1"/>
  <c r="K411" i="1"/>
  <c r="I411" i="1"/>
  <c r="H411" i="1"/>
  <c r="G411" i="1"/>
  <c r="K410" i="1"/>
  <c r="I410" i="1"/>
  <c r="H410" i="1"/>
  <c r="G410" i="1"/>
  <c r="K409" i="1"/>
  <c r="I409" i="1"/>
  <c r="H409" i="1"/>
  <c r="G409" i="1"/>
  <c r="F409" i="1"/>
  <c r="F407" i="1" s="1"/>
  <c r="N408" i="1"/>
  <c r="K408" i="1"/>
  <c r="I408" i="1"/>
  <c r="H408" i="1"/>
  <c r="G408" i="1"/>
  <c r="E407" i="1"/>
  <c r="D407" i="1"/>
  <c r="R304" i="1"/>
  <c r="Q304" i="1"/>
  <c r="Q292" i="1" s="1"/>
  <c r="P304" i="1"/>
  <c r="P292" i="1" s="1"/>
  <c r="O304" i="1"/>
  <c r="CJ304" i="1" s="1"/>
  <c r="M304" i="1"/>
  <c r="L304" i="1"/>
  <c r="J304" i="1"/>
  <c r="R303" i="1"/>
  <c r="Q303" i="1"/>
  <c r="Q291" i="1" s="1"/>
  <c r="P303" i="1"/>
  <c r="P291" i="1" s="1"/>
  <c r="O303" i="1"/>
  <c r="CJ303" i="1" s="1"/>
  <c r="M303" i="1"/>
  <c r="L303" i="1"/>
  <c r="J303" i="1"/>
  <c r="R302" i="1"/>
  <c r="Q302" i="1"/>
  <c r="Q290" i="1" s="1"/>
  <c r="P302" i="1"/>
  <c r="P290" i="1" s="1"/>
  <c r="O302" i="1"/>
  <c r="CJ302" i="1" s="1"/>
  <c r="M302" i="1"/>
  <c r="L302" i="1"/>
  <c r="J302" i="1"/>
  <c r="R301" i="1"/>
  <c r="Q301" i="1"/>
  <c r="Q289" i="1" s="1"/>
  <c r="P301" i="1"/>
  <c r="P289" i="1" s="1"/>
  <c r="O301" i="1"/>
  <c r="CJ301" i="1" s="1"/>
  <c r="M301" i="1"/>
  <c r="J301" i="1"/>
  <c r="R300" i="1"/>
  <c r="Q300" i="1"/>
  <c r="Q288" i="1" s="1"/>
  <c r="P300" i="1"/>
  <c r="O300" i="1"/>
  <c r="CJ300" i="1" s="1"/>
  <c r="M300" i="1"/>
  <c r="J300" i="1"/>
  <c r="N299" i="1"/>
  <c r="K299" i="1"/>
  <c r="I299" i="1"/>
  <c r="H299" i="1"/>
  <c r="G299" i="1"/>
  <c r="F299" i="1"/>
  <c r="E299" i="1"/>
  <c r="D299" i="1"/>
  <c r="N298" i="1"/>
  <c r="N292" i="1" s="1"/>
  <c r="K298" i="1"/>
  <c r="K292" i="1" s="1"/>
  <c r="I298" i="1"/>
  <c r="I292" i="1" s="1"/>
  <c r="H298" i="1"/>
  <c r="H292" i="1" s="1"/>
  <c r="G298" i="1"/>
  <c r="G292" i="1" s="1"/>
  <c r="N297" i="1"/>
  <c r="N291" i="1" s="1"/>
  <c r="K297" i="1"/>
  <c r="K291" i="1" s="1"/>
  <c r="I297" i="1"/>
  <c r="I291" i="1" s="1"/>
  <c r="H297" i="1"/>
  <c r="H291" i="1" s="1"/>
  <c r="G297" i="1"/>
  <c r="G291" i="1" s="1"/>
  <c r="N296" i="1"/>
  <c r="N290" i="1" s="1"/>
  <c r="K296" i="1"/>
  <c r="K290" i="1" s="1"/>
  <c r="I296" i="1"/>
  <c r="I290" i="1" s="1"/>
  <c r="H296" i="1"/>
  <c r="H290" i="1" s="1"/>
  <c r="G296" i="1"/>
  <c r="G290" i="1" s="1"/>
  <c r="N295" i="1"/>
  <c r="N289" i="1" s="1"/>
  <c r="K295" i="1"/>
  <c r="K289" i="1" s="1"/>
  <c r="I295" i="1"/>
  <c r="I289" i="1" s="1"/>
  <c r="H295" i="1"/>
  <c r="H289" i="1" s="1"/>
  <c r="G295" i="1"/>
  <c r="G289" i="1" s="1"/>
  <c r="N294" i="1"/>
  <c r="N288" i="1" s="1"/>
  <c r="K294" i="1"/>
  <c r="K288" i="1" s="1"/>
  <c r="I294" i="1"/>
  <c r="I288" i="1" s="1"/>
  <c r="H294" i="1"/>
  <c r="H288" i="1" s="1"/>
  <c r="G294" i="1"/>
  <c r="G288" i="1" s="1"/>
  <c r="F293" i="1"/>
  <c r="E293" i="1"/>
  <c r="D293" i="1"/>
  <c r="F289" i="1"/>
  <c r="F287" i="1" s="1"/>
  <c r="D289" i="1"/>
  <c r="D287" i="1" s="1"/>
  <c r="P288" i="1"/>
  <c r="E287" i="1"/>
  <c r="F218" i="1"/>
  <c r="F212" i="1" s="1"/>
  <c r="E218" i="1"/>
  <c r="E212" i="1" s="1"/>
  <c r="D218" i="1"/>
  <c r="D212" i="1" s="1"/>
  <c r="F217" i="1"/>
  <c r="F211" i="1" s="1"/>
  <c r="E217" i="1"/>
  <c r="E211" i="1" s="1"/>
  <c r="D217" i="1"/>
  <c r="D211" i="1" s="1"/>
  <c r="F216" i="1"/>
  <c r="F210" i="1" s="1"/>
  <c r="E216" i="1"/>
  <c r="E210" i="1" s="1"/>
  <c r="D216" i="1"/>
  <c r="D210" i="1" s="1"/>
  <c r="F215" i="1"/>
  <c r="F209" i="1" s="1"/>
  <c r="E215" i="1"/>
  <c r="E209" i="1" s="1"/>
  <c r="D215" i="1"/>
  <c r="D209" i="1" s="1"/>
  <c r="F214" i="1"/>
  <c r="E214" i="1"/>
  <c r="E208" i="1" s="1"/>
  <c r="D214" i="1"/>
  <c r="R248" i="1"/>
  <c r="Q248" i="1"/>
  <c r="O248" i="1"/>
  <c r="CJ248" i="1" s="1"/>
  <c r="M248" i="1"/>
  <c r="R247" i="1"/>
  <c r="Q247" i="1"/>
  <c r="P247" i="1"/>
  <c r="O247" i="1"/>
  <c r="CJ247" i="1" s="1"/>
  <c r="M247" i="1"/>
  <c r="L247" i="1"/>
  <c r="J247" i="1"/>
  <c r="R246" i="1"/>
  <c r="Q246" i="1"/>
  <c r="P246" i="1"/>
  <c r="O246" i="1"/>
  <c r="CJ246" i="1" s="1"/>
  <c r="M246" i="1"/>
  <c r="L246" i="1"/>
  <c r="J246" i="1"/>
  <c r="R245" i="1"/>
  <c r="Q245" i="1"/>
  <c r="P245" i="1"/>
  <c r="O245" i="1"/>
  <c r="CJ245" i="1" s="1"/>
  <c r="M245" i="1"/>
  <c r="L245" i="1"/>
  <c r="J245" i="1"/>
  <c r="R244" i="1"/>
  <c r="Q244" i="1"/>
  <c r="O244" i="1"/>
  <c r="CJ244" i="1" s="1"/>
  <c r="M244" i="1"/>
  <c r="N243" i="1"/>
  <c r="K243" i="1"/>
  <c r="I243" i="1"/>
  <c r="H243" i="1"/>
  <c r="G243" i="1"/>
  <c r="F243" i="1"/>
  <c r="E243" i="1"/>
  <c r="D243" i="1"/>
  <c r="N242" i="1"/>
  <c r="K242" i="1"/>
  <c r="K218" i="1" s="1"/>
  <c r="K212" i="1" s="1"/>
  <c r="I242" i="1"/>
  <c r="I218" i="1" s="1"/>
  <c r="H242" i="1"/>
  <c r="H218" i="1" s="1"/>
  <c r="G242" i="1"/>
  <c r="G218" i="1" s="1"/>
  <c r="G212" i="1" s="1"/>
  <c r="N241" i="1"/>
  <c r="K241" i="1"/>
  <c r="K217" i="1" s="1"/>
  <c r="K211" i="1" s="1"/>
  <c r="I241" i="1"/>
  <c r="I217" i="1" s="1"/>
  <c r="I211" i="1" s="1"/>
  <c r="H241" i="1"/>
  <c r="H217" i="1" s="1"/>
  <c r="G241" i="1"/>
  <c r="G217" i="1" s="1"/>
  <c r="G211" i="1" s="1"/>
  <c r="N240" i="1"/>
  <c r="K240" i="1"/>
  <c r="K216" i="1" s="1"/>
  <c r="I240" i="1"/>
  <c r="I216" i="1" s="1"/>
  <c r="I210" i="1" s="1"/>
  <c r="H240" i="1"/>
  <c r="G240" i="1"/>
  <c r="N239" i="1"/>
  <c r="K239" i="1"/>
  <c r="K215" i="1" s="1"/>
  <c r="I239" i="1"/>
  <c r="H239" i="1"/>
  <c r="G239" i="1"/>
  <c r="N238" i="1"/>
  <c r="K238" i="1"/>
  <c r="K214" i="1" s="1"/>
  <c r="I238" i="1"/>
  <c r="I214" i="1" s="1"/>
  <c r="H238" i="1"/>
  <c r="H214" i="1" s="1"/>
  <c r="G238" i="1"/>
  <c r="G214" i="1" s="1"/>
  <c r="G208" i="1" s="1"/>
  <c r="F237" i="1"/>
  <c r="E237" i="1"/>
  <c r="D237" i="1"/>
  <c r="R236" i="1"/>
  <c r="Q236" i="1"/>
  <c r="P236" i="1"/>
  <c r="O236" i="1"/>
  <c r="CJ236" i="1" s="1"/>
  <c r="M236" i="1"/>
  <c r="L236" i="1"/>
  <c r="J236" i="1"/>
  <c r="R235" i="1"/>
  <c r="N235" i="1"/>
  <c r="M235" i="1"/>
  <c r="L235" i="1"/>
  <c r="J235" i="1"/>
  <c r="R234" i="1"/>
  <c r="Q234" i="1"/>
  <c r="P234" i="1"/>
  <c r="O234" i="1"/>
  <c r="CJ234" i="1" s="1"/>
  <c r="M234" i="1"/>
  <c r="L234" i="1"/>
  <c r="J234" i="1"/>
  <c r="R233" i="1"/>
  <c r="Q233" i="1"/>
  <c r="P233" i="1"/>
  <c r="O233" i="1"/>
  <c r="CJ233" i="1" s="1"/>
  <c r="M233" i="1"/>
  <c r="L233" i="1"/>
  <c r="J233" i="1"/>
  <c r="R232" i="1"/>
  <c r="Q232" i="1"/>
  <c r="P232" i="1"/>
  <c r="O232" i="1"/>
  <c r="CJ232" i="1" s="1"/>
  <c r="M232" i="1"/>
  <c r="L232" i="1"/>
  <c r="J232" i="1"/>
  <c r="K231" i="1"/>
  <c r="I231" i="1"/>
  <c r="H231" i="1"/>
  <c r="G231" i="1"/>
  <c r="F231" i="1"/>
  <c r="E231" i="1"/>
  <c r="D231" i="1"/>
  <c r="R230" i="1"/>
  <c r="Q230" i="1"/>
  <c r="P230" i="1"/>
  <c r="O230" i="1"/>
  <c r="CJ230" i="1" s="1"/>
  <c r="M230" i="1"/>
  <c r="L230" i="1"/>
  <c r="J230" i="1"/>
  <c r="R229" i="1"/>
  <c r="N229" i="1"/>
  <c r="M229" i="1"/>
  <c r="L229" i="1"/>
  <c r="J229" i="1"/>
  <c r="R228" i="1"/>
  <c r="M228" i="1"/>
  <c r="H228" i="1"/>
  <c r="R227" i="1"/>
  <c r="M227" i="1"/>
  <c r="R226" i="1"/>
  <c r="Q226" i="1"/>
  <c r="P226" i="1"/>
  <c r="O226" i="1"/>
  <c r="CJ226" i="1" s="1"/>
  <c r="M226" i="1"/>
  <c r="L226" i="1"/>
  <c r="J226" i="1"/>
  <c r="K225" i="1"/>
  <c r="I225" i="1"/>
  <c r="F225" i="1"/>
  <c r="E225" i="1"/>
  <c r="D225" i="1"/>
  <c r="R224" i="1"/>
  <c r="Q224" i="1"/>
  <c r="P224" i="1"/>
  <c r="O224" i="1"/>
  <c r="CJ224" i="1" s="1"/>
  <c r="M224" i="1"/>
  <c r="L224" i="1"/>
  <c r="J224" i="1"/>
  <c r="R223" i="1"/>
  <c r="N223" i="1"/>
  <c r="M223" i="1"/>
  <c r="L223" i="1"/>
  <c r="J223" i="1"/>
  <c r="R222" i="1"/>
  <c r="Q222" i="1"/>
  <c r="P222" i="1"/>
  <c r="O222" i="1"/>
  <c r="CJ222" i="1" s="1"/>
  <c r="M222" i="1"/>
  <c r="L222" i="1"/>
  <c r="J222" i="1"/>
  <c r="R221" i="1"/>
  <c r="Q221" i="1"/>
  <c r="P221" i="1"/>
  <c r="O221" i="1"/>
  <c r="CJ221" i="1" s="1"/>
  <c r="M221" i="1"/>
  <c r="L221" i="1"/>
  <c r="J221" i="1"/>
  <c r="R220" i="1"/>
  <c r="Q220" i="1"/>
  <c r="P220" i="1"/>
  <c r="O220" i="1"/>
  <c r="CJ220" i="1" s="1"/>
  <c r="M220" i="1"/>
  <c r="L220" i="1"/>
  <c r="J220" i="1"/>
  <c r="K219" i="1"/>
  <c r="I219" i="1"/>
  <c r="H219" i="1"/>
  <c r="G219" i="1"/>
  <c r="F219" i="1"/>
  <c r="E219" i="1"/>
  <c r="D219" i="1"/>
  <c r="R184" i="1"/>
  <c r="Q184" i="1"/>
  <c r="P184" i="1"/>
  <c r="O184" i="1"/>
  <c r="CJ184" i="1" s="1"/>
  <c r="M184" i="1"/>
  <c r="L184" i="1"/>
  <c r="J184" i="1"/>
  <c r="R183" i="1"/>
  <c r="Q183" i="1"/>
  <c r="P183" i="1"/>
  <c r="O183" i="1"/>
  <c r="CJ183" i="1" s="1"/>
  <c r="M183" i="1"/>
  <c r="L183" i="1"/>
  <c r="J183" i="1"/>
  <c r="R182" i="1"/>
  <c r="Q182" i="1"/>
  <c r="P182" i="1"/>
  <c r="O182" i="1"/>
  <c r="CJ182" i="1" s="1"/>
  <c r="M182" i="1"/>
  <c r="L182" i="1"/>
  <c r="J182" i="1"/>
  <c r="R181" i="1"/>
  <c r="Q181" i="1"/>
  <c r="P181" i="1"/>
  <c r="O181" i="1"/>
  <c r="CJ181" i="1" s="1"/>
  <c r="M181" i="1"/>
  <c r="L181" i="1"/>
  <c r="J181" i="1"/>
  <c r="R180" i="1"/>
  <c r="Q180" i="1"/>
  <c r="P180" i="1"/>
  <c r="O180" i="1"/>
  <c r="CJ180" i="1" s="1"/>
  <c r="M180" i="1"/>
  <c r="L180" i="1"/>
  <c r="J180" i="1"/>
  <c r="N179" i="1"/>
  <c r="K179" i="1"/>
  <c r="I179" i="1"/>
  <c r="H179" i="1"/>
  <c r="G179" i="1"/>
  <c r="F179" i="1"/>
  <c r="E179" i="1"/>
  <c r="D179" i="1"/>
  <c r="R178" i="1"/>
  <c r="Q178" i="1"/>
  <c r="R177" i="1"/>
  <c r="Q177" i="1"/>
  <c r="R176" i="1"/>
  <c r="M176" i="1"/>
  <c r="J176" i="1"/>
  <c r="R175" i="1"/>
  <c r="M175" i="1"/>
  <c r="L175" i="1"/>
  <c r="R174" i="1"/>
  <c r="Q174" i="1"/>
  <c r="K173" i="1"/>
  <c r="I173" i="1"/>
  <c r="F173" i="1"/>
  <c r="E173" i="1"/>
  <c r="D173" i="1"/>
  <c r="R34" i="1"/>
  <c r="Q34" i="1"/>
  <c r="P34" i="1"/>
  <c r="O34" i="1"/>
  <c r="CJ34" i="1" s="1"/>
  <c r="M34" i="1"/>
  <c r="L34" i="1"/>
  <c r="J34" i="1"/>
  <c r="R33" i="1"/>
  <c r="Q33" i="1"/>
  <c r="P33" i="1"/>
  <c r="O33" i="1"/>
  <c r="CJ33" i="1" s="1"/>
  <c r="M33" i="1"/>
  <c r="J33" i="1"/>
  <c r="R32" i="1"/>
  <c r="Q32" i="1"/>
  <c r="P32" i="1"/>
  <c r="O32" i="1"/>
  <c r="CJ32" i="1" s="1"/>
  <c r="M32" i="1"/>
  <c r="L32" i="1"/>
  <c r="J32" i="1"/>
  <c r="R31" i="1"/>
  <c r="Q31" i="1"/>
  <c r="P31" i="1"/>
  <c r="O31" i="1"/>
  <c r="CJ31" i="1" s="1"/>
  <c r="M31" i="1"/>
  <c r="L31" i="1"/>
  <c r="J31" i="1"/>
  <c r="R30" i="1"/>
  <c r="Q30" i="1"/>
  <c r="P30" i="1"/>
  <c r="O30" i="1"/>
  <c r="CJ30" i="1" s="1"/>
  <c r="N29" i="1"/>
  <c r="K29" i="1"/>
  <c r="I29" i="1"/>
  <c r="H29" i="1"/>
  <c r="G29" i="1"/>
  <c r="F29" i="1"/>
  <c r="E29" i="1"/>
  <c r="D29" i="1"/>
  <c r="M225" i="1" l="1"/>
  <c r="O299" i="1"/>
  <c r="O443" i="1"/>
  <c r="Q449" i="1"/>
  <c r="M833" i="1"/>
  <c r="P223" i="1"/>
  <c r="O451" i="1"/>
  <c r="CJ451" i="1" s="1"/>
  <c r="Q453" i="1"/>
  <c r="O479" i="1"/>
  <c r="O838" i="1"/>
  <c r="CJ838" i="1" s="1"/>
  <c r="P852" i="1"/>
  <c r="CJ443" i="1"/>
  <c r="O463" i="1"/>
  <c r="CJ463" i="1" s="1"/>
  <c r="P855" i="1"/>
  <c r="O229" i="1"/>
  <c r="CJ229" i="1" s="1"/>
  <c r="N231" i="1"/>
  <c r="N214" i="1"/>
  <c r="N218" i="1"/>
  <c r="O218" i="1" s="1"/>
  <c r="O439" i="1"/>
  <c r="CJ439" i="1" s="1"/>
  <c r="O464" i="1"/>
  <c r="CJ464" i="1" s="1"/>
  <c r="O474" i="1"/>
  <c r="CJ474" i="1" s="1"/>
  <c r="P834" i="1"/>
  <c r="O856" i="1"/>
  <c r="CJ856" i="1" s="1"/>
  <c r="P846" i="1"/>
  <c r="Q849" i="1"/>
  <c r="Q843" i="1"/>
  <c r="O440" i="1"/>
  <c r="CJ440" i="1" s="1"/>
  <c r="O462" i="1"/>
  <c r="CJ462" i="1" s="1"/>
  <c r="CJ479" i="1"/>
  <c r="P837" i="1"/>
  <c r="Q850" i="1"/>
  <c r="M839" i="1"/>
  <c r="P840" i="1"/>
  <c r="P844" i="1"/>
  <c r="M428" i="1"/>
  <c r="O837" i="1"/>
  <c r="CJ837" i="1" s="1"/>
  <c r="O165" i="1"/>
  <c r="CJ165" i="1" s="1"/>
  <c r="O164" i="1"/>
  <c r="CJ164" i="1" s="1"/>
  <c r="O162" i="1"/>
  <c r="CJ162" i="1" s="1"/>
  <c r="L411" i="1"/>
  <c r="M430" i="1"/>
  <c r="O163" i="1"/>
  <c r="CJ163" i="1" s="1"/>
  <c r="J427" i="1"/>
  <c r="P453" i="1"/>
  <c r="N457" i="1"/>
  <c r="P457" i="1" s="1"/>
  <c r="L458" i="1"/>
  <c r="J460" i="1"/>
  <c r="J219" i="1"/>
  <c r="N409" i="1"/>
  <c r="P409" i="1" s="1"/>
  <c r="O426" i="1"/>
  <c r="CJ426" i="1" s="1"/>
  <c r="J473" i="1"/>
  <c r="M427" i="1"/>
  <c r="L428" i="1"/>
  <c r="O453" i="1"/>
  <c r="CJ453" i="1" s="1"/>
  <c r="P460" i="1"/>
  <c r="Q837" i="1"/>
  <c r="O846" i="1"/>
  <c r="CJ846" i="1" s="1"/>
  <c r="O296" i="1"/>
  <c r="CJ296" i="1" s="1"/>
  <c r="Q429" i="1"/>
  <c r="M431" i="1"/>
  <c r="L298" i="1"/>
  <c r="L299" i="1"/>
  <c r="R410" i="1"/>
  <c r="R412" i="1"/>
  <c r="G455" i="1"/>
  <c r="J458" i="1"/>
  <c r="R467" i="1"/>
  <c r="R479" i="1"/>
  <c r="L410" i="1"/>
  <c r="R419" i="1"/>
  <c r="N428" i="1"/>
  <c r="R295" i="1"/>
  <c r="M297" i="1"/>
  <c r="P411" i="1"/>
  <c r="M412" i="1"/>
  <c r="M419" i="1"/>
  <c r="P429" i="1"/>
  <c r="M437" i="1"/>
  <c r="L456" i="1"/>
  <c r="M457" i="1"/>
  <c r="O459" i="1"/>
  <c r="CJ459" i="1" s="1"/>
  <c r="P838" i="1"/>
  <c r="M851" i="1"/>
  <c r="Q855" i="1"/>
  <c r="O849" i="1"/>
  <c r="CJ849" i="1" s="1"/>
  <c r="J296" i="1"/>
  <c r="Q408" i="1"/>
  <c r="M409" i="1"/>
  <c r="Q412" i="1"/>
  <c r="Q413" i="1"/>
  <c r="O419" i="1"/>
  <c r="CJ419" i="1" s="1"/>
  <c r="J429" i="1"/>
  <c r="M459" i="1"/>
  <c r="O855" i="1"/>
  <c r="CJ855" i="1" s="1"/>
  <c r="P856" i="1"/>
  <c r="Q844" i="1"/>
  <c r="L429" i="1"/>
  <c r="O431" i="1"/>
  <c r="CJ431" i="1" s="1"/>
  <c r="M443" i="1"/>
  <c r="J456" i="1"/>
  <c r="M461" i="1"/>
  <c r="M467" i="1"/>
  <c r="J294" i="1"/>
  <c r="R408" i="1"/>
  <c r="L409" i="1"/>
  <c r="M426" i="1"/>
  <c r="P430" i="1"/>
  <c r="L431" i="1"/>
  <c r="L437" i="1"/>
  <c r="L443" i="1"/>
  <c r="M449" i="1"/>
  <c r="L457" i="1"/>
  <c r="R459" i="1"/>
  <c r="P464" i="1"/>
  <c r="O467" i="1"/>
  <c r="CJ467" i="1" s="1"/>
  <c r="P474" i="1"/>
  <c r="R833" i="1"/>
  <c r="O834" i="1"/>
  <c r="CJ834" i="1" s="1"/>
  <c r="Q838" i="1"/>
  <c r="O852" i="1"/>
  <c r="CJ852" i="1" s="1"/>
  <c r="Q856" i="1"/>
  <c r="P849" i="1"/>
  <c r="O850" i="1"/>
  <c r="CJ850" i="1" s="1"/>
  <c r="O843" i="1"/>
  <c r="CJ843" i="1" s="1"/>
  <c r="M410" i="1"/>
  <c r="L413" i="1"/>
  <c r="G425" i="1"/>
  <c r="L426" i="1"/>
  <c r="P443" i="1"/>
  <c r="L449" i="1"/>
  <c r="R458" i="1"/>
  <c r="L479" i="1"/>
  <c r="P850" i="1"/>
  <c r="O840" i="1"/>
  <c r="CJ840" i="1" s="1"/>
  <c r="P843" i="1"/>
  <c r="O844" i="1"/>
  <c r="CJ844" i="1" s="1"/>
  <c r="N473" i="1"/>
  <c r="M298" i="1"/>
  <c r="J299" i="1"/>
  <c r="G407" i="1"/>
  <c r="M411" i="1"/>
  <c r="R427" i="1"/>
  <c r="O429" i="1"/>
  <c r="CJ429" i="1" s="1"/>
  <c r="L430" i="1"/>
  <c r="O449" i="1"/>
  <c r="CJ449" i="1" s="1"/>
  <c r="P463" i="1"/>
  <c r="L473" i="1"/>
  <c r="M845" i="1"/>
  <c r="R845" i="1"/>
  <c r="R851" i="1"/>
  <c r="R839" i="1"/>
  <c r="P848" i="1"/>
  <c r="Q842" i="1"/>
  <c r="P842" i="1"/>
  <c r="L839" i="1"/>
  <c r="N839" i="1"/>
  <c r="Q841" i="1"/>
  <c r="J839" i="1"/>
  <c r="Q840" i="1"/>
  <c r="P841" i="1"/>
  <c r="L845" i="1"/>
  <c r="Q847" i="1"/>
  <c r="N845" i="1"/>
  <c r="J845" i="1"/>
  <c r="Q846" i="1"/>
  <c r="P847" i="1"/>
  <c r="L851" i="1"/>
  <c r="Q853" i="1"/>
  <c r="J851" i="1"/>
  <c r="Q852" i="1"/>
  <c r="P853" i="1"/>
  <c r="N851" i="1"/>
  <c r="L833" i="1"/>
  <c r="N833" i="1"/>
  <c r="Q835" i="1"/>
  <c r="J833" i="1"/>
  <c r="Q834" i="1"/>
  <c r="P835" i="1"/>
  <c r="Q297" i="1"/>
  <c r="R430" i="1"/>
  <c r="O294" i="1"/>
  <c r="CJ294" i="1" s="1"/>
  <c r="O430" i="1"/>
  <c r="CJ430" i="1" s="1"/>
  <c r="L408" i="1"/>
  <c r="R437" i="1"/>
  <c r="R457" i="1"/>
  <c r="N437" i="1"/>
  <c r="R426" i="1"/>
  <c r="R443" i="1"/>
  <c r="O290" i="1"/>
  <c r="M295" i="1"/>
  <c r="Q296" i="1"/>
  <c r="CJ299" i="1"/>
  <c r="R411" i="1"/>
  <c r="R413" i="1"/>
  <c r="Q419" i="1"/>
  <c r="P419" i="1"/>
  <c r="K425" i="1"/>
  <c r="M429" i="1"/>
  <c r="R449" i="1"/>
  <c r="P467" i="1"/>
  <c r="P479" i="1"/>
  <c r="R409" i="1"/>
  <c r="R461" i="1"/>
  <c r="R431" i="1"/>
  <c r="L412" i="1"/>
  <c r="O298" i="1"/>
  <c r="CJ298" i="1" s="1"/>
  <c r="O411" i="1"/>
  <c r="CJ411" i="1" s="1"/>
  <c r="O413" i="1"/>
  <c r="CJ413" i="1" s="1"/>
  <c r="R429" i="1"/>
  <c r="I455" i="1"/>
  <c r="L459" i="1"/>
  <c r="N461" i="1"/>
  <c r="H407" i="1"/>
  <c r="R428" i="1"/>
  <c r="H455" i="1"/>
  <c r="Q295" i="1"/>
  <c r="L296" i="1"/>
  <c r="M408" i="1"/>
  <c r="L419" i="1"/>
  <c r="P426" i="1"/>
  <c r="L427" i="1"/>
  <c r="P431" i="1"/>
  <c r="L460" i="1"/>
  <c r="L461" i="1"/>
  <c r="L467" i="1"/>
  <c r="P412" i="1"/>
  <c r="O412" i="1"/>
  <c r="CJ412" i="1" s="1"/>
  <c r="P413" i="1"/>
  <c r="R456" i="1"/>
  <c r="R460" i="1"/>
  <c r="R473" i="1"/>
  <c r="K407" i="1"/>
  <c r="O408" i="1"/>
  <c r="CJ408" i="1" s="1"/>
  <c r="J409" i="1"/>
  <c r="N410" i="1"/>
  <c r="J411" i="1"/>
  <c r="I425" i="1"/>
  <c r="J437" i="1"/>
  <c r="J449" i="1"/>
  <c r="Q460" i="1"/>
  <c r="J461" i="1"/>
  <c r="Q463" i="1"/>
  <c r="Q464" i="1"/>
  <c r="Q474" i="1"/>
  <c r="M479" i="1"/>
  <c r="Q411" i="1"/>
  <c r="H425" i="1"/>
  <c r="I407" i="1"/>
  <c r="M413" i="1"/>
  <c r="J419" i="1"/>
  <c r="N427" i="1"/>
  <c r="J428" i="1"/>
  <c r="J430" i="1"/>
  <c r="P439" i="1"/>
  <c r="P440" i="1"/>
  <c r="P449" i="1"/>
  <c r="P451" i="1"/>
  <c r="K455" i="1"/>
  <c r="J457" i="1"/>
  <c r="N458" i="1"/>
  <c r="J459" i="1"/>
  <c r="O460" i="1"/>
  <c r="CJ460" i="1" s="1"/>
  <c r="P462" i="1"/>
  <c r="J467" i="1"/>
  <c r="P408" i="1"/>
  <c r="Q439" i="1"/>
  <c r="Q440" i="1"/>
  <c r="Q451" i="1"/>
  <c r="Q462" i="1"/>
  <c r="J426" i="1"/>
  <c r="Q430" i="1"/>
  <c r="J431" i="1"/>
  <c r="J443" i="1"/>
  <c r="N456" i="1"/>
  <c r="M458" i="1"/>
  <c r="Q467" i="1"/>
  <c r="J479" i="1"/>
  <c r="J410" i="1"/>
  <c r="J412" i="1"/>
  <c r="Q426" i="1"/>
  <c r="Q431" i="1"/>
  <c r="Q443" i="1"/>
  <c r="M456" i="1"/>
  <c r="Q459" i="1"/>
  <c r="M460" i="1"/>
  <c r="M473" i="1"/>
  <c r="Q479" i="1"/>
  <c r="J408" i="1"/>
  <c r="J413" i="1"/>
  <c r="O292" i="1"/>
  <c r="CJ292" i="1" s="1"/>
  <c r="N293" i="1"/>
  <c r="Q294" i="1"/>
  <c r="J298" i="1"/>
  <c r="N287" i="1"/>
  <c r="H293" i="1"/>
  <c r="P299" i="1"/>
  <c r="G293" i="1"/>
  <c r="M299" i="1"/>
  <c r="O288" i="1"/>
  <c r="M294" i="1"/>
  <c r="Q299" i="1"/>
  <c r="R297" i="1"/>
  <c r="Q298" i="1"/>
  <c r="R299" i="1"/>
  <c r="R291" i="1"/>
  <c r="L294" i="1"/>
  <c r="L231" i="1"/>
  <c r="I293" i="1"/>
  <c r="M296" i="1"/>
  <c r="Q287" i="1"/>
  <c r="G287" i="1"/>
  <c r="I287" i="1"/>
  <c r="R290" i="1"/>
  <c r="P294" i="1"/>
  <c r="L295" i="1"/>
  <c r="P296" i="1"/>
  <c r="L297" i="1"/>
  <c r="P298" i="1"/>
  <c r="P295" i="1"/>
  <c r="O295" i="1"/>
  <c r="CJ295" i="1" s="1"/>
  <c r="K293" i="1"/>
  <c r="P297" i="1"/>
  <c r="R294" i="1"/>
  <c r="R288" i="1"/>
  <c r="M289" i="1"/>
  <c r="J295" i="1"/>
  <c r="J297" i="1"/>
  <c r="R289" i="1"/>
  <c r="O297" i="1"/>
  <c r="CJ297" i="1" s="1"/>
  <c r="R296" i="1"/>
  <c r="R298" i="1"/>
  <c r="L289" i="1"/>
  <c r="H215" i="1"/>
  <c r="L215" i="1" s="1"/>
  <c r="G225" i="1"/>
  <c r="N216" i="1"/>
  <c r="Q229" i="1"/>
  <c r="P229" i="1"/>
  <c r="R231" i="1"/>
  <c r="H216" i="1"/>
  <c r="J216" i="1" s="1"/>
  <c r="P175" i="1"/>
  <c r="G216" i="1"/>
  <c r="G210" i="1" s="1"/>
  <c r="J231" i="1"/>
  <c r="L227" i="1"/>
  <c r="J227" i="1"/>
  <c r="Q223" i="1"/>
  <c r="L228" i="1"/>
  <c r="R239" i="1"/>
  <c r="D213" i="1"/>
  <c r="H173" i="1"/>
  <c r="L173" i="1" s="1"/>
  <c r="J179" i="1"/>
  <c r="O223" i="1"/>
  <c r="CJ223" i="1" s="1"/>
  <c r="J228" i="1"/>
  <c r="P239" i="1"/>
  <c r="M240" i="1"/>
  <c r="L243" i="1"/>
  <c r="E207" i="1"/>
  <c r="N219" i="1"/>
  <c r="Q235" i="1"/>
  <c r="F213" i="1"/>
  <c r="G173" i="1"/>
  <c r="P176" i="1"/>
  <c r="M219" i="1"/>
  <c r="P235" i="1"/>
  <c r="Q240" i="1"/>
  <c r="R214" i="1"/>
  <c r="I208" i="1"/>
  <c r="L218" i="1"/>
  <c r="H212" i="1"/>
  <c r="R216" i="1"/>
  <c r="K210" i="1"/>
  <c r="O214" i="1"/>
  <c r="H208" i="1"/>
  <c r="M218" i="1"/>
  <c r="I212" i="1"/>
  <c r="M212" i="1" s="1"/>
  <c r="J218" i="1"/>
  <c r="R218" i="1"/>
  <c r="M214" i="1"/>
  <c r="K208" i="1"/>
  <c r="L214" i="1"/>
  <c r="K213" i="1"/>
  <c r="R211" i="1"/>
  <c r="L217" i="1"/>
  <c r="N237" i="1"/>
  <c r="I215" i="1"/>
  <c r="I213" i="1" s="1"/>
  <c r="H211" i="1"/>
  <c r="R217" i="1"/>
  <c r="L29" i="1"/>
  <c r="O235" i="1"/>
  <c r="CJ235" i="1" s="1"/>
  <c r="O241" i="1"/>
  <c r="CJ241" i="1" s="1"/>
  <c r="E213" i="1"/>
  <c r="F208" i="1"/>
  <c r="F207" i="1" s="1"/>
  <c r="R219" i="1"/>
  <c r="M173" i="1"/>
  <c r="O175" i="1"/>
  <c r="CJ175" i="1" s="1"/>
  <c r="O179" i="1"/>
  <c r="CJ179" i="1" s="1"/>
  <c r="P231" i="1"/>
  <c r="R243" i="1"/>
  <c r="G215" i="1"/>
  <c r="N217" i="1"/>
  <c r="K209" i="1"/>
  <c r="Q214" i="1"/>
  <c r="P227" i="1"/>
  <c r="M231" i="1"/>
  <c r="D208" i="1"/>
  <c r="M211" i="1"/>
  <c r="M216" i="1"/>
  <c r="J214" i="1"/>
  <c r="M217" i="1"/>
  <c r="P214" i="1"/>
  <c r="J217" i="1"/>
  <c r="R242" i="1"/>
  <c r="K237" i="1"/>
  <c r="Q239" i="1"/>
  <c r="O242" i="1"/>
  <c r="CJ242" i="1" s="1"/>
  <c r="J243" i="1"/>
  <c r="O227" i="1"/>
  <c r="CJ227" i="1" s="1"/>
  <c r="L240" i="1"/>
  <c r="O240" i="1"/>
  <c r="CJ240" i="1" s="1"/>
  <c r="L219" i="1"/>
  <c r="O231" i="1"/>
  <c r="O238" i="1"/>
  <c r="CJ238" i="1" s="1"/>
  <c r="L239" i="1"/>
  <c r="O243" i="1"/>
  <c r="CJ243" i="1" s="1"/>
  <c r="P29" i="1"/>
  <c r="G237" i="1"/>
  <c r="J239" i="1"/>
  <c r="J240" i="1"/>
  <c r="P243" i="1"/>
  <c r="Q231" i="1"/>
  <c r="L179" i="1"/>
  <c r="R225" i="1"/>
  <c r="Q243" i="1"/>
  <c r="M243" i="1"/>
  <c r="R238" i="1"/>
  <c r="R240" i="1"/>
  <c r="R241" i="1"/>
  <c r="I237" i="1"/>
  <c r="Q238" i="1"/>
  <c r="M239" i="1"/>
  <c r="Q241" i="1"/>
  <c r="Q242" i="1"/>
  <c r="O239" i="1"/>
  <c r="CJ239" i="1" s="1"/>
  <c r="H237" i="1"/>
  <c r="P240" i="1"/>
  <c r="P228" i="1"/>
  <c r="N225" i="1"/>
  <c r="Q228" i="1"/>
  <c r="Q227" i="1"/>
  <c r="O228" i="1"/>
  <c r="CJ228" i="1" s="1"/>
  <c r="P219" i="1"/>
  <c r="H225" i="1"/>
  <c r="J225" i="1" s="1"/>
  <c r="P179" i="1"/>
  <c r="N173" i="1"/>
  <c r="M179" i="1"/>
  <c r="L176" i="1"/>
  <c r="Q179" i="1"/>
  <c r="R29" i="1"/>
  <c r="Q29" i="1"/>
  <c r="R179" i="1"/>
  <c r="Q175" i="1"/>
  <c r="O176" i="1"/>
  <c r="CJ176" i="1" s="1"/>
  <c r="R173" i="1"/>
  <c r="J175" i="1"/>
  <c r="Q176" i="1"/>
  <c r="O29" i="1"/>
  <c r="CJ29" i="1" s="1"/>
  <c r="M29" i="1"/>
  <c r="J29" i="1"/>
  <c r="N190" i="1"/>
  <c r="N189" i="1"/>
  <c r="N188" i="1"/>
  <c r="K190" i="1"/>
  <c r="K154" i="1" s="1"/>
  <c r="K189" i="1"/>
  <c r="K153" i="1" s="1"/>
  <c r="K188" i="1"/>
  <c r="K152" i="1" s="1"/>
  <c r="K187" i="1"/>
  <c r="K151" i="1" s="1"/>
  <c r="K186" i="1"/>
  <c r="K150" i="1" s="1"/>
  <c r="I190" i="1"/>
  <c r="I154" i="1" s="1"/>
  <c r="H190" i="1"/>
  <c r="H154" i="1" s="1"/>
  <c r="I189" i="1"/>
  <c r="I153" i="1" s="1"/>
  <c r="H189" i="1"/>
  <c r="H153" i="1" s="1"/>
  <c r="I188" i="1"/>
  <c r="I152" i="1" s="1"/>
  <c r="H188" i="1"/>
  <c r="H152" i="1" s="1"/>
  <c r="I187" i="1"/>
  <c r="I151" i="1" s="1"/>
  <c r="H187" i="1"/>
  <c r="H151" i="1" s="1"/>
  <c r="I186" i="1"/>
  <c r="I150" i="1" s="1"/>
  <c r="H186" i="1"/>
  <c r="H150" i="1" s="1"/>
  <c r="G187" i="1"/>
  <c r="G151" i="1" s="1"/>
  <c r="G188" i="1"/>
  <c r="G152" i="1" s="1"/>
  <c r="G189" i="1"/>
  <c r="G153" i="1" s="1"/>
  <c r="G190" i="1"/>
  <c r="G154" i="1" s="1"/>
  <c r="G186" i="1"/>
  <c r="G150" i="1" s="1"/>
  <c r="J173" i="1" l="1"/>
  <c r="P218" i="1"/>
  <c r="Q218" i="1"/>
  <c r="Q457" i="1"/>
  <c r="O409" i="1"/>
  <c r="CJ409" i="1" s="1"/>
  <c r="Q409" i="1"/>
  <c r="O457" i="1"/>
  <c r="N154" i="1"/>
  <c r="N211" i="1"/>
  <c r="Q456" i="1"/>
  <c r="P410" i="1"/>
  <c r="P845" i="1"/>
  <c r="CJ457" i="1"/>
  <c r="N208" i="1"/>
  <c r="CJ214" i="1"/>
  <c r="N153" i="1"/>
  <c r="J293" i="1"/>
  <c r="O437" i="1"/>
  <c r="CJ437" i="1" s="1"/>
  <c r="P833" i="1"/>
  <c r="N152" i="1"/>
  <c r="P428" i="1"/>
  <c r="N212" i="1"/>
  <c r="P212" i="1" s="1"/>
  <c r="CJ218" i="1"/>
  <c r="CJ231" i="1"/>
  <c r="Q219" i="1"/>
  <c r="N210" i="1"/>
  <c r="N425" i="1"/>
  <c r="O425" i="1" s="1"/>
  <c r="O461" i="1"/>
  <c r="CJ461" i="1"/>
  <c r="P851" i="1"/>
  <c r="P839" i="1"/>
  <c r="P473" i="1"/>
  <c r="CJ290" i="1"/>
  <c r="CJ288" i="1"/>
  <c r="O428" i="1"/>
  <c r="CJ428" i="1" s="1"/>
  <c r="J455" i="1"/>
  <c r="O410" i="1"/>
  <c r="CJ410" i="1" s="1"/>
  <c r="R455" i="1"/>
  <c r="Q473" i="1"/>
  <c r="Q428" i="1"/>
  <c r="O473" i="1"/>
  <c r="CJ473" i="1" s="1"/>
  <c r="M425" i="1"/>
  <c r="Q839" i="1"/>
  <c r="Q845" i="1"/>
  <c r="J290" i="1"/>
  <c r="O833" i="1"/>
  <c r="CJ833" i="1" s="1"/>
  <c r="Q851" i="1"/>
  <c r="O851" i="1"/>
  <c r="CJ851" i="1" s="1"/>
  <c r="Q833" i="1"/>
  <c r="O839" i="1"/>
  <c r="CJ839" i="1" s="1"/>
  <c r="O845" i="1"/>
  <c r="CJ845" i="1" s="1"/>
  <c r="O219" i="1"/>
  <c r="CJ219" i="1" s="1"/>
  <c r="P437" i="1"/>
  <c r="R293" i="1"/>
  <c r="P461" i="1"/>
  <c r="Q293" i="1"/>
  <c r="Q437" i="1"/>
  <c r="Q461" i="1"/>
  <c r="Q410" i="1"/>
  <c r="L407" i="1"/>
  <c r="M407" i="1"/>
  <c r="P456" i="1"/>
  <c r="N455" i="1"/>
  <c r="R425" i="1"/>
  <c r="J425" i="1"/>
  <c r="Q425" i="1"/>
  <c r="J407" i="1"/>
  <c r="R407" i="1"/>
  <c r="L455" i="1"/>
  <c r="M455" i="1"/>
  <c r="Q427" i="1"/>
  <c r="O427" i="1"/>
  <c r="CJ427" i="1" s="1"/>
  <c r="P427" i="1"/>
  <c r="L425" i="1"/>
  <c r="O458" i="1"/>
  <c r="CJ458" i="1" s="1"/>
  <c r="P458" i="1"/>
  <c r="Q458" i="1"/>
  <c r="O456" i="1"/>
  <c r="CJ456" i="1" s="1"/>
  <c r="N407" i="1"/>
  <c r="M291" i="1"/>
  <c r="O173" i="1"/>
  <c r="CJ173" i="1" s="1"/>
  <c r="P216" i="1"/>
  <c r="J288" i="1"/>
  <c r="L291" i="1"/>
  <c r="P293" i="1"/>
  <c r="P173" i="1"/>
  <c r="O237" i="1"/>
  <c r="CJ237" i="1" s="1"/>
  <c r="O293" i="1"/>
  <c r="CJ293" i="1" s="1"/>
  <c r="J292" i="1"/>
  <c r="L292" i="1"/>
  <c r="M292" i="1"/>
  <c r="M293" i="1"/>
  <c r="L293" i="1"/>
  <c r="K287" i="1"/>
  <c r="R287" i="1" s="1"/>
  <c r="L288" i="1"/>
  <c r="M288" i="1"/>
  <c r="O291" i="1"/>
  <c r="CJ291" i="1" s="1"/>
  <c r="J291" i="1"/>
  <c r="H287" i="1"/>
  <c r="J289" i="1"/>
  <c r="O289" i="1"/>
  <c r="CJ289" i="1" s="1"/>
  <c r="L290" i="1"/>
  <c r="M290" i="1"/>
  <c r="R292" i="1"/>
  <c r="H209" i="1"/>
  <c r="L209" i="1" s="1"/>
  <c r="H213" i="1"/>
  <c r="L213" i="1" s="1"/>
  <c r="L216" i="1"/>
  <c r="H210" i="1"/>
  <c r="Q210" i="1" s="1"/>
  <c r="O216" i="1"/>
  <c r="CJ216" i="1" s="1"/>
  <c r="O211" i="1"/>
  <c r="Q216" i="1"/>
  <c r="P211" i="1"/>
  <c r="P217" i="1"/>
  <c r="O217" i="1"/>
  <c r="CJ217" i="1" s="1"/>
  <c r="Q211" i="1"/>
  <c r="O212" i="1"/>
  <c r="L212" i="1"/>
  <c r="L211" i="1"/>
  <c r="Q208" i="1"/>
  <c r="D207" i="1"/>
  <c r="G213" i="1"/>
  <c r="G209" i="1"/>
  <c r="G207" i="1" s="1"/>
  <c r="R208" i="1"/>
  <c r="J208" i="1"/>
  <c r="M208" i="1"/>
  <c r="K207" i="1"/>
  <c r="R212" i="1"/>
  <c r="J212" i="1"/>
  <c r="J211" i="1"/>
  <c r="R210" i="1"/>
  <c r="M210" i="1"/>
  <c r="R215" i="1"/>
  <c r="J215" i="1"/>
  <c r="M215" i="1"/>
  <c r="I209" i="1"/>
  <c r="M237" i="1"/>
  <c r="Q217" i="1"/>
  <c r="M213" i="1"/>
  <c r="R213" i="1"/>
  <c r="Q225" i="1"/>
  <c r="L237" i="1"/>
  <c r="P225" i="1"/>
  <c r="H185" i="1"/>
  <c r="P237" i="1"/>
  <c r="Q237" i="1"/>
  <c r="R237" i="1"/>
  <c r="J237" i="1"/>
  <c r="L225" i="1"/>
  <c r="O225" i="1"/>
  <c r="CJ225" i="1" s="1"/>
  <c r="Q173" i="1"/>
  <c r="G185" i="1"/>
  <c r="K185" i="1"/>
  <c r="I185" i="1"/>
  <c r="P425" i="1" l="1"/>
  <c r="CJ211" i="1"/>
  <c r="O208" i="1"/>
  <c r="CJ208" i="1" s="1"/>
  <c r="CJ212" i="1"/>
  <c r="Q212" i="1"/>
  <c r="P208" i="1"/>
  <c r="CJ425" i="1"/>
  <c r="L210" i="1"/>
  <c r="P407" i="1"/>
  <c r="O407" i="1"/>
  <c r="CJ407" i="1" s="1"/>
  <c r="Q407" i="1"/>
  <c r="P455" i="1"/>
  <c r="O455" i="1"/>
  <c r="CJ455" i="1" s="1"/>
  <c r="Q455" i="1"/>
  <c r="O287" i="1"/>
  <c r="CJ287" i="1" s="1"/>
  <c r="P287" i="1"/>
  <c r="L287" i="1"/>
  <c r="M287" i="1"/>
  <c r="J287" i="1"/>
  <c r="J210" i="1"/>
  <c r="J213" i="1"/>
  <c r="O210" i="1"/>
  <c r="CJ210" i="1" s="1"/>
  <c r="P210" i="1"/>
  <c r="H207" i="1"/>
  <c r="L207" i="1" s="1"/>
  <c r="R209" i="1"/>
  <c r="J209" i="1"/>
  <c r="I207" i="1"/>
  <c r="M207" i="1" s="1"/>
  <c r="M209" i="1"/>
  <c r="N199" i="1"/>
  <c r="N198" i="1"/>
  <c r="H197" i="1"/>
  <c r="K197" i="1"/>
  <c r="I197" i="1"/>
  <c r="G197" i="1"/>
  <c r="G191" i="1"/>
  <c r="N186" i="1" l="1"/>
  <c r="R207" i="1"/>
  <c r="J207" i="1"/>
  <c r="N197" i="1"/>
  <c r="G522" i="1"/>
  <c r="N514" i="1"/>
  <c r="N513" i="1"/>
  <c r="N512" i="1"/>
  <c r="N510" i="1"/>
  <c r="K514" i="1"/>
  <c r="K513" i="1"/>
  <c r="K512" i="1"/>
  <c r="K511" i="1"/>
  <c r="K510" i="1"/>
  <c r="H510" i="1"/>
  <c r="I510" i="1"/>
  <c r="H511" i="1"/>
  <c r="I511" i="1"/>
  <c r="H512" i="1"/>
  <c r="I512" i="1"/>
  <c r="H513" i="1"/>
  <c r="I513" i="1"/>
  <c r="H514" i="1"/>
  <c r="I514" i="1"/>
  <c r="G511" i="1"/>
  <c r="G512" i="1"/>
  <c r="G513" i="1"/>
  <c r="G514" i="1"/>
  <c r="G510" i="1"/>
  <c r="N525" i="1"/>
  <c r="N523" i="1"/>
  <c r="N522" i="1"/>
  <c r="N502" i="1"/>
  <c r="N501" i="1"/>
  <c r="N498" i="1"/>
  <c r="K502" i="1"/>
  <c r="K496" i="1" s="1"/>
  <c r="K501" i="1"/>
  <c r="K495" i="1" s="1"/>
  <c r="K499" i="1"/>
  <c r="K493" i="1" s="1"/>
  <c r="K498" i="1"/>
  <c r="I502" i="1"/>
  <c r="I496" i="1" s="1"/>
  <c r="H502" i="1"/>
  <c r="H496" i="1" s="1"/>
  <c r="I501" i="1"/>
  <c r="I495" i="1" s="1"/>
  <c r="H501" i="1"/>
  <c r="H495" i="1" s="1"/>
  <c r="I500" i="1"/>
  <c r="I494" i="1" s="1"/>
  <c r="H500" i="1"/>
  <c r="H494" i="1" s="1"/>
  <c r="I499" i="1"/>
  <c r="I493" i="1" s="1"/>
  <c r="H499" i="1"/>
  <c r="H493" i="1" s="1"/>
  <c r="I498" i="1"/>
  <c r="H498" i="1"/>
  <c r="G499" i="1"/>
  <c r="G493" i="1" s="1"/>
  <c r="G500" i="1"/>
  <c r="G494" i="1" s="1"/>
  <c r="G501" i="1"/>
  <c r="G495" i="1" s="1"/>
  <c r="G502" i="1"/>
  <c r="G496" i="1" s="1"/>
  <c r="G498" i="1"/>
  <c r="G492" i="1" s="1"/>
  <c r="K525" i="1"/>
  <c r="K523" i="1"/>
  <c r="K522" i="1"/>
  <c r="H522" i="1"/>
  <c r="I522" i="1"/>
  <c r="H523" i="1"/>
  <c r="I523" i="1"/>
  <c r="H524" i="1"/>
  <c r="I524" i="1"/>
  <c r="H525" i="1"/>
  <c r="I525" i="1"/>
  <c r="H526" i="1"/>
  <c r="I526" i="1"/>
  <c r="G523" i="1"/>
  <c r="G524" i="1"/>
  <c r="G525" i="1"/>
  <c r="G526" i="1"/>
  <c r="N568" i="1"/>
  <c r="N562" i="1"/>
  <c r="N556" i="1"/>
  <c r="N542" i="1"/>
  <c r="N536" i="1"/>
  <c r="N495" i="1" l="1"/>
  <c r="N496" i="1"/>
  <c r="N150" i="1"/>
  <c r="I497" i="1"/>
  <c r="H497" i="1"/>
  <c r="H492" i="1"/>
  <c r="I492" i="1"/>
  <c r="K492" i="1"/>
  <c r="N492" i="1"/>
  <c r="I491" i="1" l="1"/>
  <c r="H491" i="1"/>
  <c r="N820" i="1"/>
  <c r="N819" i="1"/>
  <c r="N824" i="1"/>
  <c r="N808" i="1" l="1"/>
  <c r="N807" i="1"/>
  <c r="N818" i="1"/>
  <c r="P604" i="1"/>
  <c r="O604" i="1"/>
  <c r="CJ604" i="1" s="1"/>
  <c r="M604" i="1"/>
  <c r="L604" i="1"/>
  <c r="J604" i="1"/>
  <c r="P603" i="1"/>
  <c r="O603" i="1"/>
  <c r="CJ603" i="1" s="1"/>
  <c r="M603" i="1"/>
  <c r="L603" i="1"/>
  <c r="J603" i="1"/>
  <c r="N602" i="1"/>
  <c r="M602" i="1"/>
  <c r="L602" i="1"/>
  <c r="J602" i="1"/>
  <c r="N601" i="1"/>
  <c r="M601" i="1"/>
  <c r="L601" i="1"/>
  <c r="J601" i="1"/>
  <c r="P600" i="1"/>
  <c r="O600" i="1"/>
  <c r="CJ600" i="1" s="1"/>
  <c r="M600" i="1"/>
  <c r="L600" i="1"/>
  <c r="J600" i="1"/>
  <c r="N801" i="1" l="1"/>
  <c r="O601" i="1"/>
  <c r="CJ601" i="1"/>
  <c r="P602" i="1"/>
  <c r="N806" i="1"/>
  <c r="N802" i="1"/>
  <c r="P601" i="1"/>
  <c r="O602" i="1"/>
  <c r="CJ602" i="1" s="1"/>
  <c r="N800" i="1" l="1"/>
  <c r="O319" i="1"/>
  <c r="CJ319" i="1" s="1"/>
  <c r="N322" i="1"/>
  <c r="N321" i="1"/>
  <c r="N320" i="1"/>
  <c r="N318" i="1"/>
  <c r="K322" i="1"/>
  <c r="K321" i="1"/>
  <c r="K320" i="1"/>
  <c r="K318" i="1"/>
  <c r="H318" i="1"/>
  <c r="I318" i="1"/>
  <c r="H320" i="1"/>
  <c r="I320" i="1"/>
  <c r="H321" i="1"/>
  <c r="I321" i="1"/>
  <c r="H322" i="1"/>
  <c r="I322" i="1"/>
  <c r="G320" i="1"/>
  <c r="G321" i="1"/>
  <c r="G322" i="1"/>
  <c r="G318" i="1"/>
  <c r="R328" i="1"/>
  <c r="Q328" i="1"/>
  <c r="T316" i="1" s="1"/>
  <c r="P328" i="1"/>
  <c r="O328" i="1"/>
  <c r="CJ328" i="1" s="1"/>
  <c r="R327" i="1"/>
  <c r="Q327" i="1"/>
  <c r="T315" i="1" s="1"/>
  <c r="P327" i="1"/>
  <c r="O327" i="1"/>
  <c r="CJ327" i="1" s="1"/>
  <c r="R326" i="1"/>
  <c r="Q326" i="1"/>
  <c r="T314" i="1" s="1"/>
  <c r="P326" i="1"/>
  <c r="O326" i="1"/>
  <c r="CJ326" i="1" s="1"/>
  <c r="K325" i="1"/>
  <c r="I325" i="1"/>
  <c r="H325" i="1"/>
  <c r="N325" i="1" s="1"/>
  <c r="R324" i="1"/>
  <c r="Q324" i="1"/>
  <c r="T312" i="1" s="1"/>
  <c r="P324" i="1"/>
  <c r="O324" i="1"/>
  <c r="CJ324" i="1" s="1"/>
  <c r="G323" i="1"/>
  <c r="E323" i="1"/>
  <c r="D323" i="1"/>
  <c r="D318" i="1"/>
  <c r="E318" i="1"/>
  <c r="F318" i="1"/>
  <c r="D319" i="1"/>
  <c r="E319" i="1"/>
  <c r="D320" i="1"/>
  <c r="E320" i="1"/>
  <c r="F320" i="1"/>
  <c r="D321" i="1"/>
  <c r="E321" i="1"/>
  <c r="F321" i="1"/>
  <c r="D322" i="1"/>
  <c r="E322" i="1"/>
  <c r="F322" i="1"/>
  <c r="D329" i="1"/>
  <c r="E329" i="1"/>
  <c r="G329" i="1"/>
  <c r="H329" i="1"/>
  <c r="I329" i="1"/>
  <c r="O330" i="1"/>
  <c r="CJ330" i="1" s="1"/>
  <c r="P330" i="1"/>
  <c r="Q330" i="1"/>
  <c r="T318" i="1" s="1"/>
  <c r="R330" i="1"/>
  <c r="J331" i="1"/>
  <c r="N331" i="1"/>
  <c r="R331" i="1"/>
  <c r="O332" i="1"/>
  <c r="CJ332" i="1" s="1"/>
  <c r="P332" i="1"/>
  <c r="Q332" i="1"/>
  <c r="T320" i="1" s="1"/>
  <c r="R332" i="1"/>
  <c r="O333" i="1"/>
  <c r="CJ333" i="1" s="1"/>
  <c r="P333" i="1"/>
  <c r="Q333" i="1"/>
  <c r="T321" i="1" s="1"/>
  <c r="R333" i="1"/>
  <c r="O334" i="1"/>
  <c r="CJ334" i="1" s="1"/>
  <c r="P334" i="1"/>
  <c r="Q334" i="1"/>
  <c r="T322" i="1" s="1"/>
  <c r="R334" i="1"/>
  <c r="D335" i="1"/>
  <c r="E335" i="1"/>
  <c r="G335" i="1"/>
  <c r="H335" i="1"/>
  <c r="I335" i="1"/>
  <c r="K335" i="1"/>
  <c r="M336" i="1"/>
  <c r="O336" i="1"/>
  <c r="CJ336" i="1" s="1"/>
  <c r="P336" i="1"/>
  <c r="Q336" i="1"/>
  <c r="T324" i="1" s="1"/>
  <c r="R336" i="1"/>
  <c r="J337" i="1"/>
  <c r="L337" i="1"/>
  <c r="M337" i="1"/>
  <c r="N337" i="1"/>
  <c r="R337" i="1"/>
  <c r="O338" i="1"/>
  <c r="CJ338" i="1" s="1"/>
  <c r="P338" i="1"/>
  <c r="Q338" i="1"/>
  <c r="T326" i="1" s="1"/>
  <c r="R338" i="1"/>
  <c r="O339" i="1"/>
  <c r="CJ339" i="1" s="1"/>
  <c r="P339" i="1"/>
  <c r="Q339" i="1"/>
  <c r="T327" i="1" s="1"/>
  <c r="R339" i="1"/>
  <c r="O340" i="1"/>
  <c r="CJ340" i="1" s="1"/>
  <c r="P340" i="1"/>
  <c r="Q340" i="1"/>
  <c r="T328" i="1" s="1"/>
  <c r="R340" i="1"/>
  <c r="D341" i="1"/>
  <c r="E341" i="1"/>
  <c r="F341" i="1"/>
  <c r="L342" i="1"/>
  <c r="Q343" i="1"/>
  <c r="J343" i="1"/>
  <c r="O343" i="1"/>
  <c r="CJ343" i="1" s="1"/>
  <c r="G344" i="1"/>
  <c r="H344" i="1"/>
  <c r="Q344" i="1" s="1"/>
  <c r="I344" i="1"/>
  <c r="K344" i="1"/>
  <c r="G345" i="1"/>
  <c r="H345" i="1"/>
  <c r="Q345" i="1" s="1"/>
  <c r="I345" i="1"/>
  <c r="K345" i="1"/>
  <c r="G346" i="1"/>
  <c r="H346" i="1"/>
  <c r="Q346" i="1" s="1"/>
  <c r="I346" i="1"/>
  <c r="K346" i="1"/>
  <c r="D347" i="1"/>
  <c r="E347" i="1"/>
  <c r="F347" i="1"/>
  <c r="G347" i="1"/>
  <c r="H347" i="1"/>
  <c r="I347" i="1"/>
  <c r="J348" i="1"/>
  <c r="K348" i="1"/>
  <c r="L348" i="1" s="1"/>
  <c r="N348" i="1"/>
  <c r="J349" i="1"/>
  <c r="K349" i="1"/>
  <c r="N349" i="1"/>
  <c r="O350" i="1"/>
  <c r="CJ350" i="1" s="1"/>
  <c r="P350" i="1"/>
  <c r="Q350" i="1"/>
  <c r="T338" i="1" s="1"/>
  <c r="R350" i="1"/>
  <c r="O351" i="1"/>
  <c r="CJ351" i="1" s="1"/>
  <c r="P351" i="1"/>
  <c r="Q351" i="1"/>
  <c r="T339" i="1" s="1"/>
  <c r="R351" i="1"/>
  <c r="O352" i="1"/>
  <c r="CJ352" i="1" s="1"/>
  <c r="P352" i="1"/>
  <c r="Q352" i="1"/>
  <c r="T340" i="1" s="1"/>
  <c r="R352" i="1"/>
  <c r="N597" i="1"/>
  <c r="K778" i="1"/>
  <c r="K772" i="1" s="1"/>
  <c r="K777" i="1"/>
  <c r="K771" i="1" s="1"/>
  <c r="K774" i="1"/>
  <c r="K768" i="1" s="1"/>
  <c r="I778" i="1"/>
  <c r="I777" i="1"/>
  <c r="I771" i="1" s="1"/>
  <c r="I776" i="1"/>
  <c r="I770" i="1" s="1"/>
  <c r="I775" i="1"/>
  <c r="I769" i="1" s="1"/>
  <c r="I774" i="1"/>
  <c r="I768" i="1" s="1"/>
  <c r="H774" i="1"/>
  <c r="H768" i="1" s="1"/>
  <c r="H775" i="1"/>
  <c r="H776" i="1"/>
  <c r="H770" i="1" s="1"/>
  <c r="H777" i="1"/>
  <c r="H771" i="1" s="1"/>
  <c r="H778" i="1"/>
  <c r="H772" i="1" s="1"/>
  <c r="G775" i="1"/>
  <c r="G769" i="1" s="1"/>
  <c r="G776" i="1"/>
  <c r="G770" i="1" s="1"/>
  <c r="G777" i="1"/>
  <c r="G778" i="1"/>
  <c r="G772" i="1" s="1"/>
  <c r="G774" i="1"/>
  <c r="G768" i="1" s="1"/>
  <c r="F773" i="1"/>
  <c r="E773" i="1"/>
  <c r="D773" i="1"/>
  <c r="O349" i="1" l="1"/>
  <c r="CJ349" i="1" s="1"/>
  <c r="N335" i="1"/>
  <c r="O331" i="1"/>
  <c r="CJ331" i="1" s="1"/>
  <c r="O348" i="1"/>
  <c r="CJ348" i="1" s="1"/>
  <c r="R321" i="1"/>
  <c r="M777" i="1"/>
  <c r="R778" i="1"/>
  <c r="Q321" i="1"/>
  <c r="H323" i="1"/>
  <c r="P346" i="1"/>
  <c r="P345" i="1"/>
  <c r="J329" i="1"/>
  <c r="R774" i="1"/>
  <c r="R325" i="1"/>
  <c r="P344" i="1"/>
  <c r="O346" i="1"/>
  <c r="CJ346" i="1" s="1"/>
  <c r="O337" i="1"/>
  <c r="CJ337" i="1" s="1"/>
  <c r="R348" i="1"/>
  <c r="O344" i="1"/>
  <c r="CJ344" i="1" s="1"/>
  <c r="R318" i="1"/>
  <c r="Q337" i="1"/>
  <c r="T325" i="1" s="1"/>
  <c r="M325" i="1"/>
  <c r="I341" i="1"/>
  <c r="Q320" i="1"/>
  <c r="P337" i="1"/>
  <c r="O322" i="1"/>
  <c r="CJ322" i="1" s="1"/>
  <c r="O321" i="1"/>
  <c r="CJ321" i="1" s="1"/>
  <c r="O320" i="1"/>
  <c r="CJ320" i="1" s="1"/>
  <c r="O318" i="1"/>
  <c r="CJ318" i="1" s="1"/>
  <c r="P322" i="1"/>
  <c r="J347" i="1"/>
  <c r="T332" i="1"/>
  <c r="I323" i="1"/>
  <c r="J323" i="1" s="1"/>
  <c r="D317" i="1"/>
  <c r="P319" i="1"/>
  <c r="L335" i="1"/>
  <c r="J335" i="1"/>
  <c r="E317" i="1"/>
  <c r="R322" i="1"/>
  <c r="Q322" i="1"/>
  <c r="R320" i="1"/>
  <c r="G317" i="1"/>
  <c r="O325" i="1"/>
  <c r="CJ325" i="1" s="1"/>
  <c r="P325" i="1"/>
  <c r="N323" i="1"/>
  <c r="L325" i="1"/>
  <c r="K323" i="1"/>
  <c r="Q325" i="1"/>
  <c r="T313" i="1" s="1"/>
  <c r="J325" i="1"/>
  <c r="J778" i="1"/>
  <c r="G341" i="1"/>
  <c r="T334" i="1"/>
  <c r="R345" i="1"/>
  <c r="Q348" i="1"/>
  <c r="T336" i="1" s="1"/>
  <c r="M348" i="1"/>
  <c r="R346" i="1"/>
  <c r="R344" i="1"/>
  <c r="Q349" i="1"/>
  <c r="T337" i="1" s="1"/>
  <c r="P349" i="1"/>
  <c r="I317" i="1"/>
  <c r="T331" i="1"/>
  <c r="L343" i="1"/>
  <c r="M343" i="1"/>
  <c r="R343" i="1"/>
  <c r="L319" i="1"/>
  <c r="M319" i="1"/>
  <c r="K317" i="1"/>
  <c r="H317" i="1"/>
  <c r="Q335" i="1"/>
  <c r="T323" i="1" s="1"/>
  <c r="P335" i="1"/>
  <c r="O335" i="1"/>
  <c r="J319" i="1"/>
  <c r="R319" i="1"/>
  <c r="H341" i="1"/>
  <c r="L774" i="1"/>
  <c r="J775" i="1"/>
  <c r="H769" i="1"/>
  <c r="I772" i="1"/>
  <c r="I767" i="1" s="1"/>
  <c r="R349" i="1"/>
  <c r="P348" i="1"/>
  <c r="N347" i="1"/>
  <c r="T333" i="1"/>
  <c r="O345" i="1"/>
  <c r="CJ345" i="1" s="1"/>
  <c r="R342" i="1"/>
  <c r="J342" i="1"/>
  <c r="K341" i="1"/>
  <c r="R335" i="1"/>
  <c r="Q331" i="1"/>
  <c r="T319" i="1" s="1"/>
  <c r="M331" i="1"/>
  <c r="K329" i="1"/>
  <c r="R329" i="1" s="1"/>
  <c r="P321" i="1"/>
  <c r="P320" i="1"/>
  <c r="Q318" i="1"/>
  <c r="K347" i="1"/>
  <c r="R347" i="1" s="1"/>
  <c r="M349" i="1"/>
  <c r="P343" i="1"/>
  <c r="M342" i="1"/>
  <c r="M335" i="1"/>
  <c r="P331" i="1"/>
  <c r="L331" i="1"/>
  <c r="N329" i="1"/>
  <c r="P318" i="1"/>
  <c r="J776" i="1"/>
  <c r="L349" i="1"/>
  <c r="I773" i="1"/>
  <c r="R777" i="1"/>
  <c r="G773" i="1"/>
  <c r="G771" i="1"/>
  <c r="L778" i="1"/>
  <c r="J774" i="1"/>
  <c r="H773" i="1"/>
  <c r="J777" i="1"/>
  <c r="M774" i="1"/>
  <c r="L777" i="1"/>
  <c r="M778" i="1"/>
  <c r="Q347" i="1" l="1"/>
  <c r="CJ335" i="1"/>
  <c r="P329" i="1"/>
  <c r="R323" i="1"/>
  <c r="R341" i="1"/>
  <c r="J773" i="1"/>
  <c r="N317" i="1"/>
  <c r="P323" i="1"/>
  <c r="Q323" i="1"/>
  <c r="T311" i="1" s="1"/>
  <c r="L323" i="1"/>
  <c r="M323" i="1"/>
  <c r="O323" i="1"/>
  <c r="CJ323" i="1" s="1"/>
  <c r="P342" i="1"/>
  <c r="N341" i="1"/>
  <c r="O342" i="1"/>
  <c r="CJ342" i="1" s="1"/>
  <c r="L317" i="1"/>
  <c r="M317" i="1"/>
  <c r="Q319" i="1"/>
  <c r="O329" i="1"/>
  <c r="CJ329" i="1" s="1"/>
  <c r="J341" i="1"/>
  <c r="M341" i="1"/>
  <c r="L341" i="1"/>
  <c r="L347" i="1"/>
  <c r="M347" i="1"/>
  <c r="T335" i="1"/>
  <c r="Q329" i="1"/>
  <c r="T317" i="1" s="1"/>
  <c r="J317" i="1"/>
  <c r="R317" i="1"/>
  <c r="Q342" i="1"/>
  <c r="T330" i="1" s="1"/>
  <c r="M329" i="1"/>
  <c r="L329" i="1"/>
  <c r="P347" i="1"/>
  <c r="O347" i="1"/>
  <c r="CJ347" i="1" s="1"/>
  <c r="P317" i="1" l="1"/>
  <c r="P341" i="1"/>
  <c r="O317" i="1"/>
  <c r="CJ317" i="1" s="1"/>
  <c r="Q317" i="1"/>
  <c r="O341" i="1"/>
  <c r="CJ341" i="1" s="1"/>
  <c r="Q341" i="1"/>
  <c r="T329" i="1" s="1"/>
  <c r="N530" i="1" l="1"/>
  <c r="N578" i="1"/>
  <c r="N592" i="1"/>
  <c r="N591" i="1"/>
  <c r="I588" i="1"/>
  <c r="I589" i="1"/>
  <c r="H590" i="1"/>
  <c r="R602" i="1"/>
  <c r="H591" i="1"/>
  <c r="I591" i="1"/>
  <c r="G589" i="1"/>
  <c r="G590" i="1"/>
  <c r="G591" i="1"/>
  <c r="G592" i="1"/>
  <c r="G588" i="1"/>
  <c r="F601" i="1"/>
  <c r="F599" i="1" s="1"/>
  <c r="E599" i="1"/>
  <c r="D599" i="1"/>
  <c r="N524" i="1" l="1"/>
  <c r="R603" i="1"/>
  <c r="K591" i="1"/>
  <c r="K588" i="1"/>
  <c r="K592" i="1"/>
  <c r="H592" i="1"/>
  <c r="R601" i="1"/>
  <c r="Q600" i="1"/>
  <c r="T588" i="1" s="1"/>
  <c r="H589" i="1"/>
  <c r="N588" i="1"/>
  <c r="H588" i="1"/>
  <c r="I592" i="1"/>
  <c r="I590" i="1"/>
  <c r="G599" i="1"/>
  <c r="R604" i="1"/>
  <c r="R600" i="1"/>
  <c r="K599" i="1"/>
  <c r="Q604" i="1"/>
  <c r="T592" i="1" s="1"/>
  <c r="Q603" i="1"/>
  <c r="T591" i="1" s="1"/>
  <c r="H599" i="1"/>
  <c r="I599" i="1"/>
  <c r="I587" i="1" l="1"/>
  <c r="H587" i="1"/>
  <c r="L599" i="1"/>
  <c r="J599" i="1"/>
  <c r="M599" i="1"/>
  <c r="R599" i="1"/>
  <c r="N616" i="1" l="1"/>
  <c r="N615" i="1"/>
  <c r="N614" i="1"/>
  <c r="K616" i="1"/>
  <c r="K586" i="1" s="1"/>
  <c r="K615" i="1"/>
  <c r="K585" i="1" s="1"/>
  <c r="K614" i="1"/>
  <c r="K613" i="1"/>
  <c r="K612" i="1"/>
  <c r="K582" i="1" s="1"/>
  <c r="H612" i="1"/>
  <c r="H582" i="1" s="1"/>
  <c r="I612" i="1"/>
  <c r="I582" i="1" s="1"/>
  <c r="I613" i="1"/>
  <c r="I583" i="1" s="1"/>
  <c r="H614" i="1"/>
  <c r="H584" i="1" s="1"/>
  <c r="I614" i="1"/>
  <c r="I584" i="1" s="1"/>
  <c r="H615" i="1"/>
  <c r="H585" i="1" s="1"/>
  <c r="I615" i="1"/>
  <c r="I585" i="1" s="1"/>
  <c r="H616" i="1"/>
  <c r="H586" i="1" s="1"/>
  <c r="I616" i="1"/>
  <c r="I586" i="1" s="1"/>
  <c r="G614" i="1"/>
  <c r="G584" i="1" s="1"/>
  <c r="G615" i="1"/>
  <c r="G585" i="1" s="1"/>
  <c r="G616" i="1"/>
  <c r="G586" i="1" s="1"/>
  <c r="G612" i="1"/>
  <c r="G582" i="1" s="1"/>
  <c r="F613" i="1"/>
  <c r="F611" i="1" s="1"/>
  <c r="E611" i="1"/>
  <c r="D611" i="1"/>
  <c r="J620" i="1"/>
  <c r="L620" i="1"/>
  <c r="N585" i="1" l="1"/>
  <c r="N586" i="1"/>
  <c r="I581" i="1"/>
  <c r="J595" i="1"/>
  <c r="K595" i="1"/>
  <c r="K589" i="1" s="1"/>
  <c r="K583" i="1" s="1"/>
  <c r="L595" i="1" l="1"/>
  <c r="H821" i="1"/>
  <c r="N810" i="1"/>
  <c r="N811" i="1"/>
  <c r="N812" i="1"/>
  <c r="N813" i="1"/>
  <c r="N814" i="1"/>
  <c r="N822" i="1"/>
  <c r="N823" i="1"/>
  <c r="Q824" i="1"/>
  <c r="T812" i="1" s="1"/>
  <c r="K820" i="1"/>
  <c r="K808" i="1" s="1"/>
  <c r="K802" i="1" s="1"/>
  <c r="K819" i="1"/>
  <c r="K807" i="1" s="1"/>
  <c r="K801" i="1" s="1"/>
  <c r="K818" i="1"/>
  <c r="K806" i="1" s="1"/>
  <c r="K800" i="1" s="1"/>
  <c r="K817" i="1"/>
  <c r="K805" i="1" s="1"/>
  <c r="K799" i="1" s="1"/>
  <c r="K816" i="1"/>
  <c r="K804" i="1" s="1"/>
  <c r="K798" i="1" s="1"/>
  <c r="H816" i="1"/>
  <c r="H804" i="1" s="1"/>
  <c r="H798" i="1" s="1"/>
  <c r="I816" i="1"/>
  <c r="I804" i="1" s="1"/>
  <c r="I798" i="1" s="1"/>
  <c r="H817" i="1"/>
  <c r="H805" i="1" s="1"/>
  <c r="H799" i="1" s="1"/>
  <c r="I817" i="1"/>
  <c r="I805" i="1" s="1"/>
  <c r="I799" i="1" s="1"/>
  <c r="H818" i="1"/>
  <c r="H806" i="1" s="1"/>
  <c r="H800" i="1" s="1"/>
  <c r="I818" i="1"/>
  <c r="I806" i="1" s="1"/>
  <c r="I800" i="1" s="1"/>
  <c r="H819" i="1"/>
  <c r="H807" i="1" s="1"/>
  <c r="H801" i="1" s="1"/>
  <c r="I819" i="1"/>
  <c r="I807" i="1" s="1"/>
  <c r="I801" i="1" s="1"/>
  <c r="H820" i="1"/>
  <c r="H808" i="1" s="1"/>
  <c r="H802" i="1" s="1"/>
  <c r="I820" i="1"/>
  <c r="I808" i="1" s="1"/>
  <c r="I802" i="1" s="1"/>
  <c r="G817" i="1"/>
  <c r="G805" i="1" s="1"/>
  <c r="G799" i="1" s="1"/>
  <c r="G818" i="1"/>
  <c r="G806" i="1" s="1"/>
  <c r="G800" i="1" s="1"/>
  <c r="G819" i="1"/>
  <c r="G807" i="1" s="1"/>
  <c r="G801" i="1" s="1"/>
  <c r="G820" i="1"/>
  <c r="G808" i="1" s="1"/>
  <c r="G802" i="1" s="1"/>
  <c r="G816" i="1"/>
  <c r="G804" i="1" s="1"/>
  <c r="G798" i="1" s="1"/>
  <c r="R826" i="1"/>
  <c r="Q826" i="1"/>
  <c r="T814" i="1" s="1"/>
  <c r="P826" i="1"/>
  <c r="O826" i="1"/>
  <c r="M826" i="1"/>
  <c r="L826" i="1"/>
  <c r="J826" i="1"/>
  <c r="R825" i="1"/>
  <c r="Q825" i="1"/>
  <c r="T813" i="1" s="1"/>
  <c r="P825" i="1"/>
  <c r="O825" i="1"/>
  <c r="M825" i="1"/>
  <c r="L825" i="1"/>
  <c r="J825" i="1"/>
  <c r="R824" i="1"/>
  <c r="O824" i="1"/>
  <c r="M824" i="1"/>
  <c r="L824" i="1"/>
  <c r="J824" i="1"/>
  <c r="R823" i="1"/>
  <c r="M823" i="1"/>
  <c r="L823" i="1"/>
  <c r="J823" i="1"/>
  <c r="R822" i="1"/>
  <c r="M822" i="1"/>
  <c r="L822" i="1"/>
  <c r="J822" i="1"/>
  <c r="K821" i="1"/>
  <c r="I821" i="1"/>
  <c r="G821" i="1"/>
  <c r="F821" i="1"/>
  <c r="E821" i="1"/>
  <c r="D821" i="1"/>
  <c r="R814" i="1"/>
  <c r="M814" i="1"/>
  <c r="L814" i="1"/>
  <c r="J814" i="1"/>
  <c r="R813" i="1"/>
  <c r="M813" i="1"/>
  <c r="L813" i="1"/>
  <c r="J813" i="1"/>
  <c r="R812" i="1"/>
  <c r="M812" i="1"/>
  <c r="L812" i="1"/>
  <c r="J812" i="1"/>
  <c r="R811" i="1"/>
  <c r="M811" i="1"/>
  <c r="L811" i="1"/>
  <c r="J811" i="1"/>
  <c r="R810" i="1"/>
  <c r="M810" i="1"/>
  <c r="L810" i="1"/>
  <c r="J810" i="1"/>
  <c r="K809" i="1"/>
  <c r="I809" i="1"/>
  <c r="H809" i="1"/>
  <c r="N809" i="1" s="1"/>
  <c r="G809" i="1"/>
  <c r="F809" i="1"/>
  <c r="E809" i="1"/>
  <c r="D809" i="1"/>
  <c r="N370" i="1"/>
  <c r="N369" i="1"/>
  <c r="N366" i="1"/>
  <c r="K370" i="1"/>
  <c r="K369" i="1"/>
  <c r="K368" i="1"/>
  <c r="K367" i="1"/>
  <c r="K366" i="1"/>
  <c r="H366" i="1"/>
  <c r="I366" i="1"/>
  <c r="I367" i="1"/>
  <c r="H368" i="1"/>
  <c r="I368" i="1"/>
  <c r="H369" i="1"/>
  <c r="I369" i="1"/>
  <c r="H370" i="1"/>
  <c r="I370" i="1"/>
  <c r="G368" i="1"/>
  <c r="G369" i="1"/>
  <c r="G370" i="1"/>
  <c r="G366" i="1"/>
  <c r="M386" i="1"/>
  <c r="J386" i="1"/>
  <c r="L386" i="1"/>
  <c r="K383" i="1"/>
  <c r="L379" i="1"/>
  <c r="J379" i="1"/>
  <c r="K377" i="1"/>
  <c r="J373" i="1"/>
  <c r="L373" i="1"/>
  <c r="H385" i="1"/>
  <c r="L385" i="1" s="1"/>
  <c r="G385" i="1"/>
  <c r="G367" i="1" s="1"/>
  <c r="N373" i="1"/>
  <c r="N379" i="1"/>
  <c r="N781" i="1"/>
  <c r="N782" i="1"/>
  <c r="N788" i="1"/>
  <c r="N787" i="1"/>
  <c r="N783" i="1"/>
  <c r="O819" i="1" l="1"/>
  <c r="CJ819" i="1" s="1"/>
  <c r="CJ825" i="1"/>
  <c r="O812" i="1"/>
  <c r="CJ812" i="1" s="1"/>
  <c r="P811" i="1"/>
  <c r="O814" i="1"/>
  <c r="CJ814" i="1" s="1"/>
  <c r="P810" i="1"/>
  <c r="O818" i="1"/>
  <c r="CJ818" i="1" s="1"/>
  <c r="CJ824" i="1"/>
  <c r="O820" i="1"/>
  <c r="CJ820" i="1" s="1"/>
  <c r="CJ826" i="1"/>
  <c r="P813" i="1"/>
  <c r="Q822" i="1"/>
  <c r="T810" i="1" s="1"/>
  <c r="N816" i="1"/>
  <c r="N821" i="1"/>
  <c r="Q823" i="1"/>
  <c r="T811" i="1" s="1"/>
  <c r="N817" i="1"/>
  <c r="P782" i="1"/>
  <c r="N776" i="1"/>
  <c r="N775" i="1"/>
  <c r="Q601" i="1"/>
  <c r="T589" i="1" s="1"/>
  <c r="Q813" i="1"/>
  <c r="T801" i="1" s="1"/>
  <c r="Q810" i="1"/>
  <c r="T798" i="1" s="1"/>
  <c r="P814" i="1"/>
  <c r="O823" i="1"/>
  <c r="O817" i="1" s="1"/>
  <c r="L821" i="1"/>
  <c r="P812" i="1"/>
  <c r="P823" i="1"/>
  <c r="M821" i="1"/>
  <c r="O806" i="1"/>
  <c r="P822" i="1"/>
  <c r="H367" i="1"/>
  <c r="Q814" i="1"/>
  <c r="T802" i="1" s="1"/>
  <c r="O810" i="1"/>
  <c r="CJ810" i="1" s="1"/>
  <c r="O808" i="1"/>
  <c r="O822" i="1"/>
  <c r="CJ822" i="1" s="1"/>
  <c r="J809" i="1"/>
  <c r="O813" i="1"/>
  <c r="O807" i="1" s="1"/>
  <c r="J821" i="1"/>
  <c r="R821" i="1"/>
  <c r="P824" i="1"/>
  <c r="Q812" i="1"/>
  <c r="T800" i="1" s="1"/>
  <c r="Q811" i="1"/>
  <c r="T799" i="1" s="1"/>
  <c r="O809" i="1"/>
  <c r="CJ809" i="1" s="1"/>
  <c r="O811" i="1"/>
  <c r="O805" i="1" s="1"/>
  <c r="O799" i="1" s="1"/>
  <c r="L809" i="1"/>
  <c r="M809" i="1"/>
  <c r="R809" i="1"/>
  <c r="J385" i="1"/>
  <c r="O802" i="1" l="1"/>
  <c r="CJ802" i="1" s="1"/>
  <c r="CJ808" i="1"/>
  <c r="P821" i="1"/>
  <c r="O801" i="1"/>
  <c r="CJ801" i="1" s="1"/>
  <c r="CJ807" i="1"/>
  <c r="O800" i="1"/>
  <c r="CJ800" i="1" s="1"/>
  <c r="CJ806" i="1"/>
  <c r="N804" i="1"/>
  <c r="N805" i="1"/>
  <c r="CJ817" i="1"/>
  <c r="CJ813" i="1"/>
  <c r="CJ811" i="1"/>
  <c r="CJ823" i="1"/>
  <c r="O816" i="1"/>
  <c r="O815" i="1" s="1"/>
  <c r="O821" i="1"/>
  <c r="CJ821" i="1" s="1"/>
  <c r="N815" i="1"/>
  <c r="N769" i="1"/>
  <c r="P775" i="1"/>
  <c r="Q775" i="1"/>
  <c r="N770" i="1"/>
  <c r="Q776" i="1"/>
  <c r="P776" i="1"/>
  <c r="N599" i="1"/>
  <c r="Q602" i="1"/>
  <c r="T590" i="1" s="1"/>
  <c r="N803" i="1"/>
  <c r="Q821" i="1"/>
  <c r="T809" i="1" s="1"/>
  <c r="P809" i="1"/>
  <c r="Q809" i="1"/>
  <c r="T797" i="1" s="1"/>
  <c r="N799" i="1" l="1"/>
  <c r="CJ799" i="1" s="1"/>
  <c r="CJ805" i="1"/>
  <c r="CJ816" i="1"/>
  <c r="N798" i="1"/>
  <c r="O804" i="1"/>
  <c r="O803" i="1" s="1"/>
  <c r="P599" i="1"/>
  <c r="O599" i="1"/>
  <c r="CJ599" i="1" s="1"/>
  <c r="Q599" i="1"/>
  <c r="T587" i="1" s="1"/>
  <c r="Q578" i="1"/>
  <c r="T566" i="1" s="1"/>
  <c r="N574" i="1"/>
  <c r="N573" i="1"/>
  <c r="K574" i="1"/>
  <c r="K573" i="1"/>
  <c r="K489" i="1" s="1"/>
  <c r="K572" i="1"/>
  <c r="K571" i="1"/>
  <c r="K487" i="1" s="1"/>
  <c r="K570" i="1"/>
  <c r="K486" i="1" s="1"/>
  <c r="H570" i="1"/>
  <c r="H486" i="1" s="1"/>
  <c r="I570" i="1"/>
  <c r="I486" i="1" s="1"/>
  <c r="H571" i="1"/>
  <c r="H487" i="1" s="1"/>
  <c r="I571" i="1"/>
  <c r="I487" i="1" s="1"/>
  <c r="H572" i="1"/>
  <c r="H488" i="1" s="1"/>
  <c r="I572" i="1"/>
  <c r="H573" i="1"/>
  <c r="H489" i="1" s="1"/>
  <c r="I573" i="1"/>
  <c r="I489" i="1" s="1"/>
  <c r="H574" i="1"/>
  <c r="H490" i="1" s="1"/>
  <c r="H16" i="1" s="1"/>
  <c r="I574" i="1"/>
  <c r="I490" i="1" s="1"/>
  <c r="I16" i="1" s="1"/>
  <c r="G571" i="1"/>
  <c r="G487" i="1" s="1"/>
  <c r="G572" i="1"/>
  <c r="G488" i="1" s="1"/>
  <c r="G573" i="1"/>
  <c r="G489" i="1" s="1"/>
  <c r="G574" i="1"/>
  <c r="G490" i="1" s="1"/>
  <c r="G16" i="1" s="1"/>
  <c r="G570" i="1"/>
  <c r="G486" i="1" s="1"/>
  <c r="F571" i="1"/>
  <c r="F569" i="1" s="1"/>
  <c r="E569" i="1"/>
  <c r="D569" i="1"/>
  <c r="R580" i="1"/>
  <c r="Q580" i="1"/>
  <c r="T568" i="1" s="1"/>
  <c r="P580" i="1"/>
  <c r="O580" i="1"/>
  <c r="M580" i="1"/>
  <c r="L580" i="1"/>
  <c r="J580" i="1"/>
  <c r="R579" i="1"/>
  <c r="Q579" i="1"/>
  <c r="T567" i="1" s="1"/>
  <c r="P579" i="1"/>
  <c r="O579" i="1"/>
  <c r="M579" i="1"/>
  <c r="L579" i="1"/>
  <c r="J579" i="1"/>
  <c r="R578" i="1"/>
  <c r="M578" i="1"/>
  <c r="L578" i="1"/>
  <c r="J578" i="1"/>
  <c r="R577" i="1"/>
  <c r="N577" i="1"/>
  <c r="M577" i="1"/>
  <c r="L577" i="1"/>
  <c r="J577" i="1"/>
  <c r="R576" i="1"/>
  <c r="N576" i="1"/>
  <c r="M576" i="1"/>
  <c r="L576" i="1"/>
  <c r="J576" i="1"/>
  <c r="K575" i="1"/>
  <c r="I575" i="1"/>
  <c r="H575" i="1"/>
  <c r="G575" i="1"/>
  <c r="F575" i="1"/>
  <c r="E575" i="1"/>
  <c r="D575" i="1"/>
  <c r="O144" i="1"/>
  <c r="CJ144" i="1" s="1"/>
  <c r="O145" i="1"/>
  <c r="CJ145" i="1" s="1"/>
  <c r="O146" i="1"/>
  <c r="CJ146" i="1" s="1"/>
  <c r="O147" i="1"/>
  <c r="CJ147" i="1" s="1"/>
  <c r="O148" i="1"/>
  <c r="CJ148" i="1" s="1"/>
  <c r="O168" i="1"/>
  <c r="O170" i="1"/>
  <c r="O171" i="1"/>
  <c r="O172" i="1"/>
  <c r="O192" i="1"/>
  <c r="CJ192" i="1" s="1"/>
  <c r="O194" i="1"/>
  <c r="CJ194" i="1" s="1"/>
  <c r="O195" i="1"/>
  <c r="CJ195" i="1" s="1"/>
  <c r="O196" i="1"/>
  <c r="CJ196" i="1" s="1"/>
  <c r="O198" i="1"/>
  <c r="CJ198" i="1" s="1"/>
  <c r="O199" i="1"/>
  <c r="CJ199" i="1" s="1"/>
  <c r="O200" i="1"/>
  <c r="CJ200" i="1" s="1"/>
  <c r="O201" i="1"/>
  <c r="CJ201" i="1" s="1"/>
  <c r="O202" i="1"/>
  <c r="CJ202" i="1" s="1"/>
  <c r="O203" i="1"/>
  <c r="CJ203" i="1" s="1"/>
  <c r="O204" i="1"/>
  <c r="CJ204" i="1" s="1"/>
  <c r="O205" i="1"/>
  <c r="CJ205" i="1" s="1"/>
  <c r="O206" i="1"/>
  <c r="CJ206" i="1" s="1"/>
  <c r="O250" i="1"/>
  <c r="CJ250" i="1" s="1"/>
  <c r="O252" i="1"/>
  <c r="CJ252" i="1" s="1"/>
  <c r="O253" i="1"/>
  <c r="CJ253" i="1" s="1"/>
  <c r="O254" i="1"/>
  <c r="CJ254" i="1" s="1"/>
  <c r="O262" i="1"/>
  <c r="CJ262" i="1" s="1"/>
  <c r="O264" i="1"/>
  <c r="CJ264" i="1" s="1"/>
  <c r="O265" i="1"/>
  <c r="CJ265" i="1" s="1"/>
  <c r="O266" i="1"/>
  <c r="CJ266" i="1" s="1"/>
  <c r="O274" i="1"/>
  <c r="CJ274" i="1" s="1"/>
  <c r="O276" i="1"/>
  <c r="CJ276" i="1" s="1"/>
  <c r="O277" i="1"/>
  <c r="CJ277" i="1" s="1"/>
  <c r="O278" i="1"/>
  <c r="CJ278" i="1" s="1"/>
  <c r="O279" i="1"/>
  <c r="CJ279" i="1" s="1"/>
  <c r="O280" i="1"/>
  <c r="CJ280" i="1" s="1"/>
  <c r="O360" i="1"/>
  <c r="CJ360" i="1" s="1"/>
  <c r="O362" i="1"/>
  <c r="CJ362" i="1" s="1"/>
  <c r="O363" i="1"/>
  <c r="CJ363" i="1" s="1"/>
  <c r="O364" i="1"/>
  <c r="CJ364" i="1" s="1"/>
  <c r="O372" i="1"/>
  <c r="CJ372" i="1" s="1"/>
  <c r="O373" i="1"/>
  <c r="CJ373" i="1" s="1"/>
  <c r="O375" i="1"/>
  <c r="CJ375" i="1" s="1"/>
  <c r="O376" i="1"/>
  <c r="CJ376" i="1" s="1"/>
  <c r="O378" i="1"/>
  <c r="CJ378" i="1" s="1"/>
  <c r="O381" i="1"/>
  <c r="CJ381" i="1" s="1"/>
  <c r="O382" i="1"/>
  <c r="CJ382" i="1" s="1"/>
  <c r="O384" i="1"/>
  <c r="CJ384" i="1" s="1"/>
  <c r="O387" i="1"/>
  <c r="CJ387" i="1" s="1"/>
  <c r="O388" i="1"/>
  <c r="CJ388" i="1" s="1"/>
  <c r="O390" i="1"/>
  <c r="CJ390" i="1" s="1"/>
  <c r="O391" i="1"/>
  <c r="CJ391" i="1" s="1"/>
  <c r="O392" i="1"/>
  <c r="CJ392" i="1" s="1"/>
  <c r="O393" i="1"/>
  <c r="CJ393" i="1" s="1"/>
  <c r="O394" i="1"/>
  <c r="CJ394" i="1" s="1"/>
  <c r="O396" i="1"/>
  <c r="CJ396" i="1" s="1"/>
  <c r="O397" i="1"/>
  <c r="CJ397" i="1" s="1"/>
  <c r="O398" i="1"/>
  <c r="CJ398" i="1" s="1"/>
  <c r="O399" i="1"/>
  <c r="CJ399" i="1" s="1"/>
  <c r="O400" i="1"/>
  <c r="CJ400" i="1" s="1"/>
  <c r="O504" i="1"/>
  <c r="O507" i="1"/>
  <c r="O508" i="1"/>
  <c r="O516" i="1"/>
  <c r="O518" i="1"/>
  <c r="O519" i="1"/>
  <c r="O520" i="1"/>
  <c r="O528" i="1"/>
  <c r="CJ528" i="1" s="1"/>
  <c r="O529" i="1"/>
  <c r="CJ529" i="1" s="1"/>
  <c r="O531" i="1"/>
  <c r="CJ531" i="1" s="1"/>
  <c r="O532" i="1"/>
  <c r="CJ532" i="1" s="1"/>
  <c r="O534" i="1"/>
  <c r="CJ534" i="1" s="1"/>
  <c r="O535" i="1"/>
  <c r="CJ535" i="1" s="1"/>
  <c r="O537" i="1"/>
  <c r="CJ537" i="1" s="1"/>
  <c r="O538" i="1"/>
  <c r="CJ538" i="1" s="1"/>
  <c r="O540" i="1"/>
  <c r="CJ540" i="1" s="1"/>
  <c r="O541" i="1"/>
  <c r="CJ541" i="1" s="1"/>
  <c r="O543" i="1"/>
  <c r="CJ543" i="1" s="1"/>
  <c r="O544" i="1"/>
  <c r="CJ544" i="1" s="1"/>
  <c r="O546" i="1"/>
  <c r="CJ546" i="1" s="1"/>
  <c r="O547" i="1"/>
  <c r="CJ547" i="1" s="1"/>
  <c r="O548" i="1"/>
  <c r="CJ548" i="1" s="1"/>
  <c r="O549" i="1"/>
  <c r="CJ549" i="1" s="1"/>
  <c r="O552" i="1"/>
  <c r="CJ552" i="1" s="1"/>
  <c r="O553" i="1"/>
  <c r="CJ553" i="1" s="1"/>
  <c r="O554" i="1"/>
  <c r="CJ554" i="1" s="1"/>
  <c r="O555" i="1"/>
  <c r="CJ555" i="1" s="1"/>
  <c r="O558" i="1"/>
  <c r="CJ558" i="1" s="1"/>
  <c r="O559" i="1"/>
  <c r="CJ559" i="1" s="1"/>
  <c r="O560" i="1"/>
  <c r="CJ560" i="1" s="1"/>
  <c r="O561" i="1"/>
  <c r="CJ561" i="1" s="1"/>
  <c r="O564" i="1"/>
  <c r="CJ564" i="1" s="1"/>
  <c r="O565" i="1"/>
  <c r="CJ565" i="1" s="1"/>
  <c r="O566" i="1"/>
  <c r="CJ566" i="1" s="1"/>
  <c r="O567" i="1"/>
  <c r="CJ567" i="1" s="1"/>
  <c r="O594" i="1"/>
  <c r="CJ594" i="1" s="1"/>
  <c r="O597" i="1"/>
  <c r="CJ597" i="1" s="1"/>
  <c r="O598" i="1"/>
  <c r="CJ598" i="1" s="1"/>
  <c r="O620" i="1"/>
  <c r="O621" i="1"/>
  <c r="O622" i="1"/>
  <c r="O606" i="1"/>
  <c r="CJ606" i="1" s="1"/>
  <c r="O608" i="1"/>
  <c r="CJ608" i="1" s="1"/>
  <c r="O609" i="1"/>
  <c r="CJ609" i="1" s="1"/>
  <c r="O610" i="1"/>
  <c r="CJ610" i="1" s="1"/>
  <c r="O636" i="1"/>
  <c r="CJ636" i="1" s="1"/>
  <c r="O639" i="1"/>
  <c r="CJ639" i="1" s="1"/>
  <c r="O640" i="1"/>
  <c r="CJ640" i="1" s="1"/>
  <c r="O660" i="1"/>
  <c r="CJ660" i="1" s="1"/>
  <c r="O661" i="1"/>
  <c r="CJ661" i="1" s="1"/>
  <c r="O664" i="1"/>
  <c r="CJ664" i="1" s="1"/>
  <c r="O666" i="1"/>
  <c r="CJ666" i="1" s="1"/>
  <c r="O667" i="1"/>
  <c r="CJ667" i="1" s="1"/>
  <c r="O670" i="1"/>
  <c r="CJ670" i="1" s="1"/>
  <c r="O672" i="1"/>
  <c r="CJ672" i="1" s="1"/>
  <c r="O673" i="1"/>
  <c r="CJ673" i="1" s="1"/>
  <c r="O676" i="1"/>
  <c r="CJ676" i="1" s="1"/>
  <c r="O684" i="1"/>
  <c r="CJ684" i="1" s="1"/>
  <c r="O688" i="1"/>
  <c r="CJ688" i="1" s="1"/>
  <c r="O690" i="1"/>
  <c r="CJ690" i="1" s="1"/>
  <c r="O694" i="1"/>
  <c r="CJ694" i="1" s="1"/>
  <c r="O696" i="1"/>
  <c r="CJ696" i="1" s="1"/>
  <c r="O700" i="1"/>
  <c r="CJ700" i="1" s="1"/>
  <c r="O702" i="1"/>
  <c r="CJ702" i="1" s="1"/>
  <c r="O706" i="1"/>
  <c r="CJ706" i="1" s="1"/>
  <c r="O708" i="1"/>
  <c r="CJ708" i="1" s="1"/>
  <c r="O712" i="1"/>
  <c r="CJ712" i="1" s="1"/>
  <c r="O714" i="1"/>
  <c r="CJ714" i="1" s="1"/>
  <c r="O718" i="1"/>
  <c r="CJ718" i="1" s="1"/>
  <c r="O724" i="1"/>
  <c r="CJ724" i="1" s="1"/>
  <c r="O726" i="1"/>
  <c r="CJ726" i="1" s="1"/>
  <c r="O730" i="1"/>
  <c r="CJ730" i="1" s="1"/>
  <c r="O736" i="1"/>
  <c r="CJ736" i="1" s="1"/>
  <c r="O744" i="1"/>
  <c r="CJ744" i="1" s="1"/>
  <c r="O748" i="1"/>
  <c r="CJ748" i="1" s="1"/>
  <c r="O750" i="1"/>
  <c r="CJ750" i="1" s="1"/>
  <c r="O752" i="1"/>
  <c r="CJ752" i="1" s="1"/>
  <c r="O753" i="1"/>
  <c r="CJ753" i="1" s="1"/>
  <c r="O754" i="1"/>
  <c r="CJ754" i="1" s="1"/>
  <c r="O756" i="1"/>
  <c r="CJ756" i="1" s="1"/>
  <c r="O757" i="1"/>
  <c r="CJ757" i="1" s="1"/>
  <c r="O758" i="1"/>
  <c r="CJ758" i="1" s="1"/>
  <c r="O759" i="1"/>
  <c r="CJ759" i="1" s="1"/>
  <c r="O760" i="1"/>
  <c r="CJ760" i="1" s="1"/>
  <c r="O783" i="1"/>
  <c r="CJ783" i="1" s="1"/>
  <c r="O787" i="1"/>
  <c r="CJ787" i="1" s="1"/>
  <c r="O788" i="1"/>
  <c r="CJ788" i="1" s="1"/>
  <c r="O792" i="1"/>
  <c r="CJ792" i="1" s="1"/>
  <c r="O793" i="1"/>
  <c r="CJ793" i="1" s="1"/>
  <c r="O794" i="1"/>
  <c r="CJ794" i="1" s="1"/>
  <c r="O795" i="1"/>
  <c r="CJ795" i="1" s="1"/>
  <c r="O796" i="1"/>
  <c r="CJ796" i="1" s="1"/>
  <c r="O828" i="1"/>
  <c r="CJ828" i="1" s="1"/>
  <c r="O829" i="1"/>
  <c r="CJ829" i="1" s="1"/>
  <c r="O830" i="1"/>
  <c r="CJ830" i="1" s="1"/>
  <c r="O831" i="1"/>
  <c r="CJ831" i="1" s="1"/>
  <c r="O832" i="1"/>
  <c r="CJ832" i="1" s="1"/>
  <c r="N506" i="1"/>
  <c r="O513" i="1" l="1"/>
  <c r="CJ513" i="1" s="1"/>
  <c r="CJ519" i="1"/>
  <c r="O501" i="1"/>
  <c r="CJ507" i="1"/>
  <c r="O156" i="1"/>
  <c r="CJ156" i="1" s="1"/>
  <c r="CJ168" i="1"/>
  <c r="O577" i="1"/>
  <c r="O571" i="1" s="1"/>
  <c r="O574" i="1"/>
  <c r="CJ574" i="1" s="1"/>
  <c r="CJ580" i="1"/>
  <c r="CJ804" i="1"/>
  <c r="O616" i="1"/>
  <c r="CJ616" i="1" s="1"/>
  <c r="CJ622" i="1"/>
  <c r="O512" i="1"/>
  <c r="CJ512" i="1" s="1"/>
  <c r="CJ518" i="1"/>
  <c r="O498" i="1"/>
  <c r="CJ498" i="1" s="1"/>
  <c r="CJ504" i="1"/>
  <c r="O160" i="1"/>
  <c r="CJ160" i="1" s="1"/>
  <c r="CJ172" i="1"/>
  <c r="O573" i="1"/>
  <c r="CJ573" i="1" s="1"/>
  <c r="CJ579" i="1"/>
  <c r="N797" i="1"/>
  <c r="O615" i="1"/>
  <c r="CJ615" i="1" s="1"/>
  <c r="CJ621" i="1"/>
  <c r="O510" i="1"/>
  <c r="CJ510" i="1" s="1"/>
  <c r="CJ516" i="1"/>
  <c r="O159" i="1"/>
  <c r="CJ159" i="1" s="1"/>
  <c r="CJ171" i="1"/>
  <c r="O614" i="1"/>
  <c r="CJ614" i="1" s="1"/>
  <c r="CJ620" i="1"/>
  <c r="O514" i="1"/>
  <c r="CJ514" i="1" s="1"/>
  <c r="CJ520" i="1"/>
  <c r="O502" i="1"/>
  <c r="CJ508" i="1"/>
  <c r="O158" i="1"/>
  <c r="CJ158" i="1" s="1"/>
  <c r="CJ170" i="1"/>
  <c r="P576" i="1"/>
  <c r="N489" i="1"/>
  <c r="O186" i="1"/>
  <c r="CJ186" i="1" s="1"/>
  <c r="O798" i="1"/>
  <c r="O797" i="1" s="1"/>
  <c r="O188" i="1"/>
  <c r="O592" i="1"/>
  <c r="O190" i="1"/>
  <c r="O189" i="1"/>
  <c r="O197" i="1"/>
  <c r="CJ197" i="1" s="1"/>
  <c r="O525" i="1"/>
  <c r="R572" i="1"/>
  <c r="I488" i="1"/>
  <c r="I485" i="1" s="1"/>
  <c r="O523" i="1"/>
  <c r="CJ523" i="1" s="1"/>
  <c r="O506" i="1"/>
  <c r="O500" i="1" s="1"/>
  <c r="O494" i="1" s="1"/>
  <c r="N500" i="1"/>
  <c r="O522" i="1"/>
  <c r="CJ522" i="1" s="1"/>
  <c r="O492" i="1"/>
  <c r="CJ492" i="1" s="1"/>
  <c r="O591" i="1"/>
  <c r="O588" i="1"/>
  <c r="CJ588" i="1" s="1"/>
  <c r="L573" i="1"/>
  <c r="R571" i="1"/>
  <c r="O370" i="1"/>
  <c r="CJ370" i="1" s="1"/>
  <c r="O369" i="1"/>
  <c r="CJ369" i="1" s="1"/>
  <c r="O366" i="1"/>
  <c r="CJ366" i="1" s="1"/>
  <c r="R570" i="1"/>
  <c r="R573" i="1"/>
  <c r="M574" i="1"/>
  <c r="J574" i="1"/>
  <c r="R574" i="1"/>
  <c r="K569" i="1"/>
  <c r="L570" i="1"/>
  <c r="R575" i="1"/>
  <c r="G569" i="1"/>
  <c r="H569" i="1"/>
  <c r="N570" i="1"/>
  <c r="I569" i="1"/>
  <c r="O578" i="1"/>
  <c r="P578" i="1"/>
  <c r="N572" i="1"/>
  <c r="N571" i="1"/>
  <c r="CJ571" i="1" s="1"/>
  <c r="M571" i="1"/>
  <c r="M575" i="1"/>
  <c r="P570" i="1"/>
  <c r="M572" i="1"/>
  <c r="P573" i="1"/>
  <c r="P574" i="1"/>
  <c r="M570" i="1"/>
  <c r="J572" i="1"/>
  <c r="M573" i="1"/>
  <c r="Q573" i="1"/>
  <c r="T561" i="1" s="1"/>
  <c r="L574" i="1"/>
  <c r="J570" i="1"/>
  <c r="L571" i="1"/>
  <c r="J573" i="1"/>
  <c r="Q574" i="1"/>
  <c r="T562" i="1" s="1"/>
  <c r="L572" i="1"/>
  <c r="J571" i="1"/>
  <c r="J575" i="1"/>
  <c r="N575" i="1"/>
  <c r="Q576" i="1"/>
  <c r="T564" i="1" s="1"/>
  <c r="P577" i="1"/>
  <c r="Q577" i="1"/>
  <c r="T565" i="1" s="1"/>
  <c r="L575" i="1"/>
  <c r="O576" i="1"/>
  <c r="O570" i="1" s="1"/>
  <c r="CJ577" i="1" l="1"/>
  <c r="O572" i="1"/>
  <c r="CJ578" i="1"/>
  <c r="O152" i="1"/>
  <c r="CJ152" i="1" s="1"/>
  <c r="CJ188" i="1"/>
  <c r="O153" i="1"/>
  <c r="CJ153" i="1" s="1"/>
  <c r="CJ189" i="1"/>
  <c r="P575" i="1"/>
  <c r="Q572" i="1"/>
  <c r="T560" i="1" s="1"/>
  <c r="CJ572" i="1"/>
  <c r="N486" i="1"/>
  <c r="CJ570" i="1"/>
  <c r="N494" i="1"/>
  <c r="CJ494" i="1" s="1"/>
  <c r="CJ500" i="1"/>
  <c r="O154" i="1"/>
  <c r="CJ154" i="1" s="1"/>
  <c r="CJ190" i="1"/>
  <c r="CJ576" i="1"/>
  <c r="CJ506" i="1"/>
  <c r="O585" i="1"/>
  <c r="CJ585" i="1" s="1"/>
  <c r="CJ591" i="1"/>
  <c r="CJ525" i="1"/>
  <c r="O586" i="1"/>
  <c r="CJ586" i="1" s="1"/>
  <c r="CJ592" i="1"/>
  <c r="O150" i="1"/>
  <c r="CJ150" i="1" s="1"/>
  <c r="O496" i="1"/>
  <c r="CJ496" i="1" s="1"/>
  <c r="CJ502" i="1"/>
  <c r="CJ798" i="1"/>
  <c r="O495" i="1"/>
  <c r="CJ495" i="1" s="1"/>
  <c r="CJ501" i="1"/>
  <c r="O486" i="1"/>
  <c r="Q570" i="1"/>
  <c r="T558" i="1" s="1"/>
  <c r="M569" i="1"/>
  <c r="J569" i="1"/>
  <c r="R569" i="1"/>
  <c r="L569" i="1"/>
  <c r="P572" i="1"/>
  <c r="P571" i="1"/>
  <c r="N569" i="1"/>
  <c r="Q571" i="1"/>
  <c r="T559" i="1" s="1"/>
  <c r="O575" i="1"/>
  <c r="CJ575" i="1" s="1"/>
  <c r="Q575" i="1"/>
  <c r="T563" i="1" s="1"/>
  <c r="O489" i="1" l="1"/>
  <c r="CJ489" i="1" s="1"/>
  <c r="N488" i="1"/>
  <c r="CJ486" i="1"/>
  <c r="P569" i="1"/>
  <c r="Q569" i="1"/>
  <c r="T557" i="1" s="1"/>
  <c r="O569" i="1"/>
  <c r="CJ569" i="1" s="1"/>
  <c r="Q144" i="1" l="1"/>
  <c r="Q145" i="1"/>
  <c r="Q146" i="1"/>
  <c r="Q147" i="1"/>
  <c r="Q148" i="1"/>
  <c r="Q168" i="1"/>
  <c r="Q170" i="1"/>
  <c r="Q171" i="1"/>
  <c r="Q172" i="1"/>
  <c r="Q192" i="1"/>
  <c r="Q194" i="1"/>
  <c r="Q195" i="1"/>
  <c r="Q196" i="1"/>
  <c r="Q198" i="1"/>
  <c r="Q199" i="1"/>
  <c r="Q200" i="1"/>
  <c r="Q201" i="1"/>
  <c r="Q202" i="1"/>
  <c r="Q203" i="1"/>
  <c r="Q204" i="1"/>
  <c r="Q205" i="1"/>
  <c r="Q206" i="1"/>
  <c r="Q250" i="1"/>
  <c r="Q252" i="1"/>
  <c r="Q253" i="1"/>
  <c r="Q254" i="1"/>
  <c r="Q262" i="1"/>
  <c r="Q264" i="1"/>
  <c r="Q265" i="1"/>
  <c r="Q266" i="1"/>
  <c r="Q274" i="1"/>
  <c r="Q276" i="1"/>
  <c r="Q277" i="1"/>
  <c r="Q278" i="1"/>
  <c r="Q279" i="1"/>
  <c r="Q280" i="1"/>
  <c r="Q360" i="1"/>
  <c r="Q362" i="1"/>
  <c r="Q363" i="1"/>
  <c r="Q364" i="1"/>
  <c r="Q372" i="1"/>
  <c r="Q373" i="1"/>
  <c r="Q375" i="1"/>
  <c r="Q376" i="1"/>
  <c r="Q378" i="1"/>
  <c r="Q381" i="1"/>
  <c r="Q382" i="1"/>
  <c r="Q384" i="1"/>
  <c r="Q387" i="1"/>
  <c r="Q388" i="1"/>
  <c r="Q390" i="1"/>
  <c r="Q391" i="1"/>
  <c r="Q392" i="1"/>
  <c r="Q393" i="1"/>
  <c r="Q394" i="1"/>
  <c r="Q396" i="1"/>
  <c r="Q397" i="1"/>
  <c r="Q398" i="1"/>
  <c r="Q399" i="1"/>
  <c r="Q400" i="1"/>
  <c r="Q504" i="1"/>
  <c r="Q498" i="1" s="1"/>
  <c r="Q506" i="1"/>
  <c r="Q500" i="1" s="1"/>
  <c r="Q507" i="1"/>
  <c r="Q501" i="1" s="1"/>
  <c r="Q508" i="1"/>
  <c r="Q502" i="1" s="1"/>
  <c r="Q516" i="1"/>
  <c r="Q518" i="1"/>
  <c r="Q519" i="1"/>
  <c r="Q520" i="1"/>
  <c r="Q528" i="1"/>
  <c r="Q529" i="1"/>
  <c r="Q531" i="1"/>
  <c r="Q532" i="1"/>
  <c r="Q534" i="1"/>
  <c r="Q535" i="1"/>
  <c r="Q537" i="1"/>
  <c r="Q538" i="1"/>
  <c r="Q540" i="1"/>
  <c r="Q541" i="1"/>
  <c r="Q543" i="1"/>
  <c r="Q544" i="1"/>
  <c r="Q546" i="1"/>
  <c r="Q547" i="1"/>
  <c r="Q548" i="1"/>
  <c r="Q549" i="1"/>
  <c r="Q552" i="1"/>
  <c r="Q553" i="1"/>
  <c r="Q554" i="1"/>
  <c r="Q555" i="1"/>
  <c r="Q558" i="1"/>
  <c r="Q559" i="1"/>
  <c r="Q560" i="1"/>
  <c r="Q561" i="1"/>
  <c r="Q564" i="1"/>
  <c r="Q565" i="1"/>
  <c r="Q566" i="1"/>
  <c r="Q567" i="1"/>
  <c r="Q594" i="1"/>
  <c r="Q597" i="1"/>
  <c r="Q598" i="1"/>
  <c r="Q620" i="1"/>
  <c r="Q621" i="1"/>
  <c r="Q622" i="1"/>
  <c r="Q606" i="1"/>
  <c r="Q608" i="1"/>
  <c r="Q609" i="1"/>
  <c r="Q610" i="1"/>
  <c r="Q636" i="1"/>
  <c r="Q639" i="1"/>
  <c r="Q640" i="1"/>
  <c r="Q660" i="1"/>
  <c r="Q661" i="1"/>
  <c r="Q664" i="1"/>
  <c r="Q666" i="1"/>
  <c r="Q667" i="1"/>
  <c r="Q670" i="1"/>
  <c r="Q672" i="1"/>
  <c r="Q673" i="1"/>
  <c r="Q676" i="1"/>
  <c r="Q684" i="1"/>
  <c r="Q688" i="1"/>
  <c r="Q690" i="1"/>
  <c r="Q694" i="1"/>
  <c r="Q696" i="1"/>
  <c r="Q700" i="1"/>
  <c r="Q702" i="1"/>
  <c r="Q706" i="1"/>
  <c r="Q708" i="1"/>
  <c r="Q712" i="1"/>
  <c r="Q714" i="1"/>
  <c r="Q718" i="1"/>
  <c r="Q724" i="1"/>
  <c r="Q726" i="1"/>
  <c r="Q730" i="1"/>
  <c r="Q736" i="1"/>
  <c r="Q744" i="1"/>
  <c r="Q748" i="1"/>
  <c r="Q750" i="1"/>
  <c r="Q752" i="1"/>
  <c r="Q753" i="1"/>
  <c r="Q754" i="1"/>
  <c r="Q756" i="1"/>
  <c r="Q757" i="1"/>
  <c r="Q758" i="1"/>
  <c r="Q759" i="1"/>
  <c r="Q760" i="1"/>
  <c r="Q783" i="1"/>
  <c r="Q787" i="1"/>
  <c r="Q788" i="1"/>
  <c r="Q792" i="1"/>
  <c r="Q793" i="1"/>
  <c r="Q794" i="1"/>
  <c r="Q795" i="1"/>
  <c r="Q796" i="1"/>
  <c r="Q816" i="1"/>
  <c r="Q817" i="1"/>
  <c r="Q818" i="1"/>
  <c r="Q819" i="1"/>
  <c r="Q820" i="1"/>
  <c r="Q828" i="1"/>
  <c r="Q829" i="1"/>
  <c r="Q830" i="1"/>
  <c r="Q831" i="1"/>
  <c r="Q832" i="1"/>
  <c r="Q869" i="1"/>
  <c r="T851" i="1" s="1"/>
  <c r="Q870" i="1"/>
  <c r="T852" i="1" s="1"/>
  <c r="Q871" i="1"/>
  <c r="T853" i="1" s="1"/>
  <c r="Q872" i="1"/>
  <c r="T854" i="1" s="1"/>
  <c r="Q873" i="1"/>
  <c r="T855" i="1" s="1"/>
  <c r="Q874" i="1"/>
  <c r="T856" i="1" s="1"/>
  <c r="Q876" i="1"/>
  <c r="Q877" i="1"/>
  <c r="Q878" i="1"/>
  <c r="Q879" i="1"/>
  <c r="Q880" i="1"/>
  <c r="Q882" i="1"/>
  <c r="Q883" i="1"/>
  <c r="Q884" i="1"/>
  <c r="Q885" i="1"/>
  <c r="Q886" i="1"/>
  <c r="Q888" i="1"/>
  <c r="Q889" i="1"/>
  <c r="Q890" i="1"/>
  <c r="Q891" i="1"/>
  <c r="Q892" i="1"/>
  <c r="T835" i="1" l="1"/>
  <c r="T847" i="1"/>
  <c r="T838" i="1"/>
  <c r="T850" i="1"/>
  <c r="T834" i="1"/>
  <c r="T846" i="1"/>
  <c r="T849" i="1"/>
  <c r="T837" i="1"/>
  <c r="T848" i="1"/>
  <c r="T836" i="1"/>
  <c r="G671" i="1"/>
  <c r="G695" i="1"/>
  <c r="H695" i="1"/>
  <c r="I695" i="1"/>
  <c r="K695" i="1"/>
  <c r="J696" i="1"/>
  <c r="L696" i="1"/>
  <c r="M696" i="1"/>
  <c r="P696" i="1"/>
  <c r="J697" i="1"/>
  <c r="L697" i="1"/>
  <c r="M697" i="1"/>
  <c r="N697" i="1"/>
  <c r="J698" i="1"/>
  <c r="L698" i="1"/>
  <c r="M698" i="1"/>
  <c r="N698" i="1"/>
  <c r="J699" i="1"/>
  <c r="L699" i="1"/>
  <c r="M699" i="1"/>
  <c r="N699" i="1"/>
  <c r="P700" i="1"/>
  <c r="G707" i="1"/>
  <c r="H707" i="1"/>
  <c r="I707" i="1"/>
  <c r="K707" i="1"/>
  <c r="J708" i="1"/>
  <c r="L708" i="1"/>
  <c r="M708" i="1"/>
  <c r="P708" i="1"/>
  <c r="J709" i="1"/>
  <c r="L709" i="1"/>
  <c r="M709" i="1"/>
  <c r="N709" i="1"/>
  <c r="J710" i="1"/>
  <c r="L710" i="1"/>
  <c r="M710" i="1"/>
  <c r="N710" i="1"/>
  <c r="J711" i="1"/>
  <c r="L711" i="1"/>
  <c r="M711" i="1"/>
  <c r="N711" i="1"/>
  <c r="P712" i="1"/>
  <c r="O709" i="1" l="1"/>
  <c r="CJ709" i="1" s="1"/>
  <c r="O699" i="1"/>
  <c r="CJ699" i="1" s="1"/>
  <c r="O697" i="1"/>
  <c r="CJ697" i="1" s="1"/>
  <c r="O711" i="1"/>
  <c r="CJ711" i="1" s="1"/>
  <c r="L707" i="1"/>
  <c r="Q710" i="1"/>
  <c r="O710" i="1"/>
  <c r="CJ710" i="1" s="1"/>
  <c r="Q698" i="1"/>
  <c r="O698" i="1"/>
  <c r="CJ698" i="1" s="1"/>
  <c r="L695" i="1"/>
  <c r="J707" i="1"/>
  <c r="P709" i="1"/>
  <c r="Q709" i="1"/>
  <c r="N695" i="1"/>
  <c r="Q697" i="1"/>
  <c r="P711" i="1"/>
  <c r="Q711" i="1"/>
  <c r="P710" i="1"/>
  <c r="P699" i="1"/>
  <c r="Q699" i="1"/>
  <c r="P698" i="1"/>
  <c r="J695" i="1"/>
  <c r="M707" i="1"/>
  <c r="M695" i="1"/>
  <c r="P697" i="1"/>
  <c r="N707" i="1"/>
  <c r="P707" i="1" l="1"/>
  <c r="P695" i="1"/>
  <c r="O695" i="1"/>
  <c r="CJ695" i="1" s="1"/>
  <c r="O707" i="1"/>
  <c r="CJ707" i="1" s="1"/>
  <c r="Q695" i="1"/>
  <c r="Q707" i="1"/>
  <c r="R892" i="1"/>
  <c r="T880" i="1"/>
  <c r="R891" i="1"/>
  <c r="T879" i="1"/>
  <c r="R890" i="1"/>
  <c r="T878" i="1"/>
  <c r="R889" i="1"/>
  <c r="T877" i="1"/>
  <c r="F889" i="1"/>
  <c r="F887" i="1" s="1"/>
  <c r="E889" i="1"/>
  <c r="E887" i="1" s="1"/>
  <c r="D889" i="1"/>
  <c r="D887" i="1" s="1"/>
  <c r="R888" i="1"/>
  <c r="T876" i="1"/>
  <c r="R886" i="1"/>
  <c r="T874" i="1"/>
  <c r="R885" i="1"/>
  <c r="T873" i="1"/>
  <c r="R884" i="1"/>
  <c r="T872" i="1"/>
  <c r="R883" i="1"/>
  <c r="T871" i="1"/>
  <c r="F883" i="1"/>
  <c r="F881" i="1" s="1"/>
  <c r="E883" i="1"/>
  <c r="E881" i="1" s="1"/>
  <c r="D883" i="1"/>
  <c r="D881" i="1" s="1"/>
  <c r="R882" i="1"/>
  <c r="T870" i="1"/>
  <c r="R400" i="1"/>
  <c r="T388" i="1"/>
  <c r="P400" i="1"/>
  <c r="M400" i="1"/>
  <c r="L400" i="1"/>
  <c r="J400" i="1"/>
  <c r="R399" i="1"/>
  <c r="T387" i="1"/>
  <c r="P399" i="1"/>
  <c r="M399" i="1"/>
  <c r="L399" i="1"/>
  <c r="J399" i="1"/>
  <c r="R398" i="1"/>
  <c r="T386" i="1"/>
  <c r="P398" i="1"/>
  <c r="M398" i="1"/>
  <c r="L398" i="1"/>
  <c r="J398" i="1"/>
  <c r="R397" i="1"/>
  <c r="T385" i="1"/>
  <c r="P397" i="1"/>
  <c r="M397" i="1"/>
  <c r="L397" i="1"/>
  <c r="J397" i="1"/>
  <c r="F397" i="1"/>
  <c r="F395" i="1" s="1"/>
  <c r="E397" i="1"/>
  <c r="E395" i="1" s="1"/>
  <c r="D397" i="1"/>
  <c r="D395" i="1" s="1"/>
  <c r="R396" i="1"/>
  <c r="T384" i="1"/>
  <c r="P396" i="1"/>
  <c r="M396" i="1"/>
  <c r="L396" i="1"/>
  <c r="J396" i="1"/>
  <c r="K395" i="1"/>
  <c r="I395" i="1"/>
  <c r="H395" i="1"/>
  <c r="G395" i="1"/>
  <c r="J390" i="1"/>
  <c r="Q395" i="1" l="1"/>
  <c r="T383" i="1" s="1"/>
  <c r="O395" i="1"/>
  <c r="CJ395" i="1" s="1"/>
  <c r="Q881" i="1"/>
  <c r="T869" i="1" s="1"/>
  <c r="Q887" i="1"/>
  <c r="T875" i="1" s="1"/>
  <c r="R887" i="1"/>
  <c r="R881" i="1"/>
  <c r="J395" i="1"/>
  <c r="M395" i="1"/>
  <c r="P395" i="1"/>
  <c r="L395" i="1"/>
  <c r="R395" i="1"/>
  <c r="I37" i="12"/>
  <c r="I34" i="12"/>
  <c r="I31" i="12"/>
  <c r="I28" i="12"/>
  <c r="I25" i="12"/>
  <c r="I22" i="12"/>
  <c r="I19" i="12"/>
  <c r="I16" i="12"/>
  <c r="I13" i="12"/>
  <c r="I10" i="12"/>
  <c r="I8" i="12"/>
  <c r="I9" i="12"/>
  <c r="H39" i="12"/>
  <c r="G39" i="12"/>
  <c r="H38" i="12"/>
  <c r="H37" i="12" s="1"/>
  <c r="G38" i="12"/>
  <c r="F37" i="12"/>
  <c r="G37" i="12" s="1"/>
  <c r="E37" i="12"/>
  <c r="H36" i="12"/>
  <c r="G36" i="12"/>
  <c r="H35" i="12"/>
  <c r="H34" i="12" s="1"/>
  <c r="G35" i="12"/>
  <c r="F34" i="12"/>
  <c r="E34" i="12"/>
  <c r="H33" i="12"/>
  <c r="G33" i="12"/>
  <c r="H32" i="12"/>
  <c r="H31" i="12" s="1"/>
  <c r="G32" i="12"/>
  <c r="F31" i="12"/>
  <c r="E31" i="12"/>
  <c r="H30" i="12"/>
  <c r="G30" i="12"/>
  <c r="H29" i="12"/>
  <c r="G29" i="12"/>
  <c r="F28" i="12"/>
  <c r="E28" i="12"/>
  <c r="H27" i="12"/>
  <c r="G27" i="12"/>
  <c r="H26" i="12"/>
  <c r="G26" i="12"/>
  <c r="F25" i="12"/>
  <c r="E25" i="12"/>
  <c r="H24" i="12"/>
  <c r="G24" i="12"/>
  <c r="H23" i="12"/>
  <c r="G23" i="12"/>
  <c r="F22" i="12"/>
  <c r="E22" i="12"/>
  <c r="H21" i="12"/>
  <c r="G21" i="12"/>
  <c r="H20" i="12"/>
  <c r="H19" i="12" s="1"/>
  <c r="G20" i="12"/>
  <c r="F19" i="12"/>
  <c r="E19" i="12"/>
  <c r="H18" i="12"/>
  <c r="G18" i="12"/>
  <c r="H17" i="12"/>
  <c r="G17" i="12"/>
  <c r="F16" i="12"/>
  <c r="E16" i="12"/>
  <c r="H15" i="12"/>
  <c r="G15" i="12"/>
  <c r="H14" i="12"/>
  <c r="G14" i="12"/>
  <c r="F13" i="12"/>
  <c r="E13" i="12"/>
  <c r="H12" i="12"/>
  <c r="G12" i="12"/>
  <c r="H11" i="12"/>
  <c r="G11" i="12"/>
  <c r="F10" i="12"/>
  <c r="E10" i="12"/>
  <c r="F9" i="12"/>
  <c r="E9" i="12"/>
  <c r="F8" i="12"/>
  <c r="E8" i="12"/>
  <c r="H16" i="12" l="1"/>
  <c r="G25" i="12"/>
  <c r="H28" i="12"/>
  <c r="G31" i="12"/>
  <c r="E7" i="12"/>
  <c r="H22" i="12"/>
  <c r="H25" i="12"/>
  <c r="G13" i="12"/>
  <c r="G19" i="12"/>
  <c r="G8" i="12"/>
  <c r="G10" i="12"/>
  <c r="H9" i="12"/>
  <c r="H13" i="12"/>
  <c r="F7" i="12"/>
  <c r="H10" i="12"/>
  <c r="H8" i="12"/>
  <c r="G22" i="12"/>
  <c r="G34" i="12"/>
  <c r="G9" i="12"/>
  <c r="G16" i="12"/>
  <c r="G28" i="12"/>
  <c r="I7" i="12"/>
  <c r="G7" i="12" l="1"/>
  <c r="H7" i="12"/>
  <c r="T468" i="1"/>
  <c r="T469" i="1"/>
  <c r="T470" i="1"/>
  <c r="T471" i="1"/>
  <c r="T472" i="1"/>
  <c r="T467" i="1" l="1"/>
  <c r="R388" i="1" l="1"/>
  <c r="T376" i="1"/>
  <c r="P388" i="1"/>
  <c r="M388" i="1"/>
  <c r="R387" i="1"/>
  <c r="T375" i="1"/>
  <c r="P387" i="1"/>
  <c r="M387" i="1"/>
  <c r="R386" i="1"/>
  <c r="N386" i="1"/>
  <c r="R385" i="1"/>
  <c r="N385" i="1"/>
  <c r="M385" i="1"/>
  <c r="R384" i="1"/>
  <c r="T372" i="1"/>
  <c r="P384" i="1"/>
  <c r="M384" i="1"/>
  <c r="I383" i="1"/>
  <c r="H383" i="1"/>
  <c r="G383" i="1"/>
  <c r="F383" i="1"/>
  <c r="E383" i="1"/>
  <c r="D383" i="1"/>
  <c r="R790" i="1"/>
  <c r="N790" i="1"/>
  <c r="M790" i="1"/>
  <c r="L790" i="1"/>
  <c r="J790" i="1"/>
  <c r="R789" i="1"/>
  <c r="N789" i="1"/>
  <c r="M789" i="1"/>
  <c r="L789" i="1"/>
  <c r="J789" i="1"/>
  <c r="P788" i="1"/>
  <c r="K788" i="1"/>
  <c r="J788" i="1"/>
  <c r="P787" i="1"/>
  <c r="K787" i="1"/>
  <c r="J787" i="1"/>
  <c r="R786" i="1"/>
  <c r="N786" i="1"/>
  <c r="M786" i="1"/>
  <c r="L786" i="1"/>
  <c r="J786" i="1"/>
  <c r="I785" i="1"/>
  <c r="H785" i="1"/>
  <c r="G785" i="1"/>
  <c r="F785" i="1"/>
  <c r="E785" i="1"/>
  <c r="D785" i="1"/>
  <c r="CG196" i="1"/>
  <c r="R196" i="1"/>
  <c r="P196" i="1"/>
  <c r="M196" i="1"/>
  <c r="L196" i="1"/>
  <c r="J196" i="1"/>
  <c r="CG195" i="1"/>
  <c r="R195" i="1"/>
  <c r="P195" i="1"/>
  <c r="M195" i="1"/>
  <c r="L195" i="1"/>
  <c r="J195" i="1"/>
  <c r="CG194" i="1"/>
  <c r="R194" i="1"/>
  <c r="P194" i="1"/>
  <c r="M194" i="1"/>
  <c r="L194" i="1"/>
  <c r="J194" i="1"/>
  <c r="CG193" i="1"/>
  <c r="R193" i="1"/>
  <c r="N193" i="1"/>
  <c r="M193" i="1"/>
  <c r="L193" i="1"/>
  <c r="J193" i="1"/>
  <c r="CG192" i="1"/>
  <c r="R192" i="1"/>
  <c r="P192" i="1"/>
  <c r="M192" i="1"/>
  <c r="L192" i="1"/>
  <c r="J192" i="1"/>
  <c r="K191" i="1"/>
  <c r="I191" i="1"/>
  <c r="H191" i="1"/>
  <c r="CG172" i="1"/>
  <c r="R172" i="1"/>
  <c r="P172" i="1"/>
  <c r="M172" i="1"/>
  <c r="L172" i="1"/>
  <c r="J172" i="1"/>
  <c r="CG171" i="1"/>
  <c r="R171" i="1"/>
  <c r="P171" i="1"/>
  <c r="M171" i="1"/>
  <c r="L171" i="1"/>
  <c r="J171" i="1"/>
  <c r="CG170" i="1"/>
  <c r="R170" i="1"/>
  <c r="P170" i="1"/>
  <c r="M170" i="1"/>
  <c r="L170" i="1"/>
  <c r="J170" i="1"/>
  <c r="CG169" i="1"/>
  <c r="R169" i="1"/>
  <c r="N169" i="1"/>
  <c r="M169" i="1"/>
  <c r="L169" i="1"/>
  <c r="J169" i="1"/>
  <c r="CG168" i="1"/>
  <c r="R168" i="1"/>
  <c r="P168" i="1"/>
  <c r="M168" i="1"/>
  <c r="L168" i="1"/>
  <c r="J168" i="1"/>
  <c r="K167" i="1"/>
  <c r="I167" i="1"/>
  <c r="H167" i="1"/>
  <c r="G167" i="1"/>
  <c r="F167" i="1"/>
  <c r="E167" i="1"/>
  <c r="D167" i="1"/>
  <c r="R754" i="1"/>
  <c r="T742" i="1"/>
  <c r="P754" i="1"/>
  <c r="R753" i="1"/>
  <c r="T741" i="1"/>
  <c r="P753" i="1"/>
  <c r="M753" i="1"/>
  <c r="L753" i="1"/>
  <c r="J753" i="1"/>
  <c r="R752" i="1"/>
  <c r="T740" i="1"/>
  <c r="P752" i="1"/>
  <c r="M752" i="1"/>
  <c r="L752" i="1"/>
  <c r="J752" i="1"/>
  <c r="R751" i="1"/>
  <c r="N751" i="1"/>
  <c r="M751" i="1"/>
  <c r="L751" i="1"/>
  <c r="J751" i="1"/>
  <c r="R750" i="1"/>
  <c r="T738" i="1"/>
  <c r="P750" i="1"/>
  <c r="M750" i="1"/>
  <c r="L750" i="1"/>
  <c r="J750" i="1"/>
  <c r="K749" i="1"/>
  <c r="I749" i="1"/>
  <c r="H749" i="1"/>
  <c r="G749" i="1"/>
  <c r="R748" i="1"/>
  <c r="T736" i="1"/>
  <c r="P748" i="1"/>
  <c r="M748" i="1"/>
  <c r="R747" i="1"/>
  <c r="N747" i="1"/>
  <c r="M747" i="1"/>
  <c r="L747" i="1"/>
  <c r="J747" i="1"/>
  <c r="R746" i="1"/>
  <c r="N746" i="1"/>
  <c r="M746" i="1"/>
  <c r="L746" i="1"/>
  <c r="J746" i="1"/>
  <c r="N745" i="1"/>
  <c r="L745" i="1"/>
  <c r="R744" i="1"/>
  <c r="T732" i="1"/>
  <c r="P744" i="1"/>
  <c r="M744" i="1"/>
  <c r="L744" i="1"/>
  <c r="J744" i="1"/>
  <c r="H743" i="1"/>
  <c r="G743" i="1"/>
  <c r="N742" i="1"/>
  <c r="K742" i="1"/>
  <c r="I742" i="1"/>
  <c r="H742" i="1"/>
  <c r="G742" i="1"/>
  <c r="K741" i="1"/>
  <c r="I741" i="1"/>
  <c r="H741" i="1"/>
  <c r="G741" i="1"/>
  <c r="K740" i="1"/>
  <c r="I740" i="1"/>
  <c r="H740" i="1"/>
  <c r="G740" i="1"/>
  <c r="H739" i="1"/>
  <c r="G739" i="1"/>
  <c r="N738" i="1"/>
  <c r="K738" i="1"/>
  <c r="I738" i="1"/>
  <c r="H738" i="1"/>
  <c r="G738" i="1"/>
  <c r="F737" i="1"/>
  <c r="E737" i="1"/>
  <c r="D737" i="1"/>
  <c r="R736" i="1"/>
  <c r="T724" i="1"/>
  <c r="P736" i="1"/>
  <c r="R735" i="1"/>
  <c r="N735" i="1"/>
  <c r="M735" i="1"/>
  <c r="L735" i="1"/>
  <c r="J735" i="1"/>
  <c r="R734" i="1"/>
  <c r="N734" i="1"/>
  <c r="M734" i="1"/>
  <c r="L734" i="1"/>
  <c r="J734" i="1"/>
  <c r="R733" i="1"/>
  <c r="N733" i="1"/>
  <c r="M733" i="1"/>
  <c r="L733" i="1"/>
  <c r="J733" i="1"/>
  <c r="R732" i="1"/>
  <c r="N732" i="1"/>
  <c r="M732" i="1"/>
  <c r="L732" i="1"/>
  <c r="J732" i="1"/>
  <c r="K731" i="1"/>
  <c r="I731" i="1"/>
  <c r="H731" i="1"/>
  <c r="G731" i="1"/>
  <c r="R730" i="1"/>
  <c r="T718" i="1"/>
  <c r="P730" i="1"/>
  <c r="R729" i="1"/>
  <c r="N729" i="1"/>
  <c r="M729" i="1"/>
  <c r="L729" i="1"/>
  <c r="J729" i="1"/>
  <c r="R728" i="1"/>
  <c r="N728" i="1"/>
  <c r="M728" i="1"/>
  <c r="L728" i="1"/>
  <c r="J728" i="1"/>
  <c r="L727" i="1"/>
  <c r="G725" i="1"/>
  <c r="R726" i="1"/>
  <c r="T714" i="1"/>
  <c r="P726" i="1"/>
  <c r="M726" i="1"/>
  <c r="L726" i="1"/>
  <c r="J726" i="1"/>
  <c r="K725" i="1"/>
  <c r="R724" i="1"/>
  <c r="T712" i="1"/>
  <c r="P724" i="1"/>
  <c r="R723" i="1"/>
  <c r="N723" i="1"/>
  <c r="R722" i="1"/>
  <c r="N722" i="1"/>
  <c r="M722" i="1"/>
  <c r="L722" i="1"/>
  <c r="J722" i="1"/>
  <c r="R721" i="1"/>
  <c r="N721" i="1"/>
  <c r="M721" i="1"/>
  <c r="L721" i="1"/>
  <c r="J721" i="1"/>
  <c r="R720" i="1"/>
  <c r="N720" i="1"/>
  <c r="M720" i="1"/>
  <c r="L720" i="1"/>
  <c r="J720" i="1"/>
  <c r="K719" i="1"/>
  <c r="I719" i="1"/>
  <c r="H719" i="1"/>
  <c r="G719" i="1"/>
  <c r="R718" i="1"/>
  <c r="T706" i="1"/>
  <c r="R717" i="1"/>
  <c r="N717" i="1"/>
  <c r="M717" i="1"/>
  <c r="L717" i="1"/>
  <c r="J717" i="1"/>
  <c r="R716" i="1"/>
  <c r="N716" i="1"/>
  <c r="M716" i="1"/>
  <c r="L716" i="1"/>
  <c r="J716" i="1"/>
  <c r="R715" i="1"/>
  <c r="N715" i="1"/>
  <c r="M715" i="1"/>
  <c r="L715" i="1"/>
  <c r="J715" i="1"/>
  <c r="R714" i="1"/>
  <c r="T702" i="1"/>
  <c r="P714" i="1"/>
  <c r="M714" i="1"/>
  <c r="L714" i="1"/>
  <c r="J714" i="1"/>
  <c r="K713" i="1"/>
  <c r="I713" i="1"/>
  <c r="H713" i="1"/>
  <c r="G713" i="1"/>
  <c r="R712" i="1"/>
  <c r="T700" i="1"/>
  <c r="R711" i="1"/>
  <c r="T699" i="1"/>
  <c r="R710" i="1"/>
  <c r="R709" i="1"/>
  <c r="R708" i="1"/>
  <c r="T696" i="1"/>
  <c r="R706" i="1"/>
  <c r="T694" i="1"/>
  <c r="P706" i="1"/>
  <c r="R705" i="1"/>
  <c r="N705" i="1"/>
  <c r="M705" i="1"/>
  <c r="L705" i="1"/>
  <c r="J705" i="1"/>
  <c r="R704" i="1"/>
  <c r="N704" i="1"/>
  <c r="M704" i="1"/>
  <c r="L704" i="1"/>
  <c r="J704" i="1"/>
  <c r="R703" i="1"/>
  <c r="N703" i="1"/>
  <c r="M703" i="1"/>
  <c r="L703" i="1"/>
  <c r="J703" i="1"/>
  <c r="R702" i="1"/>
  <c r="T690" i="1"/>
  <c r="P702" i="1"/>
  <c r="M702" i="1"/>
  <c r="L702" i="1"/>
  <c r="J702" i="1"/>
  <c r="K701" i="1"/>
  <c r="I701" i="1"/>
  <c r="H701" i="1"/>
  <c r="G701" i="1"/>
  <c r="R700" i="1"/>
  <c r="T688" i="1"/>
  <c r="R699" i="1"/>
  <c r="R698" i="1"/>
  <c r="R697" i="1"/>
  <c r="T685" i="1"/>
  <c r="R696" i="1"/>
  <c r="T684" i="1"/>
  <c r="R694" i="1"/>
  <c r="T682" i="1"/>
  <c r="P694" i="1"/>
  <c r="R693" i="1"/>
  <c r="N693" i="1"/>
  <c r="M693" i="1"/>
  <c r="L693" i="1"/>
  <c r="J693" i="1"/>
  <c r="R692" i="1"/>
  <c r="N692" i="1"/>
  <c r="M692" i="1"/>
  <c r="L692" i="1"/>
  <c r="J692" i="1"/>
  <c r="R691" i="1"/>
  <c r="N691" i="1"/>
  <c r="M691" i="1"/>
  <c r="L691" i="1"/>
  <c r="J691" i="1"/>
  <c r="R690" i="1"/>
  <c r="T678" i="1"/>
  <c r="P690" i="1"/>
  <c r="M690" i="1"/>
  <c r="L690" i="1"/>
  <c r="J690" i="1"/>
  <c r="K689" i="1"/>
  <c r="I689" i="1"/>
  <c r="H689" i="1"/>
  <c r="G689" i="1"/>
  <c r="R688" i="1"/>
  <c r="T676" i="1"/>
  <c r="P688" i="1"/>
  <c r="R687" i="1"/>
  <c r="N687" i="1"/>
  <c r="M687" i="1"/>
  <c r="L687" i="1"/>
  <c r="J687" i="1"/>
  <c r="R686" i="1"/>
  <c r="N686" i="1"/>
  <c r="M686" i="1"/>
  <c r="L686" i="1"/>
  <c r="J686" i="1"/>
  <c r="R685" i="1"/>
  <c r="N685" i="1"/>
  <c r="M685" i="1"/>
  <c r="L685" i="1"/>
  <c r="J685" i="1"/>
  <c r="R684" i="1"/>
  <c r="T672" i="1"/>
  <c r="P684" i="1"/>
  <c r="L684" i="1"/>
  <c r="J684" i="1"/>
  <c r="K683" i="1"/>
  <c r="I683" i="1"/>
  <c r="H683" i="1"/>
  <c r="G683" i="1"/>
  <c r="N682" i="1"/>
  <c r="K682" i="1"/>
  <c r="K658" i="1" s="1"/>
  <c r="I682" i="1"/>
  <c r="I658" i="1" s="1"/>
  <c r="H682" i="1"/>
  <c r="G682" i="1"/>
  <c r="G658" i="1" s="1"/>
  <c r="K681" i="1"/>
  <c r="K657" i="1" s="1"/>
  <c r="I681" i="1"/>
  <c r="I657" i="1" s="1"/>
  <c r="H681" i="1"/>
  <c r="G681" i="1"/>
  <c r="G657" i="1" s="1"/>
  <c r="K680" i="1"/>
  <c r="K656" i="1" s="1"/>
  <c r="I680" i="1"/>
  <c r="I656" i="1" s="1"/>
  <c r="H680" i="1"/>
  <c r="G680" i="1"/>
  <c r="G656" i="1" s="1"/>
  <c r="K679" i="1"/>
  <c r="K655" i="1" s="1"/>
  <c r="I679" i="1"/>
  <c r="K678" i="1"/>
  <c r="K654" i="1" s="1"/>
  <c r="I678" i="1"/>
  <c r="H678" i="1"/>
  <c r="G678" i="1"/>
  <c r="G654" i="1" s="1"/>
  <c r="R676" i="1"/>
  <c r="T664" i="1"/>
  <c r="P676" i="1"/>
  <c r="R675" i="1"/>
  <c r="N675" i="1"/>
  <c r="M675" i="1"/>
  <c r="L675" i="1"/>
  <c r="J675" i="1"/>
  <c r="R674" i="1"/>
  <c r="N674" i="1"/>
  <c r="M674" i="1"/>
  <c r="L674" i="1"/>
  <c r="J674" i="1"/>
  <c r="P673" i="1"/>
  <c r="L673" i="1"/>
  <c r="J673" i="1"/>
  <c r="R672" i="1"/>
  <c r="T660" i="1"/>
  <c r="P672" i="1"/>
  <c r="M672" i="1"/>
  <c r="L672" i="1"/>
  <c r="J672" i="1"/>
  <c r="K671" i="1"/>
  <c r="H671" i="1"/>
  <c r="R670" i="1"/>
  <c r="T658" i="1"/>
  <c r="P670" i="1"/>
  <c r="R669" i="1"/>
  <c r="N669" i="1"/>
  <c r="M669" i="1"/>
  <c r="L669" i="1"/>
  <c r="J669" i="1"/>
  <c r="R668" i="1"/>
  <c r="N668" i="1"/>
  <c r="M668" i="1"/>
  <c r="L668" i="1"/>
  <c r="J668" i="1"/>
  <c r="T655" i="1"/>
  <c r="L667" i="1"/>
  <c r="R667" i="1"/>
  <c r="R666" i="1"/>
  <c r="T654" i="1"/>
  <c r="P666" i="1"/>
  <c r="M666" i="1"/>
  <c r="L666" i="1"/>
  <c r="J666" i="1"/>
  <c r="K665" i="1"/>
  <c r="H665" i="1"/>
  <c r="G665" i="1"/>
  <c r="R664" i="1"/>
  <c r="T652" i="1"/>
  <c r="P664" i="1"/>
  <c r="M664" i="1"/>
  <c r="R663" i="1"/>
  <c r="N663" i="1"/>
  <c r="M663" i="1"/>
  <c r="L663" i="1"/>
  <c r="J663" i="1"/>
  <c r="R662" i="1"/>
  <c r="N662" i="1"/>
  <c r="M662" i="1"/>
  <c r="L662" i="1"/>
  <c r="J662" i="1"/>
  <c r="P661" i="1"/>
  <c r="L661" i="1"/>
  <c r="R661" i="1"/>
  <c r="R660" i="1"/>
  <c r="T648" i="1"/>
  <c r="P660" i="1"/>
  <c r="M660" i="1"/>
  <c r="L660" i="1"/>
  <c r="J660" i="1"/>
  <c r="K659" i="1"/>
  <c r="H659" i="1"/>
  <c r="G659" i="1"/>
  <c r="F653" i="1"/>
  <c r="E653" i="1"/>
  <c r="D653" i="1"/>
  <c r="F649" i="1"/>
  <c r="E649" i="1"/>
  <c r="E647" i="1" s="1"/>
  <c r="D649" i="1"/>
  <c r="D647" i="1" s="1"/>
  <c r="F485" i="1"/>
  <c r="E485" i="1"/>
  <c r="D485" i="1"/>
  <c r="K568" i="1"/>
  <c r="J568" i="1"/>
  <c r="R567" i="1"/>
  <c r="T555" i="1"/>
  <c r="P567" i="1"/>
  <c r="M567" i="1"/>
  <c r="L567" i="1"/>
  <c r="J567" i="1"/>
  <c r="R566" i="1"/>
  <c r="T554" i="1"/>
  <c r="P566" i="1"/>
  <c r="M566" i="1"/>
  <c r="L566" i="1"/>
  <c r="J566" i="1"/>
  <c r="R565" i="1"/>
  <c r="T553" i="1"/>
  <c r="P565" i="1"/>
  <c r="M565" i="1"/>
  <c r="L565" i="1"/>
  <c r="J565" i="1"/>
  <c r="R564" i="1"/>
  <c r="T552" i="1"/>
  <c r="P564" i="1"/>
  <c r="M564" i="1"/>
  <c r="L564" i="1"/>
  <c r="J564" i="1"/>
  <c r="I563" i="1"/>
  <c r="H563" i="1"/>
  <c r="G563" i="1"/>
  <c r="F563" i="1"/>
  <c r="E563" i="1"/>
  <c r="D563" i="1"/>
  <c r="K562" i="1"/>
  <c r="J562" i="1"/>
  <c r="R561" i="1"/>
  <c r="P561" i="1"/>
  <c r="M561" i="1"/>
  <c r="L561" i="1"/>
  <c r="J561" i="1"/>
  <c r="R560" i="1"/>
  <c r="P560" i="1"/>
  <c r="M560" i="1"/>
  <c r="L560" i="1"/>
  <c r="J560" i="1"/>
  <c r="R559" i="1"/>
  <c r="P559" i="1"/>
  <c r="M559" i="1"/>
  <c r="L559" i="1"/>
  <c r="J559" i="1"/>
  <c r="R558" i="1"/>
  <c r="P558" i="1"/>
  <c r="M558" i="1"/>
  <c r="L558" i="1"/>
  <c r="J558" i="1"/>
  <c r="I557" i="1"/>
  <c r="H557" i="1"/>
  <c r="G557" i="1"/>
  <c r="F557" i="1"/>
  <c r="E557" i="1"/>
  <c r="D557" i="1"/>
  <c r="J556" i="1"/>
  <c r="R555" i="1"/>
  <c r="P555" i="1"/>
  <c r="M555" i="1"/>
  <c r="L555" i="1"/>
  <c r="J555" i="1"/>
  <c r="R554" i="1"/>
  <c r="P554" i="1"/>
  <c r="M554" i="1"/>
  <c r="L554" i="1"/>
  <c r="J554" i="1"/>
  <c r="R553" i="1"/>
  <c r="P553" i="1"/>
  <c r="M553" i="1"/>
  <c r="L553" i="1"/>
  <c r="J553" i="1"/>
  <c r="R552" i="1"/>
  <c r="P552" i="1"/>
  <c r="M552" i="1"/>
  <c r="L552" i="1"/>
  <c r="J552" i="1"/>
  <c r="K551" i="1"/>
  <c r="I551" i="1"/>
  <c r="H551" i="1"/>
  <c r="G551" i="1"/>
  <c r="F551" i="1"/>
  <c r="E551" i="1"/>
  <c r="D551" i="1"/>
  <c r="N550" i="1"/>
  <c r="K550" i="1"/>
  <c r="J550" i="1"/>
  <c r="R549" i="1"/>
  <c r="T537" i="1"/>
  <c r="P549" i="1"/>
  <c r="M549" i="1"/>
  <c r="L549" i="1"/>
  <c r="J549" i="1"/>
  <c r="R548" i="1"/>
  <c r="T536" i="1"/>
  <c r="P548" i="1"/>
  <c r="M548" i="1"/>
  <c r="L548" i="1"/>
  <c r="J548" i="1"/>
  <c r="R547" i="1"/>
  <c r="T535" i="1"/>
  <c r="P547" i="1"/>
  <c r="M547" i="1"/>
  <c r="L547" i="1"/>
  <c r="J547" i="1"/>
  <c r="R546" i="1"/>
  <c r="T534" i="1"/>
  <c r="P546" i="1"/>
  <c r="M546" i="1"/>
  <c r="L546" i="1"/>
  <c r="J546" i="1"/>
  <c r="I545" i="1"/>
  <c r="H545" i="1"/>
  <c r="G545" i="1"/>
  <c r="F545" i="1"/>
  <c r="E545" i="1"/>
  <c r="D545" i="1"/>
  <c r="R544" i="1"/>
  <c r="T532" i="1"/>
  <c r="P544" i="1"/>
  <c r="R543" i="1"/>
  <c r="T531" i="1"/>
  <c r="P543" i="1"/>
  <c r="R542" i="1"/>
  <c r="O542" i="1"/>
  <c r="CJ542" i="1" s="1"/>
  <c r="M542" i="1"/>
  <c r="L542" i="1"/>
  <c r="J542" i="1"/>
  <c r="R541" i="1"/>
  <c r="T529" i="1"/>
  <c r="P541" i="1"/>
  <c r="M541" i="1"/>
  <c r="L541" i="1"/>
  <c r="J541" i="1"/>
  <c r="R540" i="1"/>
  <c r="T528" i="1"/>
  <c r="P540" i="1"/>
  <c r="K539" i="1"/>
  <c r="I539" i="1"/>
  <c r="H539" i="1"/>
  <c r="G539" i="1"/>
  <c r="F539" i="1"/>
  <c r="E539" i="1"/>
  <c r="D539" i="1"/>
  <c r="R538" i="1"/>
  <c r="T526" i="1"/>
  <c r="P538" i="1"/>
  <c r="R537" i="1"/>
  <c r="T525" i="1"/>
  <c r="P537" i="1"/>
  <c r="O536" i="1"/>
  <c r="CJ536" i="1" s="1"/>
  <c r="K536" i="1"/>
  <c r="J536" i="1"/>
  <c r="R535" i="1"/>
  <c r="T523" i="1"/>
  <c r="P535" i="1"/>
  <c r="R534" i="1"/>
  <c r="T522" i="1"/>
  <c r="P534" i="1"/>
  <c r="I533" i="1"/>
  <c r="H533" i="1"/>
  <c r="G533" i="1"/>
  <c r="F533" i="1"/>
  <c r="E533" i="1"/>
  <c r="D533" i="1"/>
  <c r="R532" i="1"/>
  <c r="T520" i="1"/>
  <c r="P532" i="1"/>
  <c r="R531" i="1"/>
  <c r="T519" i="1"/>
  <c r="P531" i="1"/>
  <c r="R530" i="1"/>
  <c r="O530" i="1"/>
  <c r="CJ530" i="1" s="1"/>
  <c r="M530" i="1"/>
  <c r="L530" i="1"/>
  <c r="J530" i="1"/>
  <c r="R529" i="1"/>
  <c r="T517" i="1"/>
  <c r="P529" i="1"/>
  <c r="R528" i="1"/>
  <c r="T516" i="1"/>
  <c r="P528" i="1"/>
  <c r="K527" i="1"/>
  <c r="I527" i="1"/>
  <c r="H527" i="1"/>
  <c r="G527" i="1"/>
  <c r="F527" i="1"/>
  <c r="E527" i="1"/>
  <c r="D527" i="1"/>
  <c r="F521" i="1"/>
  <c r="E521" i="1"/>
  <c r="D521" i="1"/>
  <c r="R520" i="1"/>
  <c r="T508" i="1"/>
  <c r="P520" i="1"/>
  <c r="M520" i="1"/>
  <c r="L520" i="1"/>
  <c r="J520" i="1"/>
  <c r="R519" i="1"/>
  <c r="T507" i="1"/>
  <c r="P519" i="1"/>
  <c r="M519" i="1"/>
  <c r="L519" i="1"/>
  <c r="J519" i="1"/>
  <c r="R518" i="1"/>
  <c r="T506" i="1"/>
  <c r="P518" i="1"/>
  <c r="M518" i="1"/>
  <c r="L518" i="1"/>
  <c r="J518" i="1"/>
  <c r="R517" i="1"/>
  <c r="N517" i="1"/>
  <c r="M517" i="1"/>
  <c r="L517" i="1"/>
  <c r="J517" i="1"/>
  <c r="R516" i="1"/>
  <c r="T504" i="1"/>
  <c r="P516" i="1"/>
  <c r="M516" i="1"/>
  <c r="L516" i="1"/>
  <c r="J516" i="1"/>
  <c r="K515" i="1"/>
  <c r="I515" i="1"/>
  <c r="H515" i="1"/>
  <c r="G515" i="1"/>
  <c r="F515" i="1"/>
  <c r="E515" i="1"/>
  <c r="D515" i="1"/>
  <c r="F509" i="1"/>
  <c r="E509" i="1"/>
  <c r="D509" i="1"/>
  <c r="T496" i="1"/>
  <c r="R508" i="1"/>
  <c r="P508" i="1"/>
  <c r="P502" i="1" s="1"/>
  <c r="T495" i="1"/>
  <c r="R507" i="1"/>
  <c r="P507" i="1"/>
  <c r="P501" i="1" s="1"/>
  <c r="P506" i="1"/>
  <c r="P500" i="1" s="1"/>
  <c r="K506" i="1"/>
  <c r="K500" i="1" s="1"/>
  <c r="J506" i="1"/>
  <c r="R505" i="1"/>
  <c r="N505" i="1"/>
  <c r="M505" i="1"/>
  <c r="L505" i="1"/>
  <c r="J505" i="1"/>
  <c r="T492" i="1"/>
  <c r="R504" i="1"/>
  <c r="P504" i="1"/>
  <c r="P498" i="1" s="1"/>
  <c r="I503" i="1"/>
  <c r="H503" i="1"/>
  <c r="G503" i="1"/>
  <c r="F503" i="1"/>
  <c r="E503" i="1"/>
  <c r="D503" i="1"/>
  <c r="F497" i="1"/>
  <c r="E497" i="1"/>
  <c r="D497" i="1"/>
  <c r="F491" i="1"/>
  <c r="E491" i="1"/>
  <c r="D491" i="1"/>
  <c r="R610" i="1"/>
  <c r="T598" i="1"/>
  <c r="P610" i="1"/>
  <c r="M610" i="1"/>
  <c r="L610" i="1"/>
  <c r="J610" i="1"/>
  <c r="R609" i="1"/>
  <c r="T597" i="1"/>
  <c r="P609" i="1"/>
  <c r="M609" i="1"/>
  <c r="L609" i="1"/>
  <c r="J609" i="1"/>
  <c r="R608" i="1"/>
  <c r="T596" i="1"/>
  <c r="P608" i="1"/>
  <c r="M608" i="1"/>
  <c r="L608" i="1"/>
  <c r="J608" i="1"/>
  <c r="M607" i="1"/>
  <c r="G605" i="1"/>
  <c r="F607" i="1"/>
  <c r="F605" i="1" s="1"/>
  <c r="R606" i="1"/>
  <c r="T594" i="1"/>
  <c r="P606" i="1"/>
  <c r="M606" i="1"/>
  <c r="L606" i="1"/>
  <c r="J606" i="1"/>
  <c r="K605" i="1"/>
  <c r="E605" i="1"/>
  <c r="D605" i="1"/>
  <c r="R622" i="1"/>
  <c r="T610" i="1"/>
  <c r="P622" i="1"/>
  <c r="M622" i="1"/>
  <c r="L622" i="1"/>
  <c r="J622" i="1"/>
  <c r="R621" i="1"/>
  <c r="T609" i="1"/>
  <c r="P621" i="1"/>
  <c r="M621" i="1"/>
  <c r="L621" i="1"/>
  <c r="J621" i="1"/>
  <c r="R620" i="1"/>
  <c r="T608" i="1"/>
  <c r="P620" i="1"/>
  <c r="M620" i="1"/>
  <c r="R619" i="1"/>
  <c r="M619" i="1"/>
  <c r="H619" i="1"/>
  <c r="H613" i="1" s="1"/>
  <c r="H583" i="1" s="1"/>
  <c r="H581" i="1" s="1"/>
  <c r="G619" i="1"/>
  <c r="G613" i="1" s="1"/>
  <c r="G583" i="1" s="1"/>
  <c r="F619" i="1"/>
  <c r="F617" i="1" s="1"/>
  <c r="R618" i="1"/>
  <c r="N618" i="1"/>
  <c r="M618" i="1"/>
  <c r="L618" i="1"/>
  <c r="J618" i="1"/>
  <c r="K617" i="1"/>
  <c r="I617" i="1"/>
  <c r="E617" i="1"/>
  <c r="D617" i="1"/>
  <c r="R598" i="1"/>
  <c r="T586" i="1"/>
  <c r="P598" i="1"/>
  <c r="M598" i="1"/>
  <c r="L598" i="1"/>
  <c r="J598" i="1"/>
  <c r="R597" i="1"/>
  <c r="T585" i="1"/>
  <c r="P597" i="1"/>
  <c r="M597" i="1"/>
  <c r="L597" i="1"/>
  <c r="J597" i="1"/>
  <c r="N596" i="1"/>
  <c r="K596" i="1"/>
  <c r="K590" i="1" s="1"/>
  <c r="J596" i="1"/>
  <c r="R595" i="1"/>
  <c r="N595" i="1"/>
  <c r="M595" i="1"/>
  <c r="F595" i="1"/>
  <c r="F593" i="1" s="1"/>
  <c r="R594" i="1"/>
  <c r="T582" i="1"/>
  <c r="P594" i="1"/>
  <c r="M594" i="1"/>
  <c r="L594" i="1"/>
  <c r="J594" i="1"/>
  <c r="I593" i="1"/>
  <c r="H593" i="1"/>
  <c r="G593" i="1"/>
  <c r="E593" i="1"/>
  <c r="D593" i="1"/>
  <c r="R254" i="1"/>
  <c r="P254" i="1"/>
  <c r="M254" i="1"/>
  <c r="L254" i="1"/>
  <c r="J254" i="1"/>
  <c r="R253" i="1"/>
  <c r="P253" i="1"/>
  <c r="M253" i="1"/>
  <c r="L253" i="1"/>
  <c r="J253" i="1"/>
  <c r="R252" i="1"/>
  <c r="P252" i="1"/>
  <c r="M252" i="1"/>
  <c r="L252" i="1"/>
  <c r="J252" i="1"/>
  <c r="R251" i="1"/>
  <c r="N251" i="1"/>
  <c r="M251" i="1"/>
  <c r="L251" i="1"/>
  <c r="J251" i="1"/>
  <c r="R250" i="1"/>
  <c r="P250" i="1"/>
  <c r="M250" i="1"/>
  <c r="L250" i="1"/>
  <c r="J250" i="1"/>
  <c r="K249" i="1"/>
  <c r="I249" i="1"/>
  <c r="H249" i="1"/>
  <c r="G249" i="1"/>
  <c r="F249" i="1"/>
  <c r="E249" i="1"/>
  <c r="D249" i="1"/>
  <c r="R364" i="1"/>
  <c r="T352" i="1"/>
  <c r="P364" i="1"/>
  <c r="R363" i="1"/>
  <c r="T351" i="1"/>
  <c r="P363" i="1"/>
  <c r="R362" i="1"/>
  <c r="T350" i="1"/>
  <c r="P362" i="1"/>
  <c r="R361" i="1"/>
  <c r="N361" i="1"/>
  <c r="M361" i="1"/>
  <c r="L361" i="1"/>
  <c r="J361" i="1"/>
  <c r="R360" i="1"/>
  <c r="T348" i="1"/>
  <c r="P360" i="1"/>
  <c r="K359" i="1"/>
  <c r="I359" i="1"/>
  <c r="H359" i="1"/>
  <c r="G359" i="1"/>
  <c r="F359" i="1"/>
  <c r="E359" i="1"/>
  <c r="D359" i="1"/>
  <c r="K358" i="1"/>
  <c r="I358" i="1"/>
  <c r="H358" i="1"/>
  <c r="G358" i="1"/>
  <c r="K357" i="1"/>
  <c r="I357" i="1"/>
  <c r="H357" i="1"/>
  <c r="O357" i="1" s="1"/>
  <c r="CJ357" i="1" s="1"/>
  <c r="G357" i="1"/>
  <c r="K356" i="1"/>
  <c r="I356" i="1"/>
  <c r="H356" i="1"/>
  <c r="G356" i="1"/>
  <c r="K355" i="1"/>
  <c r="I355" i="1"/>
  <c r="H355" i="1"/>
  <c r="G355" i="1"/>
  <c r="K354" i="1"/>
  <c r="I354" i="1"/>
  <c r="H354" i="1"/>
  <c r="G354" i="1"/>
  <c r="F353" i="1"/>
  <c r="F337" i="1" s="1"/>
  <c r="E353" i="1"/>
  <c r="D353" i="1"/>
  <c r="O361" i="1" l="1"/>
  <c r="CJ361" i="1" s="1"/>
  <c r="N590" i="1"/>
  <c r="N612" i="1"/>
  <c r="O669" i="1"/>
  <c r="CJ669" i="1" s="1"/>
  <c r="O675" i="1"/>
  <c r="CJ675" i="1" s="1"/>
  <c r="O685" i="1"/>
  <c r="CJ685" i="1" s="1"/>
  <c r="O691" i="1"/>
  <c r="CJ691" i="1" s="1"/>
  <c r="O703" i="1"/>
  <c r="CJ703" i="1" s="1"/>
  <c r="O715" i="1"/>
  <c r="CJ715" i="1" s="1"/>
  <c r="O733" i="1"/>
  <c r="CJ733" i="1" s="1"/>
  <c r="O747" i="1"/>
  <c r="CJ747" i="1" s="1"/>
  <c r="O169" i="1"/>
  <c r="O157" i="1" s="1"/>
  <c r="N157" i="1"/>
  <c r="O662" i="1"/>
  <c r="CJ662" i="1" s="1"/>
  <c r="O686" i="1"/>
  <c r="CJ686" i="1" s="1"/>
  <c r="O692" i="1"/>
  <c r="CJ692" i="1" s="1"/>
  <c r="O704" i="1"/>
  <c r="CJ704" i="1" s="1"/>
  <c r="O716" i="1"/>
  <c r="CJ716" i="1" s="1"/>
  <c r="O720" i="1"/>
  <c r="CJ720" i="1" s="1"/>
  <c r="O723" i="1"/>
  <c r="CJ723" i="1" s="1"/>
  <c r="O734" i="1"/>
  <c r="CJ734" i="1" s="1"/>
  <c r="N187" i="1"/>
  <c r="N215" i="1"/>
  <c r="P215" i="1" s="1"/>
  <c r="O663" i="1"/>
  <c r="CJ663" i="1" s="1"/>
  <c r="O687" i="1"/>
  <c r="CJ687" i="1" s="1"/>
  <c r="O693" i="1"/>
  <c r="CJ693" i="1" s="1"/>
  <c r="O705" i="1"/>
  <c r="CJ705" i="1" s="1"/>
  <c r="O717" i="1"/>
  <c r="CJ717" i="1" s="1"/>
  <c r="O721" i="1"/>
  <c r="CJ721" i="1" s="1"/>
  <c r="O728" i="1"/>
  <c r="CJ728" i="1" s="1"/>
  <c r="O735" i="1"/>
  <c r="CJ735" i="1" s="1"/>
  <c r="N777" i="1"/>
  <c r="O386" i="1"/>
  <c r="CJ386" i="1" s="1"/>
  <c r="N499" i="1"/>
  <c r="O668" i="1"/>
  <c r="CJ668" i="1" s="1"/>
  <c r="N658" i="1"/>
  <c r="O722" i="1"/>
  <c r="CJ722" i="1" s="1"/>
  <c r="O729" i="1"/>
  <c r="CJ729" i="1" s="1"/>
  <c r="O732" i="1"/>
  <c r="CJ732" i="1" s="1"/>
  <c r="O746" i="1"/>
  <c r="CJ746" i="1" s="1"/>
  <c r="O751" i="1"/>
  <c r="CJ751" i="1" s="1"/>
  <c r="O215" i="1"/>
  <c r="N167" i="1"/>
  <c r="G648" i="1"/>
  <c r="O524" i="1"/>
  <c r="N493" i="1"/>
  <c r="N497" i="1"/>
  <c r="O550" i="1"/>
  <c r="CJ550" i="1" s="1"/>
  <c r="N526" i="1"/>
  <c r="O517" i="1"/>
  <c r="O511" i="1" s="1"/>
  <c r="O509" i="1" s="1"/>
  <c r="N511" i="1"/>
  <c r="L536" i="1"/>
  <c r="K524" i="1"/>
  <c r="L524" i="1" s="1"/>
  <c r="K494" i="1"/>
  <c r="K497" i="1"/>
  <c r="L550" i="1"/>
  <c r="K526" i="1"/>
  <c r="K490" i="1" s="1"/>
  <c r="K16" i="1" s="1"/>
  <c r="F335" i="1"/>
  <c r="F331" i="1" s="1"/>
  <c r="F329" i="1" s="1"/>
  <c r="F325" i="1" s="1"/>
  <c r="F323" i="1" s="1"/>
  <c r="F319" i="1"/>
  <c r="F317" i="1" s="1"/>
  <c r="L788" i="1"/>
  <c r="K776" i="1"/>
  <c r="L787" i="1"/>
  <c r="K775" i="1"/>
  <c r="N771" i="1"/>
  <c r="Q777" i="1"/>
  <c r="P777" i="1"/>
  <c r="K584" i="1"/>
  <c r="K581" i="1" s="1"/>
  <c r="K587" i="1"/>
  <c r="O595" i="1"/>
  <c r="CJ595" i="1" s="1"/>
  <c r="K593" i="1"/>
  <c r="L593" i="1" s="1"/>
  <c r="G617" i="1"/>
  <c r="O596" i="1"/>
  <c r="CJ596" i="1" s="1"/>
  <c r="O738" i="1"/>
  <c r="CJ738" i="1" s="1"/>
  <c r="O385" i="1"/>
  <c r="CJ385" i="1" s="1"/>
  <c r="N367" i="1"/>
  <c r="J383" i="1"/>
  <c r="O682" i="1"/>
  <c r="CJ682" i="1" s="1"/>
  <c r="O742" i="1"/>
  <c r="CJ742" i="1" s="1"/>
  <c r="G650" i="1"/>
  <c r="G651" i="1"/>
  <c r="G652" i="1"/>
  <c r="P512" i="1"/>
  <c r="Q251" i="1"/>
  <c r="O251" i="1"/>
  <c r="CJ251" i="1" s="1"/>
  <c r="Q514" i="1"/>
  <c r="T502" i="1" s="1"/>
  <c r="O505" i="1"/>
  <c r="O499" i="1" s="1"/>
  <c r="Q193" i="1"/>
  <c r="O193" i="1"/>
  <c r="O187" i="1" s="1"/>
  <c r="O185" i="1" s="1"/>
  <c r="Q525" i="1"/>
  <c r="T513" i="1" s="1"/>
  <c r="Q568" i="1"/>
  <c r="T556" i="1" s="1"/>
  <c r="O568" i="1"/>
  <c r="CJ568" i="1" s="1"/>
  <c r="Q556" i="1"/>
  <c r="O556" i="1"/>
  <c r="CJ556" i="1" s="1"/>
  <c r="Q789" i="1"/>
  <c r="O789" i="1"/>
  <c r="O777" i="1" s="1"/>
  <c r="O771" i="1" s="1"/>
  <c r="Q354" i="1"/>
  <c r="T342" i="1" s="1"/>
  <c r="O354" i="1"/>
  <c r="CJ354" i="1" s="1"/>
  <c r="Q356" i="1"/>
  <c r="T344" i="1" s="1"/>
  <c r="O356" i="1"/>
  <c r="CJ356" i="1" s="1"/>
  <c r="Q358" i="1"/>
  <c r="T346" i="1" s="1"/>
  <c r="O358" i="1"/>
  <c r="CJ358" i="1" s="1"/>
  <c r="Q618" i="1"/>
  <c r="T606" i="1" s="1"/>
  <c r="O618" i="1"/>
  <c r="O612" i="1" s="1"/>
  <c r="O582" i="1" s="1"/>
  <c r="Q522" i="1"/>
  <c r="T510" i="1" s="1"/>
  <c r="Q562" i="1"/>
  <c r="O562" i="1"/>
  <c r="CJ562" i="1" s="1"/>
  <c r="Q674" i="1"/>
  <c r="T662" i="1" s="1"/>
  <c r="O674" i="1"/>
  <c r="CJ674" i="1" s="1"/>
  <c r="Q745" i="1"/>
  <c r="T733" i="1" s="1"/>
  <c r="O745" i="1"/>
  <c r="CJ745" i="1" s="1"/>
  <c r="Q786" i="1"/>
  <c r="O786" i="1"/>
  <c r="CJ786" i="1" s="1"/>
  <c r="Q790" i="1"/>
  <c r="O790" i="1"/>
  <c r="CJ790" i="1" s="1"/>
  <c r="M506" i="1"/>
  <c r="M500" i="1"/>
  <c r="P668" i="1"/>
  <c r="Q668" i="1"/>
  <c r="T656" i="1" s="1"/>
  <c r="Q686" i="1"/>
  <c r="T674" i="1" s="1"/>
  <c r="P703" i="1"/>
  <c r="Q703" i="1"/>
  <c r="T691" i="1" s="1"/>
  <c r="P705" i="1"/>
  <c r="Q705" i="1"/>
  <c r="T693" i="1" s="1"/>
  <c r="Q721" i="1"/>
  <c r="T709" i="1" s="1"/>
  <c r="Q595" i="1"/>
  <c r="T583" i="1" s="1"/>
  <c r="N619" i="1"/>
  <c r="Q517" i="1"/>
  <c r="T505" i="1" s="1"/>
  <c r="P536" i="1"/>
  <c r="Q536" i="1"/>
  <c r="T524" i="1" s="1"/>
  <c r="P662" i="1"/>
  <c r="Q662" i="1"/>
  <c r="T650" i="1" s="1"/>
  <c r="H656" i="1"/>
  <c r="H650" i="1" s="1"/>
  <c r="H657" i="1"/>
  <c r="H658" i="1"/>
  <c r="H652" i="1" s="1"/>
  <c r="Q682" i="1"/>
  <c r="T670" i="1" s="1"/>
  <c r="Q692" i="1"/>
  <c r="T680" i="1" s="1"/>
  <c r="P715" i="1"/>
  <c r="Q715" i="1"/>
  <c r="T703" i="1" s="1"/>
  <c r="P717" i="1"/>
  <c r="Q717" i="1"/>
  <c r="T705" i="1" s="1"/>
  <c r="P723" i="1"/>
  <c r="Q723" i="1"/>
  <c r="T711" i="1" s="1"/>
  <c r="P728" i="1"/>
  <c r="Q728" i="1"/>
  <c r="T716" i="1" s="1"/>
  <c r="P732" i="1"/>
  <c r="Q732" i="1"/>
  <c r="T720" i="1" s="1"/>
  <c r="Q734" i="1"/>
  <c r="T722" i="1" s="1"/>
  <c r="Q742" i="1"/>
  <c r="T730" i="1" s="1"/>
  <c r="P747" i="1"/>
  <c r="Q747" i="1"/>
  <c r="T735" i="1" s="1"/>
  <c r="P596" i="1"/>
  <c r="Q596" i="1"/>
  <c r="T584" i="1" s="1"/>
  <c r="P505" i="1"/>
  <c r="P499" i="1" s="1"/>
  <c r="Q505" i="1"/>
  <c r="Q499" i="1" s="1"/>
  <c r="Q510" i="1"/>
  <c r="T498" i="1" s="1"/>
  <c r="N527" i="1"/>
  <c r="Q530" i="1"/>
  <c r="T518" i="1" s="1"/>
  <c r="P550" i="1"/>
  <c r="Q550" i="1"/>
  <c r="T538" i="1" s="1"/>
  <c r="P669" i="1"/>
  <c r="Q669" i="1"/>
  <c r="T657" i="1" s="1"/>
  <c r="P685" i="1"/>
  <c r="Q685" i="1"/>
  <c r="T673" i="1" s="1"/>
  <c r="Q687" i="1"/>
  <c r="T675" i="1" s="1"/>
  <c r="P704" i="1"/>
  <c r="Q704" i="1"/>
  <c r="T692" i="1" s="1"/>
  <c r="Q720" i="1"/>
  <c r="T708" i="1" s="1"/>
  <c r="P722" i="1"/>
  <c r="Q722" i="1"/>
  <c r="T710" i="1" s="1"/>
  <c r="Q738" i="1"/>
  <c r="T726" i="1" s="1"/>
  <c r="P169" i="1"/>
  <c r="Q169" i="1"/>
  <c r="P357" i="1"/>
  <c r="Q357" i="1"/>
  <c r="T345" i="1" s="1"/>
  <c r="Q361" i="1"/>
  <c r="T349" i="1" s="1"/>
  <c r="Q513" i="1"/>
  <c r="T501" i="1" s="1"/>
  <c r="P542" i="1"/>
  <c r="Q542" i="1"/>
  <c r="T530" i="1" s="1"/>
  <c r="P663" i="1"/>
  <c r="Q663" i="1"/>
  <c r="T651" i="1" s="1"/>
  <c r="P675" i="1"/>
  <c r="Q675" i="1"/>
  <c r="T663" i="1" s="1"/>
  <c r="Q691" i="1"/>
  <c r="T679" i="1" s="1"/>
  <c r="P693" i="1"/>
  <c r="Q693" i="1"/>
  <c r="T681" i="1" s="1"/>
  <c r="Q716" i="1"/>
  <c r="T704" i="1" s="1"/>
  <c r="P729" i="1"/>
  <c r="Q729" i="1"/>
  <c r="T717" i="1" s="1"/>
  <c r="P733" i="1"/>
  <c r="Q733" i="1"/>
  <c r="T721" i="1" s="1"/>
  <c r="P735" i="1"/>
  <c r="Q735" i="1"/>
  <c r="T723" i="1" s="1"/>
  <c r="Q746" i="1"/>
  <c r="T734" i="1" s="1"/>
  <c r="P751" i="1"/>
  <c r="Q751" i="1"/>
  <c r="T739" i="1" s="1"/>
  <c r="Q385" i="1"/>
  <c r="T373" i="1" s="1"/>
  <c r="P386" i="1"/>
  <c r="Q386" i="1"/>
  <c r="T374" i="1" s="1"/>
  <c r="I605" i="1"/>
  <c r="R605" i="1" s="1"/>
  <c r="K648" i="1"/>
  <c r="K650" i="1"/>
  <c r="N678" i="1"/>
  <c r="Q523" i="1"/>
  <c r="T511" i="1" s="1"/>
  <c r="I650" i="1"/>
  <c r="K652" i="1"/>
  <c r="R731" i="1"/>
  <c r="G679" i="1"/>
  <c r="R701" i="1"/>
  <c r="I651" i="1"/>
  <c r="M787" i="1"/>
  <c r="H679" i="1"/>
  <c r="J679" i="1" s="1"/>
  <c r="L619" i="1"/>
  <c r="G353" i="1"/>
  <c r="L515" i="1"/>
  <c r="I521" i="1"/>
  <c r="P530" i="1"/>
  <c r="R539" i="1"/>
  <c r="P691" i="1"/>
  <c r="R707" i="1"/>
  <c r="N740" i="1"/>
  <c r="CG191" i="1"/>
  <c r="P692" i="1"/>
  <c r="R502" i="1"/>
  <c r="M551" i="1"/>
  <c r="M679" i="1"/>
  <c r="J682" i="1"/>
  <c r="L511" i="1"/>
  <c r="N545" i="1"/>
  <c r="I659" i="1"/>
  <c r="R659" i="1" s="1"/>
  <c r="R713" i="1"/>
  <c r="L740" i="1"/>
  <c r="R742" i="1"/>
  <c r="P746" i="1"/>
  <c r="J191" i="1"/>
  <c r="J359" i="1"/>
  <c r="P361" i="1"/>
  <c r="I353" i="1"/>
  <c r="R357" i="1"/>
  <c r="M359" i="1"/>
  <c r="N249" i="1"/>
  <c r="R678" i="1"/>
  <c r="L682" i="1"/>
  <c r="R683" i="1"/>
  <c r="T697" i="1"/>
  <c r="T698" i="1"/>
  <c r="P734" i="1"/>
  <c r="N359" i="1"/>
  <c r="P513" i="1"/>
  <c r="P514" i="1"/>
  <c r="N739" i="1"/>
  <c r="M749" i="1"/>
  <c r="N680" i="1"/>
  <c r="T687" i="1"/>
  <c r="T695" i="1"/>
  <c r="M191" i="1"/>
  <c r="M383" i="1"/>
  <c r="J249" i="1"/>
  <c r="R501" i="1"/>
  <c r="M596" i="1"/>
  <c r="L596" i="1"/>
  <c r="P618" i="1"/>
  <c r="R358" i="1"/>
  <c r="M249" i="1"/>
  <c r="H617" i="1"/>
  <c r="J617" i="1" s="1"/>
  <c r="J496" i="1"/>
  <c r="M502" i="1"/>
  <c r="K503" i="1"/>
  <c r="L503" i="1" s="1"/>
  <c r="G509" i="1"/>
  <c r="L513" i="1"/>
  <c r="M523" i="1"/>
  <c r="J524" i="1"/>
  <c r="J533" i="1"/>
  <c r="K557" i="1"/>
  <c r="L557" i="1" s="1"/>
  <c r="H654" i="1"/>
  <c r="T649" i="1"/>
  <c r="P667" i="1"/>
  <c r="P686" i="1"/>
  <c r="P687" i="1"/>
  <c r="R689" i="1"/>
  <c r="R695" i="1"/>
  <c r="N713" i="1"/>
  <c r="J731" i="1"/>
  <c r="K739" i="1"/>
  <c r="K649" i="1" s="1"/>
  <c r="R740" i="1"/>
  <c r="N741" i="1"/>
  <c r="K743" i="1"/>
  <c r="L743" i="1" s="1"/>
  <c r="J785" i="1"/>
  <c r="M617" i="1"/>
  <c r="L498" i="1"/>
  <c r="R499" i="1"/>
  <c r="M527" i="1"/>
  <c r="K533" i="1"/>
  <c r="L533" i="1" s="1"/>
  <c r="I654" i="1"/>
  <c r="R654" i="1" s="1"/>
  <c r="R656" i="1"/>
  <c r="R657" i="1"/>
  <c r="R658" i="1"/>
  <c r="M661" i="1"/>
  <c r="L680" i="1"/>
  <c r="R682" i="1"/>
  <c r="N683" i="1"/>
  <c r="P716" i="1"/>
  <c r="H725" i="1"/>
  <c r="L731" i="1"/>
  <c r="J740" i="1"/>
  <c r="R167" i="1"/>
  <c r="R191" i="1"/>
  <c r="J503" i="1"/>
  <c r="P525" i="1"/>
  <c r="N665" i="1"/>
  <c r="K563" i="1"/>
  <c r="L563" i="1" s="1"/>
  <c r="K353" i="1"/>
  <c r="R356" i="1"/>
  <c r="R359" i="1"/>
  <c r="P251" i="1"/>
  <c r="R496" i="1"/>
  <c r="J619" i="1"/>
  <c r="J607" i="1"/>
  <c r="T486" i="1"/>
  <c r="L499" i="1"/>
  <c r="T490" i="1"/>
  <c r="R498" i="1"/>
  <c r="J500" i="1"/>
  <c r="N503" i="1"/>
  <c r="R354" i="1"/>
  <c r="R249" i="1"/>
  <c r="R596" i="1"/>
  <c r="G497" i="1"/>
  <c r="I509" i="1"/>
  <c r="R510" i="1"/>
  <c r="J523" i="1"/>
  <c r="M657" i="1"/>
  <c r="J661" i="1"/>
  <c r="J678" i="1"/>
  <c r="P682" i="1"/>
  <c r="M701" i="1"/>
  <c r="L713" i="1"/>
  <c r="P720" i="1"/>
  <c r="P721" i="1"/>
  <c r="J727" i="1"/>
  <c r="N731" i="1"/>
  <c r="R738" i="1"/>
  <c r="R741" i="1"/>
  <c r="R745" i="1"/>
  <c r="P745" i="1"/>
  <c r="R749" i="1"/>
  <c r="J167" i="1"/>
  <c r="L191" i="1"/>
  <c r="N191" i="1"/>
  <c r="N785" i="1"/>
  <c r="R787" i="1"/>
  <c r="R383" i="1"/>
  <c r="J510" i="1"/>
  <c r="J515" i="1"/>
  <c r="Q524" i="1"/>
  <c r="R525" i="1"/>
  <c r="R551" i="1"/>
  <c r="L556" i="1"/>
  <c r="L562" i="1"/>
  <c r="I652" i="1"/>
  <c r="I655" i="1"/>
  <c r="L665" i="1"/>
  <c r="R680" i="1"/>
  <c r="N681" i="1"/>
  <c r="R719" i="1"/>
  <c r="N727" i="1"/>
  <c r="CG167" i="1"/>
  <c r="L167" i="1"/>
  <c r="P658" i="1"/>
  <c r="R788" i="1"/>
  <c r="R511" i="1"/>
  <c r="M514" i="1"/>
  <c r="N515" i="1"/>
  <c r="H521" i="1"/>
  <c r="N533" i="1"/>
  <c r="L539" i="1"/>
  <c r="P556" i="1"/>
  <c r="P562" i="1"/>
  <c r="K653" i="1"/>
  <c r="K677" i="1"/>
  <c r="G737" i="1"/>
  <c r="N743" i="1"/>
  <c r="M788" i="1"/>
  <c r="N383" i="1"/>
  <c r="P385" i="1"/>
  <c r="K785" i="1"/>
  <c r="R785" i="1" s="1"/>
  <c r="P786" i="1"/>
  <c r="P789" i="1"/>
  <c r="P790" i="1"/>
  <c r="P193" i="1"/>
  <c r="M167" i="1"/>
  <c r="K651" i="1"/>
  <c r="N652" i="1"/>
  <c r="M658" i="1"/>
  <c r="L659" i="1"/>
  <c r="I665" i="1"/>
  <c r="M665" i="1" s="1"/>
  <c r="J667" i="1"/>
  <c r="M673" i="1"/>
  <c r="T661" i="1"/>
  <c r="L678" i="1"/>
  <c r="M678" i="1"/>
  <c r="L671" i="1"/>
  <c r="R673" i="1"/>
  <c r="M656" i="1"/>
  <c r="N659" i="1"/>
  <c r="M667" i="1"/>
  <c r="I671" i="1"/>
  <c r="P674" i="1"/>
  <c r="R681" i="1"/>
  <c r="N671" i="1"/>
  <c r="I677" i="1"/>
  <c r="R679" i="1"/>
  <c r="M681" i="1"/>
  <c r="L681" i="1"/>
  <c r="J681" i="1"/>
  <c r="M682" i="1"/>
  <c r="L683" i="1"/>
  <c r="L689" i="1"/>
  <c r="T686" i="1"/>
  <c r="J701" i="1"/>
  <c r="N701" i="1"/>
  <c r="L719" i="1"/>
  <c r="I725" i="1"/>
  <c r="M725" i="1" s="1"/>
  <c r="M727" i="1"/>
  <c r="M731" i="1"/>
  <c r="H737" i="1"/>
  <c r="M740" i="1"/>
  <c r="L741" i="1"/>
  <c r="J749" i="1"/>
  <c r="N749" i="1"/>
  <c r="M683" i="1"/>
  <c r="M689" i="1"/>
  <c r="M713" i="1"/>
  <c r="M719" i="1"/>
  <c r="R727" i="1"/>
  <c r="L738" i="1"/>
  <c r="P738" i="1"/>
  <c r="M741" i="1"/>
  <c r="L742" i="1"/>
  <c r="P742" i="1"/>
  <c r="M680" i="1"/>
  <c r="J683" i="1"/>
  <c r="J689" i="1"/>
  <c r="N689" i="1"/>
  <c r="L701" i="1"/>
  <c r="J713" i="1"/>
  <c r="J719" i="1"/>
  <c r="N719" i="1"/>
  <c r="M738" i="1"/>
  <c r="J741" i="1"/>
  <c r="M742" i="1"/>
  <c r="M745" i="1"/>
  <c r="L749" i="1"/>
  <c r="J680" i="1"/>
  <c r="J738" i="1"/>
  <c r="I739" i="1"/>
  <c r="J742" i="1"/>
  <c r="I743" i="1"/>
  <c r="J745" i="1"/>
  <c r="M499" i="1"/>
  <c r="T489" i="1"/>
  <c r="J502" i="1"/>
  <c r="R506" i="1"/>
  <c r="J498" i="1"/>
  <c r="J499" i="1"/>
  <c r="L501" i="1"/>
  <c r="M501" i="1"/>
  <c r="L502" i="1"/>
  <c r="J501" i="1"/>
  <c r="T494" i="1"/>
  <c r="L506" i="1"/>
  <c r="L510" i="1"/>
  <c r="P510" i="1"/>
  <c r="J512" i="1"/>
  <c r="R513" i="1"/>
  <c r="M513" i="1"/>
  <c r="P517" i="1"/>
  <c r="G521" i="1"/>
  <c r="L522" i="1"/>
  <c r="P522" i="1"/>
  <c r="L523" i="1"/>
  <c r="R523" i="1"/>
  <c r="J525" i="1"/>
  <c r="M510" i="1"/>
  <c r="R512" i="1"/>
  <c r="J513" i="1"/>
  <c r="J514" i="1"/>
  <c r="M515" i="1"/>
  <c r="R515" i="1"/>
  <c r="M522" i="1"/>
  <c r="R527" i="1"/>
  <c r="M511" i="1"/>
  <c r="R522" i="1"/>
  <c r="J522" i="1"/>
  <c r="L525" i="1"/>
  <c r="H509" i="1"/>
  <c r="J511" i="1"/>
  <c r="L514" i="1"/>
  <c r="R514" i="1"/>
  <c r="M525" i="1"/>
  <c r="L527" i="1"/>
  <c r="J526" i="1"/>
  <c r="J527" i="1"/>
  <c r="M536" i="1"/>
  <c r="K545" i="1"/>
  <c r="M550" i="1"/>
  <c r="J551" i="1"/>
  <c r="N551" i="1"/>
  <c r="M556" i="1"/>
  <c r="J557" i="1"/>
  <c r="N557" i="1"/>
  <c r="M562" i="1"/>
  <c r="J563" i="1"/>
  <c r="N563" i="1"/>
  <c r="L568" i="1"/>
  <c r="P568" i="1"/>
  <c r="R536" i="1"/>
  <c r="R550" i="1"/>
  <c r="R556" i="1"/>
  <c r="R562" i="1"/>
  <c r="M568" i="1"/>
  <c r="M539" i="1"/>
  <c r="L551" i="1"/>
  <c r="R568" i="1"/>
  <c r="J539" i="1"/>
  <c r="N539" i="1"/>
  <c r="J545" i="1"/>
  <c r="J593" i="1"/>
  <c r="N593" i="1"/>
  <c r="P595" i="1"/>
  <c r="R617" i="1"/>
  <c r="N607" i="1"/>
  <c r="R607" i="1"/>
  <c r="H605" i="1"/>
  <c r="L607" i="1"/>
  <c r="L249" i="1"/>
  <c r="P356" i="1"/>
  <c r="P354" i="1"/>
  <c r="P358" i="1"/>
  <c r="L359" i="1"/>
  <c r="L355" i="1"/>
  <c r="M355" i="1"/>
  <c r="H353" i="1"/>
  <c r="J355" i="1"/>
  <c r="N355" i="1"/>
  <c r="R355" i="1"/>
  <c r="N209" i="1" l="1"/>
  <c r="Q215" i="1"/>
  <c r="N213" i="1"/>
  <c r="CJ169" i="1"/>
  <c r="P701" i="1"/>
  <c r="Q659" i="1"/>
  <c r="P533" i="1"/>
  <c r="O359" i="1"/>
  <c r="CJ359" i="1" s="1"/>
  <c r="P511" i="1"/>
  <c r="CJ511" i="1"/>
  <c r="P167" i="1"/>
  <c r="CJ499" i="1"/>
  <c r="CJ777" i="1"/>
  <c r="CJ193" i="1"/>
  <c r="N584" i="1"/>
  <c r="Q355" i="1"/>
  <c r="Q719" i="1"/>
  <c r="Q689" i="1"/>
  <c r="P743" i="1"/>
  <c r="O727" i="1"/>
  <c r="CJ727" i="1" s="1"/>
  <c r="P785" i="1"/>
  <c r="P665" i="1"/>
  <c r="P741" i="1"/>
  <c r="Q713" i="1"/>
  <c r="Q739" i="1"/>
  <c r="N654" i="1"/>
  <c r="N185" i="1"/>
  <c r="CJ185" i="1" s="1"/>
  <c r="CJ187" i="1"/>
  <c r="N151" i="1"/>
  <c r="CJ157" i="1"/>
  <c r="CJ618" i="1"/>
  <c r="Q607" i="1"/>
  <c r="P551" i="1"/>
  <c r="P557" i="1"/>
  <c r="P515" i="1"/>
  <c r="P191" i="1"/>
  <c r="P731" i="1"/>
  <c r="P683" i="1"/>
  <c r="N490" i="1"/>
  <c r="O488" i="1"/>
  <c r="CJ488" i="1" s="1"/>
  <c r="CJ524" i="1"/>
  <c r="N582" i="1"/>
  <c r="CJ582" i="1" s="1"/>
  <c r="CJ612" i="1"/>
  <c r="P593" i="1"/>
  <c r="P539" i="1"/>
  <c r="Q563" i="1"/>
  <c r="P749" i="1"/>
  <c r="P671" i="1"/>
  <c r="P383" i="1"/>
  <c r="O681" i="1"/>
  <c r="CJ681" i="1" s="1"/>
  <c r="P503" i="1"/>
  <c r="Q680" i="1"/>
  <c r="Q249" i="1"/>
  <c r="P545" i="1"/>
  <c r="O740" i="1"/>
  <c r="CJ740" i="1" s="1"/>
  <c r="Q527" i="1"/>
  <c r="T515" i="1" s="1"/>
  <c r="N613" i="1"/>
  <c r="CJ771" i="1"/>
  <c r="CJ505" i="1"/>
  <c r="CJ789" i="1"/>
  <c r="CJ215" i="1"/>
  <c r="CJ517" i="1"/>
  <c r="O151" i="1"/>
  <c r="O149" i="1" s="1"/>
  <c r="P526" i="1"/>
  <c r="M605" i="1"/>
  <c r="P213" i="1"/>
  <c r="Q213" i="1"/>
  <c r="O213" i="1"/>
  <c r="CJ213" i="1" s="1"/>
  <c r="P209" i="1"/>
  <c r="N207" i="1"/>
  <c r="Q209" i="1"/>
  <c r="O209" i="1"/>
  <c r="CJ209" i="1" s="1"/>
  <c r="T493" i="1"/>
  <c r="R526" i="1"/>
  <c r="Q167" i="1"/>
  <c r="O167" i="1"/>
  <c r="CJ167" i="1" s="1"/>
  <c r="M563" i="1"/>
  <c r="M593" i="1"/>
  <c r="L658" i="1"/>
  <c r="J658" i="1"/>
  <c r="R593" i="1"/>
  <c r="P619" i="1"/>
  <c r="J656" i="1"/>
  <c r="K491" i="1"/>
  <c r="K488" i="1"/>
  <c r="K485" i="1" s="1"/>
  <c r="N487" i="1"/>
  <c r="R533" i="1"/>
  <c r="O493" i="1"/>
  <c r="O487" i="1" s="1"/>
  <c r="O497" i="1"/>
  <c r="CJ497" i="1" s="1"/>
  <c r="K521" i="1"/>
  <c r="M521" i="1" s="1"/>
  <c r="N521" i="1"/>
  <c r="O526" i="1"/>
  <c r="O490" i="1" s="1"/>
  <c r="O16" i="1" s="1"/>
  <c r="N491" i="1"/>
  <c r="K773" i="1"/>
  <c r="R775" i="1"/>
  <c r="K769" i="1"/>
  <c r="M775" i="1"/>
  <c r="L775" i="1"/>
  <c r="K770" i="1"/>
  <c r="M776" i="1"/>
  <c r="L776" i="1"/>
  <c r="R776" i="1"/>
  <c r="N589" i="1"/>
  <c r="M524" i="1"/>
  <c r="O590" i="1"/>
  <c r="O584" i="1" s="1"/>
  <c r="P249" i="1"/>
  <c r="Q619" i="1"/>
  <c r="T607" i="1" s="1"/>
  <c r="M526" i="1"/>
  <c r="L526" i="1"/>
  <c r="N656" i="1"/>
  <c r="P652" i="1"/>
  <c r="J489" i="1"/>
  <c r="Q512" i="1"/>
  <c r="T500" i="1" s="1"/>
  <c r="L739" i="1"/>
  <c r="P739" i="1"/>
  <c r="R497" i="1"/>
  <c r="M494" i="1"/>
  <c r="L656" i="1"/>
  <c r="M533" i="1"/>
  <c r="R503" i="1"/>
  <c r="K737" i="1"/>
  <c r="L737" i="1" s="1"/>
  <c r="R524" i="1"/>
  <c r="P678" i="1"/>
  <c r="P523" i="1"/>
  <c r="O654" i="1"/>
  <c r="M743" i="1"/>
  <c r="N617" i="1"/>
  <c r="O355" i="1"/>
  <c r="CJ355" i="1" s="1"/>
  <c r="O743" i="1"/>
  <c r="CJ743" i="1" s="1"/>
  <c r="O593" i="1"/>
  <c r="CJ593" i="1" s="1"/>
  <c r="O383" i="1"/>
  <c r="CJ383" i="1" s="1"/>
  <c r="O665" i="1"/>
  <c r="CJ665" i="1" s="1"/>
  <c r="O680" i="1"/>
  <c r="CJ680" i="1" s="1"/>
  <c r="O515" i="1"/>
  <c r="CJ515" i="1" s="1"/>
  <c r="O652" i="1"/>
  <c r="CJ652" i="1" s="1"/>
  <c r="O689" i="1"/>
  <c r="CJ689" i="1" s="1"/>
  <c r="L657" i="1"/>
  <c r="H651" i="1"/>
  <c r="J651" i="1" s="1"/>
  <c r="O749" i="1"/>
  <c r="CJ749" i="1" s="1"/>
  <c r="O719" i="1"/>
  <c r="CJ719" i="1" s="1"/>
  <c r="O533" i="1"/>
  <c r="CJ533" i="1" s="1"/>
  <c r="O678" i="1"/>
  <c r="CJ678" i="1" s="1"/>
  <c r="O551" i="1"/>
  <c r="CJ551" i="1" s="1"/>
  <c r="O539" i="1"/>
  <c r="CJ539" i="1" s="1"/>
  <c r="O731" i="1"/>
  <c r="CJ731" i="1" s="1"/>
  <c r="O607" i="1"/>
  <c r="CJ607" i="1" s="1"/>
  <c r="O713" i="1"/>
  <c r="CJ713" i="1" s="1"/>
  <c r="O545" i="1"/>
  <c r="CJ545" i="1" s="1"/>
  <c r="O785" i="1"/>
  <c r="CJ785" i="1" s="1"/>
  <c r="O527" i="1"/>
  <c r="CJ527" i="1" s="1"/>
  <c r="O683" i="1"/>
  <c r="CJ683" i="1" s="1"/>
  <c r="O249" i="1"/>
  <c r="CJ249" i="1" s="1"/>
  <c r="O659" i="1"/>
  <c r="CJ659" i="1" s="1"/>
  <c r="J657" i="1"/>
  <c r="P527" i="1"/>
  <c r="Q658" i="1"/>
  <c r="T646" i="1" s="1"/>
  <c r="O658" i="1"/>
  <c r="CJ658" i="1" s="1"/>
  <c r="O557" i="1"/>
  <c r="CJ557" i="1" s="1"/>
  <c r="O619" i="1"/>
  <c r="O613" i="1" s="1"/>
  <c r="O701" i="1"/>
  <c r="CJ701" i="1" s="1"/>
  <c r="O741" i="1"/>
  <c r="CJ741" i="1" s="1"/>
  <c r="O739" i="1"/>
  <c r="CJ739" i="1" s="1"/>
  <c r="O563" i="1"/>
  <c r="CJ563" i="1" s="1"/>
  <c r="O191" i="1"/>
  <c r="CJ191" i="1" s="1"/>
  <c r="O671" i="1"/>
  <c r="CJ671" i="1" s="1"/>
  <c r="O503" i="1"/>
  <c r="CJ503" i="1" s="1"/>
  <c r="L353" i="1"/>
  <c r="J509" i="1"/>
  <c r="L725" i="1"/>
  <c r="G655" i="1"/>
  <c r="G649" i="1" s="1"/>
  <c r="G647" i="1" s="1"/>
  <c r="Q652" i="1"/>
  <c r="T640" i="1" s="1"/>
  <c r="Q511" i="1"/>
  <c r="T499" i="1" s="1"/>
  <c r="Q785" i="1"/>
  <c r="Q749" i="1"/>
  <c r="T737" i="1" s="1"/>
  <c r="Q681" i="1"/>
  <c r="T669" i="1" s="1"/>
  <c r="Q671" i="1"/>
  <c r="T659" i="1" s="1"/>
  <c r="J650" i="1"/>
  <c r="L617" i="1"/>
  <c r="H655" i="1"/>
  <c r="J655" i="1" s="1"/>
  <c r="Q731" i="1"/>
  <c r="T719" i="1" s="1"/>
  <c r="Q743" i="1"/>
  <c r="T731" i="1" s="1"/>
  <c r="Q545" i="1"/>
  <c r="T533" i="1" s="1"/>
  <c r="Q526" i="1"/>
  <c r="T514" i="1" s="1"/>
  <c r="Q533" i="1"/>
  <c r="T521" i="1" s="1"/>
  <c r="Q557" i="1"/>
  <c r="N679" i="1"/>
  <c r="Q727" i="1"/>
  <c r="T715" i="1" s="1"/>
  <c r="L652" i="1"/>
  <c r="Q701" i="1"/>
  <c r="T689" i="1" s="1"/>
  <c r="Q593" i="1"/>
  <c r="T581" i="1" s="1"/>
  <c r="Q683" i="1"/>
  <c r="T671" i="1" s="1"/>
  <c r="Q551" i="1"/>
  <c r="Q539" i="1"/>
  <c r="T527" i="1" s="1"/>
  <c r="Q741" i="1"/>
  <c r="T729" i="1" s="1"/>
  <c r="Q503" i="1"/>
  <c r="T491" i="1" s="1"/>
  <c r="Q383" i="1"/>
  <c r="T371" i="1" s="1"/>
  <c r="Q665" i="1"/>
  <c r="T653" i="1" s="1"/>
  <c r="L605" i="1"/>
  <c r="T701" i="1"/>
  <c r="H648" i="1"/>
  <c r="L648" i="1" s="1"/>
  <c r="Q654" i="1"/>
  <c r="T642" i="1" s="1"/>
  <c r="T668" i="1"/>
  <c r="Q678" i="1"/>
  <c r="T666" i="1" s="1"/>
  <c r="Q359" i="1"/>
  <c r="T347" i="1" s="1"/>
  <c r="Q740" i="1"/>
  <c r="T728" i="1" s="1"/>
  <c r="Q191" i="1"/>
  <c r="Q515" i="1"/>
  <c r="T503" i="1" s="1"/>
  <c r="T487" i="1"/>
  <c r="J490" i="1"/>
  <c r="Q496" i="1"/>
  <c r="T484" i="1" s="1"/>
  <c r="Q493" i="1"/>
  <c r="T481" i="1" s="1"/>
  <c r="P654" i="1"/>
  <c r="R652" i="1"/>
  <c r="M650" i="1"/>
  <c r="L679" i="1"/>
  <c r="R650" i="1"/>
  <c r="T727" i="1"/>
  <c r="R563" i="1"/>
  <c r="J495" i="1"/>
  <c r="M739" i="1"/>
  <c r="P740" i="1"/>
  <c r="J521" i="1"/>
  <c r="L492" i="1"/>
  <c r="J497" i="1"/>
  <c r="G677" i="1"/>
  <c r="H677" i="1"/>
  <c r="P359" i="1"/>
  <c r="L500" i="1"/>
  <c r="T488" i="1"/>
  <c r="R500" i="1"/>
  <c r="J492" i="1"/>
  <c r="P713" i="1"/>
  <c r="P497" i="1"/>
  <c r="J652" i="1"/>
  <c r="M503" i="1"/>
  <c r="M492" i="1"/>
  <c r="P681" i="1"/>
  <c r="R655" i="1"/>
  <c r="G485" i="1"/>
  <c r="M353" i="1"/>
  <c r="L493" i="1"/>
  <c r="R353" i="1"/>
  <c r="R557" i="1"/>
  <c r="N509" i="1"/>
  <c r="G491" i="1"/>
  <c r="J659" i="1"/>
  <c r="P680" i="1"/>
  <c r="M557" i="1"/>
  <c r="M659" i="1"/>
  <c r="L654" i="1"/>
  <c r="M652" i="1"/>
  <c r="N657" i="1"/>
  <c r="J654" i="1"/>
  <c r="I648" i="1"/>
  <c r="M654" i="1"/>
  <c r="I653" i="1"/>
  <c r="N737" i="1"/>
  <c r="J353" i="1"/>
  <c r="M493" i="1"/>
  <c r="M655" i="1"/>
  <c r="P727" i="1"/>
  <c r="N725" i="1"/>
  <c r="P496" i="1"/>
  <c r="L495" i="1"/>
  <c r="P524" i="1"/>
  <c r="T512" i="1"/>
  <c r="P493" i="1"/>
  <c r="R492" i="1"/>
  <c r="L496" i="1"/>
  <c r="R490" i="1"/>
  <c r="M785" i="1"/>
  <c r="L785" i="1"/>
  <c r="R743" i="1"/>
  <c r="J743" i="1"/>
  <c r="R725" i="1"/>
  <c r="J725" i="1"/>
  <c r="R677" i="1"/>
  <c r="R665" i="1"/>
  <c r="J665" i="1"/>
  <c r="I649" i="1"/>
  <c r="T677" i="1"/>
  <c r="P689" i="1"/>
  <c r="T647" i="1"/>
  <c r="P659" i="1"/>
  <c r="M651" i="1"/>
  <c r="K647" i="1"/>
  <c r="R651" i="1"/>
  <c r="I737" i="1"/>
  <c r="R739" i="1"/>
  <c r="J739" i="1"/>
  <c r="T707" i="1"/>
  <c r="P719" i="1"/>
  <c r="T683" i="1"/>
  <c r="M677" i="1"/>
  <c r="R671" i="1"/>
  <c r="J671" i="1"/>
  <c r="M671" i="1"/>
  <c r="L650" i="1"/>
  <c r="R545" i="1"/>
  <c r="J494" i="1"/>
  <c r="M512" i="1"/>
  <c r="L512" i="1"/>
  <c r="K509" i="1"/>
  <c r="Q489" i="1"/>
  <c r="J493" i="1"/>
  <c r="R493" i="1"/>
  <c r="T551" i="1"/>
  <c r="P563" i="1"/>
  <c r="M497" i="1"/>
  <c r="R495" i="1"/>
  <c r="M545" i="1"/>
  <c r="L545" i="1"/>
  <c r="N605" i="1"/>
  <c r="P607" i="1"/>
  <c r="T595" i="1"/>
  <c r="J605" i="1"/>
  <c r="P355" i="1"/>
  <c r="N353" i="1"/>
  <c r="T343" i="1"/>
  <c r="P737" i="1" l="1"/>
  <c r="Q679" i="1"/>
  <c r="T667" i="1" s="1"/>
  <c r="CJ493" i="1"/>
  <c r="CJ584" i="1"/>
  <c r="O657" i="1"/>
  <c r="CJ657" i="1" s="1"/>
  <c r="P617" i="1"/>
  <c r="Q521" i="1"/>
  <c r="CJ619" i="1"/>
  <c r="CJ526" i="1"/>
  <c r="CJ151" i="1"/>
  <c r="P353" i="1"/>
  <c r="Q509" i="1"/>
  <c r="CJ509" i="1"/>
  <c r="O656" i="1"/>
  <c r="CJ656" i="1" s="1"/>
  <c r="N485" i="1"/>
  <c r="CJ487" i="1"/>
  <c r="CJ613" i="1"/>
  <c r="CJ490" i="1"/>
  <c r="N16" i="1"/>
  <c r="CJ16" i="1" s="1"/>
  <c r="N648" i="1"/>
  <c r="CJ654" i="1"/>
  <c r="P605" i="1"/>
  <c r="Q725" i="1"/>
  <c r="CJ590" i="1"/>
  <c r="P207" i="1"/>
  <c r="O207" i="1"/>
  <c r="CJ207" i="1" s="1"/>
  <c r="Q207" i="1"/>
  <c r="M737" i="1"/>
  <c r="R488" i="1"/>
  <c r="Q656" i="1"/>
  <c r="T644" i="1" s="1"/>
  <c r="O617" i="1"/>
  <c r="CJ617" i="1" s="1"/>
  <c r="O485" i="1"/>
  <c r="N650" i="1"/>
  <c r="O521" i="1"/>
  <c r="CJ521" i="1" s="1"/>
  <c r="O491" i="1"/>
  <c r="CJ491" i="1" s="1"/>
  <c r="K767" i="1"/>
  <c r="O589" i="1"/>
  <c r="O583" i="1" s="1"/>
  <c r="O581" i="1" s="1"/>
  <c r="CG761" i="1"/>
  <c r="L773" i="1"/>
  <c r="R773" i="1"/>
  <c r="M773" i="1"/>
  <c r="R494" i="1"/>
  <c r="N583" i="1"/>
  <c r="N587" i="1"/>
  <c r="Q617" i="1"/>
  <c r="T605" i="1" s="1"/>
  <c r="P648" i="1"/>
  <c r="L494" i="1"/>
  <c r="P492" i="1"/>
  <c r="Q492" i="1"/>
  <c r="T480" i="1" s="1"/>
  <c r="R491" i="1"/>
  <c r="P656" i="1"/>
  <c r="P490" i="1"/>
  <c r="P486" i="1"/>
  <c r="L497" i="1"/>
  <c r="N655" i="1"/>
  <c r="G653" i="1"/>
  <c r="P679" i="1"/>
  <c r="N677" i="1"/>
  <c r="O605" i="1"/>
  <c r="CJ605" i="1" s="1"/>
  <c r="O353" i="1"/>
  <c r="CJ353" i="1" s="1"/>
  <c r="O737" i="1"/>
  <c r="CJ737" i="1" s="1"/>
  <c r="L677" i="1"/>
  <c r="Q648" i="1"/>
  <c r="T636" i="1" s="1"/>
  <c r="O648" i="1"/>
  <c r="O679" i="1"/>
  <c r="CJ679" i="1" s="1"/>
  <c r="Q486" i="1"/>
  <c r="T474" i="1" s="1"/>
  <c r="L651" i="1"/>
  <c r="O725" i="1"/>
  <c r="CJ725" i="1" s="1"/>
  <c r="Q605" i="1"/>
  <c r="T593" i="1" s="1"/>
  <c r="H649" i="1"/>
  <c r="J649" i="1" s="1"/>
  <c r="L655" i="1"/>
  <c r="H653" i="1"/>
  <c r="Q657" i="1"/>
  <c r="T645" i="1" s="1"/>
  <c r="Q353" i="1"/>
  <c r="T341" i="1" s="1"/>
  <c r="Q737" i="1"/>
  <c r="T725" i="1" s="1"/>
  <c r="Q497" i="1"/>
  <c r="T485" i="1" s="1"/>
  <c r="Q490" i="1"/>
  <c r="T478" i="1" s="1"/>
  <c r="Q495" i="1"/>
  <c r="T483" i="1" s="1"/>
  <c r="Q487" i="1"/>
  <c r="T475" i="1" s="1"/>
  <c r="Q494" i="1"/>
  <c r="T482" i="1" s="1"/>
  <c r="J677" i="1"/>
  <c r="R521" i="1"/>
  <c r="L521" i="1"/>
  <c r="P509" i="1"/>
  <c r="P657" i="1"/>
  <c r="P494" i="1"/>
  <c r="N651" i="1"/>
  <c r="Q491" i="1"/>
  <c r="H485" i="1"/>
  <c r="M488" i="1"/>
  <c r="J648" i="1"/>
  <c r="M648" i="1"/>
  <c r="R648" i="1"/>
  <c r="R653" i="1"/>
  <c r="M653" i="1"/>
  <c r="T477" i="1"/>
  <c r="P489" i="1"/>
  <c r="L486" i="1"/>
  <c r="M486" i="1"/>
  <c r="M490" i="1"/>
  <c r="L490" i="1"/>
  <c r="R486" i="1"/>
  <c r="J486" i="1"/>
  <c r="L488" i="1"/>
  <c r="J488" i="1"/>
  <c r="P487" i="1"/>
  <c r="M487" i="1"/>
  <c r="J487" i="1"/>
  <c r="R487" i="1"/>
  <c r="L487" i="1"/>
  <c r="M489" i="1"/>
  <c r="L489" i="1"/>
  <c r="R489" i="1"/>
  <c r="P725" i="1"/>
  <c r="T713" i="1"/>
  <c r="R737" i="1"/>
  <c r="J737" i="1"/>
  <c r="I647" i="1"/>
  <c r="R649" i="1"/>
  <c r="M649" i="1"/>
  <c r="L509" i="1"/>
  <c r="M509" i="1"/>
  <c r="R509" i="1"/>
  <c r="T497" i="1"/>
  <c r="P495" i="1"/>
  <c r="J491" i="1"/>
  <c r="P521" i="1"/>
  <c r="T509" i="1"/>
  <c r="P655" i="1" l="1"/>
  <c r="N581" i="1"/>
  <c r="CJ581" i="1" s="1"/>
  <c r="CJ583" i="1"/>
  <c r="CJ485" i="1"/>
  <c r="CJ589" i="1"/>
  <c r="Q677" i="1"/>
  <c r="T665" i="1" s="1"/>
  <c r="CJ648" i="1"/>
  <c r="O651" i="1"/>
  <c r="CJ651" i="1" s="1"/>
  <c r="O650" i="1"/>
  <c r="CJ650" i="1" s="1"/>
  <c r="P650" i="1"/>
  <c r="Q650" i="1"/>
  <c r="T638" i="1" s="1"/>
  <c r="O587" i="1"/>
  <c r="CJ587" i="1" s="1"/>
  <c r="Q655" i="1"/>
  <c r="T643" i="1" s="1"/>
  <c r="N653" i="1"/>
  <c r="N649" i="1"/>
  <c r="P677" i="1"/>
  <c r="O655" i="1"/>
  <c r="CJ655" i="1" s="1"/>
  <c r="L491" i="1"/>
  <c r="M491" i="1"/>
  <c r="O677" i="1"/>
  <c r="CJ677" i="1" s="1"/>
  <c r="L653" i="1"/>
  <c r="P651" i="1"/>
  <c r="Q651" i="1"/>
  <c r="T639" i="1" s="1"/>
  <c r="J653" i="1"/>
  <c r="L649" i="1"/>
  <c r="H647" i="1"/>
  <c r="T479" i="1"/>
  <c r="P488" i="1"/>
  <c r="Q488" i="1"/>
  <c r="T476" i="1" s="1"/>
  <c r="P491" i="1"/>
  <c r="P485" i="1"/>
  <c r="L485" i="1"/>
  <c r="M485" i="1"/>
  <c r="J485" i="1"/>
  <c r="R485" i="1"/>
  <c r="R647" i="1"/>
  <c r="M647" i="1"/>
  <c r="CG457" i="1"/>
  <c r="R262" i="1"/>
  <c r="R263" i="1"/>
  <c r="R264" i="1"/>
  <c r="R265" i="1"/>
  <c r="R266" i="1"/>
  <c r="R274" i="1"/>
  <c r="R275" i="1"/>
  <c r="R276" i="1"/>
  <c r="R277" i="1"/>
  <c r="R278" i="1"/>
  <c r="R828" i="1"/>
  <c r="R829" i="1"/>
  <c r="R830" i="1"/>
  <c r="R831" i="1"/>
  <c r="R832" i="1"/>
  <c r="R144" i="1"/>
  <c r="R145" i="1"/>
  <c r="R146" i="1"/>
  <c r="R147" i="1"/>
  <c r="R148" i="1"/>
  <c r="R198" i="1"/>
  <c r="R199" i="1"/>
  <c r="R200" i="1"/>
  <c r="R201" i="1"/>
  <c r="R202" i="1"/>
  <c r="R204" i="1"/>
  <c r="R205" i="1"/>
  <c r="R206" i="1"/>
  <c r="R279" i="1"/>
  <c r="R280" i="1"/>
  <c r="R390" i="1"/>
  <c r="R391" i="1"/>
  <c r="R392" i="1"/>
  <c r="R393" i="1"/>
  <c r="R394" i="1"/>
  <c r="R636" i="1"/>
  <c r="R637" i="1"/>
  <c r="R638" i="1"/>
  <c r="R639" i="1"/>
  <c r="R640" i="1"/>
  <c r="R756" i="1"/>
  <c r="R757" i="1"/>
  <c r="R758" i="1"/>
  <c r="R759" i="1"/>
  <c r="R760" i="1"/>
  <c r="R780" i="1"/>
  <c r="R781" i="1"/>
  <c r="R782" i="1"/>
  <c r="R783" i="1"/>
  <c r="R784" i="1"/>
  <c r="R792" i="1"/>
  <c r="R793" i="1"/>
  <c r="R794" i="1"/>
  <c r="R795" i="1"/>
  <c r="R796" i="1"/>
  <c r="R816" i="1"/>
  <c r="R817" i="1"/>
  <c r="R818" i="1"/>
  <c r="R819" i="1"/>
  <c r="R820" i="1"/>
  <c r="R876" i="1"/>
  <c r="R877" i="1"/>
  <c r="R878" i="1"/>
  <c r="R879" i="1"/>
  <c r="R880" i="1"/>
  <c r="R372" i="1"/>
  <c r="R373" i="1"/>
  <c r="R374" i="1"/>
  <c r="R375" i="1"/>
  <c r="R376" i="1"/>
  <c r="R378" i="1"/>
  <c r="R379" i="1"/>
  <c r="R380" i="1"/>
  <c r="R381" i="1"/>
  <c r="R382" i="1"/>
  <c r="O653" i="1" l="1"/>
  <c r="CJ653" i="1" s="1"/>
  <c r="O649" i="1"/>
  <c r="CJ649" i="1" s="1"/>
  <c r="N647" i="1"/>
  <c r="P649" i="1"/>
  <c r="Q649" i="1"/>
  <c r="T637" i="1" s="1"/>
  <c r="P653" i="1"/>
  <c r="Q653" i="1"/>
  <c r="T641" i="1" s="1"/>
  <c r="J647" i="1"/>
  <c r="L647" i="1"/>
  <c r="Q485" i="1"/>
  <c r="T473" i="1" s="1"/>
  <c r="Q647" i="1" l="1"/>
  <c r="T635" i="1" s="1"/>
  <c r="P647" i="1"/>
  <c r="O647" i="1"/>
  <c r="CJ647" i="1" s="1"/>
  <c r="CG199" i="1"/>
  <c r="CG200" i="1" s="1"/>
  <c r="CG32" i="1" l="1"/>
  <c r="P382" i="1"/>
  <c r="M382" i="1"/>
  <c r="P381" i="1"/>
  <c r="M381" i="1"/>
  <c r="N380" i="1"/>
  <c r="M380" i="1"/>
  <c r="O379" i="1"/>
  <c r="M379" i="1"/>
  <c r="P378" i="1"/>
  <c r="M378" i="1"/>
  <c r="I377" i="1"/>
  <c r="H377" i="1"/>
  <c r="G377" i="1"/>
  <c r="F377" i="1"/>
  <c r="E377" i="1"/>
  <c r="D377" i="1"/>
  <c r="P376" i="1"/>
  <c r="M376" i="1"/>
  <c r="P375" i="1"/>
  <c r="M375" i="1"/>
  <c r="N374" i="1"/>
  <c r="M374" i="1"/>
  <c r="L374" i="1"/>
  <c r="J374" i="1"/>
  <c r="P373" i="1"/>
  <c r="M373" i="1"/>
  <c r="P372" i="1"/>
  <c r="M372" i="1"/>
  <c r="K371" i="1"/>
  <c r="I371" i="1"/>
  <c r="H371" i="1"/>
  <c r="G371" i="1"/>
  <c r="F371" i="1"/>
  <c r="E371" i="1"/>
  <c r="D371" i="1"/>
  <c r="N784" i="1"/>
  <c r="M784" i="1"/>
  <c r="L784" i="1"/>
  <c r="J784" i="1"/>
  <c r="P783" i="1"/>
  <c r="M783" i="1"/>
  <c r="L783" i="1"/>
  <c r="J783" i="1"/>
  <c r="M782" i="1"/>
  <c r="L782" i="1"/>
  <c r="J782" i="1"/>
  <c r="M781" i="1"/>
  <c r="L781" i="1"/>
  <c r="J781" i="1"/>
  <c r="N780" i="1"/>
  <c r="M780" i="1"/>
  <c r="L780" i="1"/>
  <c r="J780" i="1"/>
  <c r="K779" i="1"/>
  <c r="I779" i="1"/>
  <c r="H779" i="1"/>
  <c r="G779" i="1"/>
  <c r="F779" i="1"/>
  <c r="E779" i="1"/>
  <c r="D779" i="1"/>
  <c r="P201" i="1"/>
  <c r="M201" i="1"/>
  <c r="L201" i="1"/>
  <c r="J201" i="1"/>
  <c r="P200" i="1"/>
  <c r="M200" i="1"/>
  <c r="L200" i="1"/>
  <c r="J200" i="1"/>
  <c r="P199" i="1"/>
  <c r="M199" i="1"/>
  <c r="L199" i="1"/>
  <c r="J199" i="1"/>
  <c r="P198" i="1"/>
  <c r="M198" i="1"/>
  <c r="L198" i="1"/>
  <c r="J198" i="1"/>
  <c r="O367" i="1" l="1"/>
  <c r="CJ367" i="1" s="1"/>
  <c r="CJ379" i="1"/>
  <c r="N774" i="1"/>
  <c r="N768" i="1" s="1"/>
  <c r="N368" i="1"/>
  <c r="O380" i="1"/>
  <c r="CJ380" i="1" s="1"/>
  <c r="T833" i="1"/>
  <c r="O784" i="1"/>
  <c r="O778" i="1" s="1"/>
  <c r="O772" i="1" s="1"/>
  <c r="N778" i="1"/>
  <c r="J377" i="1"/>
  <c r="O780" i="1"/>
  <c r="O774" i="1" s="1"/>
  <c r="P780" i="1"/>
  <c r="O781" i="1"/>
  <c r="P781" i="1"/>
  <c r="Q782" i="1"/>
  <c r="O782" i="1"/>
  <c r="Q374" i="1"/>
  <c r="O374" i="1"/>
  <c r="O368" i="1" s="1"/>
  <c r="N371" i="1"/>
  <c r="Q780" i="1"/>
  <c r="Q781" i="1"/>
  <c r="P784" i="1"/>
  <c r="Q784" i="1"/>
  <c r="P380" i="1"/>
  <c r="Q380" i="1"/>
  <c r="T845" i="1"/>
  <c r="P379" i="1"/>
  <c r="Q379" i="1"/>
  <c r="CG767" i="1"/>
  <c r="CG31" i="1"/>
  <c r="CG401" i="1"/>
  <c r="CG413" i="1"/>
  <c r="CG425" i="1"/>
  <c r="R371" i="1"/>
  <c r="N377" i="1"/>
  <c r="CG419" i="1"/>
  <c r="CG437" i="1"/>
  <c r="R377" i="1"/>
  <c r="M377" i="1"/>
  <c r="R779" i="1"/>
  <c r="J371" i="1"/>
  <c r="M371" i="1"/>
  <c r="P374" i="1"/>
  <c r="L779" i="1"/>
  <c r="N779" i="1"/>
  <c r="M779" i="1"/>
  <c r="J779" i="1"/>
  <c r="CG198" i="1"/>
  <c r="CG201" i="1"/>
  <c r="Q774" i="1" l="1"/>
  <c r="P774" i="1"/>
  <c r="N773" i="1"/>
  <c r="P773" i="1" s="1"/>
  <c r="CJ778" i="1"/>
  <c r="CJ780" i="1"/>
  <c r="Q779" i="1"/>
  <c r="O775" i="1"/>
  <c r="CJ781" i="1"/>
  <c r="CJ774" i="1"/>
  <c r="O776" i="1"/>
  <c r="CJ782" i="1"/>
  <c r="CJ374" i="1"/>
  <c r="P377" i="1"/>
  <c r="O371" i="1"/>
  <c r="CJ371" i="1" s="1"/>
  <c r="CJ784" i="1"/>
  <c r="P368" i="1"/>
  <c r="CJ368" i="1"/>
  <c r="P371" i="1"/>
  <c r="O773" i="1"/>
  <c r="O768" i="1"/>
  <c r="N772" i="1"/>
  <c r="P778" i="1"/>
  <c r="Q778" i="1"/>
  <c r="Q371" i="1"/>
  <c r="O377" i="1"/>
  <c r="CJ377" i="1" s="1"/>
  <c r="O779" i="1"/>
  <c r="CJ779" i="1" s="1"/>
  <c r="Q377" i="1"/>
  <c r="P779" i="1"/>
  <c r="N767" i="1" l="1"/>
  <c r="CJ772" i="1"/>
  <c r="CJ773" i="1"/>
  <c r="CJ768" i="1"/>
  <c r="Q773" i="1"/>
  <c r="O770" i="1"/>
  <c r="CJ770" i="1" s="1"/>
  <c r="CJ776" i="1"/>
  <c r="O769" i="1"/>
  <c r="CJ769" i="1" s="1"/>
  <c r="CJ775" i="1"/>
  <c r="O767" i="1" l="1"/>
  <c r="L176" i="8" l="1"/>
  <c r="G176" i="8"/>
  <c r="E176" i="8"/>
  <c r="D176" i="8"/>
  <c r="L175" i="8"/>
  <c r="G175" i="8"/>
  <c r="E175" i="8"/>
  <c r="D175" i="8"/>
  <c r="L174" i="8"/>
  <c r="G174" i="8"/>
  <c r="E174" i="8"/>
  <c r="D174" i="8"/>
  <c r="L173" i="8"/>
  <c r="G173" i="8"/>
  <c r="E173" i="8"/>
  <c r="D173" i="8"/>
  <c r="L172" i="8"/>
  <c r="L177" i="8" s="1"/>
  <c r="P177" i="8" s="1"/>
  <c r="G172" i="8"/>
  <c r="G177" i="8" s="1"/>
  <c r="E172" i="8"/>
  <c r="D172" i="8"/>
  <c r="D177" i="8" s="1"/>
  <c r="B172" i="8"/>
  <c r="L168" i="8"/>
  <c r="G168" i="8"/>
  <c r="E168" i="8"/>
  <c r="D168" i="8"/>
  <c r="J168" i="8" s="1"/>
  <c r="L167" i="8"/>
  <c r="G167" i="8"/>
  <c r="E167" i="8"/>
  <c r="D167" i="8"/>
  <c r="J167" i="8" s="1"/>
  <c r="L166" i="8"/>
  <c r="G166" i="8"/>
  <c r="E166" i="8"/>
  <c r="D166" i="8"/>
  <c r="J166" i="8" s="1"/>
  <c r="L165" i="8"/>
  <c r="G165" i="8"/>
  <c r="E165" i="8"/>
  <c r="D165" i="8"/>
  <c r="L164" i="8"/>
  <c r="G164" i="8"/>
  <c r="E164" i="8"/>
  <c r="D164" i="8"/>
  <c r="J164" i="8" s="1"/>
  <c r="B164" i="8"/>
  <c r="L161" i="8"/>
  <c r="G161" i="8"/>
  <c r="E161" i="8"/>
  <c r="D161" i="8"/>
  <c r="L160" i="8"/>
  <c r="G160" i="8"/>
  <c r="E160" i="8"/>
  <c r="D160" i="8"/>
  <c r="L159" i="8"/>
  <c r="G159" i="8"/>
  <c r="E159" i="8"/>
  <c r="D159" i="8"/>
  <c r="L158" i="8"/>
  <c r="G158" i="8"/>
  <c r="E158" i="8"/>
  <c r="D158" i="8"/>
  <c r="L157" i="8"/>
  <c r="G157" i="8"/>
  <c r="G162" i="8" s="1"/>
  <c r="E157" i="8"/>
  <c r="D157" i="8"/>
  <c r="B157" i="8"/>
  <c r="L155" i="8"/>
  <c r="K155" i="8"/>
  <c r="J155" i="8"/>
  <c r="I155" i="8"/>
  <c r="H155" i="8"/>
  <c r="G155" i="8"/>
  <c r="F155" i="8"/>
  <c r="E155" i="8"/>
  <c r="D155" i="8"/>
  <c r="B150" i="8"/>
  <c r="L147" i="8"/>
  <c r="G147" i="8"/>
  <c r="E147" i="8"/>
  <c r="I147" i="8" s="1"/>
  <c r="D147" i="8"/>
  <c r="J147" i="8" s="1"/>
  <c r="L146" i="8"/>
  <c r="G146" i="8"/>
  <c r="E146" i="8"/>
  <c r="D146" i="8"/>
  <c r="H146" i="8" s="1"/>
  <c r="L145" i="8"/>
  <c r="G145" i="8"/>
  <c r="E145" i="8"/>
  <c r="D145" i="8"/>
  <c r="J145" i="8" s="1"/>
  <c r="L144" i="8"/>
  <c r="G144" i="8"/>
  <c r="E144" i="8"/>
  <c r="D144" i="8"/>
  <c r="L143" i="8"/>
  <c r="G143" i="8"/>
  <c r="E143" i="8"/>
  <c r="D143" i="8"/>
  <c r="J143" i="8" s="1"/>
  <c r="B143" i="8"/>
  <c r="L141" i="8"/>
  <c r="G141" i="8"/>
  <c r="E141" i="8"/>
  <c r="I141" i="8" s="1"/>
  <c r="D141" i="8"/>
  <c r="B136" i="8"/>
  <c r="L133" i="8"/>
  <c r="G133" i="8"/>
  <c r="E133" i="8"/>
  <c r="D133" i="8"/>
  <c r="L132" i="8"/>
  <c r="G132" i="8"/>
  <c r="E132" i="8"/>
  <c r="D132" i="8"/>
  <c r="L131" i="8"/>
  <c r="G131" i="8"/>
  <c r="E131" i="8"/>
  <c r="D131" i="8"/>
  <c r="L130" i="8"/>
  <c r="G130" i="8"/>
  <c r="E130" i="8"/>
  <c r="D130" i="8"/>
  <c r="L129" i="8"/>
  <c r="L134" i="8" s="1"/>
  <c r="P134" i="8" s="1"/>
  <c r="G129" i="8"/>
  <c r="G134" i="8" s="1"/>
  <c r="E129" i="8"/>
  <c r="E134" i="8" s="1"/>
  <c r="D129" i="8"/>
  <c r="D134" i="8" s="1"/>
  <c r="B129" i="8"/>
  <c r="L127" i="8"/>
  <c r="G127" i="8"/>
  <c r="E127" i="8"/>
  <c r="D127" i="8"/>
  <c r="B122" i="8"/>
  <c r="L119" i="8"/>
  <c r="G119" i="8"/>
  <c r="E119" i="8"/>
  <c r="D119" i="8"/>
  <c r="J119" i="8" s="1"/>
  <c r="L118" i="8"/>
  <c r="G118" i="8"/>
  <c r="E118" i="8"/>
  <c r="D118" i="8"/>
  <c r="J118" i="8" s="1"/>
  <c r="L117" i="8"/>
  <c r="G117" i="8"/>
  <c r="E117" i="8"/>
  <c r="D117" i="8"/>
  <c r="J117" i="8" s="1"/>
  <c r="L116" i="8"/>
  <c r="G116" i="8"/>
  <c r="E116" i="8"/>
  <c r="D116" i="8"/>
  <c r="J116" i="8" s="1"/>
  <c r="L115" i="8"/>
  <c r="L120" i="8" s="1"/>
  <c r="P120" i="8" s="1"/>
  <c r="G115" i="8"/>
  <c r="G120" i="8" s="1"/>
  <c r="E115" i="8"/>
  <c r="E120" i="8" s="1"/>
  <c r="D115" i="8"/>
  <c r="J115" i="8" s="1"/>
  <c r="B115" i="8"/>
  <c r="L112" i="8"/>
  <c r="G112" i="8"/>
  <c r="E112" i="8"/>
  <c r="D112" i="8"/>
  <c r="L111" i="8"/>
  <c r="G111" i="8"/>
  <c r="E111" i="8"/>
  <c r="D111" i="8"/>
  <c r="L110" i="8"/>
  <c r="G110" i="8"/>
  <c r="E110" i="8"/>
  <c r="D110" i="8"/>
  <c r="L109" i="8"/>
  <c r="G109" i="8"/>
  <c r="E109" i="8"/>
  <c r="D109" i="8"/>
  <c r="L108" i="8"/>
  <c r="G108" i="8"/>
  <c r="G113" i="8" s="1"/>
  <c r="E108" i="8"/>
  <c r="E113" i="8" s="1"/>
  <c r="D108" i="8"/>
  <c r="B108" i="8"/>
  <c r="L106" i="8"/>
  <c r="G106" i="8"/>
  <c r="E106" i="8"/>
  <c r="I106" i="8" s="1"/>
  <c r="D106" i="8"/>
  <c r="B101" i="8"/>
  <c r="L98" i="8"/>
  <c r="G98" i="8"/>
  <c r="E98" i="8"/>
  <c r="I98" i="8" s="1"/>
  <c r="D98" i="8"/>
  <c r="L97" i="8"/>
  <c r="G97" i="8"/>
  <c r="E97" i="8"/>
  <c r="D97" i="8"/>
  <c r="H97" i="8" s="1"/>
  <c r="L96" i="8"/>
  <c r="G96" i="8"/>
  <c r="E96" i="8"/>
  <c r="D96" i="8"/>
  <c r="L95" i="8"/>
  <c r="G95" i="8"/>
  <c r="E95" i="8"/>
  <c r="D95" i="8"/>
  <c r="L94" i="8"/>
  <c r="G94" i="8"/>
  <c r="G99" i="8" s="1"/>
  <c r="P99" i="8" s="1"/>
  <c r="E94" i="8"/>
  <c r="E99" i="8" s="1"/>
  <c r="O99" i="8" s="1"/>
  <c r="D94" i="8"/>
  <c r="J94" i="8" s="1"/>
  <c r="B94" i="8"/>
  <c r="L92" i="8"/>
  <c r="G92" i="8"/>
  <c r="E92" i="8"/>
  <c r="D92" i="8"/>
  <c r="J92" i="8" s="1"/>
  <c r="B87" i="8"/>
  <c r="L81" i="8"/>
  <c r="G81" i="8"/>
  <c r="E81" i="8"/>
  <c r="D81" i="8"/>
  <c r="L80" i="8"/>
  <c r="G80" i="8"/>
  <c r="E80" i="8"/>
  <c r="D80" i="8"/>
  <c r="L79" i="8"/>
  <c r="G79" i="8"/>
  <c r="E79" i="8"/>
  <c r="D79" i="8"/>
  <c r="L78" i="8"/>
  <c r="G78" i="8"/>
  <c r="E78" i="8"/>
  <c r="D78" i="8"/>
  <c r="L77" i="8"/>
  <c r="G77" i="8"/>
  <c r="G82" i="8" s="1"/>
  <c r="E77" i="8"/>
  <c r="D77" i="8"/>
  <c r="B77" i="8"/>
  <c r="L71" i="8"/>
  <c r="G71" i="8"/>
  <c r="E71" i="8"/>
  <c r="D71" i="8"/>
  <c r="L70" i="8"/>
  <c r="G70" i="8"/>
  <c r="E70" i="8"/>
  <c r="D70" i="8"/>
  <c r="L69" i="8"/>
  <c r="G69" i="8"/>
  <c r="E69" i="8"/>
  <c r="D69" i="8"/>
  <c r="L68" i="8"/>
  <c r="G68" i="8"/>
  <c r="E68" i="8"/>
  <c r="D68" i="8"/>
  <c r="L67" i="8"/>
  <c r="G67" i="8"/>
  <c r="G72" i="8" s="1"/>
  <c r="E67" i="8"/>
  <c r="D67" i="8"/>
  <c r="B67" i="8"/>
  <c r="L64" i="8"/>
  <c r="G64" i="8"/>
  <c r="E64" i="8"/>
  <c r="D64" i="8"/>
  <c r="J64" i="8" s="1"/>
  <c r="L63" i="8"/>
  <c r="G63" i="8"/>
  <c r="E63" i="8"/>
  <c r="D63" i="8"/>
  <c r="J63" i="8" s="1"/>
  <c r="L62" i="8"/>
  <c r="G62" i="8"/>
  <c r="E62" i="8"/>
  <c r="D62" i="8"/>
  <c r="J62" i="8" s="1"/>
  <c r="L61" i="8"/>
  <c r="G61" i="8"/>
  <c r="E61" i="8"/>
  <c r="D61" i="8"/>
  <c r="L60" i="8"/>
  <c r="G60" i="8"/>
  <c r="G65" i="8" s="1"/>
  <c r="E60" i="8"/>
  <c r="D60" i="8"/>
  <c r="J60" i="8" s="1"/>
  <c r="B60" i="8"/>
  <c r="L56" i="8"/>
  <c r="G56" i="8"/>
  <c r="E56" i="8"/>
  <c r="D56" i="8"/>
  <c r="J56" i="8" s="1"/>
  <c r="L55" i="8"/>
  <c r="G55" i="8"/>
  <c r="E55" i="8"/>
  <c r="D55" i="8"/>
  <c r="J55" i="8" s="1"/>
  <c r="L54" i="8"/>
  <c r="G54" i="8"/>
  <c r="E54" i="8"/>
  <c r="D54" i="8"/>
  <c r="J54" i="8" s="1"/>
  <c r="L53" i="8"/>
  <c r="G53" i="8"/>
  <c r="E53" i="8"/>
  <c r="D53" i="8"/>
  <c r="L52" i="8"/>
  <c r="G52" i="8"/>
  <c r="G57" i="8" s="1"/>
  <c r="E52" i="8"/>
  <c r="D52" i="8"/>
  <c r="J52" i="8" s="1"/>
  <c r="B52" i="8"/>
  <c r="L49" i="8"/>
  <c r="G49" i="8"/>
  <c r="E49" i="8"/>
  <c r="D49" i="8"/>
  <c r="L48" i="8"/>
  <c r="G48" i="8"/>
  <c r="E48" i="8"/>
  <c r="D48" i="8"/>
  <c r="L47" i="8"/>
  <c r="G47" i="8"/>
  <c r="E47" i="8"/>
  <c r="D47" i="8"/>
  <c r="L46" i="8"/>
  <c r="G46" i="8"/>
  <c r="E46" i="8"/>
  <c r="D46" i="8"/>
  <c r="L45" i="8"/>
  <c r="G45" i="8"/>
  <c r="G50" i="8" s="1"/>
  <c r="E45" i="8"/>
  <c r="D45" i="8"/>
  <c r="B45" i="8"/>
  <c r="L43" i="8"/>
  <c r="G43" i="8"/>
  <c r="E43" i="8"/>
  <c r="D43" i="8"/>
  <c r="B38" i="8"/>
  <c r="L35" i="8"/>
  <c r="G35" i="8"/>
  <c r="E35" i="8"/>
  <c r="D35" i="8"/>
  <c r="J35" i="8" s="1"/>
  <c r="L34" i="8"/>
  <c r="G34" i="8"/>
  <c r="E34" i="8"/>
  <c r="D34" i="8"/>
  <c r="J34" i="8" s="1"/>
  <c r="L33" i="8"/>
  <c r="G33" i="8"/>
  <c r="E33" i="8"/>
  <c r="D33" i="8"/>
  <c r="J33" i="8" s="1"/>
  <c r="L32" i="8"/>
  <c r="G32" i="8"/>
  <c r="E32" i="8"/>
  <c r="D32" i="8"/>
  <c r="L31" i="8"/>
  <c r="G31" i="8"/>
  <c r="G36" i="8" s="1"/>
  <c r="E31" i="8"/>
  <c r="D31" i="8"/>
  <c r="B31" i="8"/>
  <c r="L28" i="8"/>
  <c r="G28" i="8"/>
  <c r="E28" i="8"/>
  <c r="D28" i="8"/>
  <c r="J28" i="8" s="1"/>
  <c r="L27" i="8"/>
  <c r="G27" i="8"/>
  <c r="E27" i="8"/>
  <c r="D27" i="8"/>
  <c r="L26" i="8"/>
  <c r="G26" i="8"/>
  <c r="E26" i="8"/>
  <c r="I26" i="8" s="1"/>
  <c r="D26" i="8"/>
  <c r="J26" i="8" s="1"/>
  <c r="L25" i="8"/>
  <c r="G25" i="8"/>
  <c r="E25" i="8"/>
  <c r="D25" i="8"/>
  <c r="L24" i="8"/>
  <c r="G24" i="8"/>
  <c r="G29" i="8" s="1"/>
  <c r="E24" i="8"/>
  <c r="D24" i="8"/>
  <c r="J24" i="8" s="1"/>
  <c r="B24" i="8"/>
  <c r="L21" i="8"/>
  <c r="G21" i="8"/>
  <c r="E21" i="8"/>
  <c r="I21" i="8" s="1"/>
  <c r="D21" i="8"/>
  <c r="L20" i="8"/>
  <c r="G20" i="8"/>
  <c r="E20" i="8"/>
  <c r="D20" i="8"/>
  <c r="H20" i="8" s="1"/>
  <c r="L19" i="8"/>
  <c r="G19" i="8"/>
  <c r="E19" i="8"/>
  <c r="D19" i="8"/>
  <c r="L18" i="8"/>
  <c r="G18" i="8"/>
  <c r="E18" i="8"/>
  <c r="D18" i="8"/>
  <c r="L17" i="8"/>
  <c r="G17" i="8"/>
  <c r="E17" i="8"/>
  <c r="E22" i="8" s="1"/>
  <c r="D17" i="8"/>
  <c r="B17" i="8"/>
  <c r="L14" i="8"/>
  <c r="G14" i="8"/>
  <c r="E14" i="8"/>
  <c r="D14" i="8"/>
  <c r="L13" i="8"/>
  <c r="G13" i="8"/>
  <c r="E13" i="8"/>
  <c r="D13" i="8"/>
  <c r="L12" i="8"/>
  <c r="G12" i="8"/>
  <c r="E12" i="8"/>
  <c r="D12" i="8"/>
  <c r="L11" i="8"/>
  <c r="G11" i="8"/>
  <c r="E11" i="8"/>
  <c r="D11" i="8"/>
  <c r="L10" i="8"/>
  <c r="G10" i="8"/>
  <c r="E10" i="8"/>
  <c r="D10" i="8"/>
  <c r="D15" i="8" s="1"/>
  <c r="B10" i="8"/>
  <c r="J96" i="8" l="1"/>
  <c r="J98" i="8"/>
  <c r="J127" i="8"/>
  <c r="D5" i="8"/>
  <c r="G22" i="8"/>
  <c r="D8" i="8"/>
  <c r="N8" i="8" s="1"/>
  <c r="K157" i="8"/>
  <c r="K158" i="8"/>
  <c r="K159" i="8"/>
  <c r="K160" i="8"/>
  <c r="K161" i="8"/>
  <c r="D7" i="8"/>
  <c r="K147" i="8"/>
  <c r="J157" i="8"/>
  <c r="J159" i="8"/>
  <c r="J160" i="8"/>
  <c r="J161" i="8"/>
  <c r="L4" i="8"/>
  <c r="L5" i="8"/>
  <c r="Q5" i="8" s="1"/>
  <c r="L6" i="8"/>
  <c r="Q6" i="8" s="1"/>
  <c r="L7" i="8"/>
  <c r="Q7" i="8" s="1"/>
  <c r="L8" i="8"/>
  <c r="Q8" i="8" s="1"/>
  <c r="K116" i="8"/>
  <c r="K117" i="8"/>
  <c r="K118" i="8"/>
  <c r="K119" i="8"/>
  <c r="K144" i="8"/>
  <c r="I145" i="8"/>
  <c r="K146" i="8"/>
  <c r="E4" i="8"/>
  <c r="K11" i="8"/>
  <c r="K12" i="8"/>
  <c r="K13" i="8"/>
  <c r="K14" i="8"/>
  <c r="D4" i="8"/>
  <c r="H18" i="8"/>
  <c r="J19" i="8"/>
  <c r="J21" i="8"/>
  <c r="J45" i="8"/>
  <c r="J47" i="8"/>
  <c r="J48" i="8"/>
  <c r="J49" i="8"/>
  <c r="J77" i="8"/>
  <c r="J79" i="8"/>
  <c r="J80" i="8"/>
  <c r="J81" i="8"/>
  <c r="K98" i="8"/>
  <c r="J108" i="8"/>
  <c r="J110" i="8"/>
  <c r="J111" i="8"/>
  <c r="J112" i="8"/>
  <c r="K130" i="8"/>
  <c r="K131" i="8"/>
  <c r="K132" i="8"/>
  <c r="K133" i="8"/>
  <c r="J141" i="8"/>
  <c r="J146" i="8"/>
  <c r="K172" i="8"/>
  <c r="K173" i="8"/>
  <c r="K174" i="8"/>
  <c r="K175" i="8"/>
  <c r="K176" i="8"/>
  <c r="G6" i="8"/>
  <c r="P6" i="8" s="1"/>
  <c r="G8" i="8"/>
  <c r="P8" i="8" s="1"/>
  <c r="K141" i="8"/>
  <c r="G5" i="8"/>
  <c r="P5" i="8" s="1"/>
  <c r="G7" i="8"/>
  <c r="P7" i="8" s="1"/>
  <c r="D6" i="8"/>
  <c r="N6" i="8" s="1"/>
  <c r="J11" i="8"/>
  <c r="J12" i="8"/>
  <c r="J13" i="8"/>
  <c r="J14" i="8"/>
  <c r="J43" i="8"/>
  <c r="J67" i="8"/>
  <c r="J69" i="8"/>
  <c r="J70" i="8"/>
  <c r="J71" i="8"/>
  <c r="J106" i="8"/>
  <c r="J130" i="8"/>
  <c r="J131" i="8"/>
  <c r="J132" i="8"/>
  <c r="J173" i="8"/>
  <c r="J174" i="8"/>
  <c r="J175" i="8"/>
  <c r="J176" i="8"/>
  <c r="J5" i="8"/>
  <c r="J31" i="8"/>
  <c r="E5" i="8"/>
  <c r="O5" i="8" s="1"/>
  <c r="E6" i="8"/>
  <c r="E7" i="8"/>
  <c r="O7" i="8" s="1"/>
  <c r="E8" i="8"/>
  <c r="O8" i="8" s="1"/>
  <c r="G4" i="8"/>
  <c r="P4" i="8" s="1"/>
  <c r="I19" i="8"/>
  <c r="K20" i="8"/>
  <c r="K31" i="8"/>
  <c r="K32" i="8"/>
  <c r="K33" i="8"/>
  <c r="K34" i="8"/>
  <c r="K35" i="8"/>
  <c r="K45" i="8"/>
  <c r="K46" i="8"/>
  <c r="K47" i="8"/>
  <c r="K48" i="8"/>
  <c r="K49" i="8"/>
  <c r="K60" i="8"/>
  <c r="K61" i="8"/>
  <c r="K62" i="8"/>
  <c r="K63" i="8"/>
  <c r="K64" i="8"/>
  <c r="K77" i="8"/>
  <c r="K78" i="8"/>
  <c r="K79" i="8"/>
  <c r="K80" i="8"/>
  <c r="K81" i="8"/>
  <c r="I96" i="8"/>
  <c r="K97" i="8"/>
  <c r="J97" i="8"/>
  <c r="G148" i="8"/>
  <c r="P148" i="8" s="1"/>
  <c r="O6" i="8"/>
  <c r="G15" i="8"/>
  <c r="H15" i="8" s="1"/>
  <c r="K18" i="8"/>
  <c r="J18" i="8"/>
  <c r="K19" i="8"/>
  <c r="K25" i="8"/>
  <c r="L29" i="8"/>
  <c r="P29" i="8" s="1"/>
  <c r="K27" i="8"/>
  <c r="K28" i="8"/>
  <c r="D36" i="8"/>
  <c r="K43" i="8"/>
  <c r="D50" i="8"/>
  <c r="J50" i="8" s="1"/>
  <c r="K52" i="8"/>
  <c r="K53" i="8"/>
  <c r="L57" i="8"/>
  <c r="P57" i="8" s="1"/>
  <c r="K54" i="8"/>
  <c r="K55" i="8"/>
  <c r="K56" i="8"/>
  <c r="D65" i="8"/>
  <c r="J65" i="8" s="1"/>
  <c r="K67" i="8"/>
  <c r="K68" i="8"/>
  <c r="L72" i="8"/>
  <c r="P72" i="8" s="1"/>
  <c r="K69" i="8"/>
  <c r="K70" i="8"/>
  <c r="K71" i="8"/>
  <c r="D82" i="8"/>
  <c r="J82" i="8" s="1"/>
  <c r="K92" i="8"/>
  <c r="D99" i="8"/>
  <c r="H99" i="8" s="1"/>
  <c r="K109" i="8"/>
  <c r="L113" i="8"/>
  <c r="P113" i="8" s="1"/>
  <c r="K110" i="8"/>
  <c r="K111" i="8"/>
  <c r="K112" i="8"/>
  <c r="K127" i="8"/>
  <c r="D148" i="8"/>
  <c r="N148" i="8" s="1"/>
  <c r="D162" i="8"/>
  <c r="K164" i="8"/>
  <c r="K165" i="8"/>
  <c r="L169" i="8"/>
  <c r="P169" i="8" s="1"/>
  <c r="K166" i="8"/>
  <c r="K167" i="8"/>
  <c r="K168" i="8"/>
  <c r="N5" i="8"/>
  <c r="N7" i="8"/>
  <c r="L15" i="8"/>
  <c r="P15" i="8" s="1"/>
  <c r="L22" i="8"/>
  <c r="P22" i="8" s="1"/>
  <c r="D29" i="8"/>
  <c r="J29" i="8" s="1"/>
  <c r="L36" i="8"/>
  <c r="P36" i="8" s="1"/>
  <c r="L50" i="8"/>
  <c r="P50" i="8" s="1"/>
  <c r="D57" i="8"/>
  <c r="J57" i="8" s="1"/>
  <c r="L65" i="8"/>
  <c r="P65" i="8" s="1"/>
  <c r="D72" i="8"/>
  <c r="N72" i="8" s="1"/>
  <c r="L82" i="8"/>
  <c r="P82" i="8" s="1"/>
  <c r="L99" i="8"/>
  <c r="D113" i="8"/>
  <c r="J113" i="8" s="1"/>
  <c r="L148" i="8"/>
  <c r="L162" i="8"/>
  <c r="P162" i="8" s="1"/>
  <c r="D169" i="8"/>
  <c r="G169" i="8"/>
  <c r="J15" i="8"/>
  <c r="N15" i="8"/>
  <c r="G9" i="8"/>
  <c r="P9" i="8" s="1"/>
  <c r="O4" i="8"/>
  <c r="I10" i="8"/>
  <c r="K10" i="8"/>
  <c r="I11" i="8"/>
  <c r="F12" i="8"/>
  <c r="H12" i="8"/>
  <c r="I13" i="8"/>
  <c r="F14" i="8"/>
  <c r="H14" i="8"/>
  <c r="E15" i="8"/>
  <c r="J17" i="8"/>
  <c r="F17" i="8"/>
  <c r="H17" i="8"/>
  <c r="K17" i="8"/>
  <c r="F18" i="8"/>
  <c r="J20" i="8"/>
  <c r="K21" i="8"/>
  <c r="D22" i="8"/>
  <c r="E29" i="8"/>
  <c r="I24" i="8"/>
  <c r="J25" i="8"/>
  <c r="K26" i="8"/>
  <c r="J27" i="8"/>
  <c r="H27" i="8"/>
  <c r="F27" i="8"/>
  <c r="J36" i="8"/>
  <c r="H36" i="8"/>
  <c r="N36" i="8"/>
  <c r="N50" i="8"/>
  <c r="H82" i="8"/>
  <c r="N99" i="8"/>
  <c r="H4" i="8"/>
  <c r="Q4" i="8"/>
  <c r="I7" i="8"/>
  <c r="F8" i="8"/>
  <c r="N4" i="8"/>
  <c r="F5" i="8"/>
  <c r="I6" i="8"/>
  <c r="H7" i="8"/>
  <c r="F10" i="8"/>
  <c r="H10" i="8"/>
  <c r="J10" i="8"/>
  <c r="F11" i="8"/>
  <c r="H11" i="8"/>
  <c r="I12" i="8"/>
  <c r="F13" i="8"/>
  <c r="H13" i="8"/>
  <c r="I14" i="8"/>
  <c r="K22" i="8"/>
  <c r="I22" i="8"/>
  <c r="I17" i="8"/>
  <c r="F20" i="8"/>
  <c r="O22" i="8"/>
  <c r="K24" i="8"/>
  <c r="F25" i="8"/>
  <c r="H25" i="8"/>
  <c r="I18" i="8"/>
  <c r="F19" i="8"/>
  <c r="H19" i="8"/>
  <c r="I20" i="8"/>
  <c r="F21" i="8"/>
  <c r="H21" i="8"/>
  <c r="F24" i="8"/>
  <c r="H24" i="8"/>
  <c r="I25" i="8"/>
  <c r="F26" i="8"/>
  <c r="H26" i="8"/>
  <c r="I27" i="8"/>
  <c r="F28" i="8"/>
  <c r="H28" i="8"/>
  <c r="F31" i="8"/>
  <c r="H31" i="8"/>
  <c r="I32" i="8"/>
  <c r="F33" i="8"/>
  <c r="H33" i="8"/>
  <c r="I34" i="8"/>
  <c r="F35" i="8"/>
  <c r="H35" i="8"/>
  <c r="E36" i="8"/>
  <c r="F43" i="8"/>
  <c r="H43" i="8"/>
  <c r="F45" i="8"/>
  <c r="H45" i="8"/>
  <c r="I46" i="8"/>
  <c r="F47" i="8"/>
  <c r="H47" i="8"/>
  <c r="I48" i="8"/>
  <c r="F49" i="8"/>
  <c r="H49" i="8"/>
  <c r="E50" i="8"/>
  <c r="F52" i="8"/>
  <c r="H52" i="8"/>
  <c r="I53" i="8"/>
  <c r="F54" i="8"/>
  <c r="H54" i="8"/>
  <c r="I55" i="8"/>
  <c r="F56" i="8"/>
  <c r="H56" i="8"/>
  <c r="E57" i="8"/>
  <c r="F60" i="8"/>
  <c r="H60" i="8"/>
  <c r="I61" i="8"/>
  <c r="F62" i="8"/>
  <c r="H62" i="8"/>
  <c r="I63" i="8"/>
  <c r="F64" i="8"/>
  <c r="H64" i="8"/>
  <c r="E65" i="8"/>
  <c r="F67" i="8"/>
  <c r="H67" i="8"/>
  <c r="I68" i="8"/>
  <c r="F69" i="8"/>
  <c r="H69" i="8"/>
  <c r="I70" i="8"/>
  <c r="F71" i="8"/>
  <c r="H71" i="8"/>
  <c r="E72" i="8"/>
  <c r="F77" i="8"/>
  <c r="H77" i="8"/>
  <c r="I78" i="8"/>
  <c r="F79" i="8"/>
  <c r="H79" i="8"/>
  <c r="I80" i="8"/>
  <c r="F81" i="8"/>
  <c r="H81" i="8"/>
  <c r="E82" i="8"/>
  <c r="F92" i="8"/>
  <c r="H92" i="8"/>
  <c r="F94" i="8"/>
  <c r="H94" i="8"/>
  <c r="K95" i="8"/>
  <c r="I95" i="8"/>
  <c r="J95" i="8"/>
  <c r="K96" i="8"/>
  <c r="F97" i="8"/>
  <c r="K106" i="8"/>
  <c r="K113" i="8"/>
  <c r="I113" i="8"/>
  <c r="O113" i="8"/>
  <c r="I108" i="8"/>
  <c r="N134" i="8"/>
  <c r="H134" i="8"/>
  <c r="J134" i="8"/>
  <c r="F134" i="8"/>
  <c r="I28" i="8"/>
  <c r="I31" i="8"/>
  <c r="F32" i="8"/>
  <c r="H32" i="8"/>
  <c r="J32" i="8"/>
  <c r="I33" i="8"/>
  <c r="F34" i="8"/>
  <c r="H34" i="8"/>
  <c r="I35" i="8"/>
  <c r="I43" i="8"/>
  <c r="I45" i="8"/>
  <c r="F46" i="8"/>
  <c r="H46" i="8"/>
  <c r="J46" i="8"/>
  <c r="I47" i="8"/>
  <c r="F48" i="8"/>
  <c r="H48" i="8"/>
  <c r="I49" i="8"/>
  <c r="I52" i="8"/>
  <c r="F53" i="8"/>
  <c r="H53" i="8"/>
  <c r="J53" i="8"/>
  <c r="I54" i="8"/>
  <c r="F55" i="8"/>
  <c r="H55" i="8"/>
  <c r="I56" i="8"/>
  <c r="I60" i="8"/>
  <c r="F61" i="8"/>
  <c r="H61" i="8"/>
  <c r="J61" i="8"/>
  <c r="I62" i="8"/>
  <c r="F63" i="8"/>
  <c r="H63" i="8"/>
  <c r="I64" i="8"/>
  <c r="I67" i="8"/>
  <c r="F68" i="8"/>
  <c r="H68" i="8"/>
  <c r="J68" i="8"/>
  <c r="I69" i="8"/>
  <c r="F70" i="8"/>
  <c r="H70" i="8"/>
  <c r="I71" i="8"/>
  <c r="I77" i="8"/>
  <c r="F78" i="8"/>
  <c r="H78" i="8"/>
  <c r="J78" i="8"/>
  <c r="I79" i="8"/>
  <c r="F80" i="8"/>
  <c r="H80" i="8"/>
  <c r="I81" i="8"/>
  <c r="I92" i="8"/>
  <c r="K99" i="8"/>
  <c r="I99" i="8"/>
  <c r="I94" i="8"/>
  <c r="K94" i="8"/>
  <c r="F95" i="8"/>
  <c r="H95" i="8"/>
  <c r="K108" i="8"/>
  <c r="K120" i="8"/>
  <c r="I120" i="8"/>
  <c r="O120" i="8"/>
  <c r="F109" i="8"/>
  <c r="H109" i="8"/>
  <c r="J109" i="8"/>
  <c r="I110" i="8"/>
  <c r="F111" i="8"/>
  <c r="H111" i="8"/>
  <c r="I112" i="8"/>
  <c r="I115" i="8"/>
  <c r="K115" i="8"/>
  <c r="F116" i="8"/>
  <c r="H116" i="8"/>
  <c r="I117" i="8"/>
  <c r="F118" i="8"/>
  <c r="H118" i="8"/>
  <c r="I119" i="8"/>
  <c r="D120" i="8"/>
  <c r="I127" i="8"/>
  <c r="K134" i="8"/>
  <c r="I134" i="8"/>
  <c r="I129" i="8"/>
  <c r="K129" i="8"/>
  <c r="F130" i="8"/>
  <c r="H130" i="8"/>
  <c r="I131" i="8"/>
  <c r="F132" i="8"/>
  <c r="H132" i="8"/>
  <c r="I133" i="8"/>
  <c r="O134" i="8"/>
  <c r="E148" i="8"/>
  <c r="I143" i="8"/>
  <c r="J144" i="8"/>
  <c r="K145" i="8"/>
  <c r="F146" i="8"/>
  <c r="J162" i="8"/>
  <c r="H162" i="8"/>
  <c r="N162" i="8"/>
  <c r="N177" i="8"/>
  <c r="H177" i="8"/>
  <c r="F96" i="8"/>
  <c r="H96" i="8"/>
  <c r="I97" i="8"/>
  <c r="F98" i="8"/>
  <c r="H98" i="8"/>
  <c r="F106" i="8"/>
  <c r="H106" i="8"/>
  <c r="F108" i="8"/>
  <c r="H108" i="8"/>
  <c r="I109" i="8"/>
  <c r="F110" i="8"/>
  <c r="H110" i="8"/>
  <c r="I111" i="8"/>
  <c r="F112" i="8"/>
  <c r="H112" i="8"/>
  <c r="F115" i="8"/>
  <c r="H115" i="8"/>
  <c r="I116" i="8"/>
  <c r="F117" i="8"/>
  <c r="H117" i="8"/>
  <c r="I118" i="8"/>
  <c r="F119" i="8"/>
  <c r="H119" i="8"/>
  <c r="F127" i="8"/>
  <c r="H127" i="8"/>
  <c r="F129" i="8"/>
  <c r="H129" i="8"/>
  <c r="J129" i="8"/>
  <c r="I130" i="8"/>
  <c r="F131" i="8"/>
  <c r="H131" i="8"/>
  <c r="I132" i="8"/>
  <c r="J133" i="8"/>
  <c r="F133" i="8"/>
  <c r="H133" i="8"/>
  <c r="K143" i="8"/>
  <c r="F144" i="8"/>
  <c r="H144" i="8"/>
  <c r="N169" i="8"/>
  <c r="F141" i="8"/>
  <c r="H141" i="8"/>
  <c r="F143" i="8"/>
  <c r="H143" i="8"/>
  <c r="I144" i="8"/>
  <c r="F145" i="8"/>
  <c r="H145" i="8"/>
  <c r="I146" i="8"/>
  <c r="F147" i="8"/>
  <c r="H147" i="8"/>
  <c r="F157" i="8"/>
  <c r="H157" i="8"/>
  <c r="I158" i="8"/>
  <c r="F159" i="8"/>
  <c r="H159" i="8"/>
  <c r="I160" i="8"/>
  <c r="F161" i="8"/>
  <c r="H161" i="8"/>
  <c r="E162" i="8"/>
  <c r="F164" i="8"/>
  <c r="H164" i="8"/>
  <c r="I165" i="8"/>
  <c r="F166" i="8"/>
  <c r="H166" i="8"/>
  <c r="I167" i="8"/>
  <c r="F168" i="8"/>
  <c r="H168" i="8"/>
  <c r="E169" i="8"/>
  <c r="F169" i="8" s="1"/>
  <c r="F172" i="8"/>
  <c r="H172" i="8"/>
  <c r="J172" i="8"/>
  <c r="I173" i="8"/>
  <c r="F174" i="8"/>
  <c r="H174" i="8"/>
  <c r="I175" i="8"/>
  <c r="F176" i="8"/>
  <c r="H176" i="8"/>
  <c r="E177" i="8"/>
  <c r="I157" i="8"/>
  <c r="F158" i="8"/>
  <c r="H158" i="8"/>
  <c r="J158" i="8"/>
  <c r="I159" i="8"/>
  <c r="F160" i="8"/>
  <c r="H160" i="8"/>
  <c r="I161" i="8"/>
  <c r="I164" i="8"/>
  <c r="F165" i="8"/>
  <c r="H165" i="8"/>
  <c r="J165" i="8"/>
  <c r="I166" i="8"/>
  <c r="F167" i="8"/>
  <c r="H167" i="8"/>
  <c r="I168" i="8"/>
  <c r="I172" i="8"/>
  <c r="F173" i="8"/>
  <c r="H173" i="8"/>
  <c r="I174" i="8"/>
  <c r="F175" i="8"/>
  <c r="H175" i="8"/>
  <c r="I176" i="8"/>
  <c r="N57" i="8" l="1"/>
  <c r="J72" i="8"/>
  <c r="H57" i="8"/>
  <c r="F99" i="8"/>
  <c r="N82" i="8"/>
  <c r="H72" i="8"/>
  <c r="H169" i="8"/>
  <c r="K6" i="8"/>
  <c r="I4" i="8"/>
  <c r="N113" i="8"/>
  <c r="H6" i="8"/>
  <c r="J8" i="8"/>
  <c r="K5" i="8"/>
  <c r="K4" i="8"/>
  <c r="H113" i="8"/>
  <c r="H148" i="8"/>
  <c r="H29" i="8"/>
  <c r="I8" i="8"/>
  <c r="F7" i="8"/>
  <c r="H5" i="8"/>
  <c r="H8" i="8"/>
  <c r="K7" i="8"/>
  <c r="J6" i="8"/>
  <c r="F6" i="8"/>
  <c r="I5" i="8"/>
  <c r="J4" i="8"/>
  <c r="F4" i="8"/>
  <c r="H65" i="8"/>
  <c r="E9" i="8"/>
  <c r="K8" i="8"/>
  <c r="D9" i="8"/>
  <c r="N9" i="8" s="1"/>
  <c r="L9" i="8"/>
  <c r="Q9" i="8" s="1"/>
  <c r="J99" i="8"/>
  <c r="H50" i="8"/>
  <c r="N29" i="8"/>
  <c r="J7" i="8"/>
  <c r="J169" i="8"/>
  <c r="F113" i="8"/>
  <c r="J148" i="8"/>
  <c r="F29" i="8"/>
  <c r="N65" i="8"/>
  <c r="O162" i="8"/>
  <c r="K162" i="8"/>
  <c r="I162" i="8"/>
  <c r="O148" i="8"/>
  <c r="K148" i="8"/>
  <c r="I148" i="8"/>
  <c r="F148" i="8"/>
  <c r="O82" i="8"/>
  <c r="K82" i="8"/>
  <c r="I82" i="8"/>
  <c r="O65" i="8"/>
  <c r="K65" i="8"/>
  <c r="I65" i="8"/>
  <c r="O50" i="8"/>
  <c r="K50" i="8"/>
  <c r="I50" i="8"/>
  <c r="O29" i="8"/>
  <c r="K29" i="8"/>
  <c r="I29" i="8"/>
  <c r="K177" i="8"/>
  <c r="O177" i="8"/>
  <c r="I177" i="8"/>
  <c r="O169" i="8"/>
  <c r="K169" i="8"/>
  <c r="I169" i="8"/>
  <c r="F177" i="8"/>
  <c r="F162" i="8"/>
  <c r="N120" i="8"/>
  <c r="J120" i="8"/>
  <c r="H120" i="8"/>
  <c r="F120" i="8"/>
  <c r="O72" i="8"/>
  <c r="K72" i="8"/>
  <c r="I72" i="8"/>
  <c r="O57" i="8"/>
  <c r="K57" i="8"/>
  <c r="I57" i="8"/>
  <c r="O36" i="8"/>
  <c r="K36" i="8"/>
  <c r="I36" i="8"/>
  <c r="F72" i="8"/>
  <c r="F57" i="8"/>
  <c r="F82" i="8"/>
  <c r="F65" i="8"/>
  <c r="F50" i="8"/>
  <c r="F36" i="8"/>
  <c r="N22" i="8"/>
  <c r="J22" i="8"/>
  <c r="F22" i="8"/>
  <c r="H22" i="8"/>
  <c r="O15" i="8"/>
  <c r="K15" i="8"/>
  <c r="I15" i="8"/>
  <c r="O9" i="8"/>
  <c r="K9" i="8"/>
  <c r="I9" i="8"/>
  <c r="F15" i="8"/>
  <c r="F9" i="8"/>
  <c r="J9" i="8" l="1"/>
  <c r="N10" i="8" s="1"/>
  <c r="H9" i="8"/>
  <c r="P148" i="1"/>
  <c r="M148" i="1"/>
  <c r="L148" i="1"/>
  <c r="J148" i="1"/>
  <c r="P147" i="1"/>
  <c r="M147" i="1"/>
  <c r="L147" i="1"/>
  <c r="J147" i="1"/>
  <c r="P146" i="1"/>
  <c r="M146" i="1"/>
  <c r="L146" i="1"/>
  <c r="J146" i="1"/>
  <c r="P145" i="1"/>
  <c r="M145" i="1"/>
  <c r="L145" i="1"/>
  <c r="J145" i="1"/>
  <c r="P144" i="1"/>
  <c r="M144" i="1"/>
  <c r="L144" i="1"/>
  <c r="N143" i="1"/>
  <c r="K143" i="1"/>
  <c r="I143" i="1"/>
  <c r="H143" i="1"/>
  <c r="G143" i="1"/>
  <c r="O143" i="1" l="1"/>
  <c r="CJ143" i="1" s="1"/>
  <c r="Q143" i="1"/>
  <c r="R143" i="1"/>
  <c r="L143" i="1"/>
  <c r="J143" i="1"/>
  <c r="P143" i="1"/>
  <c r="M143" i="1"/>
  <c r="CG184" i="1" l="1"/>
  <c r="CG183" i="1"/>
  <c r="CG180" i="1"/>
  <c r="CG181" i="1" l="1"/>
  <c r="CG182" i="1"/>
  <c r="CG179" i="1" l="1"/>
  <c r="G316" i="1" l="1"/>
  <c r="F316" i="1"/>
  <c r="E316" i="1"/>
  <c r="D316" i="1"/>
  <c r="F315" i="1"/>
  <c r="E315" i="1"/>
  <c r="D315" i="1"/>
  <c r="F314" i="1"/>
  <c r="E314" i="1"/>
  <c r="D314" i="1"/>
  <c r="E313" i="1"/>
  <c r="D313" i="1"/>
  <c r="F312" i="1"/>
  <c r="E312" i="1"/>
  <c r="R872" i="1" l="1"/>
  <c r="R874" i="1"/>
  <c r="G314" i="1"/>
  <c r="I314" i="1"/>
  <c r="G315" i="1"/>
  <c r="G312" i="1"/>
  <c r="H314" i="1"/>
  <c r="I316" i="1"/>
  <c r="K314" i="1"/>
  <c r="K315" i="1"/>
  <c r="K316" i="1"/>
  <c r="E311" i="1"/>
  <c r="H315" i="1"/>
  <c r="I312" i="1"/>
  <c r="H316" i="1"/>
  <c r="I315" i="1"/>
  <c r="H312" i="1"/>
  <c r="R873" i="1"/>
  <c r="G313" i="1"/>
  <c r="N314" i="1"/>
  <c r="D312" i="1"/>
  <c r="Q316" i="1" l="1"/>
  <c r="T304" i="1" s="1"/>
  <c r="O316" i="1"/>
  <c r="CJ316" i="1" s="1"/>
  <c r="Q315" i="1"/>
  <c r="T303" i="1" s="1"/>
  <c r="O315" i="1"/>
  <c r="O314" i="1"/>
  <c r="Q314" i="1"/>
  <c r="T302" i="1" s="1"/>
  <c r="H313" i="1"/>
  <c r="J312" i="1"/>
  <c r="R315" i="1"/>
  <c r="K313" i="1"/>
  <c r="R316" i="1"/>
  <c r="R871" i="1"/>
  <c r="R870" i="1"/>
  <c r="R314" i="1"/>
  <c r="G311" i="1"/>
  <c r="N312" i="1"/>
  <c r="I313" i="1"/>
  <c r="R869" i="1"/>
  <c r="K312" i="1"/>
  <c r="D311" i="1"/>
  <c r="F313" i="1"/>
  <c r="F311" i="1" s="1"/>
  <c r="N313" i="1"/>
  <c r="Q312" i="1" l="1"/>
  <c r="CJ315" i="1"/>
  <c r="CJ314" i="1"/>
  <c r="H311" i="1"/>
  <c r="O313" i="1"/>
  <c r="CJ313" i="1" s="1"/>
  <c r="O312" i="1"/>
  <c r="CJ312" i="1" s="1"/>
  <c r="Q313" i="1"/>
  <c r="T301" i="1" s="1"/>
  <c r="L313" i="1"/>
  <c r="R313" i="1"/>
  <c r="M313" i="1"/>
  <c r="R312" i="1"/>
  <c r="P312" i="1"/>
  <c r="J313" i="1"/>
  <c r="I311" i="1"/>
  <c r="P313" i="1"/>
  <c r="N311" i="1"/>
  <c r="M312" i="1"/>
  <c r="L312" i="1"/>
  <c r="K311" i="1"/>
  <c r="T300" i="1"/>
  <c r="Q311" i="1" l="1"/>
  <c r="T299" i="1" s="1"/>
  <c r="O311" i="1"/>
  <c r="CJ311" i="1" s="1"/>
  <c r="J311" i="1"/>
  <c r="R311" i="1"/>
  <c r="P311" i="1"/>
  <c r="M311" i="1"/>
  <c r="L311" i="1"/>
  <c r="T628" i="1" l="1"/>
  <c r="P640" i="1"/>
  <c r="M640" i="1"/>
  <c r="L640" i="1"/>
  <c r="J640" i="1"/>
  <c r="T627" i="1"/>
  <c r="P639" i="1"/>
  <c r="M639" i="1"/>
  <c r="L639" i="1"/>
  <c r="J639" i="1"/>
  <c r="N638" i="1"/>
  <c r="M638" i="1"/>
  <c r="L638" i="1"/>
  <c r="J638" i="1"/>
  <c r="N637" i="1"/>
  <c r="M637" i="1"/>
  <c r="L637" i="1"/>
  <c r="J637" i="1"/>
  <c r="F637" i="1"/>
  <c r="F635" i="1" s="1"/>
  <c r="T624" i="1"/>
  <c r="P636" i="1"/>
  <c r="M636" i="1"/>
  <c r="L636" i="1"/>
  <c r="J636" i="1"/>
  <c r="K635" i="1"/>
  <c r="I635" i="1"/>
  <c r="H635" i="1"/>
  <c r="G635" i="1"/>
  <c r="E635" i="1"/>
  <c r="D635" i="1"/>
  <c r="O637" i="1" l="1"/>
  <c r="CJ637" i="1" s="1"/>
  <c r="O638" i="1"/>
  <c r="CJ638" i="1" s="1"/>
  <c r="P637" i="1"/>
  <c r="Q637" i="1"/>
  <c r="T625" i="1" s="1"/>
  <c r="P638" i="1"/>
  <c r="Q638" i="1"/>
  <c r="T626" i="1" s="1"/>
  <c r="R635" i="1"/>
  <c r="M635" i="1"/>
  <c r="N635" i="1"/>
  <c r="J635" i="1"/>
  <c r="L635" i="1"/>
  <c r="P635" i="1" l="1"/>
  <c r="O635" i="1"/>
  <c r="CJ635" i="1" s="1"/>
  <c r="Q635" i="1"/>
  <c r="T623" i="1" s="1"/>
  <c r="F589" i="1" l="1"/>
  <c r="F587" i="1" s="1"/>
  <c r="E587" i="1"/>
  <c r="D587" i="1"/>
  <c r="J584" i="1" l="1"/>
  <c r="R584" i="1"/>
  <c r="J585" i="1"/>
  <c r="R585" i="1"/>
  <c r="Q586" i="1"/>
  <c r="T574" i="1" s="1"/>
  <c r="M583" i="1"/>
  <c r="L584" i="1"/>
  <c r="M584" i="1"/>
  <c r="M585" i="1"/>
  <c r="L585" i="1"/>
  <c r="J586" i="1"/>
  <c r="R583" i="1"/>
  <c r="P585" i="1"/>
  <c r="R586" i="1"/>
  <c r="L586" i="1"/>
  <c r="M586" i="1"/>
  <c r="L582" i="1"/>
  <c r="Q585" i="1"/>
  <c r="T573" i="1" s="1"/>
  <c r="P586" i="1"/>
  <c r="Q592" i="1"/>
  <c r="T580" i="1" s="1"/>
  <c r="Q591" i="1"/>
  <c r="T579" i="1" s="1"/>
  <c r="R592" i="1"/>
  <c r="R589" i="1"/>
  <c r="R590" i="1"/>
  <c r="R591" i="1"/>
  <c r="L583" i="1"/>
  <c r="M589" i="1"/>
  <c r="P591" i="1"/>
  <c r="M590" i="1"/>
  <c r="M591" i="1"/>
  <c r="P592" i="1"/>
  <c r="L588" i="1"/>
  <c r="J591" i="1"/>
  <c r="L591" i="1"/>
  <c r="J590" i="1"/>
  <c r="L590" i="1"/>
  <c r="J592" i="1"/>
  <c r="L592" i="1"/>
  <c r="M592" i="1"/>
  <c r="G581" i="1" l="1"/>
  <c r="M588" i="1"/>
  <c r="P590" i="1"/>
  <c r="J583" i="1"/>
  <c r="Q590" i="1"/>
  <c r="T578" i="1" s="1"/>
  <c r="J589" i="1"/>
  <c r="G587" i="1"/>
  <c r="R588" i="1"/>
  <c r="L589" i="1"/>
  <c r="J588" i="1"/>
  <c r="J582" i="1" l="1"/>
  <c r="M582" i="1"/>
  <c r="R582" i="1"/>
  <c r="P589" i="1"/>
  <c r="P581" i="1"/>
  <c r="P582" i="1"/>
  <c r="Q582" i="1"/>
  <c r="T570" i="1" s="1"/>
  <c r="L581" i="1"/>
  <c r="P584" i="1"/>
  <c r="Q584" i="1"/>
  <c r="T572" i="1" s="1"/>
  <c r="Q589" i="1"/>
  <c r="T577" i="1" s="1"/>
  <c r="Q588" i="1"/>
  <c r="T576" i="1" s="1"/>
  <c r="L587" i="1"/>
  <c r="M587" i="1"/>
  <c r="R587" i="1"/>
  <c r="J587" i="1"/>
  <c r="Q587" i="1"/>
  <c r="P588" i="1"/>
  <c r="M581" i="1" l="1"/>
  <c r="R581" i="1"/>
  <c r="J581" i="1"/>
  <c r="Q581" i="1"/>
  <c r="T569" i="1" s="1"/>
  <c r="Q583" i="1"/>
  <c r="T571" i="1" s="1"/>
  <c r="P583" i="1"/>
  <c r="P587" i="1"/>
  <c r="T575" i="1"/>
  <c r="I404" i="1" l="1"/>
  <c r="N275" i="1" l="1"/>
  <c r="Q275" i="1" l="1"/>
  <c r="O275" i="1"/>
  <c r="CJ275" i="1" s="1"/>
  <c r="T442" i="1" l="1"/>
  <c r="T438" i="1"/>
  <c r="T436" i="1"/>
  <c r="T432" i="1"/>
  <c r="T430" i="1"/>
  <c r="T426" i="1"/>
  <c r="T424" i="1"/>
  <c r="T420" i="1"/>
  <c r="T418" i="1"/>
  <c r="T417" i="1"/>
  <c r="T415" i="1"/>
  <c r="T414" i="1"/>
  <c r="T412" i="1"/>
  <c r="T411" i="1"/>
  <c r="T409" i="1"/>
  <c r="T408" i="1"/>
  <c r="T406" i="1"/>
  <c r="T405" i="1"/>
  <c r="T404" i="1"/>
  <c r="T403" i="1"/>
  <c r="T402" i="1"/>
  <c r="F404" i="1"/>
  <c r="E404" i="1"/>
  <c r="D404" i="1"/>
  <c r="E403" i="1"/>
  <c r="D403" i="1"/>
  <c r="T466" i="1"/>
  <c r="T465" i="1"/>
  <c r="T464" i="1"/>
  <c r="T463" i="1"/>
  <c r="T460" i="1"/>
  <c r="T459" i="1"/>
  <c r="T458" i="1"/>
  <c r="T457" i="1"/>
  <c r="T456" i="1"/>
  <c r="T454" i="1"/>
  <c r="T453" i="1"/>
  <c r="T450" i="1"/>
  <c r="T461" i="1" l="1"/>
  <c r="E401" i="1"/>
  <c r="T407" i="1"/>
  <c r="T423" i="1"/>
  <c r="T416" i="1"/>
  <c r="T433" i="1"/>
  <c r="T435" i="1"/>
  <c r="T421" i="1"/>
  <c r="F403" i="1"/>
  <c r="F401" i="1" s="1"/>
  <c r="T452" i="1"/>
  <c r="T401" i="1"/>
  <c r="T462" i="1"/>
  <c r="T439" i="1"/>
  <c r="T441" i="1"/>
  <c r="T455" i="1"/>
  <c r="T396" i="1"/>
  <c r="T427" i="1"/>
  <c r="T429" i="1"/>
  <c r="T410" i="1"/>
  <c r="D401" i="1"/>
  <c r="T400" i="1"/>
  <c r="T422" i="1"/>
  <c r="T428" i="1"/>
  <c r="T434" i="1"/>
  <c r="T440" i="1"/>
  <c r="T451" i="1"/>
  <c r="T398" i="1" l="1"/>
  <c r="T397" i="1"/>
  <c r="T399" i="1"/>
  <c r="T413" i="1"/>
  <c r="T449" i="1"/>
  <c r="T431" i="1"/>
  <c r="T425" i="1"/>
  <c r="T437" i="1"/>
  <c r="T419" i="1"/>
  <c r="K22" i="1"/>
  <c r="K21" i="1"/>
  <c r="K26" i="1"/>
  <c r="K25" i="1"/>
  <c r="K24" i="1"/>
  <c r="I24" i="1"/>
  <c r="I25" i="1"/>
  <c r="I26" i="1"/>
  <c r="R24" i="1" l="1"/>
  <c r="K19" i="1"/>
  <c r="K20" i="1"/>
  <c r="I20" i="1"/>
  <c r="R26" i="1"/>
  <c r="I19" i="1"/>
  <c r="R25" i="1"/>
  <c r="T395" i="1"/>
  <c r="I18" i="1"/>
  <c r="K23" i="1"/>
  <c r="K18" i="1"/>
  <c r="R19" i="1" l="1"/>
  <c r="R20" i="1"/>
  <c r="R18" i="1"/>
  <c r="K17" i="1"/>
  <c r="H4" i="7" l="1"/>
  <c r="N4" i="7" l="1"/>
  <c r="R772" i="1"/>
  <c r="R769" i="1" l="1"/>
  <c r="R768" i="1"/>
  <c r="I764" i="1"/>
  <c r="R770" i="1"/>
  <c r="R771" i="1"/>
  <c r="Q771" i="1"/>
  <c r="N634" i="1" l="1"/>
  <c r="K634" i="1"/>
  <c r="I634" i="1"/>
  <c r="H634" i="1"/>
  <c r="G634" i="1"/>
  <c r="N633" i="1"/>
  <c r="K633" i="1"/>
  <c r="I633" i="1"/>
  <c r="H633" i="1"/>
  <c r="G633" i="1"/>
  <c r="K632" i="1"/>
  <c r="I632" i="1"/>
  <c r="H632" i="1"/>
  <c r="G632" i="1"/>
  <c r="K631" i="1"/>
  <c r="I631" i="1"/>
  <c r="H631" i="1"/>
  <c r="G631" i="1"/>
  <c r="F631" i="1"/>
  <c r="F629" i="1" s="1"/>
  <c r="N630" i="1"/>
  <c r="K630" i="1"/>
  <c r="I630" i="1"/>
  <c r="H630" i="1"/>
  <c r="G630" i="1"/>
  <c r="E629" i="1"/>
  <c r="D629" i="1"/>
  <c r="F161" i="1"/>
  <c r="E161" i="1"/>
  <c r="D161" i="1"/>
  <c r="O630" i="1" l="1"/>
  <c r="CJ630" i="1" s="1"/>
  <c r="R630" i="1"/>
  <c r="Q165" i="1"/>
  <c r="O633" i="1"/>
  <c r="CJ633" i="1" s="1"/>
  <c r="Q164" i="1"/>
  <c r="R631" i="1"/>
  <c r="O634" i="1"/>
  <c r="CJ634" i="1" s="1"/>
  <c r="Q166" i="1"/>
  <c r="Q634" i="1"/>
  <c r="T622" i="1" s="1"/>
  <c r="Q630" i="1"/>
  <c r="T618" i="1" s="1"/>
  <c r="Q633" i="1"/>
  <c r="T621" i="1" s="1"/>
  <c r="R632" i="1"/>
  <c r="R633" i="1"/>
  <c r="R162" i="1"/>
  <c r="R163" i="1"/>
  <c r="R166" i="1"/>
  <c r="R164" i="1"/>
  <c r="R165" i="1"/>
  <c r="R634" i="1"/>
  <c r="I629" i="1"/>
  <c r="M630" i="1"/>
  <c r="Q163" i="1"/>
  <c r="CG165" i="1"/>
  <c r="CG163" i="1"/>
  <c r="CG166" i="1"/>
  <c r="G161" i="1"/>
  <c r="CG162" i="1"/>
  <c r="CG164" i="1"/>
  <c r="K161" i="1"/>
  <c r="I161" i="1"/>
  <c r="H161" i="1"/>
  <c r="P634" i="1"/>
  <c r="N631" i="1"/>
  <c r="M633" i="1"/>
  <c r="M631" i="1"/>
  <c r="J631" i="1"/>
  <c r="M634" i="1"/>
  <c r="L162" i="1"/>
  <c r="L163" i="1"/>
  <c r="L632" i="1"/>
  <c r="G629" i="1"/>
  <c r="L630" i="1"/>
  <c r="P630" i="1"/>
  <c r="M632" i="1"/>
  <c r="L633" i="1"/>
  <c r="P633" i="1"/>
  <c r="J632" i="1"/>
  <c r="N632" i="1"/>
  <c r="L634" i="1"/>
  <c r="K629" i="1"/>
  <c r="J630" i="1"/>
  <c r="L631" i="1"/>
  <c r="J633" i="1"/>
  <c r="H629" i="1"/>
  <c r="J634" i="1"/>
  <c r="L164" i="1"/>
  <c r="P164" i="1"/>
  <c r="L165" i="1"/>
  <c r="P165" i="1"/>
  <c r="L166" i="1"/>
  <c r="P166" i="1"/>
  <c r="M162" i="1"/>
  <c r="M163" i="1"/>
  <c r="M164" i="1"/>
  <c r="M165" i="1"/>
  <c r="M166" i="1"/>
  <c r="J162" i="1"/>
  <c r="Q162" i="1"/>
  <c r="J163" i="1"/>
  <c r="J164" i="1"/>
  <c r="J165" i="1"/>
  <c r="J166" i="1"/>
  <c r="O631" i="1" l="1"/>
  <c r="CJ631" i="1" s="1"/>
  <c r="Q632" i="1"/>
  <c r="P631" i="1"/>
  <c r="O632" i="1"/>
  <c r="CJ632" i="1" s="1"/>
  <c r="Q631" i="1"/>
  <c r="T619" i="1" s="1"/>
  <c r="R161" i="1"/>
  <c r="J629" i="1"/>
  <c r="R629" i="1"/>
  <c r="M161" i="1"/>
  <c r="CG161" i="1"/>
  <c r="P163" i="1"/>
  <c r="J161" i="1"/>
  <c r="L161" i="1"/>
  <c r="E15" i="7"/>
  <c r="K15" i="7" s="1"/>
  <c r="H10" i="7"/>
  <c r="N10" i="7" s="1"/>
  <c r="G10" i="7"/>
  <c r="M10" i="7" s="1"/>
  <c r="L629" i="1"/>
  <c r="M629" i="1"/>
  <c r="P632" i="1"/>
  <c r="T620" i="1"/>
  <c r="N629" i="1"/>
  <c r="N161" i="1"/>
  <c r="P162" i="1"/>
  <c r="F10" i="7"/>
  <c r="L10" i="7" s="1"/>
  <c r="Q161" i="1" l="1"/>
  <c r="P629" i="1"/>
  <c r="O161" i="1"/>
  <c r="CJ161" i="1" s="1"/>
  <c r="O629" i="1"/>
  <c r="CJ629" i="1" s="1"/>
  <c r="Q629" i="1"/>
  <c r="T617" i="1" s="1"/>
  <c r="E10" i="7"/>
  <c r="K10" i="7" s="1"/>
  <c r="I10" i="7"/>
  <c r="J10" i="7"/>
  <c r="F15" i="7"/>
  <c r="L15" i="7" s="1"/>
  <c r="G15" i="7"/>
  <c r="M15" i="7" s="1"/>
  <c r="H15" i="7"/>
  <c r="N15" i="7" s="1"/>
  <c r="P161" i="1"/>
  <c r="J15" i="7" l="1"/>
  <c r="I15" i="7"/>
  <c r="N406" i="1" l="1"/>
  <c r="N405" i="1"/>
  <c r="N827" i="1"/>
  <c r="Q406" i="1" l="1"/>
  <c r="O406" i="1"/>
  <c r="CJ406" i="1" s="1"/>
  <c r="N286" i="1" l="1"/>
  <c r="N285" i="1"/>
  <c r="N282" i="1"/>
  <c r="N284" i="1"/>
  <c r="N263" i="1"/>
  <c r="N272" i="1"/>
  <c r="N271" i="1"/>
  <c r="N268" i="1"/>
  <c r="N626" i="1"/>
  <c r="N625" i="1"/>
  <c r="N628" i="1"/>
  <c r="N627" i="1"/>
  <c r="N624" i="1"/>
  <c r="Q770" i="1" l="1"/>
  <c r="Q772" i="1"/>
  <c r="Q263" i="1"/>
  <c r="O263" i="1"/>
  <c r="CJ263" i="1" s="1"/>
  <c r="Q769" i="1"/>
  <c r="Q768" i="1"/>
  <c r="N261" i="1"/>
  <c r="N623" i="1"/>
  <c r="N283" i="1"/>
  <c r="N281" i="1" l="1"/>
  <c r="N611" i="1"/>
  <c r="N28" i="1"/>
  <c r="N27" i="1"/>
  <c r="N24" i="1"/>
  <c r="N26" i="1"/>
  <c r="N25" i="1"/>
  <c r="N404" i="1"/>
  <c r="N403" i="1"/>
  <c r="N402" i="1"/>
  <c r="N21" i="1" l="1"/>
  <c r="N19" i="1"/>
  <c r="N22" i="1"/>
  <c r="N20" i="1"/>
  <c r="N18" i="1"/>
  <c r="N401" i="1"/>
  <c r="N23" i="1"/>
  <c r="N17" i="1" l="1"/>
  <c r="N258" i="1"/>
  <c r="N260" i="1"/>
  <c r="N259" i="1"/>
  <c r="N256" i="1"/>
  <c r="P262" i="1"/>
  <c r="P265" i="1"/>
  <c r="P266" i="1"/>
  <c r="P274" i="1"/>
  <c r="P277" i="1"/>
  <c r="P278" i="1"/>
  <c r="P202" i="1"/>
  <c r="P816" i="1"/>
  <c r="P817" i="1"/>
  <c r="P818" i="1"/>
  <c r="P819" i="1"/>
  <c r="P820" i="1"/>
  <c r="N255" i="1" l="1"/>
  <c r="R807" i="1" l="1"/>
  <c r="K815" i="1"/>
  <c r="H815" i="1"/>
  <c r="CJ815" i="1" s="1"/>
  <c r="I815" i="1"/>
  <c r="G815" i="1"/>
  <c r="F877" i="1"/>
  <c r="F875" i="1" s="1"/>
  <c r="E877" i="1"/>
  <c r="E875" i="1" s="1"/>
  <c r="D877" i="1"/>
  <c r="D875" i="1" s="1"/>
  <c r="Q815" i="1" l="1"/>
  <c r="Q805" i="1"/>
  <c r="Q875" i="1"/>
  <c r="Q807" i="1"/>
  <c r="Q808" i="1"/>
  <c r="Q806" i="1"/>
  <c r="R808" i="1"/>
  <c r="R805" i="1"/>
  <c r="R806" i="1"/>
  <c r="R815" i="1"/>
  <c r="R875" i="1"/>
  <c r="P815" i="1"/>
  <c r="K803" i="1"/>
  <c r="K628" i="1"/>
  <c r="I628" i="1"/>
  <c r="H628" i="1"/>
  <c r="G628" i="1"/>
  <c r="K627" i="1"/>
  <c r="I627" i="1"/>
  <c r="H627" i="1"/>
  <c r="G627" i="1"/>
  <c r="K626" i="1"/>
  <c r="I626" i="1"/>
  <c r="H626" i="1"/>
  <c r="G626" i="1"/>
  <c r="K625" i="1"/>
  <c r="I625" i="1"/>
  <c r="G625" i="1"/>
  <c r="K624" i="1"/>
  <c r="G624" i="1"/>
  <c r="K406" i="1"/>
  <c r="K405" i="1"/>
  <c r="G405" i="1"/>
  <c r="G404" i="1"/>
  <c r="G403" i="1"/>
  <c r="G402" i="1"/>
  <c r="T370" i="1"/>
  <c r="T369" i="1"/>
  <c r="T366" i="1"/>
  <c r="T364" i="1"/>
  <c r="T363" i="1"/>
  <c r="T360" i="1"/>
  <c r="F365" i="1"/>
  <c r="E365" i="1"/>
  <c r="D365" i="1"/>
  <c r="T832" i="1"/>
  <c r="T831" i="1"/>
  <c r="T828" i="1"/>
  <c r="D156" i="1"/>
  <c r="D150" i="1" s="1"/>
  <c r="E156" i="1"/>
  <c r="E150" i="1" s="1"/>
  <c r="F156" i="1"/>
  <c r="F150" i="1" s="1"/>
  <c r="D157" i="1"/>
  <c r="D151" i="1" s="1"/>
  <c r="E157" i="1"/>
  <c r="E151" i="1" s="1"/>
  <c r="F157" i="1"/>
  <c r="F151" i="1" s="1"/>
  <c r="D158" i="1"/>
  <c r="E158" i="1"/>
  <c r="E152" i="1" s="1"/>
  <c r="F158" i="1"/>
  <c r="F152" i="1" s="1"/>
  <c r="D159" i="1"/>
  <c r="D153" i="1" s="1"/>
  <c r="E159" i="1"/>
  <c r="E153" i="1" s="1"/>
  <c r="F159" i="1"/>
  <c r="F153" i="1" s="1"/>
  <c r="D160" i="1"/>
  <c r="D154" i="1" s="1"/>
  <c r="E160" i="1"/>
  <c r="E154" i="1" s="1"/>
  <c r="F160" i="1"/>
  <c r="F154" i="1" s="1"/>
  <c r="R186" i="1"/>
  <c r="D187" i="1"/>
  <c r="E187" i="1"/>
  <c r="F187" i="1"/>
  <c r="R187" i="1"/>
  <c r="D188" i="1"/>
  <c r="E188" i="1"/>
  <c r="F188" i="1"/>
  <c r="D189" i="1"/>
  <c r="E189" i="1"/>
  <c r="F189" i="1"/>
  <c r="R189" i="1"/>
  <c r="D190" i="1"/>
  <c r="E190" i="1"/>
  <c r="F190" i="1"/>
  <c r="R190" i="1"/>
  <c r="J202" i="1"/>
  <c r="L202" i="1"/>
  <c r="M202" i="1"/>
  <c r="P615" i="1" l="1"/>
  <c r="Q615" i="1"/>
  <c r="T603" i="1" s="1"/>
  <c r="Q616" i="1"/>
  <c r="T604" i="1" s="1"/>
  <c r="P616" i="1"/>
  <c r="R614" i="1"/>
  <c r="R615" i="1"/>
  <c r="J615" i="1"/>
  <c r="R616" i="1"/>
  <c r="J616" i="1"/>
  <c r="M614" i="1"/>
  <c r="L615" i="1"/>
  <c r="M615" i="1"/>
  <c r="M616" i="1"/>
  <c r="L616" i="1"/>
  <c r="Q366" i="1"/>
  <c r="T354" i="1" s="1"/>
  <c r="T447" i="1"/>
  <c r="T444" i="1"/>
  <c r="Q186" i="1"/>
  <c r="Q867" i="1"/>
  <c r="Q868" i="1"/>
  <c r="T445" i="1"/>
  <c r="Q646" i="1"/>
  <c r="T448" i="1"/>
  <c r="Q864" i="1"/>
  <c r="Q369" i="1"/>
  <c r="T357" i="1" s="1"/>
  <c r="Q370" i="1"/>
  <c r="T358" i="1" s="1"/>
  <c r="Q626" i="1"/>
  <c r="T614" i="1" s="1"/>
  <c r="O626" i="1"/>
  <c r="CJ626" i="1" s="1"/>
  <c r="Q627" i="1"/>
  <c r="O627" i="1"/>
  <c r="CJ627" i="1" s="1"/>
  <c r="Q628" i="1"/>
  <c r="O628" i="1"/>
  <c r="CJ628" i="1" s="1"/>
  <c r="Q188" i="1"/>
  <c r="Q187" i="1"/>
  <c r="Q190" i="1"/>
  <c r="Q189" i="1"/>
  <c r="R368" i="1"/>
  <c r="R369" i="1"/>
  <c r="R370" i="1"/>
  <c r="R625" i="1"/>
  <c r="R626" i="1"/>
  <c r="R627" i="1"/>
  <c r="R628" i="1"/>
  <c r="R188" i="1"/>
  <c r="R867" i="1"/>
  <c r="R366" i="1"/>
  <c r="I405" i="1"/>
  <c r="R405" i="1" s="1"/>
  <c r="R646" i="1"/>
  <c r="L186" i="1"/>
  <c r="R406" i="1"/>
  <c r="R367" i="1"/>
  <c r="R644" i="1"/>
  <c r="K404" i="1"/>
  <c r="R404" i="1" s="1"/>
  <c r="K403" i="1"/>
  <c r="I403" i="1"/>
  <c r="K402" i="1"/>
  <c r="I402" i="1"/>
  <c r="R868" i="1"/>
  <c r="R864" i="1"/>
  <c r="R865" i="1"/>
  <c r="M406" i="1"/>
  <c r="CG186" i="1"/>
  <c r="G401" i="1"/>
  <c r="E5" i="7"/>
  <c r="K5" i="7" s="1"/>
  <c r="CG190" i="1"/>
  <c r="CG188" i="1"/>
  <c r="H5" i="7"/>
  <c r="CG189" i="1"/>
  <c r="CG187" i="1"/>
  <c r="H403" i="1"/>
  <c r="H404" i="1"/>
  <c r="CG177" i="1"/>
  <c r="CG174" i="1"/>
  <c r="CG178" i="1"/>
  <c r="H402" i="1"/>
  <c r="H405" i="1"/>
  <c r="O405" i="1" s="1"/>
  <c r="CJ405" i="1" s="1"/>
  <c r="Q368" i="1"/>
  <c r="Q367" i="1"/>
  <c r="P190" i="1"/>
  <c r="T830" i="1"/>
  <c r="P186" i="1"/>
  <c r="P189" i="1"/>
  <c r="P366" i="1"/>
  <c r="P369" i="1"/>
  <c r="T367" i="1"/>
  <c r="T368" i="1"/>
  <c r="P626" i="1"/>
  <c r="T362" i="1"/>
  <c r="P370" i="1"/>
  <c r="P628" i="1"/>
  <c r="M627" i="1"/>
  <c r="H624" i="1"/>
  <c r="G623" i="1"/>
  <c r="M625" i="1"/>
  <c r="L628" i="1"/>
  <c r="J628" i="1"/>
  <c r="I624" i="1"/>
  <c r="H625" i="1"/>
  <c r="M626" i="1"/>
  <c r="J627" i="1"/>
  <c r="M628" i="1"/>
  <c r="T616" i="1"/>
  <c r="J626" i="1"/>
  <c r="L627" i="1"/>
  <c r="K623" i="1"/>
  <c r="L626" i="1"/>
  <c r="E16" i="7"/>
  <c r="K16" i="7" s="1"/>
  <c r="J366" i="1"/>
  <c r="R643" i="1"/>
  <c r="R645" i="1"/>
  <c r="J368" i="1"/>
  <c r="G365" i="1"/>
  <c r="E11" i="7" s="1"/>
  <c r="K11" i="7" s="1"/>
  <c r="J370" i="1"/>
  <c r="H365" i="1"/>
  <c r="T446" i="1"/>
  <c r="J369" i="1"/>
  <c r="L370" i="1"/>
  <c r="J367" i="1"/>
  <c r="I365" i="1"/>
  <c r="L368" i="1"/>
  <c r="L366" i="1"/>
  <c r="K365" i="1"/>
  <c r="H11" i="7" s="1"/>
  <c r="N11" i="7" s="1"/>
  <c r="M366" i="1"/>
  <c r="M368" i="1"/>
  <c r="M370" i="1"/>
  <c r="L367" i="1"/>
  <c r="L369" i="1"/>
  <c r="M367" i="1"/>
  <c r="M369" i="1"/>
  <c r="T361" i="1"/>
  <c r="T822" i="1"/>
  <c r="T829" i="1"/>
  <c r="J190" i="1"/>
  <c r="J189" i="1"/>
  <c r="L187" i="1"/>
  <c r="J186" i="1"/>
  <c r="L190" i="1"/>
  <c r="E149" i="1"/>
  <c r="J187" i="1"/>
  <c r="M189" i="1"/>
  <c r="M187" i="1"/>
  <c r="M186" i="1"/>
  <c r="L189" i="1"/>
  <c r="M190" i="1"/>
  <c r="R185" i="1"/>
  <c r="F149" i="1"/>
  <c r="J188" i="1"/>
  <c r="M188" i="1"/>
  <c r="L188" i="1"/>
  <c r="E155" i="1"/>
  <c r="D155" i="1"/>
  <c r="D152" i="1"/>
  <c r="F155" i="1"/>
  <c r="N5" i="7" l="1"/>
  <c r="T840" i="1"/>
  <c r="T858" i="1"/>
  <c r="T826" i="1"/>
  <c r="T862" i="1"/>
  <c r="T825" i="1"/>
  <c r="T861" i="1"/>
  <c r="T844" i="1"/>
  <c r="T843" i="1"/>
  <c r="O625" i="1"/>
  <c r="CJ625" i="1" s="1"/>
  <c r="E17" i="7"/>
  <c r="K17" i="7" s="1"/>
  <c r="G611" i="1"/>
  <c r="H17" i="7"/>
  <c r="N17" i="7" s="1"/>
  <c r="R624" i="1"/>
  <c r="O624" i="1"/>
  <c r="CJ624" i="1" s="1"/>
  <c r="Q403" i="1"/>
  <c r="O403" i="1"/>
  <c r="CJ403" i="1" s="1"/>
  <c r="Q159" i="1"/>
  <c r="Q160" i="1"/>
  <c r="Q642" i="1"/>
  <c r="Q402" i="1"/>
  <c r="T390" i="1" s="1"/>
  <c r="O402" i="1"/>
  <c r="CJ402" i="1" s="1"/>
  <c r="Q185" i="1"/>
  <c r="T443" i="1"/>
  <c r="Q645" i="1"/>
  <c r="Q156" i="1"/>
  <c r="Q404" i="1"/>
  <c r="T392" i="1" s="1"/>
  <c r="O404" i="1"/>
  <c r="CJ404" i="1" s="1"/>
  <c r="Q863" i="1"/>
  <c r="T857" i="1" s="1"/>
  <c r="Q865" i="1"/>
  <c r="T859" i="1" s="1"/>
  <c r="Q625" i="1"/>
  <c r="T613" i="1" s="1"/>
  <c r="Q643" i="1"/>
  <c r="Q624" i="1"/>
  <c r="T612" i="1" s="1"/>
  <c r="Q405" i="1"/>
  <c r="T393" i="1" s="1"/>
  <c r="Q866" i="1"/>
  <c r="R402" i="1"/>
  <c r="R403" i="1"/>
  <c r="M403" i="1"/>
  <c r="M405" i="1"/>
  <c r="M404" i="1"/>
  <c r="K401" i="1"/>
  <c r="H14" i="7" s="1"/>
  <c r="N14" i="7" s="1"/>
  <c r="R642" i="1"/>
  <c r="R156" i="1"/>
  <c r="R153" i="1"/>
  <c r="R159" i="1"/>
  <c r="R154" i="1"/>
  <c r="R160" i="1"/>
  <c r="L185" i="1"/>
  <c r="R365" i="1"/>
  <c r="M402" i="1"/>
  <c r="I401" i="1"/>
  <c r="G14" i="7" s="1"/>
  <c r="M14" i="7" s="1"/>
  <c r="R157" i="1"/>
  <c r="R158" i="1"/>
  <c r="R866" i="1"/>
  <c r="J404" i="1"/>
  <c r="L403" i="1"/>
  <c r="E14" i="7"/>
  <c r="K14" i="7" s="1"/>
  <c r="F24" i="9"/>
  <c r="F11" i="7"/>
  <c r="G24" i="9"/>
  <c r="G11" i="7"/>
  <c r="G9" i="9"/>
  <c r="G16" i="7"/>
  <c r="M16" i="7" s="1"/>
  <c r="F7" i="9"/>
  <c r="L406" i="1"/>
  <c r="T394" i="1"/>
  <c r="P406" i="1"/>
  <c r="H401" i="1"/>
  <c r="O401" i="1" s="1"/>
  <c r="CJ401" i="1" s="1"/>
  <c r="P402" i="1"/>
  <c r="L402" i="1"/>
  <c r="J406" i="1"/>
  <c r="L404" i="1"/>
  <c r="P404" i="1"/>
  <c r="J402" i="1"/>
  <c r="CG159" i="1"/>
  <c r="P405" i="1"/>
  <c r="CG175" i="1"/>
  <c r="CG176" i="1"/>
  <c r="CG185" i="1"/>
  <c r="CG160" i="1"/>
  <c r="L405" i="1"/>
  <c r="J405" i="1"/>
  <c r="J403" i="1"/>
  <c r="T391" i="1"/>
  <c r="P403" i="1"/>
  <c r="T356" i="1"/>
  <c r="N365" i="1"/>
  <c r="M158" i="1"/>
  <c r="R863" i="1"/>
  <c r="E9" i="9"/>
  <c r="H17" i="9"/>
  <c r="G7" i="9"/>
  <c r="E4" i="9"/>
  <c r="E7" i="9"/>
  <c r="E18" i="9"/>
  <c r="E24" i="9"/>
  <c r="H24" i="9"/>
  <c r="E17" i="9"/>
  <c r="M624" i="1"/>
  <c r="I155" i="1"/>
  <c r="P159" i="1"/>
  <c r="P160" i="1"/>
  <c r="P367" i="1"/>
  <c r="P625" i="1"/>
  <c r="P624" i="1"/>
  <c r="P156" i="1"/>
  <c r="T365" i="1"/>
  <c r="T615" i="1"/>
  <c r="P627" i="1"/>
  <c r="T359" i="1"/>
  <c r="J365" i="1"/>
  <c r="M185" i="1"/>
  <c r="L156" i="1"/>
  <c r="T355" i="1"/>
  <c r="T827" i="1"/>
  <c r="H623" i="1"/>
  <c r="M160" i="1"/>
  <c r="M156" i="1"/>
  <c r="L160" i="1"/>
  <c r="L624" i="1"/>
  <c r="J156" i="1"/>
  <c r="L625" i="1"/>
  <c r="J625" i="1"/>
  <c r="J624" i="1"/>
  <c r="I623" i="1"/>
  <c r="J160" i="1"/>
  <c r="M157" i="1"/>
  <c r="H4" i="9"/>
  <c r="E19" i="7"/>
  <c r="K19" i="7" s="1"/>
  <c r="M365" i="1"/>
  <c r="L365" i="1"/>
  <c r="J159" i="1"/>
  <c r="D149" i="1"/>
  <c r="K155" i="1"/>
  <c r="G155" i="1"/>
  <c r="L159" i="1"/>
  <c r="M159" i="1"/>
  <c r="J185" i="1"/>
  <c r="I11" i="7" l="1"/>
  <c r="M11" i="7"/>
  <c r="T824" i="1"/>
  <c r="T860" i="1"/>
  <c r="Q365" i="1"/>
  <c r="J11" i="7"/>
  <c r="L11" i="7"/>
  <c r="T823" i="1"/>
  <c r="T841" i="1"/>
  <c r="T839" i="1"/>
  <c r="T842" i="1"/>
  <c r="R613" i="1"/>
  <c r="J613" i="1"/>
  <c r="M613" i="1"/>
  <c r="H611" i="1"/>
  <c r="Q612" i="1"/>
  <c r="T600" i="1" s="1"/>
  <c r="P612" i="1"/>
  <c r="Q613" i="1"/>
  <c r="T601" i="1" s="1"/>
  <c r="P613" i="1"/>
  <c r="L613" i="1"/>
  <c r="L612" i="1"/>
  <c r="K611" i="1"/>
  <c r="Q614" i="1"/>
  <c r="T602" i="1" s="1"/>
  <c r="P614" i="1"/>
  <c r="J614" i="1"/>
  <c r="L614" i="1"/>
  <c r="R623" i="1"/>
  <c r="M401" i="1"/>
  <c r="F5" i="7"/>
  <c r="M154" i="1"/>
  <c r="F12" i="9"/>
  <c r="Q150" i="1"/>
  <c r="O365" i="1"/>
  <c r="CJ365" i="1" s="1"/>
  <c r="Q153" i="1"/>
  <c r="Q623" i="1"/>
  <c r="T611" i="1" s="1"/>
  <c r="O623" i="1"/>
  <c r="CJ623" i="1" s="1"/>
  <c r="P158" i="1"/>
  <c r="Q158" i="1"/>
  <c r="Q154" i="1"/>
  <c r="Q644" i="1"/>
  <c r="Q401" i="1"/>
  <c r="T389" i="1" s="1"/>
  <c r="CG173" i="1"/>
  <c r="R150" i="1"/>
  <c r="I14" i="7"/>
  <c r="R401" i="1"/>
  <c r="F17" i="7"/>
  <c r="R641" i="1"/>
  <c r="R155" i="1"/>
  <c r="R152" i="1"/>
  <c r="R151" i="1"/>
  <c r="H9" i="9"/>
  <c r="G5" i="7"/>
  <c r="L158" i="1"/>
  <c r="H155" i="1"/>
  <c r="J24" i="9"/>
  <c r="F9" i="9"/>
  <c r="F16" i="7"/>
  <c r="L16" i="7" s="1"/>
  <c r="M152" i="1"/>
  <c r="L401" i="1"/>
  <c r="F14" i="7"/>
  <c r="P153" i="1"/>
  <c r="G11" i="9"/>
  <c r="G19" i="7"/>
  <c r="M19" i="7" s="1"/>
  <c r="G17" i="9"/>
  <c r="I17" i="9" s="1"/>
  <c r="G17" i="7"/>
  <c r="M150" i="1"/>
  <c r="M151" i="1"/>
  <c r="J401" i="1"/>
  <c r="G149" i="1"/>
  <c r="CG158" i="1"/>
  <c r="P401" i="1"/>
  <c r="J157" i="1"/>
  <c r="K149" i="1"/>
  <c r="CI150" i="1" s="1"/>
  <c r="L157" i="1"/>
  <c r="J158" i="1"/>
  <c r="T353" i="1"/>
  <c r="Q157" i="1"/>
  <c r="I24" i="9"/>
  <c r="H7" i="9"/>
  <c r="J7" i="9" s="1"/>
  <c r="T821" i="1"/>
  <c r="P623" i="1"/>
  <c r="F17" i="9"/>
  <c r="J17" i="9" s="1"/>
  <c r="E11" i="9"/>
  <c r="G4" i="9"/>
  <c r="I4" i="9" s="1"/>
  <c r="E26" i="9"/>
  <c r="H12" i="9"/>
  <c r="E12" i="9"/>
  <c r="H18" i="9"/>
  <c r="G12" i="9"/>
  <c r="G18" i="9"/>
  <c r="L150" i="1"/>
  <c r="F4" i="9"/>
  <c r="J4" i="9" s="1"/>
  <c r="G10" i="9"/>
  <c r="H26" i="9"/>
  <c r="G26" i="9"/>
  <c r="F26" i="9"/>
  <c r="I149" i="1"/>
  <c r="P150" i="1"/>
  <c r="J153" i="1"/>
  <c r="P365" i="1"/>
  <c r="P154" i="1"/>
  <c r="F19" i="7"/>
  <c r="L19" i="7" s="1"/>
  <c r="M623" i="1"/>
  <c r="L623" i="1"/>
  <c r="J150" i="1"/>
  <c r="L154" i="1"/>
  <c r="J154" i="1"/>
  <c r="M155" i="1"/>
  <c r="J623" i="1"/>
  <c r="H10" i="9"/>
  <c r="F10" i="9"/>
  <c r="L153" i="1"/>
  <c r="M153" i="1"/>
  <c r="I17" i="7" l="1"/>
  <c r="M17" i="7"/>
  <c r="J17" i="7"/>
  <c r="L17" i="7"/>
  <c r="J14" i="7"/>
  <c r="L14" i="7"/>
  <c r="I5" i="7"/>
  <c r="M5" i="7"/>
  <c r="J5" i="7"/>
  <c r="L5" i="7"/>
  <c r="R612" i="1"/>
  <c r="I611" i="1"/>
  <c r="M611" i="1" s="1"/>
  <c r="J612" i="1"/>
  <c r="L611" i="1"/>
  <c r="Q611" i="1"/>
  <c r="T599" i="1" s="1"/>
  <c r="O611" i="1"/>
  <c r="CJ611" i="1" s="1"/>
  <c r="P611" i="1"/>
  <c r="M612" i="1"/>
  <c r="J12" i="9"/>
  <c r="R149" i="1"/>
  <c r="J155" i="1"/>
  <c r="Q641" i="1"/>
  <c r="Q152" i="1"/>
  <c r="E6" i="7"/>
  <c r="K6" i="7" s="1"/>
  <c r="CG150" i="1"/>
  <c r="H16" i="7"/>
  <c r="P152" i="1"/>
  <c r="L152" i="1"/>
  <c r="J152" i="1"/>
  <c r="E13" i="9"/>
  <c r="L155" i="1"/>
  <c r="J151" i="1"/>
  <c r="L151" i="1"/>
  <c r="H149" i="1"/>
  <c r="H11" i="9"/>
  <c r="I11" i="9" s="1"/>
  <c r="H19" i="7"/>
  <c r="G13" i="9"/>
  <c r="G6" i="7"/>
  <c r="M6" i="7" s="1"/>
  <c r="H13" i="9"/>
  <c r="H6" i="7"/>
  <c r="I7" i="9"/>
  <c r="I18" i="9"/>
  <c r="F11" i="9"/>
  <c r="F18" i="9"/>
  <c r="J18" i="9" s="1"/>
  <c r="J9" i="9"/>
  <c r="I9" i="9"/>
  <c r="I10" i="9"/>
  <c r="I12" i="9"/>
  <c r="J10" i="9"/>
  <c r="E10" i="9"/>
  <c r="I26" i="9"/>
  <c r="J26" i="9"/>
  <c r="Q151" i="1"/>
  <c r="N155" i="1"/>
  <c r="P157" i="1"/>
  <c r="M149" i="1"/>
  <c r="T808" i="1"/>
  <c r="M820" i="1"/>
  <c r="L820" i="1"/>
  <c r="J820" i="1"/>
  <c r="T807" i="1"/>
  <c r="M819" i="1"/>
  <c r="L819" i="1"/>
  <c r="J819" i="1"/>
  <c r="T806" i="1"/>
  <c r="M818" i="1"/>
  <c r="L818" i="1"/>
  <c r="J818" i="1"/>
  <c r="T805" i="1"/>
  <c r="M817" i="1"/>
  <c r="L817" i="1"/>
  <c r="J817" i="1"/>
  <c r="T804" i="1"/>
  <c r="M816" i="1"/>
  <c r="L816" i="1"/>
  <c r="J816" i="1"/>
  <c r="F815" i="1"/>
  <c r="E815" i="1"/>
  <c r="D815" i="1"/>
  <c r="P808" i="1"/>
  <c r="P807" i="1"/>
  <c r="P806" i="1"/>
  <c r="P805" i="1"/>
  <c r="F805" i="1"/>
  <c r="F803" i="1" s="1"/>
  <c r="D805" i="1"/>
  <c r="E803" i="1"/>
  <c r="K272" i="1"/>
  <c r="K271" i="1"/>
  <c r="K270" i="1"/>
  <c r="K268" i="1"/>
  <c r="R269" i="1"/>
  <c r="G271" i="1"/>
  <c r="H271" i="1"/>
  <c r="I271" i="1"/>
  <c r="G272" i="1"/>
  <c r="H272" i="1"/>
  <c r="I272" i="1"/>
  <c r="H268" i="1"/>
  <c r="I268" i="1"/>
  <c r="G268" i="1"/>
  <c r="K260" i="1"/>
  <c r="K259" i="1"/>
  <c r="K258" i="1"/>
  <c r="K256" i="1"/>
  <c r="G258" i="1"/>
  <c r="H258" i="1"/>
  <c r="I258" i="1"/>
  <c r="G259" i="1"/>
  <c r="H259" i="1"/>
  <c r="I259" i="1"/>
  <c r="G260" i="1"/>
  <c r="H260" i="1"/>
  <c r="I260" i="1"/>
  <c r="H256" i="1"/>
  <c r="I256" i="1"/>
  <c r="G256" i="1"/>
  <c r="N6" i="7" l="1"/>
  <c r="J19" i="7"/>
  <c r="N19" i="7"/>
  <c r="Q155" i="1"/>
  <c r="I16" i="7"/>
  <c r="N16" i="7"/>
  <c r="R259" i="1"/>
  <c r="R611" i="1"/>
  <c r="J611" i="1"/>
  <c r="R257" i="1"/>
  <c r="Q272" i="1"/>
  <c r="O272" i="1"/>
  <c r="CJ272" i="1" s="1"/>
  <c r="Q257" i="1"/>
  <c r="O257" i="1"/>
  <c r="CJ257" i="1" s="1"/>
  <c r="Q256" i="1"/>
  <c r="O256" i="1"/>
  <c r="CJ256" i="1" s="1"/>
  <c r="Q258" i="1"/>
  <c r="O258" i="1"/>
  <c r="CJ258" i="1" s="1"/>
  <c r="Q268" i="1"/>
  <c r="O268" i="1"/>
  <c r="CJ268" i="1" s="1"/>
  <c r="Q800" i="1"/>
  <c r="Q260" i="1"/>
  <c r="O260" i="1"/>
  <c r="CJ260" i="1" s="1"/>
  <c r="Q259" i="1"/>
  <c r="O259" i="1"/>
  <c r="CJ259" i="1" s="1"/>
  <c r="Q271" i="1"/>
  <c r="O271" i="1"/>
  <c r="CJ271" i="1" s="1"/>
  <c r="Q799" i="1"/>
  <c r="O155" i="1"/>
  <c r="CJ155" i="1" s="1"/>
  <c r="Q269" i="1"/>
  <c r="Q804" i="1"/>
  <c r="T792" i="1" s="1"/>
  <c r="R272" i="1"/>
  <c r="R270" i="1"/>
  <c r="F6" i="7"/>
  <c r="CH150" i="1"/>
  <c r="R268" i="1"/>
  <c r="R256" i="1"/>
  <c r="R258" i="1"/>
  <c r="R271" i="1"/>
  <c r="I803" i="1"/>
  <c r="R804" i="1"/>
  <c r="R260" i="1"/>
  <c r="J16" i="7"/>
  <c r="L149" i="1"/>
  <c r="J149" i="1"/>
  <c r="F13" i="9"/>
  <c r="J13" i="9" s="1"/>
  <c r="I13" i="9"/>
  <c r="I19" i="7"/>
  <c r="J11" i="9"/>
  <c r="I6" i="7"/>
  <c r="M269" i="1"/>
  <c r="L269" i="1"/>
  <c r="P272" i="1"/>
  <c r="P271" i="1"/>
  <c r="P269" i="1"/>
  <c r="P155" i="1"/>
  <c r="P268" i="1"/>
  <c r="N149" i="1"/>
  <c r="P151" i="1"/>
  <c r="P258" i="1"/>
  <c r="P259" i="1"/>
  <c r="P256" i="1"/>
  <c r="P260" i="1"/>
  <c r="P257" i="1"/>
  <c r="P804" i="1"/>
  <c r="H803" i="1"/>
  <c r="CJ803" i="1" s="1"/>
  <c r="G803" i="1"/>
  <c r="T795" i="1"/>
  <c r="T794" i="1"/>
  <c r="T793" i="1"/>
  <c r="T796" i="1"/>
  <c r="D803" i="1"/>
  <c r="M805" i="1"/>
  <c r="M807" i="1"/>
  <c r="M808" i="1"/>
  <c r="R800" i="1"/>
  <c r="M804" i="1"/>
  <c r="M806" i="1"/>
  <c r="R798" i="1"/>
  <c r="T803" i="1"/>
  <c r="J815" i="1"/>
  <c r="L815" i="1"/>
  <c r="J804" i="1"/>
  <c r="L804" i="1"/>
  <c r="J805" i="1"/>
  <c r="L805" i="1"/>
  <c r="J806" i="1"/>
  <c r="L806" i="1"/>
  <c r="J807" i="1"/>
  <c r="L807" i="1"/>
  <c r="J808" i="1"/>
  <c r="L808" i="1"/>
  <c r="M815" i="1"/>
  <c r="M278" i="1"/>
  <c r="M272" i="1" s="1"/>
  <c r="L278" i="1"/>
  <c r="L272" i="1" s="1"/>
  <c r="J278" i="1"/>
  <c r="M277" i="1"/>
  <c r="M271" i="1" s="1"/>
  <c r="L277" i="1"/>
  <c r="L271" i="1" s="1"/>
  <c r="J277" i="1"/>
  <c r="M276" i="1"/>
  <c r="M270" i="1" s="1"/>
  <c r="L276" i="1"/>
  <c r="L270" i="1" s="1"/>
  <c r="J276" i="1"/>
  <c r="M275" i="1"/>
  <c r="L275" i="1"/>
  <c r="J275" i="1"/>
  <c r="M274" i="1"/>
  <c r="M268" i="1" s="1"/>
  <c r="L274" i="1"/>
  <c r="J274" i="1"/>
  <c r="F274" i="1"/>
  <c r="E274" i="1"/>
  <c r="D274" i="1"/>
  <c r="K273" i="1"/>
  <c r="I273" i="1"/>
  <c r="H273" i="1"/>
  <c r="G273" i="1"/>
  <c r="F270" i="1"/>
  <c r="E270" i="1"/>
  <c r="D270" i="1"/>
  <c r="F268" i="1"/>
  <c r="E268" i="1"/>
  <c r="D268" i="1"/>
  <c r="K267" i="1"/>
  <c r="I267" i="1"/>
  <c r="G267" i="1"/>
  <c r="M266" i="1"/>
  <c r="F266" i="1"/>
  <c r="E266" i="1"/>
  <c r="D266" i="1"/>
  <c r="M265" i="1"/>
  <c r="F265" i="1"/>
  <c r="E265" i="1"/>
  <c r="D265" i="1"/>
  <c r="M264" i="1"/>
  <c r="M263" i="1"/>
  <c r="F263" i="1"/>
  <c r="E263" i="1"/>
  <c r="D263" i="1"/>
  <c r="M262" i="1"/>
  <c r="M260" i="1"/>
  <c r="F260" i="1"/>
  <c r="E260" i="1"/>
  <c r="D260" i="1"/>
  <c r="M259" i="1"/>
  <c r="F259" i="1"/>
  <c r="E259" i="1"/>
  <c r="D259" i="1"/>
  <c r="M258" i="1"/>
  <c r="F258" i="1"/>
  <c r="E258" i="1"/>
  <c r="D258" i="1"/>
  <c r="M257" i="1"/>
  <c r="M256" i="1"/>
  <c r="F256" i="1"/>
  <c r="E256" i="1"/>
  <c r="D256" i="1"/>
  <c r="I255" i="1"/>
  <c r="H255" i="1"/>
  <c r="G255" i="1"/>
  <c r="R803" i="1" l="1"/>
  <c r="J803" i="1"/>
  <c r="Q149" i="1"/>
  <c r="CJ149" i="1"/>
  <c r="J6" i="7"/>
  <c r="L6" i="7"/>
  <c r="Q261" i="1"/>
  <c r="O261" i="1"/>
  <c r="CJ261" i="1" s="1"/>
  <c r="Q802" i="1"/>
  <c r="Q803" i="1"/>
  <c r="T791" i="1" s="1"/>
  <c r="Q255" i="1"/>
  <c r="O255" i="1"/>
  <c r="CJ255" i="1" s="1"/>
  <c r="Q801" i="1"/>
  <c r="Q798" i="1"/>
  <c r="R799" i="1"/>
  <c r="R802" i="1"/>
  <c r="R267" i="1"/>
  <c r="R273" i="1"/>
  <c r="R801" i="1"/>
  <c r="P803" i="1"/>
  <c r="L273" i="1"/>
  <c r="P149" i="1"/>
  <c r="L803" i="1"/>
  <c r="M273" i="1"/>
  <c r="M803" i="1"/>
  <c r="M267" i="1"/>
  <c r="K255" i="1"/>
  <c r="R255" i="1" s="1"/>
  <c r="H267" i="1"/>
  <c r="J268" i="1"/>
  <c r="J269" i="1"/>
  <c r="J270" i="1"/>
  <c r="J271" i="1"/>
  <c r="J272" i="1"/>
  <c r="J273" i="1"/>
  <c r="L261" i="1"/>
  <c r="J262" i="1"/>
  <c r="L262" i="1"/>
  <c r="J263" i="1"/>
  <c r="L263" i="1"/>
  <c r="J264" i="1"/>
  <c r="L264" i="1"/>
  <c r="J265" i="1"/>
  <c r="L265" i="1"/>
  <c r="J266" i="1"/>
  <c r="L266" i="1"/>
  <c r="J255" i="1"/>
  <c r="J256" i="1"/>
  <c r="L256" i="1"/>
  <c r="J257" i="1"/>
  <c r="L257" i="1"/>
  <c r="J258" i="1"/>
  <c r="L258" i="1"/>
  <c r="J259" i="1"/>
  <c r="L259" i="1"/>
  <c r="J260" i="1"/>
  <c r="L260" i="1"/>
  <c r="CG221" i="1"/>
  <c r="E278" i="1"/>
  <c r="F277" i="1"/>
  <c r="D277" i="1"/>
  <c r="E276" i="1"/>
  <c r="R261" i="1" l="1"/>
  <c r="L267" i="1"/>
  <c r="M255" i="1"/>
  <c r="L255" i="1"/>
  <c r="N270" i="1"/>
  <c r="P276" i="1"/>
  <c r="E272" i="1"/>
  <c r="F271" i="1"/>
  <c r="E275" i="1"/>
  <c r="D271" i="1"/>
  <c r="E271" i="1"/>
  <c r="E277" i="1"/>
  <c r="D278" i="1"/>
  <c r="F272" i="1"/>
  <c r="F278" i="1"/>
  <c r="D276" i="1"/>
  <c r="F275" i="1"/>
  <c r="F276" i="1"/>
  <c r="J267" i="1"/>
  <c r="M261" i="1"/>
  <c r="J261" i="1"/>
  <c r="D275" i="1"/>
  <c r="M802" i="1"/>
  <c r="L802" i="1"/>
  <c r="J802" i="1"/>
  <c r="M801" i="1"/>
  <c r="L801" i="1"/>
  <c r="J801" i="1"/>
  <c r="M800" i="1"/>
  <c r="L800" i="1"/>
  <c r="J800" i="1"/>
  <c r="M799" i="1"/>
  <c r="L799" i="1"/>
  <c r="J799" i="1"/>
  <c r="M798" i="1"/>
  <c r="L798" i="1"/>
  <c r="J798" i="1"/>
  <c r="K797" i="1"/>
  <c r="I797" i="1"/>
  <c r="H797" i="1"/>
  <c r="CJ797" i="1" s="1"/>
  <c r="G797" i="1"/>
  <c r="E23" i="7" s="1"/>
  <c r="K23" i="7" s="1"/>
  <c r="P796" i="1"/>
  <c r="M796" i="1"/>
  <c r="L796" i="1"/>
  <c r="J796" i="1"/>
  <c r="P795" i="1"/>
  <c r="M795" i="1"/>
  <c r="L795" i="1"/>
  <c r="J795" i="1"/>
  <c r="P794" i="1"/>
  <c r="M794" i="1"/>
  <c r="L794" i="1"/>
  <c r="J794" i="1"/>
  <c r="P793" i="1"/>
  <c r="M793" i="1"/>
  <c r="L793" i="1"/>
  <c r="J793" i="1"/>
  <c r="F793" i="1"/>
  <c r="F791" i="1" s="1"/>
  <c r="E793" i="1"/>
  <c r="E791" i="1" s="1"/>
  <c r="D793" i="1"/>
  <c r="D791" i="1" s="1"/>
  <c r="P792" i="1"/>
  <c r="M792" i="1"/>
  <c r="L792" i="1"/>
  <c r="J792" i="1"/>
  <c r="K791" i="1"/>
  <c r="I791" i="1"/>
  <c r="H791" i="1"/>
  <c r="G791" i="1"/>
  <c r="K766" i="1"/>
  <c r="I766" i="1"/>
  <c r="H766" i="1"/>
  <c r="G766" i="1"/>
  <c r="K765" i="1"/>
  <c r="I765" i="1"/>
  <c r="H765" i="1"/>
  <c r="G765" i="1"/>
  <c r="K764" i="1"/>
  <c r="R764" i="1" s="1"/>
  <c r="H764" i="1"/>
  <c r="G764" i="1"/>
  <c r="K763" i="1"/>
  <c r="I763" i="1"/>
  <c r="H763" i="1"/>
  <c r="G763" i="1"/>
  <c r="I762" i="1"/>
  <c r="R762" i="1" s="1"/>
  <c r="H762" i="1"/>
  <c r="F767" i="1"/>
  <c r="E767" i="1"/>
  <c r="D767" i="1"/>
  <c r="F766" i="1"/>
  <c r="E766" i="1"/>
  <c r="D766" i="1"/>
  <c r="F765" i="1"/>
  <c r="E765" i="1"/>
  <c r="D765" i="1"/>
  <c r="F764" i="1"/>
  <c r="E764" i="1"/>
  <c r="D764" i="1"/>
  <c r="F763" i="1"/>
  <c r="E763" i="1"/>
  <c r="D763" i="1"/>
  <c r="F762" i="1"/>
  <c r="E762" i="1"/>
  <c r="D762" i="1"/>
  <c r="T748" i="1"/>
  <c r="P760" i="1"/>
  <c r="M760" i="1"/>
  <c r="L760" i="1"/>
  <c r="J760" i="1"/>
  <c r="T747" i="1"/>
  <c r="P759" i="1"/>
  <c r="M759" i="1"/>
  <c r="L759" i="1"/>
  <c r="J759" i="1"/>
  <c r="P758" i="1"/>
  <c r="M758" i="1"/>
  <c r="L758" i="1"/>
  <c r="J758" i="1"/>
  <c r="T745" i="1"/>
  <c r="P757" i="1"/>
  <c r="M757" i="1"/>
  <c r="L757" i="1"/>
  <c r="J757" i="1"/>
  <c r="F757" i="1"/>
  <c r="F755" i="1" s="1"/>
  <c r="E757" i="1"/>
  <c r="E755" i="1" s="1"/>
  <c r="D757" i="1"/>
  <c r="D755" i="1" s="1"/>
  <c r="T744" i="1"/>
  <c r="P756" i="1"/>
  <c r="M756" i="1"/>
  <c r="L756" i="1"/>
  <c r="J756" i="1"/>
  <c r="K755" i="1"/>
  <c r="I755" i="1"/>
  <c r="H755" i="1"/>
  <c r="G755" i="1"/>
  <c r="F186" i="1"/>
  <c r="F185" i="1" s="1"/>
  <c r="E186" i="1"/>
  <c r="E185" i="1" s="1"/>
  <c r="D186" i="1"/>
  <c r="P394" i="1"/>
  <c r="M394" i="1"/>
  <c r="L394" i="1"/>
  <c r="J394" i="1"/>
  <c r="P393" i="1"/>
  <c r="M393" i="1"/>
  <c r="L393" i="1"/>
  <c r="J393" i="1"/>
  <c r="P392" i="1"/>
  <c r="M392" i="1"/>
  <c r="L392" i="1"/>
  <c r="J392" i="1"/>
  <c r="P391" i="1"/>
  <c r="M391" i="1"/>
  <c r="L391" i="1"/>
  <c r="J391" i="1"/>
  <c r="F391" i="1"/>
  <c r="F389" i="1" s="1"/>
  <c r="E391" i="1"/>
  <c r="E389" i="1" s="1"/>
  <c r="D391" i="1"/>
  <c r="D389" i="1" s="1"/>
  <c r="M390" i="1"/>
  <c r="L390" i="1"/>
  <c r="K389" i="1"/>
  <c r="I389" i="1"/>
  <c r="H389" i="1"/>
  <c r="G389" i="1"/>
  <c r="P280" i="1"/>
  <c r="M280" i="1"/>
  <c r="L280" i="1"/>
  <c r="J280" i="1"/>
  <c r="P279" i="1"/>
  <c r="M279" i="1"/>
  <c r="L279" i="1"/>
  <c r="J279" i="1"/>
  <c r="F205" i="1"/>
  <c r="F203" i="1" s="1"/>
  <c r="E205" i="1"/>
  <c r="E203" i="1" s="1"/>
  <c r="D205" i="1"/>
  <c r="D203" i="1" s="1"/>
  <c r="D257" i="1"/>
  <c r="M832" i="1"/>
  <c r="L832" i="1"/>
  <c r="J832" i="1"/>
  <c r="M831" i="1"/>
  <c r="L831" i="1"/>
  <c r="J831" i="1"/>
  <c r="M830" i="1"/>
  <c r="L830" i="1"/>
  <c r="J830" i="1"/>
  <c r="M829" i="1"/>
  <c r="L829" i="1"/>
  <c r="J829" i="1"/>
  <c r="P828" i="1"/>
  <c r="M828" i="1"/>
  <c r="L828" i="1"/>
  <c r="J828" i="1"/>
  <c r="K827" i="1"/>
  <c r="I827" i="1"/>
  <c r="H827" i="1"/>
  <c r="G827" i="1"/>
  <c r="O270" i="1" l="1"/>
  <c r="CJ270" i="1" s="1"/>
  <c r="Q797" i="1"/>
  <c r="Q389" i="1"/>
  <c r="O389" i="1"/>
  <c r="CJ389" i="1" s="1"/>
  <c r="Q791" i="1"/>
  <c r="O791" i="1"/>
  <c r="CJ791" i="1" s="1"/>
  <c r="Q827" i="1"/>
  <c r="O827" i="1"/>
  <c r="CJ827" i="1" s="1"/>
  <c r="Q755" i="1"/>
  <c r="T743" i="1" s="1"/>
  <c r="O755" i="1"/>
  <c r="CJ755" i="1" s="1"/>
  <c r="Q270" i="1"/>
  <c r="R827" i="1"/>
  <c r="R755" i="1"/>
  <c r="R763" i="1"/>
  <c r="R389" i="1"/>
  <c r="R766" i="1"/>
  <c r="R791" i="1"/>
  <c r="F23" i="7"/>
  <c r="L23" i="7" s="1"/>
  <c r="G23" i="7"/>
  <c r="M23" i="7" s="1"/>
  <c r="R797" i="1"/>
  <c r="R765" i="1"/>
  <c r="E197" i="1"/>
  <c r="E191" i="1" s="1"/>
  <c r="D197" i="1"/>
  <c r="D191" i="1" s="1"/>
  <c r="F197" i="1"/>
  <c r="F191" i="1" s="1"/>
  <c r="K761" i="1"/>
  <c r="H22" i="9"/>
  <c r="H23" i="7"/>
  <c r="N23" i="7" s="1"/>
  <c r="M762" i="1"/>
  <c r="M763" i="1"/>
  <c r="M764" i="1"/>
  <c r="E22" i="9"/>
  <c r="F22" i="9"/>
  <c r="G22" i="9"/>
  <c r="N764" i="1"/>
  <c r="N765" i="1"/>
  <c r="N763" i="1"/>
  <c r="N762" i="1"/>
  <c r="N766" i="1"/>
  <c r="N267" i="1"/>
  <c r="P270" i="1"/>
  <c r="P187" i="1"/>
  <c r="P188" i="1"/>
  <c r="P830" i="1"/>
  <c r="P832" i="1"/>
  <c r="P769" i="1"/>
  <c r="P770" i="1"/>
  <c r="P768" i="1"/>
  <c r="P772" i="1"/>
  <c r="P771" i="1"/>
  <c r="D185" i="1"/>
  <c r="E273" i="1"/>
  <c r="E269" i="1"/>
  <c r="E267" i="1" s="1"/>
  <c r="G767" i="1"/>
  <c r="F269" i="1"/>
  <c r="F267" i="1" s="1"/>
  <c r="H767" i="1"/>
  <c r="CJ767" i="1" s="1"/>
  <c r="D269" i="1"/>
  <c r="F761" i="1"/>
  <c r="D255" i="1"/>
  <c r="F257" i="1"/>
  <c r="F255" i="1" s="1"/>
  <c r="D262" i="1"/>
  <c r="D264" i="1"/>
  <c r="F262" i="1"/>
  <c r="F264" i="1"/>
  <c r="P264" i="1"/>
  <c r="F273" i="1"/>
  <c r="E257" i="1"/>
  <c r="E255" i="1" s="1"/>
  <c r="E262" i="1"/>
  <c r="E264" i="1"/>
  <c r="D273" i="1"/>
  <c r="P275" i="1"/>
  <c r="D272" i="1"/>
  <c r="G762" i="1"/>
  <c r="G761" i="1" s="1"/>
  <c r="E21" i="7" s="1"/>
  <c r="K21" i="7" s="1"/>
  <c r="M827" i="1"/>
  <c r="M791" i="1"/>
  <c r="M755" i="1"/>
  <c r="M765" i="1"/>
  <c r="P755" i="1"/>
  <c r="E761" i="1"/>
  <c r="D761" i="1"/>
  <c r="H761" i="1"/>
  <c r="M766" i="1"/>
  <c r="M768" i="1"/>
  <c r="M769" i="1"/>
  <c r="M770" i="1"/>
  <c r="M771" i="1"/>
  <c r="M772" i="1"/>
  <c r="M797" i="1"/>
  <c r="J797" i="1"/>
  <c r="L797" i="1"/>
  <c r="J791" i="1"/>
  <c r="L791" i="1"/>
  <c r="I761" i="1"/>
  <c r="J764" i="1"/>
  <c r="L764" i="1"/>
  <c r="J766" i="1"/>
  <c r="L766" i="1"/>
  <c r="J768" i="1"/>
  <c r="L768" i="1"/>
  <c r="J769" i="1"/>
  <c r="L769" i="1"/>
  <c r="J770" i="1"/>
  <c r="L770" i="1"/>
  <c r="J771" i="1"/>
  <c r="L771" i="1"/>
  <c r="J772" i="1"/>
  <c r="L772" i="1"/>
  <c r="J763" i="1"/>
  <c r="L763" i="1"/>
  <c r="J765" i="1"/>
  <c r="L765" i="1"/>
  <c r="J755" i="1"/>
  <c r="L755" i="1"/>
  <c r="T746" i="1"/>
  <c r="J389" i="1"/>
  <c r="L389" i="1"/>
  <c r="M389" i="1"/>
  <c r="J827" i="1"/>
  <c r="L827" i="1"/>
  <c r="N15" i="1" l="1"/>
  <c r="N14" i="1"/>
  <c r="N12" i="1"/>
  <c r="N13" i="1"/>
  <c r="Q765" i="1"/>
  <c r="O764" i="1"/>
  <c r="CJ764" i="1" s="1"/>
  <c r="O766" i="1"/>
  <c r="CJ766" i="1" s="1"/>
  <c r="Q267" i="1"/>
  <c r="O267" i="1"/>
  <c r="CJ267" i="1" s="1"/>
  <c r="O763" i="1"/>
  <c r="CJ763" i="1" s="1"/>
  <c r="O765" i="1"/>
  <c r="CJ765" i="1" s="1"/>
  <c r="O762" i="1"/>
  <c r="CJ762" i="1" s="1"/>
  <c r="Q766" i="1"/>
  <c r="Q762" i="1"/>
  <c r="Q764" i="1"/>
  <c r="F21" i="7"/>
  <c r="L21" i="7" s="1"/>
  <c r="Q767" i="1"/>
  <c r="Q763" i="1"/>
  <c r="R203" i="1"/>
  <c r="E8" i="7"/>
  <c r="K8" i="7" s="1"/>
  <c r="J23" i="7"/>
  <c r="H21" i="7"/>
  <c r="N21" i="7" s="1"/>
  <c r="R767" i="1"/>
  <c r="G21" i="7"/>
  <c r="M21" i="7" s="1"/>
  <c r="R761" i="1"/>
  <c r="J22" i="9"/>
  <c r="CG207" i="1"/>
  <c r="I22" i="9"/>
  <c r="I23" i="7"/>
  <c r="F8" i="7"/>
  <c r="L8" i="7" s="1"/>
  <c r="H5" i="9"/>
  <c r="H8" i="7"/>
  <c r="G5" i="9"/>
  <c r="G8" i="7"/>
  <c r="M8" i="7" s="1"/>
  <c r="M761" i="1"/>
  <c r="F20" i="9"/>
  <c r="G20" i="9"/>
  <c r="F5" i="9"/>
  <c r="H20" i="9"/>
  <c r="E20" i="9"/>
  <c r="E5" i="9"/>
  <c r="P766" i="1"/>
  <c r="N761" i="1"/>
  <c r="P185" i="1"/>
  <c r="P764" i="1"/>
  <c r="P765" i="1"/>
  <c r="P762" i="1"/>
  <c r="P767" i="1"/>
  <c r="P791" i="1"/>
  <c r="P763" i="1"/>
  <c r="M767" i="1"/>
  <c r="E261" i="1"/>
  <c r="L767" i="1"/>
  <c r="F261" i="1"/>
  <c r="P267" i="1"/>
  <c r="D261" i="1"/>
  <c r="N273" i="1"/>
  <c r="D267" i="1"/>
  <c r="P255" i="1"/>
  <c r="L761" i="1"/>
  <c r="J767" i="1"/>
  <c r="J761" i="1"/>
  <c r="E799" i="1"/>
  <c r="E797" i="1" s="1"/>
  <c r="D799" i="1"/>
  <c r="P802" i="1"/>
  <c r="P801" i="1"/>
  <c r="P800" i="1"/>
  <c r="T784" i="1"/>
  <c r="T783" i="1"/>
  <c r="T782" i="1"/>
  <c r="T781" i="1"/>
  <c r="N11" i="1" l="1"/>
  <c r="O273" i="1"/>
  <c r="CJ273" i="1" s="1"/>
  <c r="N8" i="7"/>
  <c r="Q761" i="1"/>
  <c r="R197" i="1"/>
  <c r="O761" i="1"/>
  <c r="CJ761" i="1" s="1"/>
  <c r="Q273" i="1"/>
  <c r="M197" i="1"/>
  <c r="I21" i="7"/>
  <c r="J21" i="7"/>
  <c r="I5" i="9"/>
  <c r="J5" i="9"/>
  <c r="I8" i="7"/>
  <c r="J8" i="7"/>
  <c r="I20" i="9"/>
  <c r="J20" i="9"/>
  <c r="T629" i="1"/>
  <c r="T634" i="1"/>
  <c r="P273" i="1"/>
  <c r="P761" i="1"/>
  <c r="T631" i="1"/>
  <c r="T633" i="1"/>
  <c r="T632" i="1"/>
  <c r="F799" i="1"/>
  <c r="F797" i="1" s="1"/>
  <c r="P798" i="1"/>
  <c r="T780" i="1"/>
  <c r="T779" i="1"/>
  <c r="D797" i="1"/>
  <c r="T787" i="1"/>
  <c r="T788" i="1"/>
  <c r="CG197" i="1" l="1"/>
  <c r="Q197" i="1"/>
  <c r="P197" i="1"/>
  <c r="J197" i="1"/>
  <c r="L197" i="1"/>
  <c r="T630" i="1"/>
  <c r="T789" i="1"/>
  <c r="T786" i="1"/>
  <c r="T790" i="1"/>
  <c r="P797" i="1" l="1"/>
  <c r="P799" i="1"/>
  <c r="T785" i="1"/>
  <c r="K286" i="1" l="1"/>
  <c r="K285" i="1"/>
  <c r="K15" i="1" s="1"/>
  <c r="K283" i="1"/>
  <c r="K13" i="1" s="1"/>
  <c r="K282" i="1"/>
  <c r="K12" i="1" s="1"/>
  <c r="G283" i="1"/>
  <c r="H283" i="1"/>
  <c r="I283" i="1"/>
  <c r="I13" i="1" s="1"/>
  <c r="G284" i="1"/>
  <c r="I284" i="1"/>
  <c r="I14" i="1" s="1"/>
  <c r="G285" i="1"/>
  <c r="H285" i="1"/>
  <c r="I285" i="1"/>
  <c r="G286" i="1"/>
  <c r="H286" i="1"/>
  <c r="I286" i="1"/>
  <c r="I282" i="1"/>
  <c r="I12" i="1" s="1"/>
  <c r="G282" i="1"/>
  <c r="P390" i="1"/>
  <c r="P263" i="1"/>
  <c r="G25" i="1"/>
  <c r="G19" i="1" s="1"/>
  <c r="H25" i="1"/>
  <c r="O25" i="1" s="1"/>
  <c r="CJ25" i="1" s="1"/>
  <c r="G26" i="1"/>
  <c r="G20" i="1" s="1"/>
  <c r="H26" i="1"/>
  <c r="O26" i="1" s="1"/>
  <c r="CJ26" i="1" s="1"/>
  <c r="G27" i="1"/>
  <c r="G21" i="1" s="1"/>
  <c r="H27" i="1"/>
  <c r="O27" i="1" s="1"/>
  <c r="CJ27" i="1" s="1"/>
  <c r="I27" i="1"/>
  <c r="R27" i="1" s="1"/>
  <c r="G28" i="1"/>
  <c r="G22" i="1" s="1"/>
  <c r="H28" i="1"/>
  <c r="O28" i="1" s="1"/>
  <c r="CJ28" i="1" s="1"/>
  <c r="I28" i="1"/>
  <c r="R28" i="1" s="1"/>
  <c r="H24" i="1"/>
  <c r="O24" i="1" s="1"/>
  <c r="CJ24" i="1" s="1"/>
  <c r="G24" i="1"/>
  <c r="T288" i="1"/>
  <c r="G14" i="1" l="1"/>
  <c r="G15" i="1"/>
  <c r="G13" i="1"/>
  <c r="J16" i="1"/>
  <c r="R282" i="1"/>
  <c r="Q286" i="1"/>
  <c r="O286" i="1"/>
  <c r="CJ286" i="1" s="1"/>
  <c r="Q283" i="1"/>
  <c r="O283" i="1"/>
  <c r="CJ283" i="1" s="1"/>
  <c r="Q285" i="1"/>
  <c r="O285" i="1"/>
  <c r="Q26" i="1"/>
  <c r="Q24" i="1"/>
  <c r="Q27" i="1"/>
  <c r="Q25" i="1"/>
  <c r="Q28" i="1"/>
  <c r="R283" i="1"/>
  <c r="R286" i="1"/>
  <c r="R285" i="1"/>
  <c r="I21" i="1"/>
  <c r="R21" i="1" s="1"/>
  <c r="I23" i="1"/>
  <c r="R23" i="1" s="1"/>
  <c r="I22" i="1"/>
  <c r="R22" i="1" s="1"/>
  <c r="P26" i="1"/>
  <c r="P27" i="1"/>
  <c r="P28" i="1"/>
  <c r="P24" i="1"/>
  <c r="H19" i="1"/>
  <c r="O19" i="1" s="1"/>
  <c r="P25" i="1"/>
  <c r="P283" i="1"/>
  <c r="P285" i="1"/>
  <c r="P286" i="1"/>
  <c r="L285" i="1"/>
  <c r="G18" i="1"/>
  <c r="G12" i="1" s="1"/>
  <c r="G23" i="1"/>
  <c r="L28" i="1"/>
  <c r="H22" i="1"/>
  <c r="O22" i="1" s="1"/>
  <c r="CJ22" i="1" s="1"/>
  <c r="L26" i="1"/>
  <c r="H20" i="1"/>
  <c r="O20" i="1" s="1"/>
  <c r="CJ20" i="1" s="1"/>
  <c r="L24" i="1"/>
  <c r="H23" i="1"/>
  <c r="O23" i="1" s="1"/>
  <c r="CJ23" i="1" s="1"/>
  <c r="L27" i="1"/>
  <c r="H21" i="1"/>
  <c r="O21" i="1" s="1"/>
  <c r="CJ21" i="1" s="1"/>
  <c r="T294" i="1"/>
  <c r="L286" i="1"/>
  <c r="P261" i="1"/>
  <c r="T279" i="1"/>
  <c r="T280" i="1"/>
  <c r="T380" i="1"/>
  <c r="T381" i="1"/>
  <c r="T382" i="1"/>
  <c r="T205" i="1"/>
  <c r="P389" i="1"/>
  <c r="T379" i="1"/>
  <c r="T297" i="1"/>
  <c r="T291" i="1"/>
  <c r="H282" i="1"/>
  <c r="M282" i="1"/>
  <c r="K284" i="1"/>
  <c r="K14" i="1" s="1"/>
  <c r="K11" i="1" s="1"/>
  <c r="T298" i="1"/>
  <c r="T296" i="1"/>
  <c r="T292" i="1"/>
  <c r="T295" i="1"/>
  <c r="H284" i="1"/>
  <c r="H18" i="1"/>
  <c r="O18" i="1" s="1"/>
  <c r="J24" i="1"/>
  <c r="J26" i="1"/>
  <c r="M27" i="1"/>
  <c r="J28" i="1"/>
  <c r="J27" i="1"/>
  <c r="M26" i="1"/>
  <c r="T290" i="1"/>
  <c r="M24" i="1"/>
  <c r="M28" i="1"/>
  <c r="J285" i="1"/>
  <c r="M285" i="1"/>
  <c r="M286" i="1"/>
  <c r="T293" i="1"/>
  <c r="J286" i="1"/>
  <c r="G11" i="1" l="1"/>
  <c r="CJ18" i="1"/>
  <c r="O13" i="1"/>
  <c r="CJ19" i="1"/>
  <c r="O15" i="1"/>
  <c r="CJ285" i="1"/>
  <c r="H15" i="1"/>
  <c r="H13" i="1"/>
  <c r="I15" i="1"/>
  <c r="I11" i="1" s="1"/>
  <c r="O282" i="1"/>
  <c r="CJ282" i="1" s="1"/>
  <c r="H12" i="1"/>
  <c r="Q284" i="1"/>
  <c r="O284" i="1"/>
  <c r="Q19" i="1"/>
  <c r="Q18" i="1"/>
  <c r="Q282" i="1"/>
  <c r="Q23" i="1"/>
  <c r="Q22" i="1"/>
  <c r="Q21" i="1"/>
  <c r="Q20" i="1"/>
  <c r="R12" i="1"/>
  <c r="R14" i="1"/>
  <c r="R13" i="1"/>
  <c r="R284" i="1"/>
  <c r="M21" i="1"/>
  <c r="H14" i="1"/>
  <c r="R16" i="1"/>
  <c r="L20" i="1"/>
  <c r="I17" i="1"/>
  <c r="R17" i="1" s="1"/>
  <c r="L18" i="1"/>
  <c r="L21" i="1"/>
  <c r="P19" i="1"/>
  <c r="P20" i="1"/>
  <c r="P282" i="1"/>
  <c r="L22" i="1"/>
  <c r="P284" i="1"/>
  <c r="P21" i="1"/>
  <c r="P22" i="1"/>
  <c r="P18" i="1"/>
  <c r="M13" i="1"/>
  <c r="T289" i="1"/>
  <c r="T287" i="1"/>
  <c r="L282" i="1"/>
  <c r="J20" i="1"/>
  <c r="J282" i="1"/>
  <c r="T204" i="1"/>
  <c r="T206" i="1"/>
  <c r="J18" i="1"/>
  <c r="J21" i="1"/>
  <c r="J22" i="1"/>
  <c r="M22" i="1"/>
  <c r="M20" i="1"/>
  <c r="M18" i="1"/>
  <c r="H11" i="1" l="1"/>
  <c r="CJ13" i="1"/>
  <c r="O14" i="1"/>
  <c r="CJ14" i="1" s="1"/>
  <c r="CJ284" i="1"/>
  <c r="J15" i="1"/>
  <c r="CJ15" i="1"/>
  <c r="O12" i="1"/>
  <c r="Q16" i="1"/>
  <c r="Q14" i="1"/>
  <c r="Q15" i="1"/>
  <c r="Q12" i="1"/>
  <c r="Q13" i="1"/>
  <c r="L13" i="1"/>
  <c r="L16" i="1"/>
  <c r="I6" i="1"/>
  <c r="R15" i="1"/>
  <c r="M15" i="1"/>
  <c r="M16" i="1"/>
  <c r="G4" i="7"/>
  <c r="M14" i="1"/>
  <c r="M12" i="1"/>
  <c r="L12" i="1"/>
  <c r="T203" i="1"/>
  <c r="T378" i="1"/>
  <c r="T377" i="1"/>
  <c r="O11" i="1" l="1"/>
  <c r="CJ11" i="1" s="1"/>
  <c r="I4" i="7"/>
  <c r="M4" i="7"/>
  <c r="CJ12" i="1"/>
  <c r="H6" i="1"/>
  <c r="T866" i="1"/>
  <c r="T26" i="1"/>
  <c r="T868" i="1"/>
  <c r="T30" i="1"/>
  <c r="T33" i="1"/>
  <c r="T816" i="1"/>
  <c r="T820" i="1"/>
  <c r="T282" i="1"/>
  <c r="T286" i="1"/>
  <c r="D23" i="1"/>
  <c r="D871" i="1" s="1"/>
  <c r="D869" i="1" s="1"/>
  <c r="E23" i="1"/>
  <c r="E871" i="1" s="1"/>
  <c r="E869" i="1" s="1"/>
  <c r="F23" i="1"/>
  <c r="F871" i="1" s="1"/>
  <c r="F869" i="1" s="1"/>
  <c r="J25" i="1"/>
  <c r="L25" i="1"/>
  <c r="M25" i="1"/>
  <c r="D18" i="1"/>
  <c r="E18" i="1"/>
  <c r="F18" i="1"/>
  <c r="E21" i="1"/>
  <c r="D22" i="1"/>
  <c r="E22" i="1"/>
  <c r="F22" i="1"/>
  <c r="D19" i="1"/>
  <c r="D20" i="1"/>
  <c r="E20" i="1"/>
  <c r="F20" i="1"/>
  <c r="Q11" i="1" l="1"/>
  <c r="R11" i="1"/>
  <c r="P831" i="1"/>
  <c r="T34" i="1"/>
  <c r="T32" i="1"/>
  <c r="T28" i="1"/>
  <c r="T27" i="1"/>
  <c r="T24" i="1"/>
  <c r="J284" i="1"/>
  <c r="F19" i="1"/>
  <c r="E19" i="1"/>
  <c r="T18" i="1"/>
  <c r="D21" i="1"/>
  <c r="T31" i="1"/>
  <c r="T867" i="1"/>
  <c r="T285" i="1"/>
  <c r="E829" i="1"/>
  <c r="E827" i="1" s="1"/>
  <c r="J23" i="1"/>
  <c r="P23" i="1"/>
  <c r="L23" i="1"/>
  <c r="F16" i="1"/>
  <c r="F21" i="1"/>
  <c r="F15" i="1" s="1"/>
  <c r="E15" i="1"/>
  <c r="E283" i="1"/>
  <c r="D829" i="1"/>
  <c r="D16" i="1"/>
  <c r="E14" i="1"/>
  <c r="E16" i="1"/>
  <c r="M23" i="1"/>
  <c r="J19" i="1"/>
  <c r="F283" i="1"/>
  <c r="T863" i="1" l="1"/>
  <c r="T864" i="1"/>
  <c r="P829" i="1"/>
  <c r="D827" i="1"/>
  <c r="T29" i="1"/>
  <c r="T25" i="1"/>
  <c r="T865" i="1"/>
  <c r="T819" i="1"/>
  <c r="T22" i="1"/>
  <c r="T818" i="1"/>
  <c r="M283" i="1"/>
  <c r="M284" i="1"/>
  <c r="L284" i="1"/>
  <c r="T19" i="1"/>
  <c r="D15" i="1"/>
  <c r="P15" i="1"/>
  <c r="G281" i="1"/>
  <c r="E9" i="7" s="1"/>
  <c r="K9" i="7" s="1"/>
  <c r="D283" i="1"/>
  <c r="K281" i="1"/>
  <c r="P16" i="1"/>
  <c r="G17" i="1"/>
  <c r="E4" i="7" s="1"/>
  <c r="H25" i="9"/>
  <c r="D17" i="1"/>
  <c r="T21" i="1"/>
  <c r="T20" i="1"/>
  <c r="D14" i="1"/>
  <c r="H17" i="1"/>
  <c r="O17" i="1" s="1"/>
  <c r="CJ17" i="1" s="1"/>
  <c r="F829" i="1"/>
  <c r="F827" i="1" s="1"/>
  <c r="E12" i="1"/>
  <c r="E17" i="1"/>
  <c r="E13" i="1"/>
  <c r="E281" i="1"/>
  <c r="L283" i="1"/>
  <c r="H281" i="1"/>
  <c r="O281" i="1" s="1"/>
  <c r="CJ281" i="1" s="1"/>
  <c r="J283" i="1"/>
  <c r="G25" i="9"/>
  <c r="F281" i="1"/>
  <c r="M19" i="1"/>
  <c r="L19" i="1"/>
  <c r="I281" i="1"/>
  <c r="F17" i="1"/>
  <c r="F14" i="1"/>
  <c r="D12" i="1"/>
  <c r="E30" i="7" l="1"/>
  <c r="K4" i="7"/>
  <c r="Q281" i="1"/>
  <c r="Q17" i="1"/>
  <c r="R281" i="1"/>
  <c r="F9" i="7"/>
  <c r="L9" i="7" s="1"/>
  <c r="G15" i="9"/>
  <c r="G27" i="9" s="1"/>
  <c r="G33" i="9" s="1"/>
  <c r="G9" i="7"/>
  <c r="H15" i="9"/>
  <c r="H27" i="9" s="1"/>
  <c r="H9" i="7"/>
  <c r="F25" i="9"/>
  <c r="J25" i="9" s="1"/>
  <c r="F4" i="7"/>
  <c r="E15" i="9"/>
  <c r="I25" i="9"/>
  <c r="F15" i="9"/>
  <c r="E25" i="9"/>
  <c r="P827" i="1"/>
  <c r="T23" i="1"/>
  <c r="T16" i="1"/>
  <c r="L17" i="1"/>
  <c r="D281" i="1"/>
  <c r="D13" i="1"/>
  <c r="M17" i="1"/>
  <c r="F13" i="1"/>
  <c r="E11" i="1"/>
  <c r="P14" i="1"/>
  <c r="T284" i="1"/>
  <c r="F12" i="1"/>
  <c r="J281" i="1"/>
  <c r="P12" i="1"/>
  <c r="L281" i="1"/>
  <c r="J17" i="1"/>
  <c r="M281" i="1"/>
  <c r="J14" i="1"/>
  <c r="J12" i="1"/>
  <c r="T283" i="1"/>
  <c r="J4" i="7" l="1"/>
  <c r="L4" i="7"/>
  <c r="F30" i="7"/>
  <c r="F36" i="7" s="1"/>
  <c r="M9" i="7"/>
  <c r="G30" i="7"/>
  <c r="G36" i="7" s="1"/>
  <c r="N9" i="7"/>
  <c r="H30" i="7"/>
  <c r="H36" i="7" s="1"/>
  <c r="F27" i="9"/>
  <c r="F33" i="9" s="1"/>
  <c r="I15" i="9"/>
  <c r="I27" i="9" s="1"/>
  <c r="I9" i="7"/>
  <c r="I30" i="7" s="1"/>
  <c r="J9" i="7"/>
  <c r="E27" i="9"/>
  <c r="J15" i="9"/>
  <c r="H33" i="9"/>
  <c r="P281" i="1"/>
  <c r="P17" i="1"/>
  <c r="T817" i="1"/>
  <c r="T815" i="1"/>
  <c r="T12" i="1"/>
  <c r="T17" i="1"/>
  <c r="T15" i="1"/>
  <c r="J13" i="1"/>
  <c r="F11" i="1"/>
  <c r="T281" i="1"/>
  <c r="L15" i="1"/>
  <c r="P13" i="1"/>
  <c r="D11" i="1"/>
  <c r="L14" i="1"/>
  <c r="I36" i="7" l="1"/>
  <c r="J27" i="9"/>
  <c r="J30" i="7"/>
  <c r="T14" i="1"/>
  <c r="T13" i="1"/>
  <c r="P11" i="1"/>
  <c r="J11" i="1" l="1"/>
  <c r="L11" i="1"/>
  <c r="J36" i="7" s="1"/>
  <c r="M11" i="1"/>
  <c r="J33" i="9" l="1"/>
  <c r="T11" i="1" l="1"/>
  <c r="C6" i="1"/>
  <c r="E36" i="7" l="1"/>
  <c r="E33" i="9" l="1"/>
</calcChain>
</file>

<file path=xl/comments1.xml><?xml version="1.0" encoding="utf-8"?>
<comments xmlns="http://schemas.openxmlformats.org/spreadsheetml/2006/main">
  <authors>
    <author>Морычева Надежда</author>
    <author>User</author>
    <author>1</author>
    <author>Asus</author>
  </authors>
  <commentList>
    <comment ref="B47" authorId="0">
      <text>
        <r>
          <rPr>
            <b/>
            <sz val="9"/>
            <color indexed="81"/>
            <rFont val="Tahoma"/>
            <family val="2"/>
            <charset val="204"/>
          </rPr>
          <t>Морычева Надежда: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2101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Морычева Надежда: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2102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204"/>
          </rPr>
          <t>Морычева Надежда: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 xml:space="preserve">2103
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204"/>
          </rPr>
          <t>Морычева Надежда: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2105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Морычева Надежда: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2115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204"/>
          </rPr>
          <t>Морычева Надежда: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2117</t>
        </r>
      </text>
    </comment>
    <comment ref="B161" authorId="1">
      <text>
        <r>
          <rPr>
            <b/>
            <sz val="20"/>
            <color indexed="81"/>
            <rFont val="Tahoma"/>
            <family val="2"/>
            <charset val="204"/>
          </rPr>
          <t>5103 и 2106</t>
        </r>
      </text>
    </comment>
    <comment ref="B167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2113</t>
        </r>
      </text>
    </comment>
    <comment ref="B173" authorId="0">
      <text>
        <r>
          <rPr>
            <b/>
            <sz val="9"/>
            <color indexed="81"/>
            <rFont val="Tahoma"/>
            <family val="2"/>
            <charset val="204"/>
          </rPr>
          <t>Морычева Надежда: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4"/>
            <color indexed="81"/>
            <rFont val="Times New Roman"/>
            <family val="1"/>
            <charset val="204"/>
          </rPr>
          <t>2205+2119</t>
        </r>
      </text>
    </comment>
    <comment ref="B179" authorId="0">
      <text>
        <r>
          <rPr>
            <b/>
            <sz val="9"/>
            <color indexed="81"/>
            <rFont val="Tahoma"/>
            <family val="2"/>
            <charset val="204"/>
          </rPr>
          <t>Морычева Надежда: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>2106</t>
        </r>
      </text>
    </comment>
    <comment ref="B191" authorId="0">
      <text>
        <r>
          <rPr>
            <sz val="14"/>
            <color indexed="81"/>
            <rFont val="Tahoma"/>
            <family val="2"/>
            <charset val="204"/>
          </rPr>
          <t xml:space="preserve">
2129 </t>
        </r>
      </text>
    </comment>
    <comment ref="B197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2110 и 5204</t>
        </r>
      </text>
    </comment>
    <comment ref="B249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2123</t>
        </r>
      </text>
    </comment>
    <comment ref="G251" authorId="3">
      <text>
        <r>
          <rPr>
            <b/>
            <sz val="9"/>
            <color indexed="81"/>
            <rFont val="Tahoma"/>
            <family val="2"/>
            <charset val="204"/>
          </rPr>
          <t>Asus: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>в АЦК 88,14</t>
        </r>
      </text>
    </comment>
    <comment ref="H251" authorId="3">
      <text>
        <r>
          <rPr>
            <b/>
            <sz val="9"/>
            <color indexed="81"/>
            <rFont val="Tahoma"/>
            <family val="2"/>
            <charset val="204"/>
          </rPr>
          <t>Asus: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>в АЦК 88,14</t>
        </r>
      </text>
    </comment>
    <comment ref="G319" authorId="3">
      <text>
        <r>
          <rPr>
            <b/>
            <sz val="9"/>
            <color indexed="81"/>
            <rFont val="Tahoma"/>
            <family val="2"/>
            <charset val="204"/>
          </rPr>
          <t>Asus: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>В АЦК 970,5</t>
        </r>
      </text>
    </comment>
    <comment ref="G325" authorId="1">
      <text>
        <r>
          <rPr>
            <b/>
            <sz val="18"/>
            <color indexed="81"/>
            <rFont val="Tahoma"/>
            <family val="2"/>
            <charset val="204"/>
          </rPr>
          <t>User:</t>
        </r>
        <r>
          <rPr>
            <sz val="18"/>
            <color indexed="81"/>
            <rFont val="Tahoma"/>
            <family val="2"/>
            <charset val="204"/>
          </rPr>
          <t xml:space="preserve">
ДФ</t>
        </r>
      </text>
    </comment>
    <comment ref="G331" authorId="1">
      <text>
        <r>
          <rPr>
            <b/>
            <sz val="18"/>
            <color indexed="81"/>
            <rFont val="Tahoma"/>
            <family val="2"/>
            <charset val="204"/>
          </rPr>
          <t>User:</t>
        </r>
        <r>
          <rPr>
            <sz val="18"/>
            <color indexed="81"/>
            <rFont val="Tahoma"/>
            <family val="2"/>
            <charset val="204"/>
          </rPr>
          <t xml:space="preserve">
ДФ</t>
        </r>
      </text>
    </comment>
    <comment ref="G337" authorId="1">
      <text>
        <r>
          <rPr>
            <b/>
            <sz val="16"/>
            <color indexed="81"/>
            <rFont val="Tahoma"/>
            <family val="2"/>
            <charset val="204"/>
          </rPr>
          <t>User:</t>
        </r>
        <r>
          <rPr>
            <sz val="16"/>
            <color indexed="81"/>
            <rFont val="Tahoma"/>
            <family val="2"/>
            <charset val="204"/>
          </rPr>
          <t xml:space="preserve">
ДФ</t>
        </r>
      </text>
    </comment>
    <comment ref="B359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>2126</t>
        </r>
      </text>
    </comment>
    <comment ref="B377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2128</t>
        </r>
      </text>
    </comment>
    <comment ref="B383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2133</t>
        </r>
      </text>
    </comment>
    <comment ref="B605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 xml:space="preserve">2112
</t>
        </r>
      </text>
    </comment>
    <comment ref="B617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>5102 и 2109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B809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2213</t>
        </r>
      </text>
    </comment>
    <comment ref="B815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2213</t>
        </r>
      </text>
    </comment>
    <comment ref="B821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2213</t>
        </r>
      </text>
    </comment>
    <comment ref="B833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2213</t>
        </r>
      </text>
    </comment>
    <comment ref="B839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2213</t>
        </r>
      </text>
    </comment>
    <comment ref="B845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2213</t>
        </r>
      </text>
    </comment>
    <comment ref="B851" authorId="2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2213</t>
        </r>
      </text>
    </comment>
  </commentList>
</comments>
</file>

<file path=xl/sharedStrings.xml><?xml version="1.0" encoding="utf-8"?>
<sst xmlns="http://schemas.openxmlformats.org/spreadsheetml/2006/main" count="1848" uniqueCount="545">
  <si>
    <t>Пояснения, ожидаемые результаты</t>
  </si>
  <si>
    <t>Факт финансирования</t>
  </si>
  <si>
    <t>профинансировано</t>
  </si>
  <si>
    <t>% финансирования к плану</t>
  </si>
  <si>
    <t>бюджет автономного округа</t>
  </si>
  <si>
    <t>привлеченные средства</t>
  </si>
  <si>
    <t>всего:</t>
  </si>
  <si>
    <t>Всего по подпрограмме, в том числе:</t>
  </si>
  <si>
    <t>5.</t>
  </si>
  <si>
    <t>%  исполнения к факту финансирования</t>
  </si>
  <si>
    <t>% исполнения к уточненному плану</t>
  </si>
  <si>
    <t>Источники финансирования</t>
  </si>
  <si>
    <t>№ п/п</t>
  </si>
  <si>
    <t>Источник финансирования</t>
  </si>
  <si>
    <t>бюджет ХМАО - Югры</t>
  </si>
  <si>
    <t>Всего по программе, в том числе:</t>
  </si>
  <si>
    <t>федеральный бюджет</t>
  </si>
  <si>
    <t>привлечённые средства</t>
  </si>
  <si>
    <t>Всего, в том числе:</t>
  </si>
  <si>
    <t>Исполнение</t>
  </si>
  <si>
    <t>Фактически
 профинансировано</t>
  </si>
  <si>
    <t>Наименование программы/подпрограммы</t>
  </si>
  <si>
    <t>Исполнено (кассовый расход)</t>
  </si>
  <si>
    <t>Всего по мероприятию, в том числе:</t>
  </si>
  <si>
    <t>6.</t>
  </si>
  <si>
    <t xml:space="preserve">бюджет МО </t>
  </si>
  <si>
    <t>бюджет МО</t>
  </si>
  <si>
    <t>Целевая программа автономного округа:</t>
  </si>
  <si>
    <t>исполнение</t>
  </si>
  <si>
    <t>% исполнения к финансированию</t>
  </si>
  <si>
    <t>бюджеты муниципальных образований</t>
  </si>
  <si>
    <t>% к уточненному плану</t>
  </si>
  <si>
    <t>бюджет МО сверх соглашения</t>
  </si>
  <si>
    <t>2.</t>
  </si>
  <si>
    <t>2.1.</t>
  </si>
  <si>
    <t>3.</t>
  </si>
  <si>
    <t>бюджет ХМАО-Югры</t>
  </si>
  <si>
    <t>23.</t>
  </si>
  <si>
    <t>Всего по программам 
ХМАО - Югры:</t>
  </si>
  <si>
    <t xml:space="preserve">Остаток по результатам ожидаемого исполнения 
</t>
  </si>
  <si>
    <t>Остатки средств предыдущих периодов 
(на 01.01.2014 года)</t>
  </si>
  <si>
    <t>Исполнение, возврат остатков предыдущих периодов                 
(на 01.02.2014 года)</t>
  </si>
  <si>
    <t xml:space="preserve">Остатки средств предыдущих периодов 
(на 01.02.2014) 
с учетом возврата, исполнения </t>
  </si>
  <si>
    <t>Подпрограмма "Территориальное планирование учреждений здравоохранения автономного округа"</t>
  </si>
  <si>
    <t>2.1.1.</t>
  </si>
  <si>
    <t>Подпрограмма "Дорожное хозяйство"</t>
  </si>
  <si>
    <t>Подпрограмма "Дети Югры"</t>
  </si>
  <si>
    <t>Государственная программа Ханты-Мансийского автономного округа – Югры «Развитие гражданского общества Ханты-Мансийского автономного округа – Югры на 2014-2020 годы» (Алешкова Н.П.)</t>
  </si>
  <si>
    <t>Государственная программа Ханты-Мансийского автономного округа – Югры «Развитие жилищно-коммунального комплекса и повышение энергетической эффективности в Ханты-Мансийском автономном округе – Югре на 2014-2020 годы» (Кочетков В.В.)</t>
  </si>
  <si>
    <t>8.</t>
  </si>
  <si>
    <t>Государственная программа Ханты-Мансийского автономного округа – Югры «Социально-экономическое развитие, инвестиции и инновации Ханты-Мансийского автономного округа – Югры на 2014-2020 годы» (Королёва Ю.Г.)</t>
  </si>
  <si>
    <t>9.</t>
  </si>
  <si>
    <t>10.</t>
  </si>
  <si>
    <t>Государственная программа Ханты-Мансийского автономного округа – Югры «Социальная поддержка жителей Ханты-Мансийского автономного округа – Югры на 2014-2020 годы» (Пелевин А.Р.)</t>
  </si>
  <si>
    <t>11.</t>
  </si>
  <si>
    <t>Государственная программа Ханты-Мансийского автономного округа – Югры «Доступная среда в Ханты-Мансийском автономном округе – Югре на 2014-2020 годы» (Пелевин А.Р.)</t>
  </si>
  <si>
    <t>12.</t>
  </si>
  <si>
    <t>12.1.</t>
  </si>
  <si>
    <t>12.1.1.</t>
  </si>
  <si>
    <t>13.</t>
  </si>
  <si>
    <t>14.</t>
  </si>
  <si>
    <t>15.</t>
  </si>
  <si>
    <t>16.</t>
  </si>
  <si>
    <t>Государственная программа Ханты-Мансийского автономного округа – Югры «Информационное общество Ханты-Мансийского автономного округа – Югры на 2014-2020 годы» (Артемьева Н.П.)</t>
  </si>
  <si>
    <t>17.</t>
  </si>
  <si>
    <t>18.</t>
  </si>
  <si>
    <t>Государственная программа Ханты-Мансийского автономного округа – Югры «Управление государственными финансами в Ханты-Мансийском автономном округе – Югре на 2014-2020 годы» (Сафиоллин А.М.)</t>
  </si>
  <si>
    <t>19.</t>
  </si>
  <si>
    <t>Государственная программа Ханты-Мансийского автономного округа – Югры «Создание условий для эффективного и ответственного управления муниципальными финансами, повышение устойчивости местных бюджетов Ханты-Мансийского автономного округа – Югры на 2014-2020 годы» (Сафиоллин А.М.)</t>
  </si>
  <si>
    <t>22.</t>
  </si>
  <si>
    <t>Наименование программы</t>
  </si>
  <si>
    <t>Государственная программа "Развитие транспортной системы Ханты-Мансийского автономного округа — Югры на 2014-2020 годы (Фокеев А.А.)</t>
  </si>
  <si>
    <t>Государственная программа Ханты-Мансийского автономного округа – Югры «Содействие занятости населения в Ханты-Мансийском автономном округе – Югре на 2014-2020 годы» (Королёва Ю.Г.)</t>
  </si>
  <si>
    <t>Государственная программа "Развитие культуры и туризма в Ханты-Мансийском автономном округе - Югре на 2014-2020 годы" (Грищенкова Г.Р.)</t>
  </si>
  <si>
    <t>Королёва Ю.Г.</t>
  </si>
  <si>
    <t>Грищенкова Г.Р.</t>
  </si>
  <si>
    <t>Воробьев А.А.</t>
  </si>
  <si>
    <t>Иванов А.Л.</t>
  </si>
  <si>
    <t>Алешкова Н.П.</t>
  </si>
  <si>
    <t>Лапин О.М.</t>
  </si>
  <si>
    <t>Кочетков В.В.</t>
  </si>
  <si>
    <t>Османкина Т.Н.</t>
  </si>
  <si>
    <t>Пелевин А.Р.</t>
  </si>
  <si>
    <t>Трофименко Н.Е.</t>
  </si>
  <si>
    <t xml:space="preserve"> Анохин А.С.</t>
  </si>
  <si>
    <t>Артемьева Н.П.</t>
  </si>
  <si>
    <t xml:space="preserve"> Фокеев А.А.</t>
  </si>
  <si>
    <t>Сафиоллин А.М.</t>
  </si>
  <si>
    <t>Базаров В.В.</t>
  </si>
  <si>
    <t xml:space="preserve"> Трофименко Н.Е.</t>
  </si>
  <si>
    <t>Примечание</t>
  </si>
  <si>
    <t xml:space="preserve">«Содействие занятости населения в Ханты-Мансийском автономном округе – Югре на 2014-2020 годы» </t>
  </si>
  <si>
    <t>"Развитие культуры и туризма в Ханты-Мансийском автономном округе - Югре на 2014-2020 годы"</t>
  </si>
  <si>
    <t xml:space="preserve">«О реализации государственной политики по профилактике экстремизма и развитию российского казачества в Ханты-Мансийском автономном округе – Югре на 2014-2020 годы» </t>
  </si>
  <si>
    <t xml:space="preserve">«Управление государственным имуществом Ханты-Мансийского автономного округа – Югры на 2014-2020 годы» </t>
  </si>
  <si>
    <t xml:space="preserve">«Развитие гражданского общества Ханты-Мансийского автономного округа – Югры на 2014-2020 годы» </t>
  </si>
  <si>
    <t xml:space="preserve">«Обеспечение прав и законных интересов населения Ханты-Мансийского автономного округа – Югры в отдельных сферах жизнедеятельности в 2014-2020 годах» </t>
  </si>
  <si>
    <t xml:space="preserve">«Развитие жилищно-коммунального комплекса и повышение энергетической эффективности в Ханты-Мансийском автономном округе – Югре на 2014-2020 годы» </t>
  </si>
  <si>
    <t xml:space="preserve">«Социально-экономическое развитие, инвестиции и инновации Ханты-Мансийского автономного округа – Югры на 2014-2020 годы» </t>
  </si>
  <si>
    <t xml:space="preserve">"Развитие образования в Ханты-Мансийском автономном округе – Югре на 2014-2020 годы» </t>
  </si>
  <si>
    <t xml:space="preserve">«Социальная поддержка жителей Ханты-Мансийского автономного округа – Югры на 2014-2020 годы» </t>
  </si>
  <si>
    <t xml:space="preserve">«Доступная среда в Ханты-Мансийском автономном округе – Югре на 2014-2020 годы» </t>
  </si>
  <si>
    <t xml:space="preserve">"Развитие физической культуры и спорта в Ханты-Мансийском автономном округе — Югре" на 2014 — 2020 годы" </t>
  </si>
  <si>
    <t xml:space="preserve">«Развитие лесного хозяйства и лесопромышленного комплекса Ханты-Мансийского автономного округа – Югры на 2014-2020 годы» </t>
  </si>
  <si>
    <t xml:space="preserve">«Защита населения и территорий от чрезвычайных ситуаций, обеспечение пожарной безопасности в Ханты-Мансийском автономном округе – Югре на 2014-2020 годы» </t>
  </si>
  <si>
    <t>«Обеспечение экологической безопасности Ханты-Мансийского автономного округа – Югры на 2014-2020 годы</t>
  </si>
  <si>
    <t xml:space="preserve">«Информационное общество Ханты-Мансийского автономного округа – Югры на 2014-2020 годы» </t>
  </si>
  <si>
    <t xml:space="preserve">"Обеспечение доступным и комфортным жильем жителей Ханты-Мансийского автономного округа - Югры в 2014-2020 годах" </t>
  </si>
  <si>
    <t xml:space="preserve">"Развитие здравоохранения  на 2014-2020 годы" </t>
  </si>
  <si>
    <t xml:space="preserve">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</t>
  </si>
  <si>
    <t xml:space="preserve">«Развитие и использование минерально-сырьевой базы Ханты-Мансийского автономного округа – Югры на 2014-2020 годы» </t>
  </si>
  <si>
    <t xml:space="preserve">«Создание условий для эффективного и ответственного управления муниципальными финансами, повышение устойчивости местных бюджетов Ханты-Мансийского автономного округа – Югры на 2014-2020 годы» </t>
  </si>
  <si>
    <t xml:space="preserve">«Управление государственными финансами в Ханты-Мансийском автономном округе – Югре на 2014-2020 годы» </t>
  </si>
  <si>
    <t>"Развитие транспортной системы Ханты-Мансийского автономного округа — Югры на 2014-2020 годы</t>
  </si>
  <si>
    <t>Реализация мероприятий не запланирована</t>
  </si>
  <si>
    <t>Детская школа искусств в микрорайоне ПИКС (ДАиГ)</t>
  </si>
  <si>
    <t>Формирование информационных ресурсов общедоступных библиотек Югры (комплектование, перевод в машиночитаемые форматы, реставрация, приобретение доступа к базам данных, организация справочно-поискового аппарата) (ДКМПиС)</t>
  </si>
  <si>
    <t>2.1.2.</t>
  </si>
  <si>
    <t>2.1.3.</t>
  </si>
  <si>
    <t>2.1.4.</t>
  </si>
  <si>
    <t>Обновление материально-технической базы учреждений муниципальных детских школ искусств (по видам искусств) в сфере культуры (ДКМПиС)</t>
  </si>
  <si>
    <t>Подпрограмма II «Укрепление единого культурного пространства в Югре»</t>
  </si>
  <si>
    <t>Подпрограмма I "Обеспечение прав граждан на доступ к культурным ценностям и информации"</t>
  </si>
  <si>
    <t>Совершенствование системы поиска, выявления и сопровождения одаренных детей и молодёжи в сфере культуры и искусств (ДКМПиС)</t>
  </si>
  <si>
    <t>2.1.5.</t>
  </si>
  <si>
    <t>2.2.</t>
  </si>
  <si>
    <t>Подпрограмма IV «Совершенствование системы управления культуры в Ханты-Мансийском автономном округе-Югре»</t>
  </si>
  <si>
    <t>Обеспечение государственной поддержки учреждений и организаций культуры и искусства, а также творческих деятелей (деятельность информационно-ресурсного центра по менеджменту качества для учреждений культуры) (ДКМПиС)</t>
  </si>
  <si>
    <t>Подпрограмма II "Общее образование. Дополнительное образование детей"</t>
  </si>
  <si>
    <t>Подпрограмма IV "Допризывная подготовка молодежи"</t>
  </si>
  <si>
    <t>Создание информационной базы "Солдат Отечества" (ДКМПиС)</t>
  </si>
  <si>
    <t>Подпрограмма II «Поддержание устойчивого исполнения бюджетов муниципальных образований автономного округа»</t>
  </si>
  <si>
    <t>реализуется</t>
  </si>
  <si>
    <t>НЕ реализуется</t>
  </si>
  <si>
    <t>2.1.6.</t>
  </si>
  <si>
    <t>Организация деятельности по опеке и попечительству (субвенции местным бюджетам) (опека - УБУиО)</t>
  </si>
  <si>
    <t>Подпрограмма IV "Преодоление социальной исключенности"</t>
  </si>
  <si>
    <t>7.1.</t>
  </si>
  <si>
    <t xml:space="preserve">Подпрограмма 1 "Создание условий для обеспечения качественными коммунальными услугами" </t>
  </si>
  <si>
    <t>7.1.1.</t>
  </si>
  <si>
    <t>7.2.</t>
  </si>
  <si>
    <t>7.2.1.</t>
  </si>
  <si>
    <t>Подпрограмма 4 "Обеспечение равных прав потребителей на получение энергетических ресурсов"</t>
  </si>
  <si>
    <t xml:space="preserve">Подпрограмма 6 "Повышение энергоэффективности в отраслях экономики" </t>
  </si>
  <si>
    <t>Реконструкция уличных водопроводных сетей с применением современных материалов  (ДГХ)</t>
  </si>
  <si>
    <t>Техническое перевооружение магистральных тепловых сетей на основе современных технологий (ДГХ)</t>
  </si>
  <si>
    <t>21.</t>
  </si>
  <si>
    <t>8.1.</t>
  </si>
  <si>
    <t>Организация мониторинга деятельности малого и среднего предпринимательства 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(ДЭП)</t>
  </si>
  <si>
    <t xml:space="preserve">федеральный бюджет </t>
  </si>
  <si>
    <t xml:space="preserve">Гранты в форме субсидий социального предпринимательства </t>
  </si>
  <si>
    <t>Гранты на организацию Центра времяпрепровождения детей</t>
  </si>
  <si>
    <t xml:space="preserve"> Гранты  в форме субсидий начинающим предпринимателям</t>
  </si>
  <si>
    <t>1.1.</t>
  </si>
  <si>
    <t>Подпрограмма I "Содействие трудоустройству граждан"</t>
  </si>
  <si>
    <t>1.1.1.</t>
  </si>
  <si>
    <t>Подпрограмма III "Улучшение условий охраны труда в автономном округе"</t>
  </si>
  <si>
    <t>Подпрограмма III"Содействие развитию жилищного строительства"</t>
  </si>
  <si>
    <t>Инженерные сети в посёлке Снежный (УКС)</t>
  </si>
  <si>
    <t>Магистральный водовод в ВЖР от ул.9П (Нефтеюганское шоссе) по ул.Рационализаторов до ВК-сущ (ДАиГ)</t>
  </si>
  <si>
    <t>Инженерные сети в посёлке Снежный (кварталы С46,С47)(ДАиГ)</t>
  </si>
  <si>
    <t>Подпрограмма  V"Обеспечение мерами социальной поддержки по улучшению жилищных условий отдельных категорий граждан"</t>
  </si>
  <si>
    <t>Улучшение жилищных условий молодых семей в соответствии с федеральной целевой программой "Жилище" (УУиРЖ)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</si>
  <si>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 (УУиРЖ)</t>
  </si>
  <si>
    <t>6.1.</t>
  </si>
  <si>
    <t>6.1.1.</t>
  </si>
  <si>
    <t>14.1.</t>
  </si>
  <si>
    <t>Подпрограмма "Организации и обеспечение мероприятий в сфере гражданской обороны, защиты населения и территории ХМАО-Югры от чрезвычайных ситуаций"</t>
  </si>
  <si>
    <t>14.1.1.</t>
  </si>
  <si>
    <t>20.</t>
  </si>
  <si>
    <t>Субвенции на реализацию основных общеобразовательных программ (ежемесячное денежное вознаграждение за классное руководство) (ДО)</t>
  </si>
  <si>
    <t>Субвенции на реализацию основных общеобразовательных программ (ДО)</t>
  </si>
  <si>
    <t>Субвенции на реализацию дошкольными образовательными организациями основных  общеобразовательных программ дошкольного образования (ДО)</t>
  </si>
  <si>
    <t>Субвенции по предоставлению учащимся муниципальных общеобразовательных учреждений завтраков и обедов (ДО)</t>
  </si>
  <si>
    <t>Всего по программам 
Ханты-Мансийского автономного округа - Югры</t>
  </si>
  <si>
    <t>Субвенция на осуществление полномочий по государственной регистрации актов гражданского состояния (ЗАГС - УБУиО)</t>
  </si>
  <si>
    <t>Ответственное должностное лицо за реализацию ГП в городе Сургуте</t>
  </si>
  <si>
    <t>Утвержденный план 
на 2014 год, всего</t>
  </si>
  <si>
    <t xml:space="preserve">Уточненный план 
на 2014 год, всего </t>
  </si>
  <si>
    <t>Факт финансирова-ния, всего</t>
  </si>
  <si>
    <t>Исполнено (кассовый расход), всего</t>
  </si>
  <si>
    <t>Остаток финансирования, всего</t>
  </si>
  <si>
    <t>ВСЕГО:</t>
  </si>
  <si>
    <t>Уточненный план 
на 2014 год</t>
  </si>
  <si>
    <t>7.1.2.</t>
  </si>
  <si>
    <t>Организация и проведение обязательного энергетического обследования  (первое - до 31.12.2012 года, последующие - не реже 1 раза в 5 лет) с составлением энергетического паспорта (ХЭУ)</t>
  </si>
  <si>
    <t>Оптимизация работы системы электроснабжения зданий учреждений (замена светильников на светильники с энергосберегающими лампами, монтаж системы уравнивания потенциалов) (ХЭУ)</t>
  </si>
  <si>
    <t>тыс. руб.</t>
  </si>
  <si>
    <t>Ожидаемый остаток средств за 2014 год</t>
  </si>
  <si>
    <t>Заключение соглашения по пунктам 9.1.1 .- 9.1.7. не требуется 
(финансируется только за счет средств субвенции)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</si>
  <si>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АО (архив - УБУиО)</t>
  </si>
  <si>
    <t>(тыс. руб.)</t>
  </si>
  <si>
    <t>23 ГП ХМАО-Югры, из них:
7 ГП - реализация мероприятий не запланирована;
16 ГП - мероприятия реализуются.</t>
  </si>
  <si>
    <t>Государственная программа Ханты-Мансийского автономного округа – Югры «Развитие и использование минерально-сырьевой базы Ханты-Мансийского автономного округа – Югры на 2014-2020 годы»  (Базаров В.В.)</t>
  </si>
  <si>
    <t xml:space="preserve">Перечень государственных программ Ханты-Мансийского автономного округа – Югры </t>
  </si>
  <si>
    <t>Спорт.комп.с плав.бас.50м г. Сургут (УКС)</t>
  </si>
  <si>
    <t>Подпрограмма II "Дополнительные мероприятия в области занятости  населения"</t>
  </si>
  <si>
    <t>Содействие в трудоустройстве незанятых инвалидов на оборудование (оснащенные) для них рабочие места (ДКМПиС)</t>
  </si>
  <si>
    <t>Организация стажировки выпускников профессиональных образовательных организаций и образовательных организаций высшего образования в  возрасте до 25 лет (ДО+ДКМПиС)</t>
  </si>
  <si>
    <t>Организация проведения оплачиваемых общественных работ для не занятых трудовой деятельностью и безработных граждан (ДО+ДКМПиС)</t>
  </si>
  <si>
    <t>Подпрограмма "Развитие малого и среднего предпринимательства" (ДЭП)</t>
  </si>
  <si>
    <t>Субвенция на осуществление полномочий по государственному управлению охраной труда (ДЭП - УБУиО)</t>
  </si>
  <si>
    <t>8.2.</t>
  </si>
  <si>
    <t>Подпрограмма "Совершенствование государственного и муниципального управления" (МФЦ)</t>
  </si>
  <si>
    <t>Развитие многофункциональных центров предоставления государственных и муниципальных услуг (приобретение оборудования для МФЦ г. Сургута)</t>
  </si>
  <si>
    <t>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(МФЦ)</t>
  </si>
  <si>
    <t>Ожидаемый % исполнения</t>
  </si>
  <si>
    <t>Государственная программа Ханты-Мансийского автономного округа – Югры «Защита населения и территорий от чрезвычайных ситуаций, обеспечение пожарной безопасности в Ханты-Мансийском автономном округе – Югре на 2014-2020 годы» (Лапин О.М.)</t>
  </si>
  <si>
    <t>Государственная программа "Развитие здравоохранения  на 2014-2020 годы" 
(Пелевин А.Р.)</t>
  </si>
  <si>
    <t>3.1.</t>
  </si>
  <si>
    <t>9.1.17.</t>
  </si>
  <si>
    <r>
      <t xml:space="preserve">Субсидия местным бюджетам на строительство (реконструкцию), капитальный ремонт и ремонт автомобильных дорог общего пользования местного значения)  (ДГХ, ДФ)
</t>
    </r>
    <r>
      <rPr>
        <sz val="28"/>
        <rFont val="Times New Roman"/>
        <family val="1"/>
        <charset val="204"/>
      </rPr>
      <t>Остаток невостребованных средств составил 1 664,77 тыс. руб. (</t>
    </r>
    <r>
      <rPr>
        <b/>
        <sz val="28"/>
        <rFont val="Times New Roman"/>
        <family val="1"/>
        <charset val="204"/>
      </rPr>
      <t>1 581,53</t>
    </r>
    <r>
      <rPr>
        <sz val="28"/>
        <rFont val="Times New Roman"/>
        <family val="1"/>
        <charset val="204"/>
      </rPr>
      <t xml:space="preserve"> тыс. руб. - бюджет ХМАО; </t>
    </r>
    <r>
      <rPr>
        <b/>
        <sz val="28"/>
        <rFont val="Times New Roman"/>
        <family val="1"/>
        <charset val="204"/>
      </rPr>
      <t xml:space="preserve">83,24 </t>
    </r>
    <r>
      <rPr>
        <sz val="28"/>
        <rFont val="Times New Roman"/>
        <family val="1"/>
        <charset val="204"/>
      </rPr>
      <t xml:space="preserve">тыс. руб. - бюджет МО), из них:
- 1 662,79 тыс. руб. - экономия по результатам проведения конкурсов;
- 1,98 тыс. руб. - уточнение сметных расчетов. 
</t>
    </r>
  </si>
  <si>
    <t>Государственная программа Ханты-Мансийского автономного округа – Югры «Обеспечение экологической безопасности Ханты-Мансийского автономного округа – Югры на 2014-2020 годы"
 (Анохин А.С.)</t>
  </si>
  <si>
    <t>Государственная программа Ханты-Мансийского автономного округа – Югры «Развитие образования в Ханты-Мансийском автономном округе – Югре на 2014-2020 годы» 
(Османкина Т.Н.)</t>
  </si>
  <si>
    <t>Государственная программа "Развитие физической культуры и спорта в Ханты-Мансийском автономном округе — Югре" на 2014 — 2020 годы" (Грищенкова Г.Р.)</t>
  </si>
  <si>
    <t>Клочков В.Д.</t>
  </si>
  <si>
    <t>Государственная программа Ханты-Мансийского автономного округа – Югры «О реализации государственной политики по профилактике экстремизма и развитию российского казачества в Ханты-Мансийском автономном округе – Югре на 2014-2020 годы» (Яремаченко В.И.)</t>
  </si>
  <si>
    <t>Государственная программа Ханты-Мансийского автономного округа – Югры «Управление государственным имуществом Ханты-Мансийского автономного округа – Югры на 2014-2020 годы» (Клочков В.Д.)</t>
  </si>
  <si>
    <t>Государственная программа Ханты-Мансийского автономного округа – Югры «Развитие лесного хозяйства и лесопромышленного комплекса Ханты-Мансийского автономного округа – Югры на 2014-2020 годы» (Клочков В.Д.)</t>
  </si>
  <si>
    <t>Государственная программа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 (Клочков В.Д.)</t>
  </si>
  <si>
    <t>Государственная программа "Обеспечение доступным и комфортным жильем жителей Ханты-Мансийского автономного округа - Югры в 2014-2020 годах" ( Фокеев А.А.)</t>
  </si>
  <si>
    <t>объект включен в отчет, т.к. с 2015 года предусмотрено фин-е с ХМАО</t>
  </si>
  <si>
    <t xml:space="preserve"> </t>
  </si>
  <si>
    <t>Проведение конкурсов программ и проектов в целях получения грантов для организаций, в том числе для общественных организаций, занимающихся профилактикой правонарушений несовершеннолетних и молодежи, защитой их прав</t>
  </si>
  <si>
    <r>
      <rPr>
        <b/>
        <sz val="26"/>
        <rFont val="Times New Roman"/>
        <family val="1"/>
        <charset val="204"/>
      </rPr>
      <t>Подпрограмма 1 "Создание условий для обеспечения качественными коммунальными услугами"</t>
    </r>
    <r>
      <rPr>
        <u/>
        <sz val="26"/>
        <rFont val="Times New Roman"/>
        <family val="1"/>
        <charset val="204"/>
      </rPr>
      <t xml:space="preserve">
</t>
    </r>
    <r>
      <rPr>
        <i/>
        <sz val="26"/>
        <rFont val="Times New Roman"/>
        <family val="1"/>
        <charset val="204"/>
      </rPr>
      <t xml:space="preserve"> 1</t>
    </r>
    <r>
      <rPr>
        <i/>
        <u/>
        <sz val="26"/>
        <rFont val="Times New Roman"/>
        <family val="1"/>
        <charset val="204"/>
      </rPr>
      <t>. Канализационный коллектор от КНС-12(7) (ДГХ)</t>
    </r>
    <r>
      <rPr>
        <u/>
        <sz val="26"/>
        <rFont val="Times New Roman"/>
        <family val="1"/>
        <charset val="204"/>
      </rPr>
      <t>.</t>
    </r>
    <r>
      <rPr>
        <sz val="26"/>
        <rFont val="Times New Roman"/>
        <family val="1"/>
        <charset val="204"/>
      </rPr>
      <t xml:space="preserve">  61 786,65 тыс. руб., (окружной бюджет - 55 608 тыс. руб., местный бюджет - 6 178,65 тыс. руб.) . Строительно-монтажные работы согласно условиям муниципального контракта №84-ГХ от 10.12.2013г  с ООО ПФ"СТИС" завершены в марте 2014 года. Санация трубопровода полимерным рукавом выполнена в полном объеме. Оформлен акт приемки законченного реконструкцией объекта.
- </t>
    </r>
    <r>
      <rPr>
        <b/>
        <sz val="26"/>
        <rFont val="Times New Roman"/>
        <family val="1"/>
        <charset val="204"/>
      </rPr>
      <t>0,12 тыс. руб</t>
    </r>
    <r>
      <rPr>
        <sz val="26"/>
        <rFont val="Times New Roman"/>
        <family val="1"/>
        <charset val="204"/>
      </rPr>
      <t xml:space="preserve">. (окружной бюджет) - экономия по факту выполненных работ (муниципальный контракт скорректирован 14.04.2014). 
2. </t>
    </r>
    <r>
      <rPr>
        <i/>
        <u/>
        <sz val="26"/>
        <rFont val="Times New Roman"/>
        <family val="1"/>
        <charset val="204"/>
      </rPr>
      <t>Сети тепловодоснабжения, водоснабжения от ж.д. пр. Первопроходцев,2 до  ул. Геологическая,18/1 в мкр.25 (ДГХ)</t>
    </r>
    <r>
      <rPr>
        <sz val="26"/>
        <rFont val="Times New Roman"/>
        <family val="1"/>
        <charset val="204"/>
      </rPr>
      <t xml:space="preserve">
СГМУП «ГТС» проведен конкурс по выбору подрядной организации, конкурс состоялся 18.06.2014, определен победитель – ООО «Сибстройсервис». Срок окончания работ - декабрь 2014. Строительно-монтажные работы выполнены 100%.  Фактическое освоение средств по объекту составило 2 993,47 тыс.руб.  Средства ХМАО в сумме </t>
    </r>
    <r>
      <rPr>
        <b/>
        <sz val="26"/>
        <rFont val="Times New Roman"/>
        <family val="1"/>
        <charset val="204"/>
      </rPr>
      <t>1 253,90 тыс.руб.</t>
    </r>
    <r>
      <rPr>
        <sz val="26"/>
        <rFont val="Times New Roman"/>
        <family val="1"/>
        <charset val="204"/>
      </rPr>
      <t xml:space="preserve"> по объекту планируется к возврату. Экономия средств МО по объекту - 66 тыс.руб.</t>
    </r>
  </si>
  <si>
    <t xml:space="preserve">Организация стажировки выпускников профессиональных образовательных организаций и образовательных организаций высшего образования в  возрасте до 25 лет (ДКМПиС). Договор "О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лет" от 29.01.2014 №21/01 заключен между КУ ХМАО-Югры "Сургутский центр занятости" и МБУ ЦСП "Сибирский легион". 
Ожидаемый остаток средств на 01.01.2015 - 72,48 тыс.руб.
</t>
  </si>
  <si>
    <r>
      <rPr>
        <i/>
        <u/>
        <sz val="28"/>
        <rFont val="Times New Roman"/>
        <family val="1"/>
        <charset val="204"/>
      </rPr>
      <t xml:space="preserve">Обеспечение страхования муниципального имущества </t>
    </r>
    <r>
      <rPr>
        <u/>
        <sz val="28"/>
        <rFont val="Times New Roman"/>
        <family val="1"/>
        <charset val="204"/>
      </rPr>
      <t xml:space="preserve">
</t>
    </r>
    <r>
      <rPr>
        <sz val="28"/>
        <rFont val="Times New Roman"/>
        <family val="1"/>
        <charset val="204"/>
      </rPr>
      <t xml:space="preserve">Размещенный муниципальный заказ на проведение конкурса по страхованию 6 168 объектов муниципального имущества на общую сумму 10 443,516 тыс. руб. состоялся 01.10.2014 . Победитель - ОАО "Страховое общество газовой промышленности"  на сумму 2 778,31 тыс.руб. В соответствии с предписанием ФАС от 10.10.14 № 03/ПА повторно размещен муниципальный заказ на проведение конкурса на страхование 6168 объектов муниципального имущества на общую сумму 3 481,172 тыс. руб. Дата рассмотрения и оценки  заявок - 14.11.2014 г.
</t>
    </r>
    <r>
      <rPr>
        <b/>
        <sz val="28"/>
        <rFont val="Times New Roman"/>
        <family val="1"/>
        <charset val="204"/>
      </rPr>
      <t>Ожидаемый остаток средств на 01.01.2015 составит 9 047,50 тыс.руб.</t>
    </r>
    <r>
      <rPr>
        <sz val="28"/>
        <rFont val="Times New Roman"/>
        <family val="1"/>
        <charset val="204"/>
      </rPr>
      <t>, в том числе:
- 7 440,72 тыс.руб. (средства ХМАО);
- 1 677,06 тыс.руб. (средства МО).</t>
    </r>
  </si>
  <si>
    <r>
      <rPr>
        <b/>
        <sz val="24"/>
        <rFont val="Times New Roman"/>
        <family val="1"/>
        <charset val="204"/>
      </rPr>
      <t xml:space="preserve">
Подпрограмма 6 "Повышение энергоэффективности в отраслях экономики" 
</t>
    </r>
    <r>
      <rPr>
        <sz val="24"/>
        <rFont val="Times New Roman"/>
        <family val="1"/>
        <charset val="204"/>
      </rPr>
      <t xml:space="preserve">1. </t>
    </r>
    <r>
      <rPr>
        <i/>
        <u/>
        <sz val="24"/>
        <rFont val="Times New Roman"/>
        <family val="1"/>
        <charset val="204"/>
      </rPr>
      <t xml:space="preserve">Оптимизация работы системы электроснабжения зданий учреждений (замена светильников на светильники с энергосберегающими лампами, монтаж системы уравнивания потенциалов) (ХЭУ) 
</t>
    </r>
    <r>
      <rPr>
        <sz val="24"/>
        <rFont val="Times New Roman"/>
        <family val="1"/>
        <charset val="204"/>
      </rPr>
      <t>1</t>
    </r>
    <r>
      <rPr>
        <b/>
        <sz val="24"/>
        <rFont val="Times New Roman"/>
        <family val="1"/>
        <charset val="204"/>
      </rPr>
      <t xml:space="preserve">,76 тыс.руб. </t>
    </r>
    <r>
      <rPr>
        <sz val="24"/>
        <rFont val="Times New Roman"/>
        <family val="1"/>
        <charset val="204"/>
      </rPr>
      <t>- экономия по итогам проведения конкурса.</t>
    </r>
    <r>
      <rPr>
        <b/>
        <u/>
        <sz val="24"/>
        <rFont val="Times New Roman"/>
        <family val="1"/>
        <charset val="204"/>
      </rPr>
      <t xml:space="preserve">
</t>
    </r>
    <r>
      <rPr>
        <u/>
        <sz val="24"/>
        <rFont val="Times New Roman"/>
        <family val="1"/>
        <charset val="204"/>
      </rPr>
      <t xml:space="preserve">2. </t>
    </r>
    <r>
      <rPr>
        <sz val="24"/>
        <rFont val="Times New Roman"/>
        <family val="1"/>
        <charset val="204"/>
      </rPr>
      <t xml:space="preserve">Организация и финансирование работ по </t>
    </r>
    <r>
      <rPr>
        <i/>
        <u/>
        <sz val="24"/>
        <rFont val="Times New Roman"/>
        <family val="1"/>
        <charset val="204"/>
      </rPr>
      <t xml:space="preserve">оснащению многоквартирных домов приборами учета используемых энергетических ресурсов (ДГХ). </t>
    </r>
    <r>
      <rPr>
        <sz val="24"/>
        <rFont val="Times New Roman"/>
        <family val="1"/>
        <charset val="204"/>
      </rPr>
      <t xml:space="preserve">Остаток средств местного бюджета в сумме 3 933,87 тыс.руб. 
- 2 658,18 тыс.руб.  – планируемое расторжение контрактов;
- 1 275,69 тыс.руб. – экономия в связи с отсутствием случаев для использования бюджетных средств на оплату расходов по установке приборов учета в МКД.
3. По мероприятиям - </t>
    </r>
    <r>
      <rPr>
        <i/>
        <sz val="24"/>
        <rFont val="Times New Roman"/>
        <family val="1"/>
        <charset val="204"/>
      </rPr>
      <t>Внедрение частотных преобразователей на насосном оборудовании водозаборных сооружений, реконструкция котельных установок, техническое перевооружение магистральных тепловых сетей на основе современных технологий, оптимизация работы системы электроснабжения объектов предприятий  -</t>
    </r>
    <r>
      <rPr>
        <sz val="24"/>
        <rFont val="Times New Roman"/>
        <family val="1"/>
        <charset val="204"/>
      </rPr>
      <t xml:space="preserve">  экономия по результатам конкурса в сумме </t>
    </r>
    <r>
      <rPr>
        <b/>
        <sz val="24"/>
        <rFont val="Times New Roman"/>
        <family val="1"/>
        <charset val="204"/>
      </rPr>
      <t xml:space="preserve">9 411,77 тыс.руб. (привлеченные средства).
</t>
    </r>
    <r>
      <rPr>
        <sz val="24"/>
        <rFont val="Times New Roman"/>
        <family val="1"/>
        <charset val="204"/>
      </rPr>
      <t xml:space="preserve">4. Организация и проведение обязательного энергетического обследования. Экономия в результате проведения конкурса - 600,02 тыс.руб. (средства МО).
</t>
    </r>
    <r>
      <rPr>
        <i/>
        <sz val="24"/>
        <rFont val="Times New Roman"/>
        <family val="1"/>
        <charset val="204"/>
      </rPr>
      <t xml:space="preserve"> </t>
    </r>
    <r>
      <rPr>
        <sz val="24"/>
        <rFont val="Times New Roman"/>
        <family val="1"/>
        <charset val="204"/>
      </rPr>
      <t xml:space="preserve">
</t>
    </r>
  </si>
  <si>
    <r>
      <t xml:space="preserve">Подпрограмма "Развитие малого и среднего предпринимательства" 
</t>
    </r>
    <r>
      <rPr>
        <sz val="28"/>
        <rFont val="Times New Roman"/>
        <family val="1"/>
        <charset val="204"/>
      </rPr>
      <t>1.</t>
    </r>
    <r>
      <rPr>
        <b/>
        <sz val="28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 xml:space="preserve">Организация мониторинга деятельности малого и среднего предпринимательства 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</t>
    </r>
    <r>
      <rPr>
        <sz val="28"/>
        <rFont val="Times New Roman"/>
        <family val="1"/>
        <charset val="204"/>
      </rPr>
      <t xml:space="preserve">- остаток средств в сумме </t>
    </r>
    <r>
      <rPr>
        <b/>
        <sz val="28"/>
        <rFont val="Times New Roman"/>
        <family val="1"/>
        <charset val="204"/>
      </rPr>
      <t>66,18 тыс. руб.</t>
    </r>
    <r>
      <rPr>
        <sz val="28"/>
        <rFont val="Times New Roman"/>
        <family val="1"/>
        <charset val="204"/>
      </rPr>
      <t xml:space="preserve">, а также остаток средств после проведения электронного аукциона будет возвращен в бюджет ХМАО-Югры. 
2. </t>
    </r>
    <r>
      <rPr>
        <i/>
        <sz val="28"/>
        <rFont val="Times New Roman"/>
        <family val="1"/>
        <charset val="204"/>
      </rPr>
      <t xml:space="preserve">Проведение  образовательных мероприятий для субъектов малого и среднего предпринимательства и иных организаций - </t>
    </r>
    <r>
      <rPr>
        <sz val="28"/>
        <rFont val="Times New Roman"/>
        <family val="1"/>
        <charset val="204"/>
      </rPr>
      <t xml:space="preserve">остаток средств в сумме </t>
    </r>
    <r>
      <rPr>
        <b/>
        <sz val="28"/>
        <rFont val="Times New Roman"/>
        <family val="1"/>
        <charset val="204"/>
      </rPr>
      <t>50,59 тыс. руб.</t>
    </r>
    <r>
      <rPr>
        <sz val="28"/>
        <rFont val="Times New Roman"/>
        <family val="1"/>
        <charset val="204"/>
      </rPr>
      <t xml:space="preserve">, а также остаток средств после проведения электронного аукциона будет возвращен в бюджет ХМАО-Югры. 
3. </t>
    </r>
    <r>
      <rPr>
        <i/>
        <sz val="28"/>
        <rFont val="Times New Roman"/>
        <family val="1"/>
        <charset val="204"/>
      </rPr>
      <t xml:space="preserve">Стимулирование развития молодежного предпринимательства - </t>
    </r>
    <r>
      <rPr>
        <sz val="28"/>
        <rFont val="Times New Roman"/>
        <family val="1"/>
        <charset val="204"/>
      </rPr>
      <t xml:space="preserve">остаток средств окружного бюджета в сумме </t>
    </r>
    <r>
      <rPr>
        <b/>
        <sz val="28"/>
        <rFont val="Times New Roman"/>
        <family val="1"/>
        <charset val="204"/>
      </rPr>
      <t>10,73 тыс. руб.</t>
    </r>
    <r>
      <rPr>
        <sz val="28"/>
        <rFont val="Times New Roman"/>
        <family val="1"/>
        <charset val="204"/>
      </rPr>
      <t xml:space="preserve"> планируется к возврату. 
Подготовлено письмо о возврате средств.</t>
    </r>
    <r>
      <rPr>
        <u/>
        <sz val="28"/>
        <rFont val="Times New Roman"/>
        <family val="1"/>
        <charset val="204"/>
      </rPr>
      <t xml:space="preserve">
</t>
    </r>
    <r>
      <rPr>
        <sz val="28"/>
        <rFont val="Times New Roman"/>
        <family val="1"/>
        <charset val="204"/>
      </rPr>
      <t/>
    </r>
  </si>
  <si>
    <r>
      <rPr>
        <b/>
        <sz val="26"/>
        <rFont val="Times New Roman"/>
        <family val="1"/>
        <charset val="204"/>
      </rPr>
      <t>Подпрограмма IV "Преодоление социальной исключенности"</t>
    </r>
    <r>
      <rPr>
        <sz val="26"/>
        <rFont val="Times New Roman"/>
        <family val="1"/>
        <charset val="204"/>
      </rPr>
      <t xml:space="preserve">
</t>
    </r>
    <r>
      <rPr>
        <i/>
        <sz val="26"/>
        <rFont val="Times New Roman"/>
        <family val="1"/>
        <charset val="204"/>
      </rPr>
      <t>Обеспечение жилыми помещениями детей- сирот и детей, оставшихся без попечения родителей, лиц из числа детей-сирот и детей, оставшихся без попечения родителей (ДИиЗО)</t>
    </r>
    <r>
      <rPr>
        <sz val="26"/>
        <rFont val="Times New Roman"/>
        <family val="1"/>
        <charset val="204"/>
      </rPr>
      <t xml:space="preserve"> 209 856,20 тыс. руб. - средства ХМАО. Фактическое исполнение на 01.11.14 - 111 784 тыс.руб. 
</t>
    </r>
    <r>
      <rPr>
        <b/>
        <sz val="26"/>
        <rFont val="Times New Roman"/>
        <family val="1"/>
        <charset val="204"/>
      </rPr>
      <t xml:space="preserve">- </t>
    </r>
    <r>
      <rPr>
        <sz val="26"/>
        <rFont val="Times New Roman"/>
        <family val="1"/>
        <charset val="204"/>
      </rPr>
      <t xml:space="preserve">По итогам аукциона от 19.05.2014 заключен контракт № 48 от 18.06.2014  с ООО УК "Центр Менеджмент" на покупку одной однокомнатной квартиры площадью  36,2 кв.м. стоимостью 1 894,64 тыс. руб. Контракт исполнен, оплата произведена в июле. 
</t>
    </r>
    <r>
      <rPr>
        <b/>
        <sz val="26"/>
        <rFont val="Times New Roman"/>
        <family val="1"/>
        <charset val="204"/>
      </rPr>
      <t xml:space="preserve">- </t>
    </r>
    <r>
      <rPr>
        <sz val="26"/>
        <rFont val="Times New Roman"/>
        <family val="1"/>
        <charset val="204"/>
      </rPr>
      <t xml:space="preserve">По 58 аукционам заключены контракты № 54-64, 66-111 от 08.07.2014 и № 65 от 15.07.2014 на покупку одной однокомнатной квартиры площадью  36,2 кв. метров стоимостью 1894,644 тыс.руб. 
Контракты исполнены, оплачены в августе 2014 года. 
</t>
    </r>
    <r>
      <rPr>
        <b/>
        <sz val="26"/>
        <rFont val="Times New Roman"/>
        <family val="1"/>
        <charset val="204"/>
      </rPr>
      <t/>
    </r>
  </si>
  <si>
    <r>
      <rPr>
        <b/>
        <sz val="26"/>
        <rFont val="Times New Roman"/>
        <family val="1"/>
        <charset val="204"/>
      </rPr>
      <t xml:space="preserve">"- </t>
    </r>
    <r>
      <rPr>
        <sz val="26"/>
        <rFont val="Times New Roman"/>
        <family val="1"/>
        <charset val="204"/>
      </rPr>
      <t xml:space="preserve">В июле повторно было объявлено 13 аукционов на приобретение 13 однокомнатных квартир. Согласно 13 протоколов рассмотрения единственной заявки на участие в аукционе от 25.07.2014 аукционы признаны несостоявшимися по причине подачи одной заявки на участие. По согласованию с КСП города заключены 13 контрактов от 20.08.2014 года №№123-135 с единственным поставщиком на сумму 24 630,372 тыс.руб. со сроком исполнения до 19.01.2015 года.
По итогам проведенных 13.10.14 аукционов заключены 2 муниципальных контракта от 28.10.14 №№ 161,162 с ООО УК "Центр Менеджмент" на приобретение 2-х однокомнатных квартир стоимостью 1 873 592,40 руб. на общую сумму 3 747 184,80 руб. 
Срок исполнения контрактов - до 01.03.2015 г.
</t>
    </r>
    <r>
      <rPr>
        <b/>
        <sz val="26"/>
        <rFont val="Times New Roman"/>
        <family val="1"/>
        <charset val="204"/>
      </rPr>
      <t xml:space="preserve">В соответствии со справками департамента финансов </t>
    </r>
    <r>
      <rPr>
        <sz val="26"/>
        <rFont val="Times New Roman"/>
        <family val="1"/>
        <charset val="204"/>
      </rPr>
      <t>ХМАО-Югры от 21.10.2014.</t>
    </r>
    <r>
      <rPr>
        <b/>
        <sz val="26"/>
        <rFont val="Times New Roman"/>
        <family val="1"/>
        <charset val="204"/>
      </rPr>
      <t xml:space="preserve"> доведены дополнительные объемы ассигнований </t>
    </r>
    <r>
      <rPr>
        <sz val="26"/>
        <rFont val="Times New Roman"/>
        <family val="1"/>
        <charset val="204"/>
      </rPr>
      <t>в сумме 69 470,3 тыс.руб., начата работа по освоению средств.</t>
    </r>
    <r>
      <rPr>
        <b/>
        <sz val="26"/>
        <rFont val="Times New Roman"/>
        <family val="1"/>
        <charset val="204"/>
      </rPr>
      <t xml:space="preserve"> Прогнозируется неосвоение средств до конца года в сумме 69 536,76 тыс.руб. (средства ХМАО).</t>
    </r>
  </si>
  <si>
    <r>
      <t xml:space="preserve">Подпрограмма  "Развитие системы обращения с отходами производства и потребления в ХМАО-Югре".
1. </t>
    </r>
    <r>
      <rPr>
        <u/>
        <sz val="28"/>
        <rFont val="Times New Roman"/>
        <family val="1"/>
        <charset val="204"/>
      </rPr>
      <t>Расширение полигона твёрдых бытовых отходов в г. Сургуте (УПиЭ).</t>
    </r>
    <r>
      <rPr>
        <b/>
        <sz val="28"/>
        <rFont val="Times New Roman"/>
        <family val="1"/>
        <charset val="204"/>
      </rPr>
      <t xml:space="preserve"> </t>
    </r>
    <r>
      <rPr>
        <sz val="28"/>
        <rFont val="Times New Roman"/>
        <family val="1"/>
        <charset val="204"/>
      </rPr>
      <t xml:space="preserve">Выполнение  работ в соответствии с заключенным муниципальным контрактом на выполнение работ по строительству объекта от 19.08.2013 года № 17-10-2617/3. Завершены работы по устройству защитного слоя из песка на профильтрационном экране и работы по укладке сетей канализации. Приобретен и установлен резервуар стальной противопожарный. Завершено строительство пруда- накопителя. Выполнено строительство проездов 5-7. Заказано оборудование по очистке дренажных вод полигона.
Ожидаемое исполнение остатка неиспользованных средств - ноябрь 2014 года.
</t>
    </r>
    <r>
      <rPr>
        <b/>
        <sz val="28"/>
        <rFont val="Times New Roman"/>
        <family val="1"/>
        <charset val="204"/>
      </rPr>
      <t xml:space="preserve">2. </t>
    </r>
    <r>
      <rPr>
        <u/>
        <sz val="28"/>
        <rFont val="Times New Roman"/>
        <family val="1"/>
        <charset val="204"/>
      </rPr>
      <t>Рекультивация полигона твёрдых бытовых отходов 1 очереди (УПиЭ).</t>
    </r>
    <r>
      <rPr>
        <sz val="28"/>
        <rFont val="Times New Roman"/>
        <family val="1"/>
        <charset val="204"/>
      </rPr>
      <t xml:space="preserve"> 3,61 тыс. руб. (2,90 тыс. руб. - бюджет ХМАО; 0,71 тыс. руб. - бюджет МО) - экономия по результатам заключенных договоров.</t>
    </r>
    <r>
      <rPr>
        <u/>
        <sz val="28"/>
        <rFont val="Times New Roman"/>
        <family val="1"/>
        <charset val="204"/>
      </rPr>
      <t xml:space="preserve">
</t>
    </r>
  </si>
  <si>
    <t>Аукцион на приобретение малых архитектурных форм для обустройства и оборудования детской площадки "Забава" на территории ИКЦ "Старый Сургут" состоялся 24.08.2014 г. Заключен контракт от 07.09.2014 №9-АЭ на сумму 5 999,99 тыс.руб. (5 940 тыс.руб. - средства АО; 59,99 тыс.руб - средства МО). На 01.11.2014 контракт исполнен в полном объеме.
Остаток неизрасходованных средств после заключения контракта - 60,62 тыс.руб., в том числе: 
- 60 тыс.руб. - средства ХМАО;
- 0,62 тыс.руб. - средства МО.</t>
  </si>
  <si>
    <r>
      <rPr>
        <b/>
        <i/>
        <sz val="28"/>
        <rFont val="Times New Roman"/>
        <family val="1"/>
        <charset val="204"/>
      </rPr>
      <t>1.</t>
    </r>
    <r>
      <rPr>
        <i/>
        <sz val="28"/>
        <rFont val="Times New Roman"/>
        <family val="1"/>
        <charset val="204"/>
      </rPr>
      <t xml:space="preserve"> Государственная поддержка развития растениеводства</t>
    </r>
    <r>
      <rPr>
        <sz val="28"/>
        <rFont val="Times New Roman"/>
        <family val="1"/>
        <charset val="204"/>
      </rPr>
      <t xml:space="preserve"> - </t>
    </r>
    <r>
      <rPr>
        <b/>
        <sz val="28"/>
        <rFont val="Times New Roman"/>
        <family val="1"/>
        <charset val="204"/>
      </rPr>
      <t xml:space="preserve">595,30 </t>
    </r>
    <r>
      <rPr>
        <sz val="28"/>
        <rFont val="Times New Roman"/>
        <family val="1"/>
        <charset val="204"/>
      </rPr>
      <t xml:space="preserve">тыс. руб. (средства ХМАО). Не определен получатель субсидии. 
</t>
    </r>
    <r>
      <rPr>
        <b/>
        <i/>
        <sz val="28"/>
        <rFont val="Times New Roman"/>
        <family val="1"/>
        <charset val="204"/>
      </rPr>
      <t>2.</t>
    </r>
    <r>
      <rPr>
        <i/>
        <sz val="28"/>
        <rFont val="Times New Roman"/>
        <family val="1"/>
        <charset val="204"/>
      </rPr>
      <t xml:space="preserve"> Государственная поддержка развития животноводства </t>
    </r>
    <r>
      <rPr>
        <sz val="28"/>
        <rFont val="Times New Roman"/>
        <family val="1"/>
        <charset val="204"/>
      </rPr>
      <t xml:space="preserve">- </t>
    </r>
    <r>
      <rPr>
        <b/>
        <sz val="28"/>
        <rFont val="Times New Roman"/>
        <family val="1"/>
        <charset val="204"/>
      </rPr>
      <t xml:space="preserve">483,6 </t>
    </r>
    <r>
      <rPr>
        <sz val="28"/>
        <rFont val="Times New Roman"/>
        <family val="1"/>
        <charset val="204"/>
      </rPr>
      <t xml:space="preserve">тыс. руб. (средства ХМАО). Не определен получатель субсидии.  
</t>
    </r>
    <r>
      <rPr>
        <b/>
        <i/>
        <sz val="28"/>
        <rFont val="Times New Roman"/>
        <family val="1"/>
        <charset val="204"/>
      </rPr>
      <t>3.</t>
    </r>
    <r>
      <rPr>
        <i/>
        <sz val="28"/>
        <rFont val="Times New Roman"/>
        <family val="1"/>
        <charset val="204"/>
      </rPr>
      <t xml:space="preserve"> Государственная поддержка малых форм хозяйствования - предоставление субсидий на возмещение части затрат на развитие материально-технической базы (за исключением личных подсобных хозяйств). </t>
    </r>
    <r>
      <rPr>
        <sz val="28"/>
        <rFont val="Times New Roman"/>
        <family val="1"/>
        <charset val="204"/>
      </rPr>
      <t xml:space="preserve">В соответствии с дополнительным соглашением № 1 от 23.09.2014 к соглашению                                 
№ 01-АПК от 11.06.2014 с ИП Даитбековой М.М. перечислена субсидия на приобретение сельскохозяйственной техники в сумме 398,5 тыс.руб. (возмещение затрат по приобретению автомобиля ГАЗ-А23R22, автофургон изотермический). </t>
    </r>
    <r>
      <rPr>
        <b/>
        <sz val="28"/>
        <rFont val="Times New Roman"/>
        <family val="1"/>
        <charset val="204"/>
      </rPr>
      <t xml:space="preserve">
</t>
    </r>
    <r>
      <rPr>
        <sz val="28"/>
        <rFont val="Times New Roman"/>
        <family val="1"/>
        <charset val="204"/>
      </rPr>
      <t xml:space="preserve">Остаток неиспользованных средств - </t>
    </r>
    <r>
      <rPr>
        <b/>
        <sz val="28"/>
        <rFont val="Times New Roman"/>
        <family val="1"/>
        <charset val="204"/>
      </rPr>
      <t xml:space="preserve">94,5 тыс.руб. </t>
    </r>
    <r>
      <rPr>
        <sz val="28"/>
        <rFont val="Times New Roman"/>
        <family val="1"/>
        <charset val="204"/>
      </rPr>
      <t xml:space="preserve">в связи с отсутствием получателя субсидии.
</t>
    </r>
    <r>
      <rPr>
        <b/>
        <sz val="28"/>
        <rFont val="Times New Roman"/>
        <family val="1"/>
        <charset val="204"/>
      </rPr>
      <t xml:space="preserve">Общая сумма неизрасходованных средств ХМАО по мероприятия программы составит 1 173,40 тыс.руб.
</t>
    </r>
  </si>
  <si>
    <r>
      <t xml:space="preserve">Пол-ка"Нефтяник" 700 пос.мкр.37 (УКС)
</t>
    </r>
    <r>
      <rPr>
        <sz val="26"/>
        <rFont val="Times New Roman"/>
        <family val="1"/>
        <charset val="204"/>
      </rPr>
      <t xml:space="preserve">Открытый аукцион в электронной форме на выполнение работ по завершению строительства объекта состоялся 16.12.2013. Отменен в соответствии с Предписанием ФАС, по результатам проведения внеплановой проверки в части действий Оператора электронной площадки. Проведение аукциона возобновлено 21.01.2014 на стадии процедуры торгов. По результатам торгов победителем признан ООО СК "СОК".  Заключен муниципальный контракт № 01/2014 от 03.02.2014 сумма по контракту - 517 000 тыс. руб., сумма 2014 года - 416 568,42 тыс. руб. Срок выполнения работ по контракту 15.12.2015 года. 
Процент готовности объекта - 83%.                                                                                                
В октябре было принято работ на сумму 32 640,13 тыс.руб. Направлена заявка в округ на финансирование. Оплата будет произведена в ноябре 2014 года.
Постановлением Правительства ХМАО №385-п от 24.10.2014г внесены изменения в АИП в части уточнения средств окружного и местного бюджетов. 
</t>
    </r>
  </si>
  <si>
    <r>
      <rPr>
        <b/>
        <sz val="8"/>
        <rFont val="Times New Roman"/>
        <family val="1"/>
        <charset val="204"/>
      </rPr>
      <t xml:space="preserve">
</t>
    </r>
    <r>
      <rPr>
        <b/>
        <sz val="28"/>
        <rFont val="Times New Roman"/>
        <family val="1"/>
        <charset val="204"/>
      </rPr>
      <t xml:space="preserve">Подпрограмма III"Содействие развитию жилищного строительства".
</t>
    </r>
  </si>
  <si>
    <r>
      <t xml:space="preserve">Подпрограмма II "Общее образование. Дополнительное образование детей". 
1. </t>
    </r>
    <r>
      <rPr>
        <i/>
        <sz val="25"/>
        <rFont val="Times New Roman"/>
        <family val="1"/>
        <charset val="204"/>
      </rPr>
      <t>Детский сад "Золотой ключик" (ДАиГ)</t>
    </r>
    <r>
      <rPr>
        <sz val="25"/>
        <rFont val="Times New Roman"/>
        <family val="1"/>
        <charset val="204"/>
      </rPr>
      <t xml:space="preserve"> - 183 663 тыс. руб. (165 297 тыс. руб. - средства ХМАО, 18 366 тыс. руб. - средства МО). Аукцион на выполнение строительно-монтажных работ проведен в декабре 2013 года, победитель ООО "СУ-14". ООО "Комплект сервис" подана жалоба в ФАС на действия аукционной комиссии. </t>
    </r>
    <r>
      <rPr>
        <b/>
        <sz val="25"/>
        <rFont val="Times New Roman"/>
        <family val="1"/>
        <charset val="204"/>
      </rPr>
      <t>Выдано предписание об аннулировании результатов торгов.</t>
    </r>
    <r>
      <rPr>
        <sz val="25"/>
        <rFont val="Times New Roman"/>
        <family val="1"/>
        <charset val="204"/>
      </rPr>
      <t xml:space="preserve"> ООО "СУ-14" подало иск об оспаривании предписания. Предварительное судебное заседание состоялось 03.03.2014 года, однако антимонопольный орган не обеспечил явку представителя.  Судебное заседание назначенное на 03.04.2014 года состоялось - предписание УФАС ХМАО-Югры </t>
    </r>
    <r>
      <rPr>
        <b/>
        <sz val="25"/>
        <rFont val="Times New Roman"/>
        <family val="1"/>
        <charset val="204"/>
      </rPr>
      <t xml:space="preserve">признано недействительным в полном объеме. </t>
    </r>
    <r>
      <rPr>
        <sz val="25"/>
        <rFont val="Times New Roman"/>
        <family val="1"/>
        <charset val="204"/>
      </rPr>
      <t xml:space="preserve">ООО "СУ-14" обратилось в Арбитражный суд ХМАО-Югры с исковым заявлением о понуждении заказчика заключить муниципальный контракт в соответствии с протоколом подведения итогов открытого аукциона в эл. форме от 04.12.2013 года № ЭГА/2. Дело № А75-3882/2014 рассмотрено 02.06.2014, вынесено решение о признании  аукциона состоявшимся. В связи с тем, что УФАС ХМАО-Югры подана апелляционная жалоба от 28.04.2014 №03/ВБ-1787  производство по делу ООО "СУ-14" о понуждении Заказчика заключить муниципальный контракт приостановлено до разрешения дела апелляционной инстанции. </t>
    </r>
  </si>
  <si>
    <r>
      <t xml:space="preserve">23.07.2014 </t>
    </r>
    <r>
      <rPr>
        <b/>
        <sz val="25"/>
        <rFont val="Times New Roman"/>
        <family val="1"/>
        <charset val="204"/>
      </rPr>
      <t>апелляционная жалоба</t>
    </r>
    <r>
      <rPr>
        <sz val="25"/>
        <rFont val="Times New Roman"/>
        <family val="1"/>
        <charset val="204"/>
      </rPr>
      <t xml:space="preserve"> УФАС ХМАО-Югры рассмотрена восьмым Арбитражным судом и </t>
    </r>
    <r>
      <rPr>
        <b/>
        <sz val="25"/>
        <rFont val="Times New Roman"/>
        <family val="1"/>
        <charset val="204"/>
      </rPr>
      <t>оставлена без удовлетворения</t>
    </r>
    <r>
      <rPr>
        <sz val="25"/>
        <rFont val="Times New Roman"/>
        <family val="1"/>
        <charset val="204"/>
      </rPr>
      <t xml:space="preserve">, решение Арбитражного суда ХМАО-Югры оставлено без изменения. </t>
    </r>
    <r>
      <rPr>
        <b/>
        <sz val="25"/>
        <rFont val="Times New Roman"/>
        <family val="1"/>
        <charset val="204"/>
      </rPr>
      <t>МКУ "УКС" подано заявление</t>
    </r>
    <r>
      <rPr>
        <sz val="25"/>
        <rFont val="Times New Roman"/>
        <family val="1"/>
        <charset val="204"/>
      </rPr>
      <t xml:space="preserve"> о возобновлении производства по делу  №А75-3882/2014г. </t>
    </r>
    <r>
      <rPr>
        <b/>
        <sz val="25"/>
        <rFont val="Times New Roman"/>
        <family val="1"/>
        <charset val="204"/>
      </rPr>
      <t>о понуждении Заказчика заключить муниципальный контракт</t>
    </r>
    <r>
      <rPr>
        <sz val="25"/>
        <rFont val="Times New Roman"/>
        <family val="1"/>
        <charset val="204"/>
      </rPr>
      <t xml:space="preserve">. Рассмотрение дела состоялось 11.09.2014г. </t>
    </r>
    <r>
      <rPr>
        <b/>
        <sz val="25"/>
        <rFont val="Times New Roman"/>
        <family val="1"/>
        <charset val="204"/>
      </rPr>
      <t xml:space="preserve">Заключен МК </t>
    </r>
    <r>
      <rPr>
        <sz val="25"/>
        <rFont val="Times New Roman"/>
        <family val="1"/>
        <charset val="204"/>
      </rPr>
      <t xml:space="preserve">с ЗАО 2СУ-14" №17/2014 от 14.10.2014г. Сумма по контракту 209 485,54 тыс.руб, сумма 2014 года - 57 530,44 тыс.руб. Срок выполнения работ - 15.12.2015 года.  В октябре принято работ на сумму 7 173,48 тыс.руб, доля местного бюджета оплачена.
Постановлением Правительства ХМАО №385-п от 24.10.2014г внесены изменения в АИП в части уточнения средств окружного и местного бюджетов.                                                                   
</t>
    </r>
    <r>
      <rPr>
        <b/>
        <sz val="25"/>
        <rFont val="Times New Roman"/>
        <family val="1"/>
        <charset val="204"/>
      </rPr>
      <t>На основании справки ДФ ХМАО-Югры</t>
    </r>
    <r>
      <rPr>
        <sz val="25"/>
        <rFont val="Times New Roman"/>
        <family val="1"/>
        <charset val="204"/>
      </rPr>
      <t xml:space="preserve"> №500/12/204 от 20.10.2014 "Об изменении лимитов бюджетных обязательств на 2014 финансовый год и плановый период 2015-2016 годов" </t>
    </r>
    <r>
      <rPr>
        <b/>
        <sz val="25"/>
        <rFont val="Times New Roman"/>
        <family val="1"/>
        <charset val="204"/>
      </rPr>
      <t xml:space="preserve">доведены лимиты федерального бюджета в сумме 134 314,8 тыс.руб.      </t>
    </r>
    <r>
      <rPr>
        <sz val="25"/>
        <rFont val="Times New Roman"/>
        <family val="1"/>
        <charset val="204"/>
      </rPr>
      <t xml:space="preserve">                                                                       
Ожидаемый остаток средств - </t>
    </r>
    <r>
      <rPr>
        <b/>
        <sz val="25"/>
        <rFont val="Times New Roman"/>
        <family val="1"/>
        <charset val="204"/>
      </rPr>
      <t>95 150,36</t>
    </r>
    <r>
      <rPr>
        <sz val="25"/>
        <rFont val="Times New Roman"/>
        <family val="1"/>
        <charset val="204"/>
      </rPr>
      <t xml:space="preserve"> тыс.руб., в т.ч.:
- 82 537,40 тыс.руб. (средства федерального бюджета);
- 9 170,96 тыс.руб. (средства МО);
- 3 442 тыс.руб. (МО сверх соглашения).</t>
    </r>
  </si>
  <si>
    <r>
      <rPr>
        <b/>
        <i/>
        <sz val="25"/>
        <rFont val="Times New Roman"/>
        <family val="1"/>
        <charset val="204"/>
      </rPr>
      <t xml:space="preserve">2. </t>
    </r>
    <r>
      <rPr>
        <i/>
        <sz val="25"/>
        <rFont val="Times New Roman"/>
        <family val="1"/>
        <charset val="204"/>
      </rPr>
      <t xml:space="preserve">Организация и проведение мероприятий по развитию одаренных детей (олимпиады, конкурсы, форумы, профильные смены, учебно-тренировочные сборы и др.) (ДО) </t>
    </r>
    <r>
      <rPr>
        <b/>
        <sz val="2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5"/>
        <rFont val="Times New Roman"/>
        <family val="1"/>
        <charset val="204"/>
      </rPr>
      <t xml:space="preserve">316,8 тыс. руб. (средства ХМАО) - </t>
    </r>
    <r>
      <rPr>
        <b/>
        <sz val="25"/>
        <rFont val="Times New Roman"/>
        <family val="1"/>
        <charset val="204"/>
      </rPr>
      <t>18,95 тыс. руб.</t>
    </r>
    <r>
      <rPr>
        <sz val="25"/>
        <rFont val="Times New Roman"/>
        <family val="1"/>
        <charset val="204"/>
      </rPr>
      <t xml:space="preserve"> - экономия, сложившаяся в результате освоения, возвращенная в бюджет автономного округа (письмо о возврате средств в адрес ДФ направлено 23.05.2014).
</t>
    </r>
    <r>
      <rPr>
        <b/>
        <sz val="25"/>
        <rFont val="Times New Roman"/>
        <family val="1"/>
        <charset val="204"/>
      </rPr>
      <t xml:space="preserve">3. </t>
    </r>
    <r>
      <rPr>
        <i/>
        <sz val="25"/>
        <rFont val="Times New Roman"/>
        <family val="1"/>
        <charset val="204"/>
      </rPr>
      <t>Субвенции по предоставлению учащимся муниципальных общеобразовательных учреждений завтраков и обедов (ДО) -</t>
    </r>
    <r>
      <rPr>
        <b/>
        <sz val="25"/>
        <rFont val="Times New Roman"/>
        <family val="1"/>
        <charset val="204"/>
      </rPr>
      <t xml:space="preserve"> 0,87 тыс. руб. (средства ХМАО) </t>
    </r>
    <r>
      <rPr>
        <sz val="25"/>
        <rFont val="Times New Roman"/>
        <family val="1"/>
        <charset val="204"/>
      </rPr>
      <t xml:space="preserve">экономия, сложившаяся после проведения аукциона.
</t>
    </r>
    <r>
      <rPr>
        <b/>
        <sz val="25"/>
        <rFont val="Times New Roman"/>
        <family val="1"/>
        <charset val="204"/>
      </rPr>
      <t xml:space="preserve">4. </t>
    </r>
    <r>
      <rPr>
        <sz val="25"/>
        <rFont val="Times New Roman"/>
        <family val="1"/>
        <charset val="204"/>
      </rPr>
      <t xml:space="preserve">Обеспечение комплексной безопасности муниципальных образовательных организаций (ДГХ) - </t>
    </r>
    <r>
      <rPr>
        <b/>
        <sz val="25"/>
        <rFont val="Times New Roman"/>
        <family val="1"/>
        <charset val="204"/>
      </rPr>
      <t xml:space="preserve">7 673,39 тыс.руб. (средства МО) </t>
    </r>
    <r>
      <rPr>
        <sz val="25"/>
        <rFont val="Times New Roman"/>
        <family val="1"/>
        <charset val="204"/>
      </rPr>
      <t xml:space="preserve"> экономия по факту выполненных работ.</t>
    </r>
  </si>
  <si>
    <r>
      <t>Подпрограмма "Дети Югры".
1.</t>
    </r>
    <r>
      <rPr>
        <i/>
        <sz val="26"/>
        <rFont val="Times New Roman"/>
        <family val="1"/>
        <charset val="204"/>
      </rPr>
      <t xml:space="preserve"> Производство ремонта жилых помещений, единственными собственниками которых либо собственниками выделенных в натуре долей в которых являются дети-сироты и дети, оставшиеся без попечения родителей (ДГХ) - </t>
    </r>
    <r>
      <rPr>
        <b/>
        <sz val="26"/>
        <rFont val="Times New Roman"/>
        <family val="1"/>
        <charset val="204"/>
      </rPr>
      <t>1 355,34 тыс.руб. (средства ХМАО)</t>
    </r>
    <r>
      <rPr>
        <b/>
        <i/>
        <sz val="26"/>
        <rFont val="Times New Roman"/>
        <family val="1"/>
        <charset val="204"/>
      </rPr>
      <t xml:space="preserve"> </t>
    </r>
    <r>
      <rPr>
        <sz val="26"/>
        <rFont val="Times New Roman"/>
        <family val="1"/>
        <charset val="204"/>
      </rPr>
      <t>подлежат возврату в бюджет округа.</t>
    </r>
  </si>
  <si>
    <r>
      <rPr>
        <b/>
        <i/>
        <sz val="26"/>
        <rFont val="Times New Roman"/>
        <family val="1"/>
        <charset val="204"/>
      </rPr>
      <t xml:space="preserve">
2.</t>
    </r>
    <r>
      <rPr>
        <i/>
        <sz val="26"/>
        <rFont val="Times New Roman"/>
        <family val="1"/>
        <charset val="204"/>
      </rPr>
      <t xml:space="preserve"> Строительство (реконструкция) объектов, предназначенных для размещения детских загородных оздоровительных учреждений (ДАиГ). 
Загородный специализированный (профильный) спортивно-оздоровительный лагерь "Олимпия". 
</t>
    </r>
    <r>
      <rPr>
        <sz val="26"/>
        <rFont val="Times New Roman"/>
        <family val="1"/>
        <charset val="204"/>
      </rPr>
      <t xml:space="preserve">Выполнение ПИР в соответствии с заключенным контрактом с ООО "Стройуслуга" МК № 01/П-2014 от 09.01.2014.  Сумма по контракту 6 016,56 тыс. руб. (средства ХМАО - 5 414,9 тыс. руб., средства МО - 601,66 тыс. руб.). Срок выполнения работ по контракту 9 месяцев с даты подписания (октябрь 2014). Договоры на проведение государственной экспертизы в стадии заключения. Учитывая сроки проведения государственной экспертизы, оплата за оказанные услуги будут осуществляется в ноябре. Ожидаемая экономия средств плана ХМАО - </t>
    </r>
    <r>
      <rPr>
        <b/>
        <sz val="26"/>
        <rFont val="Times New Roman"/>
        <family val="1"/>
        <charset val="204"/>
      </rPr>
      <t xml:space="preserve">0,10 тыс. руб.
</t>
    </r>
    <r>
      <rPr>
        <sz val="26"/>
        <rFont val="Times New Roman"/>
        <family val="1"/>
        <charset val="204"/>
      </rPr>
      <t xml:space="preserve">
</t>
    </r>
    <r>
      <rPr>
        <b/>
        <sz val="26"/>
        <rFont val="Times New Roman"/>
        <family val="1"/>
        <charset val="204"/>
      </rPr>
      <t xml:space="preserve">
</t>
    </r>
  </si>
  <si>
    <r>
      <rPr>
        <b/>
        <sz val="25"/>
        <rFont val="Times New Roman"/>
        <family val="1"/>
        <charset val="204"/>
      </rPr>
      <t>Подпрограмма "Развитие массовой физической культуры и спорта".</t>
    </r>
    <r>
      <rPr>
        <b/>
        <u/>
        <sz val="25"/>
        <rFont val="Times New Roman"/>
        <family val="1"/>
        <charset val="204"/>
      </rPr>
      <t xml:space="preserve">
</t>
    </r>
    <r>
      <rPr>
        <i/>
        <u/>
        <sz val="25"/>
        <rFont val="Times New Roman"/>
        <family val="1"/>
        <charset val="204"/>
      </rPr>
      <t>Спорт.комп. с плав.бас. 50м г. Сургут (УКС)</t>
    </r>
    <r>
      <rPr>
        <sz val="25"/>
        <rFont val="Times New Roman"/>
        <family val="1"/>
        <charset val="204"/>
      </rPr>
      <t xml:space="preserve"> - 118 889 тыс. руб. (107 000 тыс. руб. - средства ХМАО, 11 889 тыс. руб. - средства МО). 
Результаты аукциона проведенного в декабре 2013 года аннулированы по предписанию ФАС. Повторно извещение о проведении открытого конкурса на право заключения контракта на выполнение работ по строительству объекта было размещено на официальном сайте http://zakupki.gov.ru., регистрационный номер № 0187300006514000264  06 мая 2014 года. Открытый конкурс признан не состоявшимся в связи с тем,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(протокол от 04.06.2014). 
16.06.2014 направлены документы в контрольно-счетную палату города Сургута для согласования возможности заключения муниципального контракта с единственным исполнителем. Получено согласование. Заключен муниципальный контракт №12/2014 от 03.07.2014 с ООО "СК СОК". Сумма по контракту - 429 464,05 тыс.руб. Срок выполнения работ - 30.11.2015г.
Готовность объекта - 6%. Выполнены: демонтажные, общестроительные работы, вертикальная планировка.
Выполненные в октябре работы не приняты Заказчиком в связи с замечаниями к исполнительной документации. Работы будут приняты в ноябре после предоставления исполнительной документации, подготовленной в соответствии с заявленным объемом  выполненных работ.
</t>
    </r>
  </si>
  <si>
    <r>
      <rPr>
        <b/>
        <sz val="26"/>
        <rFont val="Times New Roman"/>
        <family val="1"/>
        <charset val="204"/>
      </rPr>
      <t xml:space="preserve">1. </t>
    </r>
    <r>
      <rPr>
        <i/>
        <u/>
        <sz val="26"/>
        <rFont val="Times New Roman"/>
        <family val="1"/>
        <charset val="204"/>
      </rPr>
      <t>Инженерные сети в посёлке Снежный (УКС)</t>
    </r>
    <r>
      <rPr>
        <sz val="26"/>
        <rFont val="Times New Roman"/>
        <family val="1"/>
        <charset val="204"/>
      </rPr>
      <t>. Работы выполняются в соответствии с заключенным  муниципальным контрактом с единственным исполнителем ЗАО "Природный камень" № 15/2013 от 19.12.2013 на сумму 78 585,74 тыс. руб. Работы по графику производства работ запланированы, в связи с их сезонностью,  на летний период времени.  Срок выполнения работ - 30.09.2014 года.  
Готовность объекта (по первому этапу) - 31%. Выполнены: подготовительные работы, выторфовка, вертикальная планировка (земляные работы). 
В адрес подрядчика направлена претензия о взыскании неустойки за просрочку исполнения работ. Заказчиком подготовлено решение об одностороннем отказе от исполнения контракта. 
В связи со сложившейся ситуацией подготовлено и направлено письмо в Депстрой ХМАО от 30.09.2014 № 01-11-5720/14  о невозможности исполнения в полном объеме средств окружного бюджета, а также предложение о внесении изменений в программу и уточнении объема доведенной субсидии.
Ожидаемый остаток средств на 01.01.2015 составит 54 118,15, в том числе:
- 50 847,69 тыс. руб. - средства ХМАО;
- 2 983 тыс.руб. - средства МО по соглашению;
- 287,46 тыс.руб. - средства МО сверх соглашения.</t>
    </r>
  </si>
  <si>
    <r>
      <rPr>
        <sz val="8"/>
        <rFont val="Times New Roman"/>
        <family val="1"/>
        <charset val="204"/>
      </rPr>
      <t xml:space="preserve">
</t>
    </r>
    <r>
      <rPr>
        <b/>
        <sz val="25.5"/>
        <rFont val="Times New Roman"/>
        <family val="1"/>
        <charset val="204"/>
      </rPr>
      <t>2.</t>
    </r>
    <r>
      <rPr>
        <sz val="25.5"/>
        <rFont val="Times New Roman"/>
        <family val="1"/>
        <charset val="204"/>
      </rPr>
      <t xml:space="preserve"> </t>
    </r>
    <r>
      <rPr>
        <i/>
        <sz val="25.5"/>
        <rFont val="Times New Roman"/>
        <family val="1"/>
        <charset val="204"/>
      </rPr>
      <t>Магистральный водовод в ВЖР от ул.9П (Нефтеюганское шоссе) по ул.Рационализаторов до ВК-сущ (ДАиГ)</t>
    </r>
    <r>
      <rPr>
        <sz val="25.5"/>
        <rFont val="Times New Roman"/>
        <family val="1"/>
        <charset val="204"/>
      </rPr>
      <t xml:space="preserve"> - 62 539,78 тыс. руб. (54 924 тыс. руб. - средства ХМАО; 6 103 тыс. руб. - средства МО; 1 512,78 тыс. руб. - бюджет МО сверх соглашения).
Управлением Федеральной антимонопольной службы по ХМАО-Югре выдано предписание об аннулировании результатов аукциона на основании жалобы участника торгов ООО "Горизонт" о нарушении заказчиком закона о размещении муниципального заказа, признанной обоснованной. 
Определение Арбитражного суда о принятии заявления МКУ "УКС" об оспаривании нормативного акта принято, проведено предварительное заседание суда. 
По результатам проведенного</t>
    </r>
    <r>
      <rPr>
        <b/>
        <sz val="25.5"/>
        <rFont val="Times New Roman"/>
        <family val="1"/>
        <charset val="204"/>
      </rPr>
      <t xml:space="preserve"> 29.01.2014</t>
    </r>
    <r>
      <rPr>
        <sz val="25.5"/>
        <rFont val="Times New Roman"/>
        <family val="1"/>
        <charset val="204"/>
      </rPr>
      <t xml:space="preserve"> судебного заседания ненормативный правовой акт и предписание УФАС ХМАО-Югры</t>
    </r>
    <r>
      <rPr>
        <b/>
        <sz val="25.5"/>
        <rFont val="Times New Roman"/>
        <family val="1"/>
        <charset val="204"/>
      </rPr>
      <t xml:space="preserve"> признаны недействительными</t>
    </r>
    <r>
      <rPr>
        <sz val="25.5"/>
        <rFont val="Times New Roman"/>
        <family val="1"/>
        <charset val="204"/>
      </rPr>
      <t xml:space="preserve"> в полном объеме. 06.03.2014 года УФАС по ХМАО-Югре решение арбитражного суда по ХМАО-Югре оспорено путем подачи апелляционной жалобы в восьмой  арбитражный апелляционный суд, тем самым решение суда первой инстанции не вступило в законную силу. </t>
    </r>
    <r>
      <rPr>
        <b/>
        <sz val="25.5"/>
        <rFont val="Times New Roman"/>
        <family val="1"/>
        <charset val="204"/>
      </rPr>
      <t>Дата рассмотрения апелляционной жалобы</t>
    </r>
    <r>
      <rPr>
        <sz val="25.5"/>
        <rFont val="Times New Roman"/>
        <family val="1"/>
        <charset val="204"/>
      </rPr>
      <t xml:space="preserve"> УФАС -03.06.2014г, </t>
    </r>
    <r>
      <rPr>
        <b/>
        <sz val="25.5"/>
        <rFont val="Times New Roman"/>
        <family val="1"/>
        <charset val="204"/>
      </rPr>
      <t>перенесена на 03.07.2014 г</t>
    </r>
    <r>
      <rPr>
        <sz val="25.5"/>
        <rFont val="Times New Roman"/>
        <family val="1"/>
        <charset val="204"/>
      </rPr>
      <t xml:space="preserve">. Рассмотрение состоялось, </t>
    </r>
    <r>
      <rPr>
        <b/>
        <sz val="25.5"/>
        <rFont val="Times New Roman"/>
        <family val="1"/>
        <charset val="204"/>
      </rPr>
      <t>предписание</t>
    </r>
    <r>
      <rPr>
        <sz val="25.5"/>
        <rFont val="Times New Roman"/>
        <family val="1"/>
        <charset val="204"/>
      </rPr>
      <t xml:space="preserve"> УФАС </t>
    </r>
    <r>
      <rPr>
        <b/>
        <sz val="25.5"/>
        <rFont val="Times New Roman"/>
        <family val="1"/>
        <charset val="204"/>
      </rPr>
      <t>признаны недействительными.</t>
    </r>
    <r>
      <rPr>
        <sz val="25.5"/>
        <rFont val="Times New Roman"/>
        <family val="1"/>
        <charset val="204"/>
      </rPr>
      <t xml:space="preserve"> ООО СК "ВОРТ" подало исковое заявление о понуждении заказчика к заключению МК на выполнение работ по строительству объекта. Исковое заявление принято к производству арбитражным судом ХМАО-Югры. Между сторонами 04.08.2014 заключено мировое соглашение. 28.08.2014г на заседании суда мировое соглашение утверждено. Заключен МК с ООО СК "ВОРТ" от 10.09.2014 №15/2014 . Сумма по контракту - 101 569,69 тыс.руб., сумма 2014г - 61 027,0 тыс.руб. Срок выполнения работ -  30.06.2015 .                                                                                
</t>
    </r>
  </si>
  <si>
    <r>
      <rPr>
        <b/>
        <sz val="28"/>
        <rFont val="Times New Roman"/>
        <family val="1"/>
        <charset val="204"/>
      </rPr>
      <t>3.</t>
    </r>
    <r>
      <rPr>
        <b/>
        <i/>
        <sz val="28"/>
        <rFont val="Times New Roman"/>
        <family val="1"/>
        <charset val="204"/>
      </rPr>
      <t xml:space="preserve"> </t>
    </r>
    <r>
      <rPr>
        <i/>
        <u/>
        <sz val="28"/>
        <rFont val="Times New Roman"/>
        <family val="1"/>
        <charset val="204"/>
      </rPr>
      <t>Магистральный водовод от водозабора 8а по Нефтеюганскому шоссе до ВК-1 (сети водоснабжения жилой и промышленной зоны речного порта с увеличенным диаметром) (ДАиГ).</t>
    </r>
    <r>
      <rPr>
        <sz val="28"/>
        <rFont val="Times New Roman"/>
        <family val="1"/>
        <charset val="204"/>
      </rPr>
      <t xml:space="preserve"> Работы по строительству объекта завершены. Объект введен в эксплуатацию от 29.08.2014 №ru86310000-88.
Невостребованные средства плана (ХМАО) - </t>
    </r>
    <r>
      <rPr>
        <b/>
        <sz val="28"/>
        <rFont val="Times New Roman"/>
        <family val="1"/>
        <charset val="204"/>
      </rPr>
      <t>0,24 тыс.руб.</t>
    </r>
    <r>
      <rPr>
        <b/>
        <u/>
        <sz val="28"/>
        <rFont val="Times New Roman"/>
        <family val="1"/>
        <charset val="204"/>
      </rPr>
      <t xml:space="preserve">
</t>
    </r>
    <r>
      <rPr>
        <b/>
        <sz val="28"/>
        <rFont val="Times New Roman"/>
        <family val="1"/>
        <charset val="204"/>
      </rPr>
      <t>4.</t>
    </r>
    <r>
      <rPr>
        <b/>
        <u/>
        <sz val="28"/>
        <rFont val="Times New Roman"/>
        <family val="1"/>
        <charset val="204"/>
      </rPr>
      <t xml:space="preserve"> </t>
    </r>
    <r>
      <rPr>
        <i/>
        <u/>
        <sz val="28"/>
        <rFont val="Times New Roman"/>
        <family val="1"/>
        <charset val="204"/>
      </rPr>
      <t xml:space="preserve">Инженерные сети в посёлке Снежный (кварталы С46,С47) (ДАиГ) 
</t>
    </r>
    <r>
      <rPr>
        <sz val="28"/>
        <rFont val="Times New Roman"/>
        <family val="1"/>
        <charset val="204"/>
      </rPr>
      <t xml:space="preserve">Проведение госэкспертизы на сумму </t>
    </r>
    <r>
      <rPr>
        <b/>
        <sz val="28"/>
        <rFont val="Times New Roman"/>
        <family val="1"/>
        <charset val="204"/>
      </rPr>
      <t xml:space="preserve">373,23 тыс.руб. (бюджет МО) </t>
    </r>
    <r>
      <rPr>
        <sz val="28"/>
        <rFont val="Times New Roman"/>
        <family val="1"/>
        <charset val="204"/>
      </rPr>
      <t>планируется в 2015 году. Проводится работа по расторжению контракта.</t>
    </r>
    <r>
      <rPr>
        <b/>
        <sz val="28"/>
        <rFont val="Times New Roman"/>
        <family val="1"/>
        <charset val="204"/>
      </rPr>
      <t/>
    </r>
  </si>
  <si>
    <r>
      <rPr>
        <b/>
        <sz val="26"/>
        <rFont val="Times New Roman"/>
        <family val="1"/>
        <charset val="204"/>
      </rPr>
      <t>Подпрограмма  V "Обеспечение мерами социальной поддержки по улучшению жилищных условий отдельных категорий граждан" (УУиРЖ).</t>
    </r>
    <r>
      <rPr>
        <b/>
        <u/>
        <sz val="26"/>
        <rFont val="Times New Roman"/>
        <family val="1"/>
        <charset val="204"/>
      </rPr>
      <t xml:space="preserve">
</t>
    </r>
    <r>
      <rPr>
        <b/>
        <sz val="26"/>
        <rFont val="Times New Roman"/>
        <family val="1"/>
        <charset val="204"/>
      </rPr>
      <t xml:space="preserve">1. </t>
    </r>
    <r>
      <rPr>
        <i/>
        <u/>
        <sz val="26"/>
        <rFont val="Times New Roman"/>
        <family val="1"/>
        <charset val="204"/>
      </rPr>
      <t xml:space="preserve">Возмещение части затрат в связи с предоставлением учителям общеобразовательных организаций ипотечного кредита (УУиРЖ). </t>
    </r>
    <r>
      <rPr>
        <sz val="26"/>
        <rFont val="Times New Roman"/>
        <family val="1"/>
        <charset val="204"/>
      </rPr>
      <t xml:space="preserve">
На 01.11.2014 согласно заявок банка субсидия перечислена двум молодым учителям. В связи с перерасчетом суммы субсидии 1 молодому учителю на основании  предоставленной справки из банка, образовались излишки денежных средств в сумме 621,04 тыс. руб. из них:   
- федеральный бюджет - 19,19 тыс. руб.; 
- бюджет автономного округа - 439,72 тыс.руб. 
- местный бюджет - 162,13 тыс. руб. 
 При этом необходимо отметить, что в бюджет автономного округа  возвращены средства в сумме  418,4 тыс.руб. в октябре.</t>
    </r>
  </si>
  <si>
    <t>Сводная информация о реализации программ 
Ханты-Мансийского автономного округа – Югры на территории городского округа город Сургут на 01.12.2014 года</t>
  </si>
  <si>
    <t>на 01 декабря 2014 года</t>
  </si>
  <si>
    <t>Остаток уточненного плана 
2014 года 
на 01.12.2014</t>
  </si>
  <si>
    <t>Остаток финансирования 2014 года 
на 01.12.2014</t>
  </si>
  <si>
    <r>
      <t xml:space="preserve">По результатам конкурса на выполнение работ по техперевооружению котла ПТВМ-30 на котельной № 14 определен победитель - ООО "БЗЭО", заключен договор от 20.03.2014 № 11/14 на сумму 9 950 тыс. руб., начало производства работ с мая 2014 по 25 августа 2014 года. Завершение работ - декабрь 2014 года. Работы выполнены, техническая готовность - 100%. Выполнены пуско-наладочные работы. </t>
    </r>
    <r>
      <rPr>
        <b/>
        <sz val="18"/>
        <rFont val="Times New Roman"/>
        <family val="1"/>
        <charset val="204"/>
      </rPr>
      <t>Экономия по результатам конкурса составила 6 662,99 тыс. руб.</t>
    </r>
    <r>
      <rPr>
        <sz val="18"/>
        <rFont val="Times New Roman"/>
        <family val="1"/>
        <charset val="204"/>
      </rPr>
      <t xml:space="preserve">
По результатам конкурса на поставку оборудования по замене частотных преобразователей на котельной № 14  определен победитель - ООО "Лиаск-Е", заключен договор от 28.03.2014 № 24 на сумму 2 972,07 тыс. руб. со сроком исполнения - 20.06.2014. Оборудование поставлено - 100 %. Монтаж частотных преобразователей выполнен собственными силами. Техничная готовность - 100 %.</t>
    </r>
    <r>
      <rPr>
        <b/>
        <sz val="18"/>
        <rFont val="Times New Roman"/>
        <family val="1"/>
        <charset val="204"/>
      </rPr>
      <t xml:space="preserve"> Экономия по результатам конкурса составила  24,94 тыс. руб.</t>
    </r>
    <r>
      <rPr>
        <sz val="18"/>
        <rFont val="Times New Roman"/>
        <family val="1"/>
        <charset val="204"/>
      </rPr>
      <t xml:space="preserve">
На сумму экономии внесены соответствующие изменения в муниципальную программу, проект проходит процедуру согласования.</t>
    </r>
  </si>
  <si>
    <r>
      <t>Конкурс состоялся  29.04.2014,  определен победитель ООО "Мармитэкс", заключен договор № 46 от 13.05.14, начало производства работ с июня 2014. Работы выполнены.
Согласно договору № 1256 от 18.03.2014 ОАО «СургутПНИИС» выполнены инженерно-геологические изыскания. В настоящее время ведутся работы по благоустройству территории. Техническая готовность - 100%.
По состоянию на 01.12.14  произведена оплата за выполненные работы в размере 16 199 тыс. рублей.
412,58 тыс.руб. - экономия по результатам проведения конкурса. Соответствующие изменения внесены в муниципальную программу, проект проходит процедуру согласования.</t>
    </r>
    <r>
      <rPr>
        <sz val="18"/>
        <color rgb="FFFF0000"/>
        <rFont val="Times New Roman"/>
        <family val="1"/>
        <charset val="204"/>
      </rPr>
      <t xml:space="preserve"> </t>
    </r>
  </si>
  <si>
    <t>примечание = АЦК</t>
  </si>
  <si>
    <t>Наименование объекта</t>
  </si>
  <si>
    <t>Уточненный план по АИП, тыс.руб.</t>
  </si>
  <si>
    <t>ИТОГО</t>
  </si>
  <si>
    <t>ХМАО</t>
  </si>
  <si>
    <t>МО</t>
  </si>
  <si>
    <t>Спортивный комплекс с плавательным бассейном на 50 метров г.Сургуте</t>
  </si>
  <si>
    <t>Инженерные сети в посёлке Снежный , I этап</t>
  </si>
  <si>
    <t xml:space="preserve">Магистральный водовод в восточном жилом районе от ул.9П </t>
  </si>
  <si>
    <t xml:space="preserve">Магистральный водовод от водозабора 8а по Нефтеюганскому шоссе до ВК-1 </t>
  </si>
  <si>
    <t>Канализационный коллектор от КНС-12 (7)</t>
  </si>
  <si>
    <t xml:space="preserve">Загородный специализированный (профильный) военно-спортивный лагерь "Барсова гора" </t>
  </si>
  <si>
    <t>Расширение полигона захоронения твердых бытовых отходов в г.Сургуте</t>
  </si>
  <si>
    <t>Поликлиника "Нефтяник" на 700 посещений в смену в мкр.37 г.Сургута</t>
  </si>
  <si>
    <t>Детская школа искусств в микрорайоне ПИКС</t>
  </si>
  <si>
    <t>(на основании отчетности представленной структурными подразделениями)</t>
  </si>
  <si>
    <r>
      <t>Загородный специализированный (профильный) спортивно-оздоровительный лагерь "Олимпия</t>
    </r>
    <r>
      <rPr>
        <b/>
        <sz val="36"/>
        <color theme="1"/>
        <rFont val="Times New Roman"/>
        <family val="2"/>
        <charset val="204"/>
      </rPr>
      <t>"</t>
    </r>
    <r>
      <rPr>
        <sz val="36"/>
        <color theme="1"/>
        <rFont val="Times New Roman"/>
        <family val="2"/>
        <charset val="204"/>
      </rPr>
      <t xml:space="preserve"> </t>
    </r>
  </si>
  <si>
    <t>Детский сад №1 на 300 мест в микрорайоне №24 г Сургута (ДАиГ)</t>
  </si>
  <si>
    <t>Информация об исполнении АИП на 01.01.2015</t>
  </si>
  <si>
    <t>Касса по отчету АИП, тыс.руб. 
(в соответствии с отчетами)</t>
  </si>
  <si>
    <t>%  исполнения
 на 01.01.2015 от плана
(гр.5/гр.4)</t>
  </si>
  <si>
    <t>Остаток средств 2014 года, тыс.руб.</t>
  </si>
  <si>
    <t>Примечание в части отрицательных отклонений</t>
  </si>
  <si>
    <t>Перевыполнение плана по АИП по средствам местного бюджета обусловлено отражением фактических расходов по данному объекту в соответствии с требованиями ДЭР ХМАО.</t>
  </si>
  <si>
    <t>Факт финансирования, всего</t>
  </si>
  <si>
    <t>Остаток финансирования 2014 года 
 (гр. 6 - гр.8)</t>
  </si>
  <si>
    <t>Остаток финансирования, тыс.руб.</t>
  </si>
  <si>
    <t>Ожидаемое исполнение на 01.01.2016</t>
  </si>
  <si>
    <t xml:space="preserve">«Социально-экономическое развитие,коренных малочисленных народов Севера Ханты-Мансийского автономного округа – Югры на 2014-2020 годы» </t>
  </si>
  <si>
    <t xml:space="preserve">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обеспеченич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2014-2020 годах» </t>
  </si>
  <si>
    <t>"Оказание содействия добровольному переселению в Ханты-Мансийский автономный округ – Югру соотечественников, проживающих за рубежом, на 2014–2015 годы"</t>
  </si>
  <si>
    <t xml:space="preserve">«Развитие государственной гражданской службы, муниципальной службы и резерва управленческих кадров в Ханты-Мансийском автономном округе – Югре в 2015-2020 годах» </t>
  </si>
  <si>
    <t>1.</t>
  </si>
  <si>
    <t>2.1.7.</t>
  </si>
  <si>
    <t>2.2.1.</t>
  </si>
  <si>
    <t>3.1.1.</t>
  </si>
  <si>
    <t>3.1.2.</t>
  </si>
  <si>
    <t>3.2.</t>
  </si>
  <si>
    <t>3.2.1.</t>
  </si>
  <si>
    <t>3.2.2.</t>
  </si>
  <si>
    <t>4.</t>
  </si>
  <si>
    <t>5.1.</t>
  </si>
  <si>
    <t>5.1.1.</t>
  </si>
  <si>
    <t>5.1.2.</t>
  </si>
  <si>
    <t>5.1.3.</t>
  </si>
  <si>
    <t>5.1.4.</t>
  </si>
  <si>
    <t>5.2.</t>
  </si>
  <si>
    <t xml:space="preserve">5.2.1. </t>
  </si>
  <si>
    <t>5.3.</t>
  </si>
  <si>
    <t xml:space="preserve">5.3.1. </t>
  </si>
  <si>
    <t xml:space="preserve">7. </t>
  </si>
  <si>
    <t>8.3.</t>
  </si>
  <si>
    <t>11.1.</t>
  </si>
  <si>
    <t>11.1.1.</t>
  </si>
  <si>
    <t>11.1.2.</t>
  </si>
  <si>
    <t>11.1.3.</t>
  </si>
  <si>
    <t>11.2.</t>
  </si>
  <si>
    <t>11.2.1.</t>
  </si>
  <si>
    <t>11.2.2.</t>
  </si>
  <si>
    <t>11.2.3.</t>
  </si>
  <si>
    <t>11.2.4.</t>
  </si>
  <si>
    <t>12.1.1.1.</t>
  </si>
  <si>
    <t>12.2.</t>
  </si>
  <si>
    <t>12.2.1.</t>
  </si>
  <si>
    <t>12.3.</t>
  </si>
  <si>
    <t>12.3.1.</t>
  </si>
  <si>
    <t>12.4.</t>
  </si>
  <si>
    <t>12.4.1.</t>
  </si>
  <si>
    <t>13.1.</t>
  </si>
  <si>
    <t>13.1.1.</t>
  </si>
  <si>
    <t>13.1.2.</t>
  </si>
  <si>
    <t>13.1.3.</t>
  </si>
  <si>
    <t>16.1.</t>
  </si>
  <si>
    <t>16.1.1.</t>
  </si>
  <si>
    <t>16.1.2.</t>
  </si>
  <si>
    <t>16.1.3.</t>
  </si>
  <si>
    <t>16.1.4.</t>
  </si>
  <si>
    <t>16.1.4.1.</t>
  </si>
  <si>
    <t>16.1.4.2.</t>
  </si>
  <si>
    <t>16.1.4.3.</t>
  </si>
  <si>
    <t>16.1.4.4.</t>
  </si>
  <si>
    <t>16.1.4.5.</t>
  </si>
  <si>
    <t>16.1.4.6.</t>
  </si>
  <si>
    <t>16.1.4.7.</t>
  </si>
  <si>
    <t>16.1.4.8.</t>
  </si>
  <si>
    <t>16.1.4.9.</t>
  </si>
  <si>
    <t>16.2.</t>
  </si>
  <si>
    <t>16.2.1.</t>
  </si>
  <si>
    <t>16.2.2.</t>
  </si>
  <si>
    <t>18.1.</t>
  </si>
  <si>
    <t>18.1.1</t>
  </si>
  <si>
    <t>20.1.</t>
  </si>
  <si>
    <t>20.1.1.</t>
  </si>
  <si>
    <t>Утратила силу с 01.01.2015</t>
  </si>
  <si>
    <t>24.</t>
  </si>
  <si>
    <t>25.</t>
  </si>
  <si>
    <t xml:space="preserve">Государственная программа Ханты-Мансийского автономного округа – Югры «Оказание содействия добровольному переселению в Ханты-Мансийский автономный округ – Югру соотечественников, проживающих за рубежом, на 2014–2015 годы» </t>
  </si>
  <si>
    <t>26.</t>
  </si>
  <si>
    <t xml:space="preserve">Государственная программа Ханты-Мансийского автономного округа – Югры «Развитие государственной гражданской службы, муниципальной службы и резерва управленческих кадров в Ханты-Мансийском автономном округе – Югре в 2015-2020 годах» </t>
  </si>
  <si>
    <t xml:space="preserve">Контракты на: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Создание и трансляция видеороликов о реализации подпрограммы «Развитие малого и среднего предпринимательства», срок заключения февраль-март 2015 года;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Оказание услуг по организации ярмарок на территории города Сургута с участием субъектов малого и среднего предпринимательства в рамках реализации подпрограммы «Развитие малого и среднего предпринимательства», срок заключения февраль-март 2015 года;                                                                                                            3. Оказание услуг по созданию статьи, написанию для нее материалов и размещению в городском печатном издании о поддержке субъектов малого и среднего предпринимательства, срок заключения февраль-март 2015 года;                                                                                                                                                                                              4. Оказание услуг по организации и проведению ежегодного городского конкурса «Предприниматель года - 2014», срок заключения февраль-март 2015 года.
</t>
  </si>
  <si>
    <t>Проведение  образовательных мероприятий для субъектов малого и среднего предпринимательства (ДЭП)</t>
  </si>
  <si>
    <t>Контракт на оказание услуг по организации и проведению курсов «Основы ведения предпринимательской деятельности» в рамках реализации подпрограммы «Развитие малого и среднего предпринимательства» планируется заключить в феврале-марте 2015 года.</t>
  </si>
  <si>
    <t>Развитие молодежного предпринимательства (ДЭП)</t>
  </si>
  <si>
    <t>Контракт на оказание услуг по организации и проведению форума для молодых предпринимателей в рамках реализации подпрограммы «Развитие малого и среднего предпринимательства» планируется заключить в марте 2015 года.</t>
  </si>
  <si>
    <t>Финансовая поддержка (ДЭП)</t>
  </si>
  <si>
    <t>Финансовая поддержка организаций, осуществляющих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</si>
  <si>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определённых в приложении 3 к программе, в части компенсации арендных платежей за нежилые помещения и по предоставленным консалтинговым услугам </t>
  </si>
  <si>
    <t>Финансовая поддержка субъектам по обязательной и добровольной сертификации пищевой продукции и продовольственного сырья</t>
  </si>
  <si>
    <t>Финансовая поддержка субъектов по приобретению оборудования (основных средств) и лицензионных программных продуктов</t>
  </si>
  <si>
    <t>Создание условий для развития субъектов, осуществляющих деятельность в направлениях: экология, быстровозводимое домостроение, крестьянские (фермерские)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</si>
  <si>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Возмещение затрат социальному предпринимательству и семейному бизнесу</t>
  </si>
  <si>
    <t>С учетом запланированных средств и максимальной суммы субсидии в год, поддержка будет оказана - 1 организации</t>
  </si>
  <si>
    <t>С учетом запланированных средств и максимальной суммы субсидии в год, поддержка будет оказана - 1 субъекту. С заявлениями на получение поддержки обратились 4 субъекта, в настоящее время документы в работе.</t>
  </si>
  <si>
    <t>С учетом запланированных средств и максимальной суммы субсидии в год, поддержка будет оказана - 1 субъекту.</t>
  </si>
  <si>
    <t>С учетом запланированных средств и максимальной суммы субсидии в год, поддержка будет оказана - 1 субъекту. С заявлениями на получение поддержки обратились 3 субъекта, в настоящее время документы в работе.</t>
  </si>
  <si>
    <t>С учетом запланированных средств и максимальной суммы субсидии в год, поддержка будет оказана - 2 субъектам.</t>
  </si>
  <si>
    <t>С учетом запланированных средств и максимальной суммы субсидии в год, поддержка будет оказана - 1 субъекту. С заявлениями на получение поддержки обратился 1 субъект, в настоящее время документы в работе.</t>
  </si>
  <si>
    <t>Создание общественных спасательных постов в местах массового отдыха людей на водных объектах (ГОиЧС)</t>
  </si>
  <si>
    <t>Предоставление субсидии на капитальный ремонт (с заменой) газопроводов, систем теплоснабжения, водоснабжения и водоотведения для подготовки к осенне-зимнему периоду  (ДГХ)</t>
  </si>
  <si>
    <t>КНС. Поселок Мостотряд-94 (ДГХ)</t>
  </si>
  <si>
    <t>Ожидаемый остаток средств 
за 2015 год
 (гр. 5 - гр.11)</t>
  </si>
  <si>
    <t>СГМУП "Тепловик" ведется работа по подготовке пакета документов для направления в округ с целью включения в план мероприятий.</t>
  </si>
  <si>
    <t>Возмещение недополученных доходов организациям, осуществляющим реализацию населению сжиженного газа, по социально-ориентированным розничным ценам (ДГХ)</t>
  </si>
  <si>
    <t>Утверждён распоряжением Администрации от 26.01.2015 №167 перечень получателей субсидий и объема предоставляемых субсидий. Соглашение с ОАО "Сургутгаз" на согласовании.</t>
  </si>
  <si>
    <t>Подпрограмма 7 "Обеспечение реализации государственной программы"</t>
  </si>
  <si>
    <t xml:space="preserve">Разработка схем водоснабжения и водоотведения муниципального образования городской округ город Сургут (ДГХ) </t>
  </si>
  <si>
    <t>Работы носят сезонный характер. Расходы запланированы на 3 квартал 2015. 
В настоящее время ведётся работа по определению стоимости объектов (пр.Комсомольский, ул. Грибоедова).</t>
  </si>
  <si>
    <t>Объездная автомобильная дорога к дачным кооперативам "Черемушки", "Север-1", "Север-2" в обход гидротехнических сооружений ГРЭС-1 и ГРЭС-2 (ДАиГ)</t>
  </si>
  <si>
    <t>В настоящее время идет подготовка муниципально-правового акта, определяющего перечень получателей субсидии на 2015 год.</t>
  </si>
  <si>
    <r>
      <t xml:space="preserve">Подпрограмма «Обеспечение стабильной благополучной эпизоотической обстановки в автономном округе и защита населения от болезней, общих для человека и животных»  
</t>
    </r>
    <r>
      <rPr>
        <sz val="18"/>
        <rFont val="Times New Roman"/>
        <family val="1"/>
        <charset val="204"/>
      </rPr>
      <t>Обеспечение осуществления отлова, транспортировки, учета, содержания, умерщвления, утилизации безнадзорных и бродячих животных (ДГХ)</t>
    </r>
  </si>
  <si>
    <t>Утвержден постановлением Администрации города от 26.01.2015 № 409 Порядок предоставления субсидии на возмещение затрат по  отлову и содержанию безнадзорных животных.</t>
  </si>
  <si>
    <r>
      <t xml:space="preserve">Подпрограмма "Повышение эффективности использования и развития ресурсного потенциала рыбохозяйственного комплекса"                                                              </t>
    </r>
    <r>
      <rPr>
        <sz val="18"/>
        <rFont val="Times New Roman"/>
        <family val="1"/>
        <charset val="204"/>
      </rPr>
      <t>Государственная поддержка рыбохозяйственного комплекса (ДИЗО)</t>
    </r>
  </si>
  <si>
    <r>
      <t xml:space="preserve">Подпрограмма "Развитие животноводства, переработки и реализации продукции животноводства"                                                                                                </t>
    </r>
    <r>
      <rPr>
        <sz val="18"/>
        <rFont val="Times New Roman"/>
        <family val="1"/>
        <charset val="204"/>
      </rPr>
      <t>Государственная поддержка развития животноводства (ДИЗО)</t>
    </r>
  </si>
  <si>
    <t>Развитие общественной инфраструктуры и реализация приоритетных направлений развития  (ДГХ)</t>
  </si>
  <si>
    <t>20.1.1.1.</t>
  </si>
  <si>
    <t>Новое кладбище «Чернореченское-2» в г.Сургут. I пусковой комплекс. 1 этап строительства (ДГХ)</t>
  </si>
  <si>
    <t>Подпрограмма 1 "Профилактика правонарушений"</t>
  </si>
  <si>
    <t>Осуществление отдельных государственных полномочий по созданию и обеспечению деятельности административных комиссий (УБУиО)</t>
  </si>
  <si>
    <t>Кассовый план января - 2 099,21 тыс.руб. По состоянию на 01.02.2015 произведена выплата заработной платы за первую половину января месяца 2015 года, оплата услуг по содержанию имущества, поставку основных средств и материальных запасов будет произведена по факту оказания услуг, поставки товара в соответствии с условиями заключаемых договоров, муниципальных контрактов планомерно в течение отчетного года.</t>
  </si>
  <si>
    <t>Размещение (в том числе разработки проектов, приобретения, установки, монтажа, подключения) в наиболее криминогенных общественных местах и на улицах населенных пунктов, местах массового пребывания граждан систем видеообзора, с установкой мониторов для контроля за обстановкой и оперативного реагирования, модернизация имеющихся систем видеонаблюдения, проведение работ, обеспечивающих функционирование систем, в том числе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  (МКУ "ЕДДС")</t>
  </si>
  <si>
    <t>13.2.</t>
  </si>
  <si>
    <t>Подпрограмма 6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 жизнедеятельности"</t>
  </si>
  <si>
    <t>13.2.1.</t>
  </si>
  <si>
    <t>Кассовый план января - 5 666,93 тыс. руб. По состоянию на 01.02.2015 произведена выплата заработной платы за первую половину января месяца 2015 года, оплата услуг по содержанию имущества, поставку основных средств и материальных запасов будет произведена по факту оказания услуг, поставки товара в соответствии с условиями заключаемых договоров, муниципальных контрактов планомерно в течение отчетного года.</t>
  </si>
  <si>
    <r>
      <rPr>
        <b/>
        <sz val="18"/>
        <rFont val="Times New Roman"/>
        <family val="1"/>
        <charset val="204"/>
      </rPr>
      <t>Срок размещения</t>
    </r>
    <r>
      <rPr>
        <sz val="18"/>
        <rFont val="Times New Roman"/>
        <family val="1"/>
        <charset val="204"/>
      </rPr>
      <t xml:space="preserve"> извещения о  проведение конкурса с ограниченным участием на </t>
    </r>
    <r>
      <rPr>
        <b/>
        <sz val="18"/>
        <rFont val="Times New Roman"/>
        <family val="1"/>
        <charset val="204"/>
      </rPr>
      <t>выполнение работ по строительству объекта</t>
    </r>
    <r>
      <rPr>
        <sz val="18"/>
        <rFont val="Times New Roman"/>
        <family val="1"/>
        <charset val="204"/>
      </rPr>
      <t xml:space="preserve">  согласно утвержденного план-графика -</t>
    </r>
    <r>
      <rPr>
        <b/>
        <sz val="18"/>
        <rFont val="Times New Roman"/>
        <family val="1"/>
        <charset val="204"/>
      </rPr>
      <t xml:space="preserve"> март 2015 года</t>
    </r>
    <r>
      <rPr>
        <sz val="18"/>
        <rFont val="Times New Roman"/>
        <family val="1"/>
        <charset val="204"/>
      </rPr>
      <t xml:space="preserve">. Начальная (максимальная) </t>
    </r>
    <r>
      <rPr>
        <b/>
        <sz val="18"/>
        <rFont val="Times New Roman"/>
        <family val="1"/>
        <charset val="204"/>
      </rPr>
      <t xml:space="preserve">цена контракта - 530 663,31 </t>
    </r>
    <r>
      <rPr>
        <sz val="18"/>
        <rFont val="Times New Roman"/>
        <family val="1"/>
        <charset val="204"/>
      </rPr>
      <t xml:space="preserve">тыс. руб. Ориентировочный срок заключения контракта 01.05.2015 г.  при условии, что конкурс состоится.
</t>
    </r>
    <r>
      <rPr>
        <b/>
        <sz val="18"/>
        <rFont val="Times New Roman"/>
        <family val="1"/>
        <charset val="204"/>
      </rPr>
      <t>Срок размещения</t>
    </r>
    <r>
      <rPr>
        <sz val="18"/>
        <rFont val="Times New Roman"/>
        <family val="1"/>
        <charset val="204"/>
      </rPr>
      <t xml:space="preserve"> извещений о проведении закупок у единственного исполнителя по </t>
    </r>
    <r>
      <rPr>
        <b/>
        <sz val="18"/>
        <rFont val="Times New Roman"/>
        <family val="1"/>
        <charset val="204"/>
      </rPr>
      <t>проведению государственной экспертизы проектной документации и результатов инженерных изысканий</t>
    </r>
    <r>
      <rPr>
        <sz val="18"/>
        <rFont val="Times New Roman"/>
        <family val="1"/>
        <charset val="204"/>
      </rPr>
      <t xml:space="preserve"> по 2,3,4 этапу согласно утвержденного план-графика -</t>
    </r>
    <r>
      <rPr>
        <b/>
        <sz val="18"/>
        <rFont val="Times New Roman"/>
        <family val="1"/>
        <charset val="204"/>
      </rPr>
      <t xml:space="preserve"> ноябрь 2015 года</t>
    </r>
    <r>
      <rPr>
        <sz val="18"/>
        <rFont val="Times New Roman"/>
        <family val="1"/>
        <charset val="204"/>
      </rPr>
      <t xml:space="preserve">.  Общая </t>
    </r>
    <r>
      <rPr>
        <b/>
        <sz val="18"/>
        <rFont val="Times New Roman"/>
        <family val="1"/>
        <charset val="204"/>
      </rPr>
      <t xml:space="preserve">стоимость закупок 878,67 тыс. руб. </t>
    </r>
    <r>
      <rPr>
        <sz val="18"/>
        <rFont val="Times New Roman"/>
        <family val="1"/>
        <charset val="204"/>
      </rPr>
      <t xml:space="preserve">Ориентировочный срок заключений контрактов - ноябрь 2015 года.
</t>
    </r>
    <r>
      <rPr>
        <b/>
        <sz val="18"/>
        <rFont val="Times New Roman"/>
        <family val="1"/>
        <charset val="204"/>
      </rPr>
      <t>Оплата за осуществление технологического присоединения</t>
    </r>
    <r>
      <rPr>
        <sz val="18"/>
        <rFont val="Times New Roman"/>
        <family val="1"/>
        <charset val="204"/>
      </rPr>
      <t xml:space="preserve"> объекта к электрическим сетям </t>
    </r>
    <r>
      <rPr>
        <b/>
        <sz val="18"/>
        <rFont val="Times New Roman"/>
        <family val="1"/>
        <charset val="204"/>
      </rPr>
      <t>в размере 2,331 тыс. руб. будет осуществляться согласно договора</t>
    </r>
    <r>
      <rPr>
        <sz val="18"/>
        <rFont val="Times New Roman"/>
        <family val="1"/>
        <charset val="204"/>
      </rPr>
      <t xml:space="preserve"> от 17.10.2013 № 358. </t>
    </r>
  </si>
  <si>
    <t>18.1.1.1.</t>
  </si>
  <si>
    <t>18.1.1.2.</t>
  </si>
  <si>
    <t>Строительство (реконструкция), капитальный ремонт и ремонт автомобильных дорог общего пользования</t>
  </si>
  <si>
    <t>Резервирование бюджетных ассигнований с целью последующего их распределения между главными распорядителями бюджетных средств (ДФ)</t>
  </si>
  <si>
    <t>7.1.3.</t>
  </si>
  <si>
    <r>
      <rPr>
        <u/>
        <sz val="18"/>
        <rFont val="Times New Roman"/>
        <family val="1"/>
        <charset val="204"/>
      </rPr>
      <t>Департамент финансов.</t>
    </r>
    <r>
      <rPr>
        <sz val="18"/>
        <rFont val="Times New Roman"/>
        <family val="1"/>
        <charset val="204"/>
      </rPr>
      <t xml:space="preserve">
В соответствии с решением Думы города от 23.12.14 № 636-V ДГ "О бюджете городского округа город Сургут на 2015 год и плановый период 2016-2017 годов" средства зарезервированы в бюджетной росписи департамента финансов до определения исполнителя</t>
    </r>
  </si>
  <si>
    <t>Кассовый план января - 1 428,17 тыс. руб. По состоянию на 01.02.2015 произведена выплата заработной платы за первую половину января месяца 2015 года, оплата услуг по содержанию имущества, поставку основных средств и материальных запасов будет произведена по факту оказания услуг, поставки товара в соответствии с условиями заключаемых договоров, муниципальных контрактов планомерно в течение отчетного года.</t>
  </si>
  <si>
    <t>Оплата услуг по содержанию имущества, поставку основных средств и материальных запасов будет произведена по факту оказания услуг, поставки товара в соответствии с условиями заключаемых договоров, муниципальных контрактов планомерно в течение отчетного года.</t>
  </si>
  <si>
    <t>Соглашение на предоставление субсидии на капитальный ремонт (с заменой) газопроводов, систем теплоснабжения, водоснабжения и водоотведения для подготовки к осенне-зимнему периоду в муниципальное образование не поступало. ДГХ провидит мероприятия для направления соответствующих документов для заключения указанного соглашения. Ожидаемый срок заключения соглашения  - апрель 2015 года.
В рамках мероприятия «Предоставление субвенции на возмещение недополученных доходов организациям, осуществляющим реализацию населению сжиженного газа по социально-ориентированным розничным ценам» заключение соглашения с округом не требуется согласно ГП.</t>
  </si>
  <si>
    <t>В соответствии с Порядком реализации мероприятия 7.1.3 "Софинансирование расходов муниципальных образований на разработку схем водоснабжения и водоотведения" (далее - Порядок) государственной программы «Развитие жилищно-коммунального комплекса и повышение энергетической эффективности в Ханты-Мансийском автономном округе-Югре на 2014-2020 годы» субсидии предоставляются муниципальным образованиям при условии фактического осуществления расходов. Для получения субсидии органы местного самоуправления направляют в департамент жилищно-коммунального комплекса и энергетики ХМАО-Югры в срок до 30 ноября заявку с приложением подтверждающих документов, в том числе подтверждающих полноту оплаты в рамках договора на разработку схем водоснабжения и водоотведения, т.е. 100% оплату расходов за счет средств местного бюджета. 
После поступления окружных средств и замещения ими городских средств, высвободившиеся средства местного бюджета будут перераспределены. Плановые окружные ассигнования будут уточнены в случае поступления соответствующих уведомлений от Департамента финансов ХМАО-Югры.</t>
  </si>
  <si>
    <r>
      <t xml:space="preserve">На муниципальный заказ работы заявлены на сумму 19 353,33 тыс. руб.                                                                                                                                                                            Конкурс состоялся 28.01.2015. По результатам конкурса определен победитель - ООО "Невская Энергетика". Ведется процедура заключения МК на сумму 10 000,00 тыс.руб. Срок выполнения работ  - до 30.10.2015.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Times New Roman"/>
        <family val="1"/>
        <charset val="204"/>
      </rPr>
      <t>Экономия 1 960,80 тыс.руб.</t>
    </r>
    <r>
      <rPr>
        <sz val="18"/>
        <rFont val="Times New Roman"/>
        <family val="1"/>
        <charset val="204"/>
      </rPr>
      <t xml:space="preserve"> планируется к перераспределению на очередном заседании Думы города.</t>
    </r>
  </si>
  <si>
    <t>Оптимизация работы системы тепло-, водоснабжения зданий учреждений (модернизация системы теплоснабжения, замена трубопроводов на трубы нового поколения, замена изоляции, замена оборудования вентиляции). Обустройство тепловой защиты ограждающих конструкций зданий учреждений (реконструкция фасадов, кровель и чердаков, замена оконных блоков, замена гаражных ворот) (ДГХ, ХЭУ)</t>
  </si>
  <si>
    <t>Предоставление субсидий муниципальным образованиям автономного округа для создания условий деятельности народных дружин (Наш город)</t>
  </si>
  <si>
    <t xml:space="preserve">Получен проект соглашения (вх.№01-12-8407/14-1-0 от 19.12.2014)                                               о софинансировании и реализации мероприятий государственной программы ХМАО - Югры 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2014-2020 годах» между Департаментом внутренней политики ХМАО-Югры  и Администрацией города. Планируемый срок подписания соглашения со стороны МО 15.03.2015 с последующим направлением в Департаментом внутренней политики ХМАО-Югры </t>
  </si>
  <si>
    <r>
      <t xml:space="preserve">Подготовлено техническое задание на выполнение работ. Документы направлены в ДЭП на согласование. Планируется к размещению на МЗ работы на сумму 79 605,34 тыс.руб. в феврале 2015. Расходы запланированы на 3,4 кварталы 2015. </t>
    </r>
    <r>
      <rPr>
        <b/>
        <sz val="18"/>
        <rFont val="Times New Roman"/>
        <family val="1"/>
        <charset val="204"/>
      </rPr>
      <t>598,86 тыс.руб. - экономия от уточнения сметной стоимости объекта.</t>
    </r>
  </si>
  <si>
    <r>
      <t xml:space="preserve">Заключено Соглашения № 15 от 16.06.2014  о представлении субсидий из бюджета ХМАО-Югры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ХМАО-Югры и Администрацией города </t>
    </r>
    <r>
      <rPr>
        <b/>
        <sz val="18"/>
        <rFont val="Times New Roman"/>
        <family val="1"/>
        <charset val="204"/>
      </rPr>
      <t>(действует до 31.12.2015)</t>
    </r>
  </si>
  <si>
    <t>По МКУ "ДЭАЗиИС" работы запланированы на июль 2015 года, по МКУ "ХЭУ" на май 2015 года.</t>
  </si>
  <si>
    <t>По МКУ "ХЭУ" работы запланированы на октябрь 2015 года.</t>
  </si>
  <si>
    <t>По МКУ "ХЭУ" работы запланированы на май 2015 года.</t>
  </si>
  <si>
    <t>Работы запланированы на март 2015 года.</t>
  </si>
  <si>
    <t>Работы запланированы на май 2015 года.</t>
  </si>
  <si>
    <t>Работы запланированы на июнь 2015 года.</t>
  </si>
  <si>
    <t>Оптимизация работы системы электроснабжения объектов предприятий (техническое перевооружение внутренних, наружных сетей освещения на котельных, замена светильников на светильники с энергосберегающими лампами) (ДГХ)</t>
  </si>
  <si>
    <t>Внедрение частотных преобразователей на насосном оборудовании водозаборных сооружений (ДГХ)</t>
  </si>
  <si>
    <t>12.3.2.</t>
  </si>
  <si>
    <t>12.3.3.</t>
  </si>
  <si>
    <t>12.3.4.</t>
  </si>
  <si>
    <t>12.3.5.</t>
  </si>
  <si>
    <t>12.3.6.</t>
  </si>
  <si>
    <t>12.3.7.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</si>
  <si>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по договорам найма специализированных жилых помещений в соответствии с законодательством Российской Федерации (ДИиЗО)</t>
  </si>
  <si>
    <t>Предоставление дополнительных гарантий прав на имущество и жилые помещения для детей-сирот и детей, оставшихся без попечения родителей, лиц из числа детей сирот и детей оставшихся без попечения родителей
(опека - УБУиО)</t>
  </si>
  <si>
    <t>Предоставление денежных средств на оплату жилого помещения и коммунальных услуг детям-сиротам и детям, оставшимся без попечения родителей носит заявительный характер, выплаты будут производиться по мере поступления заявлений.</t>
  </si>
  <si>
    <t>Поликлиника "Нефтяник" на 700 посещений в смену в мкр. 37 г. Сургута (УКС)</t>
  </si>
  <si>
    <r>
      <t xml:space="preserve">Муниципальный контракт с ООО СК "СОК" № 01/2014 от 03.02.2014 сумма по контракту - 517 000 тыс. руб., в том числе:
- средства 2014 года - 416 568,42 тыс. руб. исполнены в 2014 году (средства ХМАО - 374 911,58 тыс.руб., средства МО - 41 656,84 тыс.руб.;
- средства 2015 года - 100 431,58 тыс.руб. 
Срок выполнения работ по контракту 15.12.2015 года. 
Процент готовности объекта - 92%. 
</t>
    </r>
    <r>
      <rPr>
        <b/>
        <sz val="18"/>
        <rFont val="Times New Roman"/>
        <family val="1"/>
        <charset val="204"/>
      </rPr>
      <t>Оплата</t>
    </r>
    <r>
      <rPr>
        <sz val="18"/>
        <rFont val="Times New Roman"/>
        <family val="2"/>
        <charset val="204"/>
      </rPr>
      <t xml:space="preserve"> за осуществление технологического </t>
    </r>
    <r>
      <rPr>
        <b/>
        <sz val="18"/>
        <rFont val="Times New Roman"/>
        <family val="1"/>
        <charset val="204"/>
      </rPr>
      <t>присоединения объекта к электрическим сетям</t>
    </r>
    <r>
      <rPr>
        <sz val="18"/>
        <rFont val="Times New Roman"/>
        <family val="2"/>
        <charset val="204"/>
      </rPr>
      <t xml:space="preserve"> </t>
    </r>
    <r>
      <rPr>
        <b/>
        <sz val="18"/>
        <rFont val="Times New Roman"/>
        <family val="1"/>
        <charset val="204"/>
      </rPr>
      <t>в размере 7,79 тыс. руб.</t>
    </r>
    <r>
      <rPr>
        <sz val="18"/>
        <rFont val="Times New Roman"/>
        <family val="2"/>
        <charset val="204"/>
      </rPr>
      <t xml:space="preserve"> будет осуществляться согласно договора от 28.02.2013 г. № 46/2013/ТП
</t>
    </r>
    <r>
      <rPr>
        <b/>
        <sz val="18"/>
        <rFont val="Times New Roman"/>
        <family val="1"/>
        <charset val="204"/>
      </rPr>
      <t>Срок размещения извещений</t>
    </r>
    <r>
      <rPr>
        <sz val="18"/>
        <rFont val="Times New Roman"/>
        <family val="2"/>
        <charset val="204"/>
      </rPr>
      <t xml:space="preserve"> о проведение электронных аукционов </t>
    </r>
    <r>
      <rPr>
        <b/>
        <sz val="18"/>
        <rFont val="Times New Roman"/>
        <family val="1"/>
        <charset val="204"/>
      </rPr>
      <t>на поставку оборудования для комплектации и ввода в эксплуатацию объекта</t>
    </r>
    <r>
      <rPr>
        <sz val="18"/>
        <rFont val="Times New Roman"/>
        <family val="2"/>
        <charset val="204"/>
      </rPr>
      <t xml:space="preserve"> согласно плана-графика - февраль-март 2015 г.  Ориентировочный срок заключения контрактов апрель-май 2015 года  при условии, что аукционы состоятся.
</t>
    </r>
    <r>
      <rPr>
        <b/>
        <sz val="18"/>
        <rFont val="Times New Roman"/>
        <family val="1"/>
        <charset val="204"/>
      </rPr>
      <t>Срок размещения извещений</t>
    </r>
    <r>
      <rPr>
        <sz val="18"/>
        <rFont val="Times New Roman"/>
        <family val="2"/>
        <charset val="204"/>
      </rPr>
      <t xml:space="preserve"> о проведении закупок у единственного исполнителя на </t>
    </r>
    <r>
      <rPr>
        <b/>
        <sz val="18"/>
        <rFont val="Times New Roman"/>
        <family val="1"/>
        <charset val="204"/>
      </rPr>
      <t xml:space="preserve">оказание услуг по подключению объекта к сетям водоснабжения 
</t>
    </r>
    <r>
      <rPr>
        <sz val="18"/>
        <rFont val="Times New Roman"/>
        <family val="2"/>
        <charset val="204"/>
      </rPr>
      <t xml:space="preserve">(1 717,60 тыс. руб.), </t>
    </r>
    <r>
      <rPr>
        <b/>
        <sz val="18"/>
        <rFont val="Times New Roman"/>
        <family val="1"/>
        <charset val="204"/>
      </rPr>
      <t>к сетям водоотведения</t>
    </r>
    <r>
      <rPr>
        <sz val="18"/>
        <rFont val="Times New Roman"/>
        <family val="2"/>
        <charset val="204"/>
      </rPr>
      <t xml:space="preserve"> (2 811,11 тыс. руб.) согласно утвержденного плана-графика - </t>
    </r>
    <r>
      <rPr>
        <b/>
        <sz val="18"/>
        <rFont val="Times New Roman"/>
        <family val="1"/>
        <charset val="204"/>
      </rPr>
      <t xml:space="preserve">июль 2015 г. </t>
    </r>
    <r>
      <rPr>
        <sz val="18"/>
        <rFont val="Times New Roman"/>
        <family val="2"/>
        <charset val="204"/>
      </rPr>
      <t xml:space="preserve"> Ориентировочный срок заключения контрактов - июль 2015 г.              
Предполагаемый остаток средств за 2015 год - 2 311,62 тыс.руб., в том числе:
- 2 311,42 тыс. руб. - средства ХМАО;
- 0,20 тыс.руб. - средства МО сверх соглашения.</t>
    </r>
  </si>
  <si>
    <t>Проектирование, строительство (реконструкция) муниципальных объектов дошкольного образования</t>
  </si>
  <si>
    <t>Детский сад "Золотой Ключик" ул. Энтузиастов, 51/1 г.Сургута (ДАиГ)</t>
  </si>
  <si>
    <t>Приобретение объектов общего образования</t>
  </si>
  <si>
    <t>Детский сад по ул. Профсоюзов, д.38 (ДАиГ)</t>
  </si>
  <si>
    <t>Средняя школа на 801 учащегося в 40 микрорайоне г.Сургута (ДАиГ)</t>
  </si>
  <si>
    <t>Средства предусмотрены на выкуп образовательных учреждений. Предусмотрена доля средств местного бюджета в размере 5%. Финансирование будет произведено после доведения субсидий окружного бюджета.</t>
  </si>
  <si>
    <t>Детский сад в мкр.37 г. Сургута (ДАиГ)</t>
  </si>
  <si>
    <t>Детский сад в микрорайоне ПИКС г.Сургута (ДАиГ)</t>
  </si>
  <si>
    <t>Информация по пояснению расходования средств Департаментом культуры, молодежной политики и спорта в отчете о реализации государственных программ ХМАО не представлена.</t>
  </si>
  <si>
    <t>Организация отдыха и оздоровление детей, проживающих в городе Сургуте (лагеря ДО+ДКМПиС, путевки ДО)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</si>
  <si>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 (субвенции местным бюджетам) (ДО - путевки для детей сирот)</t>
  </si>
  <si>
    <t>12 750 тыс.руб. - осуществляется подготовка конкурсной документации на приобретение путевок для детей-сирот и детей, оставшихся без попечения родителей.
Планируемый срок освоения средств:
5 370,60 тыс.руб. - 1 полугодие;
7 379,40 тыс.руб. - 2 полугодие.</t>
  </si>
  <si>
    <t>Приобретение не менее 4800 изданий. Увеличение объема новых поступлений не мене 15 книг на 1000 жителей. Приобретение 1 БД для 12 общедоступных библиотек.
Пояснения в отчете отражены исходя из информации представленной ДКМПиС.</t>
  </si>
  <si>
    <t>Модернизация программно-аппаратных комплексов общедоступных библиотек Югры (ДКМПиС)</t>
  </si>
  <si>
    <t>Строительство объектов, предназначенных для размещения муниципальных учреждений культуры</t>
  </si>
  <si>
    <t>5.1.4.1.</t>
  </si>
  <si>
    <r>
      <t xml:space="preserve">Муниципальный контракт с ООО "Сибвитосервис" №18/2014 от 04.10.2014г. Сумма по контракту 323 245,56 тыс.руб., сумма 2014 года - 50 796 тыс.руб. (работы выполнены и оплачены в 2014 г.) 
</t>
    </r>
    <r>
      <rPr>
        <b/>
        <sz val="18"/>
        <rFont val="Times New Roman"/>
        <family val="1"/>
        <charset val="204"/>
      </rPr>
      <t>Срок выполнения работ по контракту 15.06.2016г.</t>
    </r>
    <r>
      <rPr>
        <sz val="18"/>
        <rFont val="Times New Roman"/>
        <family val="2"/>
        <charset val="204"/>
      </rPr>
      <t xml:space="preserve">
</t>
    </r>
    <r>
      <rPr>
        <sz val="18"/>
        <rFont val="Times New Roman"/>
        <family val="1"/>
        <charset val="204"/>
      </rPr>
      <t>Готовность объекта - 15%.</t>
    </r>
    <r>
      <rPr>
        <sz val="18"/>
        <rFont val="Times New Roman"/>
        <family val="2"/>
        <charset val="204"/>
      </rPr>
      <t xml:space="preserve">
</t>
    </r>
    <r>
      <rPr>
        <sz val="18"/>
        <rFont val="Times New Roman"/>
        <family val="1"/>
        <charset val="204"/>
      </rPr>
      <t xml:space="preserve">Оплата за осуществление технологического присоединения объекта к электрическим сетям в размере 7,53902 тыс. руб. будет осуществляться согласно договора от 20.03.2012  №56/2012/ТП. В соответствии с условиями договора оплата производится по факту оказания услуг. 
Ожидаемый остаток средств плана 0,33 тыс.руб., в т.ч.:
0,30 тыс.руб. - средства ХМАО;
0,03 тыс.руб. - средства МО.
</t>
    </r>
  </si>
  <si>
    <t>Развитие материально-технической базы муниципальных учреждений спорта</t>
  </si>
  <si>
    <t>6.1.1.1.</t>
  </si>
  <si>
    <t>Подпрограмма I "Развитие массовой физической культуры и спорта, спортивной инфраструктуры, пропаганда здорового образа жизни"</t>
  </si>
  <si>
    <t>В адрес застройщиков направлен запрос об их намерении участвовать в аукционах по приобретению жилых помещений. После предоставления предложений об участии, степени готовности жилых помещений будет уточнен срок проведения муниципальной закупки жилых помещений для участников программы.</t>
  </si>
  <si>
    <t>Ликвидация и расселение приспособленных для проживания строений (балочных массивов) (ДАиГ)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</si>
  <si>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</si>
  <si>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11.1.3.1.</t>
  </si>
  <si>
    <t xml:space="preserve">Оплата за осуществление технологического присоединения объекта к электрическим сетям в размере 1,18731 тыс. руб. будет осуществляться согласно договора от 17.11.2014 г. № 308/2014/ТП.
Срок размещения извещения о проведении открытого конкурса на выполнение работ по корректировке проектной и рабочей документации на выполнение дополнительных работ согласно утвержденного план-графика - март 2015 года. Начальная (максимальная) цена контракта - 758,57053 тыс. руб. Ориентировочный срок заключения контракта   май 2015 г. при условии, что открытый конкурс состоится. </t>
  </si>
  <si>
    <t>Срок размещения извещения о  проведении конкурса с ограниченным участием на выполнение работ по строительству объекта согласно плана-графика - февраль 2015 года. Начальная (максимальная) цена контракта - 423 287,94210 тыс. руб. Ориентировочный срок заключения контракта 01.04.2015г.  при условии, что конкурс состоится.</t>
  </si>
  <si>
    <t>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план-графика - июнь 2015 года. Стоимость закупки - 373,22326 тыс. руб. Ориентировочный срок заключения контракта - июнь 2015 г.</t>
  </si>
  <si>
    <r>
      <t xml:space="preserve">С учетом доведенных плановых ассигнований на 2015 год </t>
    </r>
    <r>
      <rPr>
        <b/>
        <sz val="18"/>
        <rFont val="Times New Roman"/>
        <family val="1"/>
        <charset val="204"/>
      </rPr>
      <t xml:space="preserve">планируется предоставить социальную выплату 11 молодым семьям. </t>
    </r>
    <r>
      <rPr>
        <sz val="18"/>
        <rFont val="Times New Roman"/>
        <family val="2"/>
        <charset val="204"/>
      </rPr>
      <t xml:space="preserve">
</t>
    </r>
    <r>
      <rPr>
        <b/>
        <sz val="18"/>
        <rFont val="Times New Roman"/>
        <family val="1"/>
        <charset val="204"/>
      </rPr>
      <t>Соглашение о порядке финансирования данного мероприятия на 2015</t>
    </r>
    <r>
      <rPr>
        <sz val="18"/>
        <rFont val="Times New Roman"/>
        <family val="2"/>
        <charset val="204"/>
      </rPr>
      <t xml:space="preserve"> год между Департаментом строительства ХМАО-Югры и Администрацией города Сургута не заключалось, ориентировочный </t>
    </r>
    <r>
      <rPr>
        <b/>
        <sz val="18"/>
        <rFont val="Times New Roman"/>
        <family val="1"/>
        <charset val="204"/>
      </rPr>
      <t xml:space="preserve">срок заключения сентябрь - ноябрь текущего года. 
</t>
    </r>
    <r>
      <rPr>
        <sz val="18"/>
        <rFont val="Times New Roman"/>
        <family val="2"/>
        <charset val="204"/>
      </rPr>
      <t xml:space="preserve">В рамках переходящих обязательств с 2014 года, при восстановлении средств федерального, окружного и местного бюджетов в бюджете города Сургута, планируется предоставить социальную выплату одной молодой семье. </t>
    </r>
  </si>
  <si>
    <t>Осуществление полномочий, указанных в пунктах 3.1., 3.2. статьи 2 Закона Ханты-Мансийского автономного округа - Югры от 31 марта 2009 года №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законодательством"(ХЭУ)</t>
  </si>
  <si>
    <r>
      <rPr>
        <b/>
        <sz val="18"/>
        <rFont val="Times New Roman"/>
        <family val="1"/>
        <charset val="204"/>
      </rPr>
      <t>В списке граждан, имеющих право на получение субсидии</t>
    </r>
    <r>
      <rPr>
        <sz val="18"/>
        <rFont val="Times New Roman"/>
        <family val="2"/>
        <charset val="204"/>
      </rPr>
      <t xml:space="preserve"> за счет средств федерального бюджета по городу Сургуту </t>
    </r>
    <r>
      <rPr>
        <b/>
        <sz val="18"/>
        <rFont val="Times New Roman"/>
        <family val="1"/>
        <charset val="204"/>
      </rPr>
      <t>состоит 553 человека.</t>
    </r>
    <r>
      <rPr>
        <sz val="18"/>
        <rFont val="Times New Roman"/>
        <family val="2"/>
        <charset val="204"/>
      </rPr>
      <t xml:space="preserve"> 
По  состоянию 01.01.2015 от общего числа состоящих на учёте граждан, имеющих право на получение субсидии из федерального бюджета, </t>
    </r>
    <r>
      <rPr>
        <b/>
        <sz val="18"/>
        <rFont val="Times New Roman"/>
        <family val="1"/>
        <charset val="204"/>
      </rPr>
      <t>желание на получение субсидии в 2015 году выразили 39 человек.</t>
    </r>
    <r>
      <rPr>
        <sz val="18"/>
        <rFont val="Times New Roman"/>
        <family val="2"/>
        <charset val="204"/>
      </rPr>
      <t xml:space="preserve"> 
</t>
    </r>
    <r>
      <rPr>
        <b/>
        <sz val="18"/>
        <rFont val="Times New Roman"/>
        <family val="1"/>
        <charset val="204"/>
      </rPr>
      <t>Согласно плановых ассигнований на 2015 год планируется предоставление субсидии 35 льготополучателям.</t>
    </r>
  </si>
  <si>
    <t>20.1.2.</t>
  </si>
  <si>
    <t>Повышение оплаты труда работников муниципальных учреждений культуры (ДКМПиС)</t>
  </si>
  <si>
    <t>20.1.3.</t>
  </si>
  <si>
    <t>20.1.4.</t>
  </si>
  <si>
    <t>Повышение оплаты труда педагогических работников муниципальных образовательных организаций дополнительного образования детей (в сфере  культуры) (ДКМПиС)</t>
  </si>
  <si>
    <t>Повышение оплаты труда педагогических работников муниципальных образовательных организаций дополнительного образования детей (в сфере физической культуры и спорта) (ДКМПиС)</t>
  </si>
  <si>
    <t>Частичная компенсация оплаты труда отдельных категорий работников муниципальных учреждений, подведомственных департаменту культуры, молодёжной политики и спорта, в рамках Указов Президента РФ от 07.05.2012 №597 и от 01.06.2012 № 761</t>
  </si>
  <si>
    <t>Повышение оплаты труда педагогических работников муниципальных образовательных организаций дополнительного образования детей (ДО)</t>
  </si>
  <si>
    <t>20.1.5.</t>
  </si>
  <si>
    <t>Предоставление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 (УБУиО, ДГХ)</t>
  </si>
  <si>
    <t>Кассовый план января - 14 662,86 тыс.руб. По состоянию на 01.02.2015 произведена выплата заработной платы за первую половину января месяца 2015 года, оплата услуг по содержанию имущества, поставку основных средств и материальных запасов будет произведена по факту оказания услуг, поставки товара в соответствии с условиями заключаемых договоров, муниципальных контрактов планомерно в течение отчетного года.</t>
  </si>
  <si>
    <t xml:space="preserve">
В рамках реализации мероприятия предусмотрены выплаты материального поощрения участникам народных дружин по результатам работы:                                                                     - за 1 полугодие - в июле 2015 года на сумму 493 тыс. руб.;                                                                                       - за 11 месяцев - в ноябре-декабре 2015 года на сумму 493 тыс. руб.</t>
  </si>
  <si>
    <t>Государственная программа Ханты-Мансийского автономного округа – Югры «Развитие гражданского общества Ханты-Мансийского автономного округа – Югры на 2014-2020 год» (Алешкова Н.П.)</t>
  </si>
  <si>
    <t>1.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заказов в форме аукционов на приобретение 24 однокомнатных квартир заключены муниципальные контракты от 26.01.2015 года  №6-29 на приобретение 22 однокомнатных жилых помещений площадью 36,5 кв.м. каждое и стоимостью 1 873,59 тыс. руб.  и 2-х однокомнатных квартир площадью 36 кв.м. каждое стоимостью 1 894,64 тыс. руб. на общую сумму 45 008, 32 тыс. руб.
На сумму заключенных контрактов согласно переданной в департамент финансов информации об остатках межбюджетных трансфертов, сложившихся на 01.01.2015, ожидается возврат неиспользованных остатков из бюджета ХМАО-Югры и уточнения объемов ассигнований на сумму принятых бюджетных обязательств.
2. По ассигнованиям 2015 года планируется подготовка документации на размещение муниципального заказа в форме аукционов в феврале-марте 2015 года.</t>
  </si>
  <si>
    <r>
      <t xml:space="preserve">Заключено соглашение от 30.01.2015 № с-17/15 о предоставлении субсидии на оплату стоимости питания детям в возрасте от 6 до 17 лет (включительно) в оздоровительных лагерях с дневным пребыванием детей, в возрасте от 8 до 17 лет (включительно) в палаточных лагерях между Департаментом социального развития ХМАО – Югры и Администрацией города.                                                              
По иным мероприятиям, финансируемым за счет субвенций, заключение соглашения не требуется.
</t>
    </r>
    <r>
      <rPr>
        <sz val="18"/>
        <color rgb="FFFF0000"/>
        <rFont val="Times New Roman"/>
        <family val="1"/>
        <charset val="204"/>
      </rPr>
      <t xml:space="preserve">
</t>
    </r>
  </si>
  <si>
    <t xml:space="preserve">До 01.10.2015 будет направлена заявка в Департамент гражданской защиты населения ХМАО-Югры на финансирование для перечисления субсидий в 4 квартале 2015 года. Планируется приобретение имущества для оснащения поста на сумму 208,7 тыс.руб. </t>
  </si>
  <si>
    <t>6.1.2.</t>
  </si>
  <si>
    <t>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(ДКМПиС)</t>
  </si>
  <si>
    <t xml:space="preserve">Средства будут израсходованы в 1,2,3,4 кварталах на повышение оплаты труда работников муниципальных учреждений дополнительного образования.                   </t>
  </si>
  <si>
    <t>Информация о реализации государственных программ Ханты-Мансийского автономного округа - Югры
на территории городского округа город Сургут на 01.02.2015 года</t>
  </si>
  <si>
    <r>
      <t xml:space="preserve">Финансовые затраты на реализацию программы в </t>
    </r>
    <r>
      <rPr>
        <u/>
        <sz val="18"/>
        <rFont val="Times New Roman"/>
        <family val="2"/>
        <charset val="204"/>
      </rPr>
      <t>2015</t>
    </r>
    <r>
      <rPr>
        <sz val="18"/>
        <rFont val="Times New Roman"/>
        <family val="2"/>
        <charset val="204"/>
      </rPr>
      <t xml:space="preserve"> году  </t>
    </r>
  </si>
  <si>
    <t xml:space="preserve">Утвержденный план 
на 2015 год </t>
  </si>
  <si>
    <t xml:space="preserve">Уточненный план 
на 2015 год </t>
  </si>
  <si>
    <t>на 01.02.2015</t>
  </si>
  <si>
    <t xml:space="preserve">Заключено соглашение от 24.12.2014 №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ХМАО-Югры и Администрацией города (по объекту "'Поликлиника "Нефтяник" 700 пос.мкр.37"). 
</t>
  </si>
  <si>
    <t xml:space="preserve">Заключено соглашение от 24.12.2014 №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ХМАО-Югры и Администрацией города (по объекту "Детский сад "Золотой Ключик", ул. Энтузиастов, 51/1"). </t>
  </si>
  <si>
    <t xml:space="preserve">Заключено соглашение от 24.12.2014 №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ХМАО-Югры и Администрацией города (по объекту "'Детская школа искусств в мкр. ПИКС"). </t>
  </si>
  <si>
    <r>
      <t xml:space="preserve">Заключено соглашение от 24.12.2014 №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ХМАО-Югры и Администрацией города (по объекту "'Спортивный комплекс с плавательным бассейном на 50 метров").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иным мероприятиям, финансируемым за счет субвенций, заключение соглашения не требуется.
</t>
    </r>
    <r>
      <rPr>
        <sz val="18"/>
        <color rgb="FFFF0000"/>
        <rFont val="Times New Roman"/>
        <family val="1"/>
        <charset val="204"/>
      </rPr>
      <t xml:space="preserve">
</t>
    </r>
  </si>
  <si>
    <t xml:space="preserve">По мероприятиям, финансируемым за счет субвенций, заключение соглашения не требуется.
</t>
  </si>
  <si>
    <t xml:space="preserve">Заключено соглашение  от 24.12.2014 № 7 о представлении субсидий из бюджета автономного округа на софинансирование объектов капитального строительства муниципальной собственности  между  Департаментом экономического развития ХМАО-Югры и Администрацией города по объектам:
- "Улица Маяковского на участке от ул. 30 лет Победы до ул. Университетской",
- "Магистральный водовод в восточном жилом районе от ул. 9П (Нефтеюганское шоссе) по ул. Рационализаторов до ВКсущ. </t>
  </si>
  <si>
    <r>
      <t xml:space="preserve">Соглашение по мероприятиям </t>
    </r>
    <r>
      <rPr>
        <i/>
        <sz val="18"/>
        <rFont val="Times New Roman"/>
        <family val="2"/>
        <charset val="204"/>
      </rPr>
      <t xml:space="preserve">"Улучшение жилищных условий молодых семей в соответствии с федеральной целевой программой "Жилище"  </t>
    </r>
    <r>
      <rPr>
        <sz val="18"/>
        <rFont val="Times New Roman"/>
        <family val="2"/>
        <charset val="204"/>
      </rPr>
      <t>государственной программы в муниципальное образование не поступало.</t>
    </r>
  </si>
  <si>
    <r>
      <t xml:space="preserve">Соглашение от 27.01.2014 № 1 о взаимодействии по реализации мероприятий подпрограмм "Содействие трудоустройству граждан" и "Дополнительные мероприятия в области занятости населения" государственной программы ХМАО-Югры  «Содействие занятости населения в Ханты-Мансийском автономном округе – Югре на 2014-2020 годы» подписано сторонами и возвращено 20.03.14 из ХМАО в Администрацию города </t>
    </r>
    <r>
      <rPr>
        <b/>
        <i/>
        <sz val="18"/>
        <rFont val="Times New Roman"/>
        <family val="1"/>
        <charset val="204"/>
      </rPr>
      <t>(действует до 31.12.2020 года)</t>
    </r>
  </si>
  <si>
    <t>Заключение соглашения (договора) после доведения средств из бюджета ХМАО</t>
  </si>
  <si>
    <t xml:space="preserve">Заключено соглашение от 24.12.2014 №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ХМАО-Югры и Администрацией города (по объекту "'Объездная автомобильная дорога к дачным кооперативам "Черемушки", "Север-1", "Север-2" в обход гидротехнических сооружений ГРЭС-1 и ГРЭС-2").              
                                                                                                                                                                                                                                                                                                                              После прохождения государственной экспертизы проектной документации по объектам, планируется направить проект соглашения о предоставление в 2015 году субсидии из бюджета ХМАО-Югры на софинансирование дорожных работ, предусмотренных задачей 3 подпрограммы VI "Дорожное хозяйство" ГП. Планируемый срок направления проекта соглашения - март 2015 года  </t>
  </si>
  <si>
    <t>Субсидии предоставляются муниципальным образованиям автономного округа на основании соглашения о предоставлении субсидий на развитие общественной инфраструктуры, заключенных между Депфином Югры и городским округом. По состоянию на 01.02.2015 соглашение в муниципальное образование не поступало.                                                                   
Соглашение о предоставлении субсидии из бюджета Ханты-Мансийского автономного округа – Югры бюджету муниципального образования Ханты-Мансийского автономного округа – Югры на софинансирование расходных обязательств на повышение оплаты труда педагогических работников муниципальных учреждений культуры между Департаментом культуры ХМАО – Югры и Администрацией города находится на стадии подписания:
- подписано Администрацией города;
- направлено 15.01.2015 года в Департамент культуры ХМАО-Югры для подписания. (письмо 04-01-07-64/15)
Соглашение о предоставлении субсидии из бюджета Ханты-Мансийского автономного округа – Югры бюджету муниципального образования Ханты-Мансийского автономного округа –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ХМАО-Югры и Администрацией города находится на стадии подписания:
- подписано Администрацией города;
- направлено 03.01.2015 года в Департаментом образования и молодежной политики ХМАО-Югры для подписания.</t>
  </si>
  <si>
    <t xml:space="preserve">План на 2015 год:
- 45 302,3 тыс. руб. - заработная плата за классное руководство;
- 12 684,7 тыс. руб. - начисления на выплаты по оплате труда.
Средства планируется освоить в 1,2,3,4 кварталах.   </t>
  </si>
  <si>
    <t>Средства субвенции по предоставлению завтраков и обедов обучающимся общеобразовательных организаций планируется освоить до конца 2015 года согласно кассовому плану.                                                                                                             Средства планируется освоить : 
- 9 702,148 тыс.руб. - на оплату кредиторской задолженности за декабрь месяц, согласно МК №92/14/КЗ от 31.08.2014;
- 180 019,642 тыс.руб. - на оплату услуг по организации горячего питания для муниципальных бюджетных общеобразовательных учреждений по МК №153/14 от 29.12.2014, срок оказания услуг 01.01.2015 по 30.09.2015. Оплата  ежемесячно согласно условиям МК 10% - предоплата, 90% - по факту.
4 328,64 тыс.руб. - готовятся договоры на оказание услуги по обеспечению предоставления завтраков и обедов в учебное время обучающимся негосударственных учреждений;
10 345,984 тыс.руб. - готовятся договоры на приобретение продуктов питания для обеспечения предоставления завтраков и обедов в учебное время обучающимся;
143 393,59 тыс.руб. - готовится конкурсная документация для размещения в системе МЗ на оказание услуги по обеспечению предоставления завтраков и обедов в учебное время обучающимся в период с 01.09.15 - 31.12.15 г.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</si>
  <si>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(ДО)</t>
  </si>
  <si>
    <t xml:space="preserve">Средства будут израсходованы до конца 2015 года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и администрирование госполномочия.                                                                                                                                                        План: 
- 141 608,0 тыс. руб. - компенсация части родительской платы за присмотр и уход за детьми в образовательных учреждениях, реализующих программу дошкольного образования; 
- 11 839,67 тыс. руб. - заработная плата, начисления на выплаты по оплате труда персонала, осуществляющего администрирование госполномочия;
- 5,33 тыс. руб. - средства на приобретение расходных материалов.
Профинансировано:
407 тыс, руб. - средства на администрирование госполномочия. Неизрасходовано:
 303,9 тыс. руб. - срок выплаты заработной платы и начислений на выплаты по оплате труда до 15 числа месяца, следующего за расчетным.
</t>
  </si>
  <si>
    <t xml:space="preserve">Субвенции на информационное обеспечение общеобразовательных организаций в части доступа к образовательным ресурсам сети "Интернет"  (ДО) </t>
  </si>
  <si>
    <t>Средства будут израсходованы в 1,2,3,4 кварталах для оплаты услуг доступа к сети «Интернет» общеобразовательными учреждениями.
Договоры на поставку услуги доступа к образовательным ресурсам сети «Интернет» на регистрации.</t>
  </si>
  <si>
    <t>2.1.7.1.</t>
  </si>
  <si>
    <t>2.1.8..</t>
  </si>
  <si>
    <t>2.1.8.1.</t>
  </si>
  <si>
    <t>2.1.8.2.</t>
  </si>
  <si>
    <t>2.1.8.3.</t>
  </si>
  <si>
    <t>2.1.8.4.</t>
  </si>
  <si>
    <t>2.1.8.5.</t>
  </si>
  <si>
    <r>
      <t xml:space="preserve"> Заключен МК с ЗАО "СУ-14" №17/2014 от 14.10.2014г. Сумма по контракту 209 485,54 тыс.руб., в том числе:
- средства 2014 года - 57 530,44 тыс. руб. исполнены в 2014 году (средства ХМАО - 51 777,40  тыс.руб., средства МО - 5 753,04 тыс.руб.;
- средства 2015 года - 151 955,10 тыс.руб.  </t>
    </r>
    <r>
      <rPr>
        <sz val="18"/>
        <rFont val="Times New Roman"/>
        <family val="2"/>
        <charset val="204"/>
      </rPr>
      <t xml:space="preserve">
 Срок выполнения работ - 15.12.2015 года.                                                                       
Готовность объекта 29%.                                                                                                                                        </t>
    </r>
    <r>
      <rPr>
        <b/>
        <sz val="18"/>
        <rFont val="Times New Roman"/>
        <family val="1"/>
        <charset val="204"/>
      </rPr>
      <t>Направлено письмо</t>
    </r>
    <r>
      <rPr>
        <sz val="18"/>
        <rFont val="Times New Roman"/>
        <family val="2"/>
        <charset val="204"/>
      </rPr>
      <t xml:space="preserve"> от 23.12.14г №01-11-7842/14 на ДЭР ХМАО-Югры </t>
    </r>
    <r>
      <rPr>
        <b/>
        <sz val="18"/>
        <rFont val="Times New Roman"/>
        <family val="1"/>
        <charset val="204"/>
      </rPr>
      <t>о необходимости дополнительного выделения средств окружного бюджета в сумме 78 650,59386 тыс.руб</t>
    </r>
    <r>
      <rPr>
        <sz val="18"/>
        <rFont val="Times New Roman"/>
        <family val="2"/>
        <charset val="204"/>
      </rPr>
      <t xml:space="preserve">. для исполнения принятых обязательств по контракту и завершения строительства объекта. </t>
    </r>
    <r>
      <rPr>
        <b/>
        <sz val="18"/>
        <rFont val="Times New Roman"/>
        <family val="1"/>
        <charset val="204"/>
      </rPr>
      <t>Получен ответ</t>
    </r>
    <r>
      <rPr>
        <sz val="18"/>
        <rFont val="Times New Roman"/>
        <family val="2"/>
        <charset val="204"/>
      </rPr>
      <t xml:space="preserve"> от 22.01.15 №22-Исх-403 </t>
    </r>
    <r>
      <rPr>
        <b/>
        <sz val="18"/>
        <rFont val="Times New Roman"/>
        <family val="1"/>
        <charset val="204"/>
      </rPr>
      <t>о последующем рассмотрении возможности предоставления дополнительных бюджетных ассигнований.</t>
    </r>
  </si>
  <si>
    <t>Модернизация программно-аппаратных комплексов в учреждениях культуры Югры: модернизация 1% АРМ библиотек ЦБС
Пояснения в отчете отражены исходя из информации представленной ДКМПиС.</t>
  </si>
  <si>
    <t>Обновление материально-технической базы учреждений муниципальных детских школ искусств (по видам искусств) в сфере культуры на общую сумму 581,4 тыс. руб. (приобретение музыкальных инструментов: 494,2 тыс. руб. - бюджет округа, 87,2 тыс. руб. - местный бюджет). 
Освоение ожидается в соответствии с планом-графиком закупки.
Пояснения в отчете отражены исходя из информации представленной ДКМПиС.</t>
  </si>
  <si>
    <t xml:space="preserve">Запланированы расходы на приобретение канцелярских товаров в сумме 12,3 тыс.руб. </t>
  </si>
  <si>
    <t>Улучшение жилищных условий ветеранов Великой Отечественной войны (ДАиГ)</t>
  </si>
  <si>
    <t>Государственная программа Ханты-Мансийского автономного округа – Югры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обеспечение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2014-2020 годах» (Лапин О.М.)</t>
  </si>
  <si>
    <t>Соглашение о сотрудничестве в сфере реализации государственных программ ХМАО - Югры между Департаментом культуры ХМАО – Югры и Администрацией города находится на стадии подписания:
- подписано Администрацией города;
- направлено 02.02.2015 года в Департамент культуры ХМАО – Югры для подписания (нарочно).
Заключение соглашения по мероприятиям, финансируемым за счет субвенций, не требуется</t>
  </si>
  <si>
    <t>План на 2015 год:
- 1 998 458,8 тыс. руб. - заработная плата;
- 579 551,8 тыс. руб. - начисления на выплаты по оплате труда;
- 226 423,4 тыс. руб. - приобретение учебных пособий, игрового оборудования, уличного игрового оборудования.
Средства планируется освоить в 1,2,3,4 кварталах. 
Неизрасходованный остаток профинансированных средств 11805,3 тыс. руб. - срок выплаты заработной платы и начислений на выплаты по оплате труда до 15 числа месяца, следующего за расчетным.</t>
  </si>
  <si>
    <t>План на 2015 год:
- 3 393 518,1  тыс. руб. - заработная плата;
- 950 185,1 тыс. руб. - начисления на выплаты по оплате труда;
- 325 970,8 тыс. руб. - приобретение учебных пособий, расходных материалов, спортивного инвентаря, робототехники, программного обеспечения и пр.
Средства планируется освоить в 1,2,3,4 кварталах.                                                                     Неизрасходованный остаток профинансированных средств 19548,27 тыс. руб. - срок выплаты заработной платы и начислений на выплаты по оплате труда до 15 числа месяца, следующего за расчетным.</t>
  </si>
  <si>
    <t>В связи с тем, что выкуп данного объекта был произведен в декабре 2014 года ввиду дополнительного выделения средств округа, объект будет исключен из программы 2015 года, предложение по перераспределению средств будет вынесено на очередное заседание ДГ.</t>
  </si>
  <si>
    <t>Соглашение о сотрудничестве в сфере реализации государственных программ ХМАО - Югры между Департаментом культуры ХМАО – Югры и Администрацией города находится на стадии подписания:
- подписано Администрацией города;
- направлено 02.02.2015 года в Департамент культуры ХМАО – Югры для подписания (нарочно)</t>
  </si>
  <si>
    <t>Субвенция на осуществление переданного отдельного государственного полномочия по присвоению спортивных разрядов и квалификационных категорий спортивных судей (Постановление Администрации города от 09.10.2014 №6903 "Об организации деятельности по осуществлению передаваемого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судей"):
 - оплата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судей- 152,23 тыс. руб.;
- начисления на оплату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- 45,97 тыс. руб.;
- приобретение значков и книжек на исполнение переданного полномочия по присвоению спортивных разрядов и квалификационных категорий спортивных судей - 94,50 тыс. руб.</t>
  </si>
  <si>
    <t xml:space="preserve">Государственная программа Ханты-Мансийского автономного округа – Югры «Социально-экономическое развитие, коренных малочисленных народов Севера Ханты-Мансийского автономного округа – Югры на 2014-2020 годы» </t>
  </si>
  <si>
    <r>
      <t>Соглашение по мероприятиям "</t>
    </r>
    <r>
      <rPr>
        <i/>
        <sz val="18"/>
        <rFont val="Times New Roman"/>
        <family val="2"/>
        <charset val="204"/>
      </rPr>
      <t xml:space="preserve">Приобретения жилья", "Улучшение жилищных условий ветеранов Великой Отечественной войны"  </t>
    </r>
    <r>
      <rPr>
        <sz val="18"/>
        <rFont val="Times New Roman"/>
        <family val="2"/>
        <charset val="204"/>
      </rPr>
      <t>в муниципальное образование не поступало.</t>
    </r>
  </si>
  <si>
    <t>Ул. Маяковского от ул.30 лет Победы до ул. Университетской (ДАиГ)</t>
  </si>
  <si>
    <r>
      <rPr>
        <u/>
        <sz val="18"/>
        <rFont val="Times New Roman"/>
        <family val="1"/>
        <charset val="204"/>
      </rPr>
      <t>УБУиО</t>
    </r>
    <r>
      <rPr>
        <sz val="18"/>
        <rFont val="Times New Roman"/>
        <family val="1"/>
        <charset val="204"/>
      </rPr>
      <t xml:space="preserve">:                                                                                                              </t>
    </r>
    <r>
      <rPr>
        <sz val="18"/>
        <rFont val="Times New Roman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По состоянию на 01.02.2015 произведена оплата проезда в городском транспорте в сумме 551,27 тыс. руб. за декабрь 2014 года по распорядительным документам, поступившим в январе 2015 года.
Запланированы расходы в сумме 432 792,25 тыс. руб. на осуществление:                                                                   1. Выплаты единовременного пособия при всех формах устройства детей, лишенных родительского попечения, в семью - средств из федерального бюджета по состоянию на 01.02.2015 не поступили (кредиторская задолженность в сумме 3 078,9 тыс. руб.).
2. Ежемесячных выплат (оплата проезда в городском транспорте, содержание детей-сирот, заработная плата приемных родителей) - оплата производится планомерно в течение всего финансового года.
3. Единовременных выплат - выплата по окончанию школы (производится в период с июля по сентябрь), а также выплата на оздоровление детей (в соответствии с поступившими заявлениями).
</t>
    </r>
    <r>
      <rPr>
        <u/>
        <sz val="18"/>
        <rFont val="Times New Roman"/>
        <family val="1"/>
        <charset val="204"/>
      </rPr>
      <t>ДГХ</t>
    </r>
    <r>
      <rPr>
        <sz val="18"/>
        <rFont val="Times New Roman"/>
        <family val="1"/>
        <charset val="204"/>
      </rPr>
      <t xml:space="preserve">:  </t>
    </r>
    <r>
      <rPr>
        <sz val="18"/>
        <rFont val="Times New Roman"/>
        <family val="2"/>
        <charset val="204"/>
      </rPr>
      <t>Запланированы расходы на производство ремонта 2 жилых помещений (квартир) в сумме 3 520,75 тыс. руб. 
Расходы будут осуществлены в 3, 4 квартале 2015 года</t>
    </r>
  </si>
  <si>
    <t>Информация о реализации государственных программ Ханты-Мансийского автономного округа – Югры в городе Сургуте по состоянию на 01.02.2015 года</t>
  </si>
  <si>
    <t>Утвержденный план 
на 2015год, всего</t>
  </si>
  <si>
    <t xml:space="preserve">Уточненный план 
на 2015 год, всего </t>
  </si>
  <si>
    <t>УТРАТИЛА СИЛУ с 01.01.2015</t>
  </si>
  <si>
    <r>
      <rPr>
        <b/>
        <u/>
        <sz val="18"/>
        <rFont val="Times New Roman"/>
        <family val="1"/>
        <charset val="204"/>
      </rPr>
      <t>ДО:</t>
    </r>
    <r>
      <rPr>
        <sz val="18"/>
        <rFont val="Times New Roman"/>
        <family val="1"/>
        <charset val="204"/>
      </rPr>
      <t xml:space="preserve">   План  - 87 685,10 тыс. руб. 
 - приобретение путевок за счет средств окружного бюджета
 - 49 108,10 тыс.руб.;
 - организация питания за счет средств окружного бюджета 
 - 26 000,86 тыс.руб.;
 - организация питания за счет средств местного бюджета
 - 12 576,14 тыс. руб.
Средства планируется освоить до конца 2015 года.
- 49 108,10 тыс. руб. - осуществляется подготовка конкурсной документации на приобретение путевок за счет средств субвенции на организацию отдыха и оздоровления детей.
- 25 152,29 тыс. руб. - осуществляется подготовка конкурсной документации на оказание услуг по организации питания детей в оздоровительных лагерях с дневным пребыванием на базе образовательных учреждений за счет средств субсидии.
- 12 191,51 тыс. руб. - остаток от доведенного объема средств субсидии на оплату стоимости питания детям школьного возраста в оздоровительных лагерях с дневным пребыванием детей.
В департамент социального развития ХМАО-Югры направлено письмо с просьбой перераспределения данных средств на организацию отдыха и оздоровления детей на приобретение путевок. (от 22.01.2015 № 12-15-277/15-0-0). 
- 1 233,20 тыс. руб. - уменьшение доведенного объёма средств субсидии на оплату стоимости питания детям школьного возраста в оздоровительных лагерях с дневным пребыванием детей, в связи с внесением изменений в постановление Правительства ХМАО-Югры от 09.10.2013 № 421-п.
</t>
    </r>
    <r>
      <rPr>
        <b/>
        <u/>
        <sz val="18"/>
        <rFont val="Times New Roman"/>
        <family val="1"/>
        <charset val="204"/>
      </rPr>
      <t>ДКМПиС:</t>
    </r>
    <r>
      <rPr>
        <u/>
        <sz val="18"/>
        <rFont val="Times New Roman"/>
        <family val="1"/>
        <charset val="204"/>
      </rPr>
      <t xml:space="preserve">  </t>
    </r>
    <r>
      <rPr>
        <sz val="18"/>
        <rFont val="Times New Roman"/>
        <family val="1"/>
        <charset val="204"/>
      </rPr>
      <t>План  - 5 610,28 тыс. руб.
Для всех учреждений утверждены муниципальные задания, заключены соглашения о предоставлении субсидии на выполнение муниципального задания, в рамках которых определены объемы финансирования расходов на организацию питания в лагерях дневного пребывания. Договоры на организацию питания заключены учреждениями во 2 квартале 2015 года.</t>
    </r>
  </si>
  <si>
    <r>
      <t xml:space="preserve">Муниципальный контракт  с ООО "СК СОК" от 03.07.2014 № 12/2014.  Сумма по контракту - 429 464,05 тыс.руб. Сумма выполненных и оплаченных в 2014 году работ - 118 889,0 тыс.руб. Срок выполнения работ по 30.11.2015г.
Готовность объекта - 28%.
</t>
    </r>
    <r>
      <rPr>
        <b/>
        <sz val="18"/>
        <rFont val="Times New Roman"/>
        <family val="1"/>
        <charset val="204"/>
      </rPr>
      <t>Срок размещения извещений</t>
    </r>
    <r>
      <rPr>
        <sz val="18"/>
        <rFont val="Times New Roman"/>
        <family val="2"/>
        <charset val="204"/>
      </rPr>
      <t xml:space="preserve"> о проведении электронных аукционов </t>
    </r>
    <r>
      <rPr>
        <b/>
        <sz val="18"/>
        <rFont val="Times New Roman"/>
        <family val="1"/>
        <charset val="204"/>
      </rPr>
      <t xml:space="preserve">на поставку оборудования для комплектации и ввода в эксплуатацию объекта согласно плана-графика - март 2015 г. </t>
    </r>
    <r>
      <rPr>
        <sz val="18"/>
        <rFont val="Times New Roman"/>
        <family val="2"/>
        <charset val="204"/>
      </rPr>
      <t xml:space="preserve">Ориентировочный срок заключения контрактов май 2015 года  при условии, что аукционы состоятся.                                                        Оплата за осуществление технологического присоединения объекта к электрическим сетям в размере 7,53902 тыс. руб. будет осуществляться согласно договора от 11.02.2013 № 40/2013/ТП. В соответствии с условиями договора оплата производится по факту оказания услуг.                                                                                    </t>
    </r>
    <r>
      <rPr>
        <b/>
        <sz val="18"/>
        <rFont val="Times New Roman"/>
        <family val="1"/>
        <charset val="204"/>
      </rPr>
      <t xml:space="preserve">Предложение об уменьшении средств окружного бюджета будет направлено после проведения аукционов на поставку монтируемого и немонтируемого оборудования.
</t>
    </r>
  </si>
  <si>
    <t>Приобретение жилья (ДАиГ)</t>
  </si>
  <si>
    <t>В соответствии с приказом Департамента строительства ХМАО-Югры от 16.01.2014 №4-п муниципальному образованию выделена субсидия на реализацию данного мероприятия. Размещение муниципальной закупки на приобретение жилых помещений для участников данной программы будет произведено после доведения субсидий окружного бюджета.</t>
  </si>
  <si>
    <t>11.1.3.2.</t>
  </si>
  <si>
    <t>В адрес застройщиков направлен запрос о их намерении участвовать в аукционах по приобретению жилых помещений. После предоставления предложений об участии, степени готовности жилых помещений будет уточнен срок проведения муниципальной закупки жилых помещений для участников программы.</t>
  </si>
  <si>
    <t xml:space="preserve">1. Информирование населения о системах видеонаблюдения АПК «Безопасный город» в части приобретения программного обеспечения «Авто-интеллект» и ИС ГИБДД «Регион фотовидеофиксация», фиксирующего нарушения проезда на красный сигнал светофора и заезд за стоп-линию. Муниципальный контракт на оказание услуг по обновлению и пуско-наладке программного обеспечения «АВТО-Интеллект» (Ураган Fast-8) заключён 05.01.2015 на сумму 1 037,6 тыс. руб., за счёт софинансирования планируется произвести оплату в размере 750,0 тыс. руб. Услуга по обновлению и пуско-наладке программного обеспечения оказана в 100 % объёме.
2. Обеспечение бесперебойного функционирования АПК «Безопасный город». Для бесперебойного функционирования АПК «Безопасный город» в 2015 году необходимо финансирование в размере 30 755,0 тыс. руб. На сегодняшний день на техническое обслуживание и текущий ремонт АПК «Безопасный город» выделены денежные средства в размере 10 251,7 тыс. руб., из них 187,5 тыс. в части софинансирования. За счёт выделенных денежных средств данная услуга будет оказана в течение 4 месяцев 2015 года. </t>
  </si>
  <si>
    <t>Капитальный ремонт и ремонт автомобильных дорог (ДГХ)</t>
  </si>
  <si>
    <t>3.1.3.</t>
  </si>
  <si>
    <t>3.1.4.</t>
  </si>
  <si>
    <t>5.1.5.</t>
  </si>
  <si>
    <t>11.1.3.3.</t>
  </si>
  <si>
    <t>11.1.3.4.</t>
  </si>
  <si>
    <r>
      <t xml:space="preserve">Работы выполняются в соответствии с заключенным  МК с ООО СК "ВОРТ" №15/2014 от 10.09.2014. Сумма по контракту - 101 569,68775 тыс.руб, сумма выполненных и оплаченных в 2014г работ  - 61 027,0 тыс.руб. </t>
    </r>
    <r>
      <rPr>
        <b/>
        <sz val="18"/>
        <rFont val="Times New Roman"/>
        <family val="1"/>
        <charset val="204"/>
      </rPr>
      <t xml:space="preserve">Срок выполнения работ -  30.06.2015 г                                                                 </t>
    </r>
    <r>
      <rPr>
        <sz val="18"/>
        <rFont val="Times New Roman"/>
        <family val="2"/>
        <charset val="204"/>
      </rPr>
      <t xml:space="preserve">                          
 Готовность объекта 94%  По принятым в январе работам произведена оплата доли местного бюджета, 26.01.2015г направлена заявка в округ на финансирование доли окружного бюджета. 
Остаток средств плана 2015 года по средствам МО составит 0,64 тыс.руб.                                                                                                                 </t>
    </r>
  </si>
  <si>
    <t xml:space="preserve">25 ГП ХМАО-Югры,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
14 ГП - мероприятия реализуются;
11 ГП - реализация мероприятий не запланирована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</si>
</sst>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&quot;$&quot;#,##0_);\(&quot;$&quot;#,##0\)"/>
    <numFmt numFmtId="168" formatCode="&quot;р.&quot;#,##0_);\(&quot;р.&quot;#,##0\)"/>
    <numFmt numFmtId="169" formatCode="#,##0.00_ ;\-#,##0.00\ "/>
    <numFmt numFmtId="170" formatCode="0.0%"/>
    <numFmt numFmtId="171" formatCode="#,##0.000"/>
  </numFmts>
  <fonts count="1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name val="Times New Roman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</font>
    <font>
      <sz val="18"/>
      <name val="Times New Roman"/>
      <family val="2"/>
      <charset val="204"/>
    </font>
    <font>
      <u/>
      <sz val="18"/>
      <name val="Times New Roman"/>
      <family val="2"/>
      <charset val="204"/>
    </font>
    <font>
      <i/>
      <sz val="18"/>
      <name val="Times New Roman"/>
      <family val="2"/>
      <charset val="204"/>
    </font>
    <font>
      <b/>
      <sz val="18"/>
      <name val="Times New Roman"/>
      <family val="2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</font>
    <font>
      <b/>
      <sz val="1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</font>
    <font>
      <b/>
      <sz val="26"/>
      <name val="Times New Roman"/>
      <family val="1"/>
      <charset val="204"/>
    </font>
    <font>
      <b/>
      <sz val="14"/>
      <name val="Calibri"/>
      <family val="2"/>
    </font>
    <font>
      <i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rgb="FFFF0000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2"/>
      <name val="Times New Roman"/>
      <family val="2"/>
      <charset val="204"/>
    </font>
    <font>
      <sz val="14"/>
      <color indexed="81"/>
      <name val="Tahoma"/>
      <family val="2"/>
      <charset val="204"/>
    </font>
    <font>
      <b/>
      <sz val="18"/>
      <color theme="0"/>
      <name val="Times New Roman"/>
      <family val="2"/>
      <charset val="204"/>
    </font>
    <font>
      <sz val="18"/>
      <color theme="0"/>
      <name val="Times New Roman"/>
      <family val="2"/>
      <charset val="204"/>
    </font>
    <font>
      <i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i/>
      <sz val="18"/>
      <color theme="0"/>
      <name val="Times New Roman"/>
      <family val="2"/>
      <charset val="204"/>
    </font>
    <font>
      <b/>
      <i/>
      <sz val="18"/>
      <name val="Times New Roman"/>
      <family val="2"/>
      <charset val="204"/>
    </font>
    <font>
      <b/>
      <sz val="18"/>
      <color theme="9" tint="0.79998168889431442"/>
      <name val="Times New Roman"/>
      <family val="2"/>
      <charset val="204"/>
    </font>
    <font>
      <sz val="18"/>
      <color theme="9" tint="0.79998168889431442"/>
      <name val="Times New Roman"/>
      <family val="2"/>
      <charset val="204"/>
    </font>
    <font>
      <b/>
      <i/>
      <sz val="18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color theme="9" tint="0.79998168889431442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6"/>
      <name val="Times New Roman"/>
      <family val="2"/>
      <charset val="204"/>
    </font>
    <font>
      <sz val="18"/>
      <color theme="1"/>
      <name val="Times New Roman"/>
      <family val="2"/>
      <charset val="204"/>
    </font>
    <font>
      <sz val="26"/>
      <name val="Times New Roman"/>
      <family val="1"/>
      <charset val="204"/>
    </font>
    <font>
      <u/>
      <sz val="26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0"/>
      <name val="Times New Roman"/>
      <family val="2"/>
      <charset val="204"/>
    </font>
    <font>
      <sz val="24"/>
      <name val="Times New Roman"/>
      <family val="2"/>
      <charset val="204"/>
    </font>
    <font>
      <b/>
      <sz val="2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u/>
      <sz val="28"/>
      <name val="Times New Roman"/>
      <family val="1"/>
      <charset val="204"/>
    </font>
    <font>
      <u/>
      <sz val="28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22"/>
      <name val="Times New Roman"/>
      <family val="2"/>
      <charset val="204"/>
    </font>
    <font>
      <i/>
      <u/>
      <sz val="28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20"/>
      <color indexed="81"/>
      <name val="Tahoma"/>
      <family val="2"/>
      <charset val="204"/>
    </font>
    <font>
      <sz val="17"/>
      <name val="Times New Roman"/>
      <family val="1"/>
      <charset val="204"/>
    </font>
    <font>
      <i/>
      <sz val="2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28"/>
      <name val="Times New Roman"/>
      <family val="1"/>
      <charset val="204"/>
    </font>
    <font>
      <i/>
      <sz val="26"/>
      <name val="Times New Roman"/>
      <family val="1"/>
      <charset val="204"/>
    </font>
    <font>
      <i/>
      <u/>
      <sz val="26"/>
      <name val="Times New Roman"/>
      <family val="1"/>
      <charset val="204"/>
    </font>
    <font>
      <sz val="25.5"/>
      <name val="Times New Roman"/>
      <family val="1"/>
      <charset val="204"/>
    </font>
    <font>
      <b/>
      <sz val="25.5"/>
      <name val="Times New Roman"/>
      <family val="1"/>
      <charset val="204"/>
    </font>
    <font>
      <sz val="8"/>
      <name val="Times New Roman"/>
      <family val="1"/>
      <charset val="204"/>
    </font>
    <font>
      <i/>
      <sz val="25.5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24"/>
      <name val="Times New Roman"/>
      <family val="1"/>
      <charset val="204"/>
    </font>
    <font>
      <i/>
      <u/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25"/>
      <name val="Times New Roman"/>
      <family val="1"/>
      <charset val="204"/>
    </font>
    <font>
      <i/>
      <sz val="25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u/>
      <sz val="25"/>
      <name val="Times New Roman"/>
      <family val="1"/>
      <charset val="204"/>
    </font>
    <font>
      <i/>
      <u/>
      <sz val="25"/>
      <name val="Times New Roman"/>
      <family val="1"/>
      <charset val="204"/>
    </font>
    <font>
      <sz val="48"/>
      <name val="Times New Roman"/>
      <family val="2"/>
      <charset val="204"/>
    </font>
    <font>
      <b/>
      <sz val="48"/>
      <name val="Times New Roman"/>
      <family val="1"/>
      <charset val="204"/>
    </font>
    <font>
      <sz val="36"/>
      <color theme="1"/>
      <name val="Times New Roman"/>
      <family val="2"/>
      <charset val="204"/>
    </font>
    <font>
      <sz val="28"/>
      <color theme="1"/>
      <name val="Times New Roman"/>
      <family val="2"/>
      <charset val="204"/>
    </font>
    <font>
      <b/>
      <sz val="28"/>
      <color theme="1"/>
      <name val="Times New Roman"/>
      <family val="2"/>
      <charset val="204"/>
    </font>
    <font>
      <b/>
      <sz val="36"/>
      <color theme="1"/>
      <name val="Times New Roman"/>
      <family val="2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18"/>
      <color theme="0"/>
      <name val="Times New Roman"/>
      <family val="2"/>
      <charset val="204"/>
    </font>
    <font>
      <b/>
      <sz val="18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b/>
      <sz val="20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2" fillId="0" borderId="0"/>
    <xf numFmtId="0" fontId="5" fillId="0" borderId="0"/>
    <xf numFmtId="0" fontId="2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2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24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9" fontId="12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top" wrapText="1"/>
    </xf>
    <xf numFmtId="4" fontId="15" fillId="5" borderId="2" xfId="0" applyNumberFormat="1" applyFont="1" applyFill="1" applyBorder="1" applyAlignment="1">
      <alignment horizontal="center" vertical="center" wrapText="1"/>
    </xf>
    <xf numFmtId="9" fontId="15" fillId="5" borderId="2" xfId="0" applyNumberFormat="1" applyFont="1" applyFill="1" applyBorder="1" applyAlignment="1">
      <alignment horizontal="center" vertical="center" wrapText="1"/>
    </xf>
    <xf numFmtId="9" fontId="15" fillId="5" borderId="6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wrapText="1"/>
    </xf>
    <xf numFmtId="9" fontId="12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top" wrapText="1"/>
    </xf>
    <xf numFmtId="4" fontId="15" fillId="5" borderId="6" xfId="0" applyNumberFormat="1" applyFont="1" applyFill="1" applyBorder="1" applyAlignment="1">
      <alignment horizontal="center" vertical="center" wrapText="1"/>
    </xf>
    <xf numFmtId="4" fontId="12" fillId="7" borderId="2" xfId="0" applyNumberFormat="1" applyFont="1" applyFill="1" applyBorder="1" applyAlignment="1">
      <alignment horizontal="center" vertical="center" wrapText="1"/>
    </xf>
    <xf numFmtId="4" fontId="28" fillId="5" borderId="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5" fillId="8" borderId="0" xfId="0" applyFont="1" applyFill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4" fontId="19" fillId="7" borderId="2" xfId="0" applyNumberFormat="1" applyFont="1" applyFill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vertical="top" wrapText="1"/>
    </xf>
    <xf numFmtId="4" fontId="15" fillId="5" borderId="3" xfId="0" applyNumberFormat="1" applyFont="1" applyFill="1" applyBorder="1" applyAlignment="1">
      <alignment vertical="top" wrapText="1"/>
    </xf>
    <xf numFmtId="9" fontId="33" fillId="0" borderId="0" xfId="0" applyNumberFormat="1" applyFont="1" applyFill="1" applyBorder="1" applyAlignment="1">
      <alignment wrapText="1"/>
    </xf>
    <xf numFmtId="9" fontId="33" fillId="0" borderId="0" xfId="0" applyNumberFormat="1" applyFont="1" applyFill="1" applyBorder="1" applyAlignment="1">
      <alignment horizontal="right" vertical="center" wrapText="1"/>
    </xf>
    <xf numFmtId="9" fontId="33" fillId="0" borderId="0" xfId="0" applyNumberFormat="1" applyFont="1" applyFill="1" applyAlignment="1">
      <alignment wrapText="1"/>
    </xf>
    <xf numFmtId="2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Alignment="1">
      <alignment wrapText="1"/>
    </xf>
    <xf numFmtId="0" fontId="16" fillId="5" borderId="0" xfId="0" applyFont="1" applyFill="1" applyAlignment="1">
      <alignment horizontal="left" vertical="top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5" borderId="0" xfId="0" applyFont="1" applyFill="1" applyAlignment="1">
      <alignment wrapText="1"/>
    </xf>
    <xf numFmtId="4" fontId="27" fillId="5" borderId="2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27" fillId="5" borderId="0" xfId="0" applyFont="1" applyFill="1" applyAlignment="1">
      <alignment horizontal="left" vertical="top" wrapText="1"/>
    </xf>
    <xf numFmtId="0" fontId="27" fillId="5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8" fillId="5" borderId="0" xfId="0" applyFont="1" applyFill="1" applyAlignment="1">
      <alignment horizontal="left" vertical="top" wrapText="1"/>
    </xf>
    <xf numFmtId="0" fontId="18" fillId="5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4" fontId="18" fillId="5" borderId="2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top" wrapText="1"/>
    </xf>
    <xf numFmtId="0" fontId="15" fillId="7" borderId="2" xfId="0" applyFont="1" applyFill="1" applyBorder="1" applyAlignment="1">
      <alignment horizontal="left" vertical="center" wrapText="1"/>
    </xf>
    <xf numFmtId="4" fontId="15" fillId="7" borderId="2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9" fontId="15" fillId="7" borderId="2" xfId="0" applyNumberFormat="1" applyFont="1" applyFill="1" applyBorder="1" applyAlignment="1">
      <alignment horizontal="center" vertical="center" wrapText="1"/>
    </xf>
    <xf numFmtId="9" fontId="15" fillId="7" borderId="6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9" fontId="12" fillId="7" borderId="6" xfId="0" applyNumberFormat="1" applyFont="1" applyFill="1" applyBorder="1" applyAlignment="1">
      <alignment horizontal="center" vertical="center" wrapText="1"/>
    </xf>
    <xf numFmtId="9" fontId="12" fillId="7" borderId="2" xfId="0" applyNumberFormat="1" applyFont="1" applyFill="1" applyBorder="1" applyAlignment="1">
      <alignment horizontal="center" vertical="center" wrapText="1"/>
    </xf>
    <xf numFmtId="2" fontId="12" fillId="5" borderId="2" xfId="0" applyNumberFormat="1" applyFont="1" applyFill="1" applyBorder="1" applyAlignment="1">
      <alignment horizontal="center" vertical="top" wrapText="1"/>
    </xf>
    <xf numFmtId="9" fontId="12" fillId="5" borderId="2" xfId="0" applyNumberFormat="1" applyFont="1" applyFill="1" applyBorder="1" applyAlignment="1">
      <alignment horizontal="center" vertical="top" wrapText="1"/>
    </xf>
    <xf numFmtId="4" fontId="12" fillId="5" borderId="2" xfId="0" applyNumberFormat="1" applyFont="1" applyFill="1" applyBorder="1" applyAlignment="1">
      <alignment horizontal="center" vertical="top" wrapText="1"/>
    </xf>
    <xf numFmtId="9" fontId="12" fillId="5" borderId="6" xfId="0" applyNumberFormat="1" applyFont="1" applyFill="1" applyBorder="1" applyAlignment="1">
      <alignment horizontal="center" vertical="top" wrapText="1"/>
    </xf>
    <xf numFmtId="0" fontId="15" fillId="7" borderId="5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" xfId="0" quotePrefix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5" fillId="7" borderId="4" xfId="0" quotePrefix="1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left" vertical="center" wrapText="1"/>
    </xf>
    <xf numFmtId="4" fontId="15" fillId="7" borderId="4" xfId="0" applyNumberFormat="1" applyFont="1" applyFill="1" applyBorder="1" applyAlignment="1">
      <alignment horizontal="center" vertical="center" wrapText="1"/>
    </xf>
    <xf numFmtId="9" fontId="15" fillId="7" borderId="4" xfId="0" applyNumberFormat="1" applyFont="1" applyFill="1" applyBorder="1" applyAlignment="1">
      <alignment horizontal="center" vertical="center" wrapText="1"/>
    </xf>
    <xf numFmtId="9" fontId="15" fillId="7" borderId="10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vertical="center" wrapText="1"/>
    </xf>
    <xf numFmtId="4" fontId="12" fillId="7" borderId="4" xfId="0" applyNumberFormat="1" applyFont="1" applyFill="1" applyBorder="1" applyAlignment="1">
      <alignment horizontal="center" vertical="center" wrapText="1"/>
    </xf>
    <xf numFmtId="9" fontId="12" fillId="7" borderId="4" xfId="0" applyNumberFormat="1" applyFont="1" applyFill="1" applyBorder="1" applyAlignment="1">
      <alignment horizontal="center" vertical="center" wrapText="1"/>
    </xf>
    <xf numFmtId="9" fontId="12" fillId="7" borderId="10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 applyProtection="1">
      <alignment horizontal="left" vertical="center" wrapText="1"/>
      <protection locked="0"/>
    </xf>
    <xf numFmtId="0" fontId="19" fillId="7" borderId="2" xfId="0" applyFont="1" applyFill="1" applyBorder="1" applyAlignment="1">
      <alignment horizontal="left" vertical="center" wrapText="1"/>
    </xf>
    <xf numFmtId="9" fontId="19" fillId="7" borderId="2" xfId="0" applyNumberFormat="1" applyFont="1" applyFill="1" applyBorder="1" applyAlignment="1">
      <alignment horizontal="center" vertical="center" wrapText="1"/>
    </xf>
    <xf numFmtId="9" fontId="46" fillId="7" borderId="2" xfId="0" applyNumberFormat="1" applyFont="1" applyFill="1" applyBorder="1" applyAlignment="1">
      <alignment horizontal="center" vertical="center" wrapText="1"/>
    </xf>
    <xf numFmtId="9" fontId="47" fillId="7" borderId="2" xfId="0" applyNumberFormat="1" applyFont="1" applyFill="1" applyBorder="1" applyAlignment="1">
      <alignment horizontal="center" vertical="center" wrapText="1"/>
    </xf>
    <xf numFmtId="9" fontId="46" fillId="7" borderId="6" xfId="0" applyNumberFormat="1" applyFont="1" applyFill="1" applyBorder="1" applyAlignment="1">
      <alignment horizontal="center" vertical="center" wrapText="1"/>
    </xf>
    <xf numFmtId="9" fontId="47" fillId="7" borderId="6" xfId="0" applyNumberFormat="1" applyFont="1" applyFill="1" applyBorder="1" applyAlignment="1">
      <alignment horizontal="center" vertical="center" wrapText="1"/>
    </xf>
    <xf numFmtId="9" fontId="47" fillId="7" borderId="4" xfId="0" applyNumberFormat="1" applyFont="1" applyFill="1" applyBorder="1" applyAlignment="1">
      <alignment horizontal="center" vertical="center" wrapText="1"/>
    </xf>
    <xf numFmtId="9" fontId="46" fillId="7" borderId="4" xfId="0" applyNumberFormat="1" applyFont="1" applyFill="1" applyBorder="1" applyAlignment="1">
      <alignment horizontal="center" vertical="center" wrapText="1"/>
    </xf>
    <xf numFmtId="9" fontId="46" fillId="7" borderId="10" xfId="0" applyNumberFormat="1" applyFont="1" applyFill="1" applyBorder="1" applyAlignment="1">
      <alignment horizontal="center" vertical="center" wrapText="1"/>
    </xf>
    <xf numFmtId="9" fontId="47" fillId="7" borderId="10" xfId="0" applyNumberFormat="1" applyFont="1" applyFill="1" applyBorder="1" applyAlignment="1">
      <alignment horizontal="center" vertical="center" wrapText="1"/>
    </xf>
    <xf numFmtId="4" fontId="16" fillId="7" borderId="2" xfId="0" applyNumberFormat="1" applyFont="1" applyFill="1" applyBorder="1" applyAlignment="1">
      <alignment horizontal="center" vertical="center" wrapText="1"/>
    </xf>
    <xf numFmtId="9" fontId="16" fillId="7" borderId="2" xfId="0" applyNumberFormat="1" applyFont="1" applyFill="1" applyBorder="1" applyAlignment="1">
      <alignment horizontal="center" vertical="center" wrapText="1"/>
    </xf>
    <xf numFmtId="9" fontId="16" fillId="7" borderId="10" xfId="0" applyNumberFormat="1" applyFont="1" applyFill="1" applyBorder="1" applyAlignment="1">
      <alignment horizontal="center" vertical="center" wrapText="1"/>
    </xf>
    <xf numFmtId="9" fontId="19" fillId="7" borderId="6" xfId="0" applyNumberFormat="1" applyFont="1" applyFill="1" applyBorder="1" applyAlignment="1">
      <alignment horizontal="center" vertical="center" wrapText="1"/>
    </xf>
    <xf numFmtId="9" fontId="51" fillId="7" borderId="2" xfId="0" applyNumberFormat="1" applyFont="1" applyFill="1" applyBorder="1" applyAlignment="1">
      <alignment horizontal="center" vertical="center" wrapText="1"/>
    </xf>
    <xf numFmtId="9" fontId="51" fillId="7" borderId="10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170" fontId="15" fillId="5" borderId="2" xfId="0" applyNumberFormat="1" applyFont="1" applyFill="1" applyBorder="1" applyAlignment="1">
      <alignment horizontal="center" vertical="center" wrapText="1"/>
    </xf>
    <xf numFmtId="170" fontId="15" fillId="5" borderId="6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27" fillId="5" borderId="0" xfId="0" applyFont="1" applyFill="1" applyAlignment="1">
      <alignment wrapText="1"/>
    </xf>
    <xf numFmtId="0" fontId="12" fillId="5" borderId="0" xfId="0" applyFont="1" applyFill="1" applyBorder="1" applyAlignment="1">
      <alignment wrapText="1"/>
    </xf>
    <xf numFmtId="170" fontId="15" fillId="7" borderId="2" xfId="0" applyNumberFormat="1" applyFont="1" applyFill="1" applyBorder="1" applyAlignment="1">
      <alignment horizontal="center" vertical="center" wrapText="1"/>
    </xf>
    <xf numFmtId="170" fontId="12" fillId="7" borderId="2" xfId="0" applyNumberFormat="1" applyFont="1" applyFill="1" applyBorder="1" applyAlignment="1">
      <alignment horizontal="center" vertical="center" wrapText="1"/>
    </xf>
    <xf numFmtId="170" fontId="47" fillId="7" borderId="2" xfId="0" applyNumberFormat="1" applyFont="1" applyFill="1" applyBorder="1" applyAlignment="1">
      <alignment horizontal="center" vertical="center" wrapText="1"/>
    </xf>
    <xf numFmtId="4" fontId="38" fillId="5" borderId="2" xfId="0" quotePrefix="1" applyNumberFormat="1" applyFont="1" applyFill="1" applyBorder="1" applyAlignment="1">
      <alignment horizontal="center" vertical="center" wrapText="1"/>
    </xf>
    <xf numFmtId="4" fontId="38" fillId="5" borderId="2" xfId="0" applyNumberFormat="1" applyFont="1" applyFill="1" applyBorder="1" applyAlignment="1">
      <alignment horizontal="center" vertical="center" wrapText="1"/>
    </xf>
    <xf numFmtId="2" fontId="38" fillId="5" borderId="2" xfId="0" applyNumberFormat="1" applyFont="1" applyFill="1" applyBorder="1" applyAlignment="1">
      <alignment horizontal="center" vertical="center" wrapText="1"/>
    </xf>
    <xf numFmtId="9" fontId="38" fillId="5" borderId="2" xfId="0" applyNumberFormat="1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 vertical="center" wrapText="1"/>
    </xf>
    <xf numFmtId="9" fontId="3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52" fillId="0" borderId="2" xfId="0" applyNumberFormat="1" applyFont="1" applyBorder="1" applyAlignment="1">
      <alignment horizontal="center" vertical="center" wrapText="1"/>
    </xf>
    <xf numFmtId="2" fontId="52" fillId="0" borderId="2" xfId="0" applyNumberFormat="1" applyFont="1" applyBorder="1" applyAlignment="1">
      <alignment horizontal="left" vertical="center" wrapText="1"/>
    </xf>
    <xf numFmtId="2" fontId="52" fillId="0" borderId="2" xfId="0" applyNumberFormat="1" applyFont="1" applyBorder="1" applyAlignment="1">
      <alignment horizontal="center" vertical="center" wrapText="1"/>
    </xf>
    <xf numFmtId="4" fontId="52" fillId="0" borderId="2" xfId="0" applyNumberFormat="1" applyFont="1" applyBorder="1" applyAlignment="1">
      <alignment horizontal="center" vertical="center" wrapText="1"/>
    </xf>
    <xf numFmtId="9" fontId="52" fillId="0" borderId="2" xfId="0" applyNumberFormat="1" applyFont="1" applyBorder="1" applyAlignment="1">
      <alignment horizontal="center" vertical="center" wrapText="1"/>
    </xf>
    <xf numFmtId="0" fontId="52" fillId="0" borderId="0" xfId="0" applyFont="1"/>
    <xf numFmtId="2" fontId="53" fillId="0" borderId="2" xfId="0" applyNumberFormat="1" applyFont="1" applyBorder="1" applyAlignment="1">
      <alignment horizontal="center" vertical="center" wrapText="1"/>
    </xf>
    <xf numFmtId="170" fontId="52" fillId="0" borderId="2" xfId="0" applyNumberFormat="1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10" fontId="52" fillId="0" borderId="2" xfId="0" applyNumberFormat="1" applyFont="1" applyBorder="1" applyAlignment="1">
      <alignment horizontal="center" vertical="center" wrapText="1"/>
    </xf>
    <xf numFmtId="2" fontId="52" fillId="0" borderId="2" xfId="0" applyNumberFormat="1" applyFont="1" applyBorder="1" applyAlignment="1">
      <alignment vertical="center" wrapText="1"/>
    </xf>
    <xf numFmtId="165" fontId="52" fillId="0" borderId="2" xfId="0" applyNumberFormat="1" applyFont="1" applyBorder="1" applyAlignment="1">
      <alignment vertical="center" wrapText="1"/>
    </xf>
    <xf numFmtId="0" fontId="36" fillId="0" borderId="8" xfId="0" applyFont="1" applyBorder="1" applyAlignment="1">
      <alignment horizontal="center" vertical="center" wrapText="1"/>
    </xf>
    <xf numFmtId="169" fontId="16" fillId="0" borderId="0" xfId="28" applyNumberFormat="1" applyFont="1" applyFill="1" applyBorder="1" applyAlignment="1">
      <alignment vertical="center"/>
    </xf>
    <xf numFmtId="166" fontId="16" fillId="0" borderId="0" xfId="28" applyNumberFormat="1" applyFont="1" applyFill="1" applyBorder="1" applyAlignment="1">
      <alignment vertical="center"/>
    </xf>
    <xf numFmtId="169" fontId="19" fillId="6" borderId="0" xfId="28" applyNumberFormat="1" applyFont="1" applyFill="1" applyBorder="1" applyAlignment="1">
      <alignment vertical="center"/>
    </xf>
    <xf numFmtId="166" fontId="19" fillId="6" borderId="0" xfId="28" applyNumberFormat="1" applyFont="1" applyFill="1" applyBorder="1" applyAlignment="1">
      <alignment vertical="center"/>
    </xf>
    <xf numFmtId="0" fontId="23" fillId="6" borderId="2" xfId="0" applyFont="1" applyFill="1" applyBorder="1" applyAlignment="1">
      <alignment horizontal="left" vertical="center" wrapText="1"/>
    </xf>
    <xf numFmtId="9" fontId="40" fillId="7" borderId="6" xfId="0" applyNumberFormat="1" applyFont="1" applyFill="1" applyBorder="1" applyAlignment="1">
      <alignment horizontal="center" vertical="center" wrapText="1"/>
    </xf>
    <xf numFmtId="9" fontId="40" fillId="7" borderId="2" xfId="0" applyNumberFormat="1" applyFont="1" applyFill="1" applyBorder="1" applyAlignment="1">
      <alignment horizontal="center" vertical="center" wrapText="1"/>
    </xf>
    <xf numFmtId="170" fontId="19" fillId="7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18" fillId="5" borderId="5" xfId="0" applyFont="1" applyFill="1" applyBorder="1" applyAlignment="1">
      <alignment vertical="top" wrapText="1"/>
    </xf>
    <xf numFmtId="0" fontId="12" fillId="5" borderId="3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left" vertical="center" wrapText="1"/>
    </xf>
    <xf numFmtId="9" fontId="18" fillId="5" borderId="6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 applyProtection="1">
      <alignment horizontal="left" vertical="center" wrapText="1"/>
      <protection locked="0"/>
    </xf>
    <xf numFmtId="9" fontId="27" fillId="5" borderId="6" xfId="0" applyNumberFormat="1" applyFont="1" applyFill="1" applyBorder="1" applyAlignment="1">
      <alignment horizontal="center" vertical="center" wrapText="1"/>
    </xf>
    <xf numFmtId="9" fontId="41" fillId="5" borderId="6" xfId="0" applyNumberFormat="1" applyFont="1" applyFill="1" applyBorder="1" applyAlignment="1">
      <alignment horizontal="center" vertical="center" wrapText="1"/>
    </xf>
    <xf numFmtId="9" fontId="12" fillId="5" borderId="6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4" fontId="41" fillId="5" borderId="2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9" fontId="18" fillId="5" borderId="2" xfId="0" applyNumberFormat="1" applyFont="1" applyFill="1" applyBorder="1" applyAlignment="1">
      <alignment horizontal="center" vertical="center" wrapText="1"/>
    </xf>
    <xf numFmtId="9" fontId="27" fillId="5" borderId="2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9" fontId="41" fillId="5" borderId="2" xfId="0" applyNumberFormat="1" applyFont="1" applyFill="1" applyBorder="1" applyAlignment="1">
      <alignment horizontal="center" vertical="center" wrapText="1"/>
    </xf>
    <xf numFmtId="9" fontId="12" fillId="5" borderId="2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4" fontId="12" fillId="5" borderId="0" xfId="0" applyNumberFormat="1" applyFont="1" applyFill="1" applyAlignment="1">
      <alignment horizontal="left" vertical="top" wrapText="1"/>
    </xf>
    <xf numFmtId="0" fontId="27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center" wrapText="1"/>
    </xf>
    <xf numFmtId="9" fontId="41" fillId="5" borderId="10" xfId="0" applyNumberFormat="1" applyFont="1" applyFill="1" applyBorder="1" applyAlignment="1">
      <alignment horizontal="center" vertical="center" wrapText="1"/>
    </xf>
    <xf numFmtId="4" fontId="58" fillId="5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28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166" fontId="19" fillId="5" borderId="0" xfId="28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6" fontId="16" fillId="5" borderId="0" xfId="28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16" fontId="28" fillId="0" borderId="2" xfId="0" applyNumberFormat="1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1" fontId="25" fillId="0" borderId="2" xfId="28" applyNumberFormat="1" applyFont="1" applyFill="1" applyBorder="1" applyAlignment="1">
      <alignment horizontal="center" vertical="center"/>
    </xf>
    <xf numFmtId="4" fontId="55" fillId="0" borderId="2" xfId="0" applyNumberFormat="1" applyFont="1" applyFill="1" applyBorder="1" applyAlignment="1">
      <alignment horizontal="center" vertical="center" wrapText="1"/>
    </xf>
    <xf numFmtId="4" fontId="25" fillId="6" borderId="2" xfId="0" applyNumberFormat="1" applyFont="1" applyFill="1" applyBorder="1" applyAlignment="1">
      <alignment horizontal="center" vertical="center" wrapText="1"/>
    </xf>
    <xf numFmtId="2" fontId="25" fillId="6" borderId="2" xfId="28" applyNumberFormat="1" applyFont="1" applyFill="1" applyBorder="1" applyAlignment="1">
      <alignment horizontal="center" vertical="center"/>
    </xf>
    <xf numFmtId="1" fontId="25" fillId="6" borderId="2" xfId="28" applyNumberFormat="1" applyFont="1" applyFill="1" applyBorder="1" applyAlignment="1">
      <alignment horizontal="center" vertical="center"/>
    </xf>
    <xf numFmtId="4" fontId="60" fillId="6" borderId="2" xfId="0" applyNumberFormat="1" applyFont="1" applyFill="1" applyBorder="1" applyAlignment="1">
      <alignment horizontal="center" vertical="center" wrapText="1"/>
    </xf>
    <xf numFmtId="1" fontId="60" fillId="6" borderId="2" xfId="28" applyNumberFormat="1" applyFont="1" applyFill="1" applyBorder="1" applyAlignment="1">
      <alignment horizontal="center" vertical="center"/>
    </xf>
    <xf numFmtId="165" fontId="25" fillId="6" borderId="2" xfId="28" applyNumberFormat="1" applyFont="1" applyFill="1" applyBorder="1" applyAlignment="1">
      <alignment horizontal="center" vertical="center"/>
    </xf>
    <xf numFmtId="4" fontId="55" fillId="5" borderId="2" xfId="0" applyNumberFormat="1" applyFont="1" applyFill="1" applyBorder="1" applyAlignment="1">
      <alignment horizontal="center" vertical="center" wrapText="1"/>
    </xf>
    <xf numFmtId="1" fontId="25" fillId="5" borderId="2" xfId="28" applyNumberFormat="1" applyFont="1" applyFill="1" applyBorder="1" applyAlignment="1">
      <alignment horizontal="center" vertical="center"/>
    </xf>
    <xf numFmtId="165" fontId="25" fillId="5" borderId="2" xfId="28" applyNumberFormat="1" applyFont="1" applyFill="1" applyBorder="1" applyAlignment="1">
      <alignment horizontal="center" vertical="center"/>
    </xf>
    <xf numFmtId="3" fontId="25" fillId="6" borderId="2" xfId="0" applyNumberFormat="1" applyFont="1" applyFill="1" applyBorder="1" applyAlignment="1">
      <alignment horizontal="center" vertical="center" wrapText="1"/>
    </xf>
    <xf numFmtId="3" fontId="25" fillId="0" borderId="2" xfId="28" applyNumberFormat="1" applyFont="1" applyFill="1" applyBorder="1" applyAlignment="1">
      <alignment horizontal="center" vertical="center"/>
    </xf>
    <xf numFmtId="164" fontId="25" fillId="6" borderId="2" xfId="28" applyNumberFormat="1" applyFont="1" applyFill="1" applyBorder="1" applyAlignment="1">
      <alignment horizontal="center" vertical="center"/>
    </xf>
    <xf numFmtId="3" fontId="25" fillId="6" borderId="2" xfId="28" applyNumberFormat="1" applyFont="1" applyFill="1" applyBorder="1" applyAlignment="1">
      <alignment horizontal="center" vertical="center"/>
    </xf>
    <xf numFmtId="4" fontId="25" fillId="6" borderId="2" xfId="0" applyNumberFormat="1" applyFont="1" applyFill="1" applyBorder="1" applyAlignment="1">
      <alignment horizontal="center" vertical="center"/>
    </xf>
    <xf numFmtId="2" fontId="25" fillId="6" borderId="2" xfId="0" applyNumberFormat="1" applyFont="1" applyFill="1" applyBorder="1" applyAlignment="1">
      <alignment horizontal="center" vertical="center"/>
    </xf>
    <xf numFmtId="2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2" xfId="0" applyFont="1" applyFill="1" applyBorder="1" applyAlignment="1">
      <alignment horizontal="center" vertical="center"/>
    </xf>
    <xf numFmtId="16" fontId="22" fillId="0" borderId="4" xfId="0" applyNumberFormat="1" applyFont="1" applyFill="1" applyBorder="1" applyAlignment="1">
      <alignment horizontal="left" vertical="center" wrapText="1"/>
    </xf>
    <xf numFmtId="4" fontId="16" fillId="5" borderId="0" xfId="0" applyNumberFormat="1" applyFont="1" applyFill="1" applyAlignment="1">
      <alignment wrapText="1"/>
    </xf>
    <xf numFmtId="4" fontId="69" fillId="5" borderId="0" xfId="0" applyNumberFormat="1" applyFont="1" applyFill="1" applyAlignment="1">
      <alignment wrapText="1"/>
    </xf>
    <xf numFmtId="0" fontId="15" fillId="7" borderId="5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4" fontId="18" fillId="5" borderId="4" xfId="0" applyNumberFormat="1" applyFont="1" applyFill="1" applyBorder="1" applyAlignment="1">
      <alignment horizontal="center" vertical="center" wrapText="1"/>
    </xf>
    <xf numFmtId="170" fontId="18" fillId="5" borderId="4" xfId="0" applyNumberFormat="1" applyFont="1" applyFill="1" applyBorder="1" applyAlignment="1">
      <alignment horizontal="center" vertical="center" wrapText="1"/>
    </xf>
    <xf numFmtId="9" fontId="18" fillId="5" borderId="10" xfId="0" applyNumberFormat="1" applyFont="1" applyFill="1" applyBorder="1" applyAlignment="1">
      <alignment horizontal="center" vertical="center" wrapText="1"/>
    </xf>
    <xf numFmtId="170" fontId="12" fillId="5" borderId="2" xfId="0" applyNumberFormat="1" applyFont="1" applyFill="1" applyBorder="1" applyAlignment="1">
      <alignment horizontal="center" vertical="center" wrapText="1"/>
    </xf>
    <xf numFmtId="170" fontId="12" fillId="5" borderId="6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65" fontId="52" fillId="0" borderId="2" xfId="0" applyNumberFormat="1" applyFont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 wrapText="1"/>
      <protection locked="0"/>
    </xf>
    <xf numFmtId="2" fontId="18" fillId="5" borderId="2" xfId="0" applyNumberFormat="1" applyFont="1" applyFill="1" applyBorder="1" applyAlignment="1">
      <alignment horizontal="center" vertical="center" wrapText="1"/>
    </xf>
    <xf numFmtId="4" fontId="16" fillId="5" borderId="4" xfId="0" applyNumberFormat="1" applyFont="1" applyFill="1" applyBorder="1" applyAlignment="1">
      <alignment horizontal="center" vertical="center" wrapText="1"/>
    </xf>
    <xf numFmtId="9" fontId="16" fillId="5" borderId="10" xfId="0" applyNumberFormat="1" applyFont="1" applyFill="1" applyBorder="1" applyAlignment="1">
      <alignment horizontal="center" vertical="center" wrapText="1"/>
    </xf>
    <xf numFmtId="9" fontId="16" fillId="5" borderId="6" xfId="0" applyNumberFormat="1" applyFont="1" applyFill="1" applyBorder="1" applyAlignment="1">
      <alignment horizontal="center" vertical="center" wrapText="1"/>
    </xf>
    <xf numFmtId="9" fontId="43" fillId="5" borderId="10" xfId="0" applyNumberFormat="1" applyFont="1" applyFill="1" applyBorder="1" applyAlignment="1">
      <alignment horizontal="center" vertical="center" wrapText="1"/>
    </xf>
    <xf numFmtId="9" fontId="14" fillId="5" borderId="6" xfId="0" applyNumberFormat="1" applyFont="1" applyFill="1" applyBorder="1" applyAlignment="1">
      <alignment horizontal="center" vertical="center" wrapText="1"/>
    </xf>
    <xf numFmtId="9" fontId="44" fillId="5" borderId="6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9" fontId="43" fillId="5" borderId="6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vertical="top" wrapText="1"/>
    </xf>
    <xf numFmtId="170" fontId="12" fillId="7" borderId="6" xfId="0" applyNumberFormat="1" applyFont="1" applyFill="1" applyBorder="1" applyAlignment="1">
      <alignment horizontal="center" vertical="center" wrapText="1"/>
    </xf>
    <xf numFmtId="49" fontId="18" fillId="5" borderId="5" xfId="0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2" fontId="27" fillId="5" borderId="2" xfId="0" applyNumberFormat="1" applyFont="1" applyFill="1" applyBorder="1" applyAlignment="1">
      <alignment horizontal="center" vertical="center" wrapText="1"/>
    </xf>
    <xf numFmtId="4" fontId="12" fillId="5" borderId="0" xfId="0" applyNumberFormat="1" applyFont="1" applyFill="1" applyAlignment="1">
      <alignment wrapText="1"/>
    </xf>
    <xf numFmtId="49" fontId="19" fillId="5" borderId="3" xfId="0" applyNumberFormat="1" applyFont="1" applyFill="1" applyBorder="1" applyAlignment="1">
      <alignment horizontal="center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wrapText="1"/>
    </xf>
    <xf numFmtId="2" fontId="12" fillId="5" borderId="0" xfId="0" applyNumberFormat="1" applyFont="1" applyFill="1" applyAlignment="1">
      <alignment wrapText="1"/>
    </xf>
    <xf numFmtId="9" fontId="12" fillId="5" borderId="0" xfId="0" applyNumberFormat="1" applyFont="1" applyFill="1" applyAlignment="1">
      <alignment wrapText="1"/>
    </xf>
    <xf numFmtId="9" fontId="33" fillId="5" borderId="0" xfId="0" applyNumberFormat="1" applyFont="1" applyFill="1" applyAlignment="1">
      <alignment wrapText="1"/>
    </xf>
    <xf numFmtId="4" fontId="19" fillId="5" borderId="0" xfId="0" applyNumberFormat="1" applyFont="1" applyFill="1" applyBorder="1" applyAlignment="1">
      <alignment vertical="center"/>
    </xf>
    <xf numFmtId="4" fontId="60" fillId="5" borderId="2" xfId="0" applyNumberFormat="1" applyFont="1" applyFill="1" applyBorder="1" applyAlignment="1">
      <alignment horizontal="center" vertical="center" wrapText="1"/>
    </xf>
    <xf numFmtId="1" fontId="60" fillId="5" borderId="2" xfId="28" applyNumberFormat="1" applyFont="1" applyFill="1" applyBorder="1" applyAlignment="1">
      <alignment horizontal="center" vertical="center"/>
    </xf>
    <xf numFmtId="3" fontId="25" fillId="5" borderId="2" xfId="28" applyNumberFormat="1" applyFont="1" applyFill="1" applyBorder="1" applyAlignment="1">
      <alignment horizontal="center" vertical="center"/>
    </xf>
    <xf numFmtId="164" fontId="25" fillId="5" borderId="2" xfId="28" applyNumberFormat="1" applyFont="1" applyFill="1" applyBorder="1" applyAlignment="1">
      <alignment horizontal="center" vertical="center"/>
    </xf>
    <xf numFmtId="4" fontId="28" fillId="5" borderId="4" xfId="0" applyNumberFormat="1" applyFont="1" applyFill="1" applyBorder="1" applyAlignment="1">
      <alignment horizontal="center" vertical="center" wrapText="1"/>
    </xf>
    <xf numFmtId="9" fontId="28" fillId="5" borderId="2" xfId="0" applyNumberFormat="1" applyFont="1" applyFill="1" applyBorder="1" applyAlignment="1">
      <alignment horizontal="center" vertical="center" wrapText="1"/>
    </xf>
    <xf numFmtId="4" fontId="55" fillId="5" borderId="2" xfId="0" applyNumberFormat="1" applyFont="1" applyFill="1" applyBorder="1" applyAlignment="1">
      <alignment horizontal="center" vertical="center"/>
    </xf>
    <xf numFmtId="2" fontId="55" fillId="5" borderId="2" xfId="0" applyNumberFormat="1" applyFont="1" applyFill="1" applyBorder="1" applyAlignment="1">
      <alignment horizontal="center" vertical="center"/>
    </xf>
    <xf numFmtId="16" fontId="22" fillId="5" borderId="2" xfId="0" applyNumberFormat="1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vertical="center" wrapText="1"/>
    </xf>
    <xf numFmtId="4" fontId="25" fillId="5" borderId="2" xfId="0" applyNumberFormat="1" applyFont="1" applyFill="1" applyBorder="1" applyAlignment="1">
      <alignment horizontal="center" vertical="center" wrapText="1"/>
    </xf>
    <xf numFmtId="4" fontId="25" fillId="5" borderId="2" xfId="28" applyNumberFormat="1" applyFont="1" applyFill="1" applyBorder="1" applyAlignment="1">
      <alignment horizontal="center" vertical="center"/>
    </xf>
    <xf numFmtId="4" fontId="71" fillId="5" borderId="2" xfId="0" applyNumberFormat="1" applyFont="1" applyFill="1" applyBorder="1" applyAlignment="1">
      <alignment horizontal="center" vertical="center" wrapText="1"/>
    </xf>
    <xf numFmtId="1" fontId="72" fillId="5" borderId="2" xfId="28" applyNumberFormat="1" applyFont="1" applyFill="1" applyBorder="1" applyAlignment="1">
      <alignment horizontal="center" vertical="center"/>
    </xf>
    <xf numFmtId="165" fontId="72" fillId="5" borderId="2" xfId="28" applyNumberFormat="1" applyFont="1" applyFill="1" applyBorder="1" applyAlignment="1">
      <alignment horizontal="center" vertical="center"/>
    </xf>
    <xf numFmtId="9" fontId="16" fillId="7" borderId="4" xfId="0" applyNumberFormat="1" applyFont="1" applyFill="1" applyBorder="1" applyAlignment="1">
      <alignment horizontal="center" vertical="center" wrapText="1"/>
    </xf>
    <xf numFmtId="9" fontId="51" fillId="7" borderId="4" xfId="0" applyNumberFormat="1" applyFont="1" applyFill="1" applyBorder="1" applyAlignment="1">
      <alignment horizontal="center" vertical="center" wrapText="1"/>
    </xf>
    <xf numFmtId="4" fontId="46" fillId="7" borderId="2" xfId="0" applyNumberFormat="1" applyFont="1" applyFill="1" applyBorder="1" applyAlignment="1">
      <alignment horizontal="center" vertical="center" wrapText="1"/>
    </xf>
    <xf numFmtId="4" fontId="47" fillId="7" borderId="2" xfId="0" applyNumberFormat="1" applyFont="1" applyFill="1" applyBorder="1" applyAlignment="1">
      <alignment horizontal="center" vertical="center" wrapText="1"/>
    </xf>
    <xf numFmtId="2" fontId="52" fillId="0" borderId="2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9" fontId="16" fillId="5" borderId="2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4" fontId="19" fillId="5" borderId="2" xfId="0" applyNumberFormat="1" applyFont="1" applyFill="1" applyBorder="1" applyAlignment="1">
      <alignment horizontal="center" vertical="center" wrapText="1"/>
    </xf>
    <xf numFmtId="4" fontId="43" fillId="5" borderId="2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49" fontId="27" fillId="5" borderId="5" xfId="0" applyNumberFormat="1" applyFont="1" applyFill="1" applyBorder="1" applyAlignment="1">
      <alignment horizontal="center" vertical="center" wrapText="1"/>
    </xf>
    <xf numFmtId="9" fontId="42" fillId="5" borderId="6" xfId="0" applyNumberFormat="1" applyFont="1" applyFill="1" applyBorder="1" applyAlignment="1">
      <alignment horizontal="center" vertical="center" wrapText="1"/>
    </xf>
    <xf numFmtId="49" fontId="27" fillId="5" borderId="3" xfId="0" applyNumberFormat="1" applyFont="1" applyFill="1" applyBorder="1" applyAlignment="1">
      <alignment horizontal="center" vertical="center" wrapText="1"/>
    </xf>
    <xf numFmtId="49" fontId="27" fillId="5" borderId="4" xfId="0" applyNumberFormat="1" applyFont="1" applyFill="1" applyBorder="1" applyAlignment="1">
      <alignment horizontal="center" vertical="center" wrapText="1"/>
    </xf>
    <xf numFmtId="4" fontId="27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4" fontId="15" fillId="5" borderId="10" xfId="0" applyNumberFormat="1" applyFont="1" applyFill="1" applyBorder="1" applyAlignment="1">
      <alignment horizontal="center" vertical="center" wrapText="1"/>
    </xf>
    <xf numFmtId="4" fontId="42" fillId="5" borderId="2" xfId="0" applyNumberFormat="1" applyFont="1" applyFill="1" applyBorder="1" applyAlignment="1">
      <alignment horizontal="center" vertical="center" wrapText="1"/>
    </xf>
    <xf numFmtId="4" fontId="45" fillId="5" borderId="2" xfId="0" applyNumberFormat="1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left" vertical="center" wrapText="1"/>
    </xf>
    <xf numFmtId="170" fontId="18" fillId="5" borderId="6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 wrapText="1"/>
    </xf>
    <xf numFmtId="0" fontId="18" fillId="5" borderId="2" xfId="0" quotePrefix="1" applyFont="1" applyFill="1" applyBorder="1" applyAlignment="1" applyProtection="1">
      <alignment horizontal="left" vertical="center" wrapText="1"/>
      <protection locked="0"/>
    </xf>
    <xf numFmtId="2" fontId="52" fillId="5" borderId="2" xfId="0" applyNumberFormat="1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left" vertical="top" wrapText="1"/>
    </xf>
    <xf numFmtId="0" fontId="33" fillId="5" borderId="0" xfId="0" applyFont="1" applyFill="1" applyAlignment="1">
      <alignment wrapText="1"/>
    </xf>
    <xf numFmtId="4" fontId="15" fillId="5" borderId="0" xfId="0" applyNumberFormat="1" applyFont="1" applyFill="1" applyAlignment="1">
      <alignment horizontal="left" vertical="top" wrapText="1"/>
    </xf>
    <xf numFmtId="0" fontId="18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horizontal="left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top" wrapText="1"/>
    </xf>
    <xf numFmtId="4" fontId="41" fillId="5" borderId="4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/>
    </xf>
    <xf numFmtId="0" fontId="15" fillId="9" borderId="0" xfId="0" applyFont="1" applyFill="1" applyAlignment="1">
      <alignment horizontal="left" vertical="top" wrapText="1"/>
    </xf>
    <xf numFmtId="0" fontId="12" fillId="9" borderId="0" xfId="0" applyFont="1" applyFill="1" applyAlignment="1">
      <alignment horizontal="left" vertical="top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97" fillId="5" borderId="0" xfId="0" applyFont="1" applyFill="1" applyAlignment="1">
      <alignment horizontal="left" vertical="top" wrapText="1"/>
    </xf>
    <xf numFmtId="0" fontId="98" fillId="5" borderId="0" xfId="0" applyFont="1" applyFill="1" applyAlignment="1">
      <alignment horizontal="left" vertical="top" wrapText="1"/>
    </xf>
    <xf numFmtId="0" fontId="72" fillId="5" borderId="0" xfId="0" applyFont="1" applyFill="1" applyAlignment="1">
      <alignment horizontal="left" vertical="top" wrapText="1"/>
    </xf>
    <xf numFmtId="0" fontId="72" fillId="5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left" vertical="top" wrapText="1"/>
    </xf>
    <xf numFmtId="2" fontId="16" fillId="5" borderId="2" xfId="0" applyNumberFormat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vertical="top" wrapText="1"/>
    </xf>
    <xf numFmtId="4" fontId="19" fillId="5" borderId="4" xfId="0" applyNumberFormat="1" applyFont="1" applyFill="1" applyBorder="1" applyAlignment="1">
      <alignment horizontal="center" vertical="center" wrapText="1"/>
    </xf>
    <xf numFmtId="2" fontId="16" fillId="5" borderId="4" xfId="0" applyNumberFormat="1" applyFont="1" applyFill="1" applyBorder="1" applyAlignment="1">
      <alignment horizontal="center" vertical="center" wrapText="1"/>
    </xf>
    <xf numFmtId="9" fontId="16" fillId="5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vertical="top" wrapText="1"/>
    </xf>
    <xf numFmtId="9" fontId="18" fillId="5" borderId="4" xfId="0" applyNumberFormat="1" applyFont="1" applyFill="1" applyBorder="1" applyAlignment="1">
      <alignment horizontal="center" vertical="center" wrapText="1"/>
    </xf>
    <xf numFmtId="0" fontId="99" fillId="0" borderId="0" xfId="0" applyFont="1"/>
    <xf numFmtId="0" fontId="99" fillId="0" borderId="2" xfId="0" applyFont="1" applyBorder="1"/>
    <xf numFmtId="0" fontId="12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00" fillId="0" borderId="2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/>
    </xf>
    <xf numFmtId="0" fontId="100" fillId="0" borderId="0" xfId="0" applyFont="1"/>
    <xf numFmtId="0" fontId="100" fillId="0" borderId="1" xfId="0" applyFont="1" applyBorder="1" applyAlignment="1">
      <alignment horizontal="center"/>
    </xf>
    <xf numFmtId="0" fontId="101" fillId="4" borderId="2" xfId="0" applyFont="1" applyFill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 wrapText="1"/>
    </xf>
    <xf numFmtId="4" fontId="103" fillId="4" borderId="2" xfId="0" applyNumberFormat="1" applyFont="1" applyFill="1" applyBorder="1" applyAlignment="1">
      <alignment horizontal="center" vertical="center" wrapText="1"/>
    </xf>
    <xf numFmtId="4" fontId="104" fillId="0" borderId="2" xfId="0" applyNumberFormat="1" applyFont="1" applyBorder="1" applyAlignment="1">
      <alignment horizontal="center" vertical="center" wrapText="1"/>
    </xf>
    <xf numFmtId="0" fontId="100" fillId="0" borderId="2" xfId="0" applyFont="1" applyBorder="1"/>
    <xf numFmtId="0" fontId="101" fillId="10" borderId="2" xfId="0" applyFont="1" applyFill="1" applyBorder="1" applyAlignment="1">
      <alignment horizontal="center" vertical="center" wrapText="1"/>
    </xf>
    <xf numFmtId="4" fontId="103" fillId="10" borderId="2" xfId="0" applyNumberFormat="1" applyFont="1" applyFill="1" applyBorder="1" applyAlignment="1">
      <alignment horizontal="center" vertical="center" wrapText="1"/>
    </xf>
    <xf numFmtId="0" fontId="100" fillId="10" borderId="2" xfId="0" applyFont="1" applyFill="1" applyBorder="1" applyAlignment="1">
      <alignment horizontal="center" vertical="center" wrapText="1"/>
    </xf>
    <xf numFmtId="4" fontId="104" fillId="10" borderId="2" xfId="0" applyNumberFormat="1" applyFont="1" applyFill="1" applyBorder="1" applyAlignment="1">
      <alignment horizontal="center" vertical="center" wrapText="1"/>
    </xf>
    <xf numFmtId="4" fontId="71" fillId="0" borderId="2" xfId="0" applyNumberFormat="1" applyFont="1" applyBorder="1" applyAlignment="1">
      <alignment horizontal="center" vertical="center" wrapText="1"/>
    </xf>
    <xf numFmtId="0" fontId="99" fillId="0" borderId="0" xfId="0" applyFont="1" applyAlignment="1">
      <alignment horizontal="left" vertical="center" wrapText="1"/>
    </xf>
    <xf numFmtId="0" fontId="99" fillId="0" borderId="0" xfId="0" applyFont="1" applyAlignment="1">
      <alignment horizontal="left"/>
    </xf>
    <xf numFmtId="4" fontId="12" fillId="5" borderId="2" xfId="0" applyNumberFormat="1" applyFont="1" applyFill="1" applyBorder="1" applyAlignment="1">
      <alignment horizontal="center" vertical="center" wrapText="1"/>
    </xf>
    <xf numFmtId="2" fontId="27" fillId="5" borderId="0" xfId="0" applyNumberFormat="1" applyFont="1" applyFill="1" applyAlignment="1">
      <alignment horizontal="left" vertical="center" wrapText="1"/>
    </xf>
    <xf numFmtId="165" fontId="27" fillId="5" borderId="0" xfId="0" applyNumberFormat="1" applyFont="1" applyFill="1" applyAlignment="1">
      <alignment horizontal="left" vertical="center" wrapText="1"/>
    </xf>
    <xf numFmtId="1" fontId="27" fillId="5" borderId="0" xfId="0" applyNumberFormat="1" applyFont="1" applyFill="1" applyAlignment="1">
      <alignment horizontal="left" vertical="center" wrapText="1"/>
    </xf>
    <xf numFmtId="1" fontId="12" fillId="5" borderId="0" xfId="0" applyNumberFormat="1" applyFont="1" applyFill="1" applyAlignment="1">
      <alignment wrapText="1"/>
    </xf>
    <xf numFmtId="4" fontId="12" fillId="5" borderId="4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top" wrapText="1"/>
    </xf>
    <xf numFmtId="0" fontId="12" fillId="5" borderId="4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4" fontId="14" fillId="5" borderId="2" xfId="0" applyNumberFormat="1" applyFont="1" applyFill="1" applyBorder="1" applyAlignment="1">
      <alignment horizontal="center" vertical="center" wrapText="1"/>
    </xf>
    <xf numFmtId="2" fontId="14" fillId="5" borderId="2" xfId="0" applyNumberFormat="1" applyFont="1" applyFill="1" applyBorder="1" applyAlignment="1">
      <alignment horizontal="center" vertical="center" wrapText="1"/>
    </xf>
    <xf numFmtId="9" fontId="14" fillId="5" borderId="2" xfId="0" applyNumberFormat="1" applyFont="1" applyFill="1" applyBorder="1" applyAlignment="1">
      <alignment horizontal="center" vertical="center" wrapText="1"/>
    </xf>
    <xf numFmtId="9" fontId="12" fillId="5" borderId="10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6" fillId="5" borderId="5" xfId="0" applyFont="1" applyFill="1" applyBorder="1" applyAlignment="1">
      <alignment horizontal="center" vertical="center" wrapText="1"/>
    </xf>
    <xf numFmtId="9" fontId="43" fillId="5" borderId="2" xfId="0" applyNumberFormat="1" applyFont="1" applyFill="1" applyBorder="1" applyAlignment="1">
      <alignment horizontal="center" vertical="center" wrapText="1"/>
    </xf>
    <xf numFmtId="4" fontId="48" fillId="5" borderId="2" xfId="0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 applyProtection="1">
      <alignment horizontal="left" vertical="center" wrapText="1"/>
      <protection locked="0"/>
    </xf>
    <xf numFmtId="0" fontId="27" fillId="5" borderId="8" xfId="0" applyFont="1" applyFill="1" applyBorder="1" applyAlignment="1" applyProtection="1">
      <alignment horizontal="left" vertical="center" wrapText="1"/>
      <protection locked="0"/>
    </xf>
    <xf numFmtId="14" fontId="27" fillId="5" borderId="5" xfId="0" applyNumberFormat="1" applyFont="1" applyFill="1" applyBorder="1" applyAlignment="1">
      <alignment horizontal="center" vertical="center" wrapText="1"/>
    </xf>
    <xf numFmtId="14" fontId="27" fillId="5" borderId="3" xfId="0" applyNumberFormat="1" applyFont="1" applyFill="1" applyBorder="1" applyAlignment="1">
      <alignment horizontal="center" vertical="center" wrapText="1"/>
    </xf>
    <xf numFmtId="14" fontId="27" fillId="5" borderId="4" xfId="0" applyNumberFormat="1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left" vertical="center" wrapText="1"/>
    </xf>
    <xf numFmtId="4" fontId="33" fillId="5" borderId="4" xfId="0" applyNumberFormat="1" applyFont="1" applyFill="1" applyBorder="1" applyAlignment="1">
      <alignment horizontal="center" vertical="center" wrapText="1"/>
    </xf>
    <xf numFmtId="0" fontId="99" fillId="0" borderId="5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/>
    </xf>
    <xf numFmtId="9" fontId="103" fillId="10" borderId="2" xfId="0" applyNumberFormat="1" applyFont="1" applyFill="1" applyBorder="1" applyAlignment="1">
      <alignment horizontal="center" vertical="center" wrapText="1"/>
    </xf>
    <xf numFmtId="9" fontId="104" fillId="10" borderId="2" xfId="0" applyNumberFormat="1" applyFont="1" applyFill="1" applyBorder="1" applyAlignment="1">
      <alignment horizontal="center" vertical="center" wrapText="1"/>
    </xf>
    <xf numFmtId="9" fontId="103" fillId="4" borderId="2" xfId="0" applyNumberFormat="1" applyFont="1" applyFill="1" applyBorder="1" applyAlignment="1">
      <alignment horizontal="center" vertical="center" wrapText="1"/>
    </xf>
    <xf numFmtId="9" fontId="104" fillId="0" borderId="2" xfId="0" applyNumberFormat="1" applyFont="1" applyBorder="1" applyAlignment="1">
      <alignment horizontal="center" vertical="center" wrapText="1"/>
    </xf>
    <xf numFmtId="9" fontId="71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04" fillId="0" borderId="4" xfId="0" applyNumberFormat="1" applyFont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vertical="top" wrapText="1"/>
    </xf>
    <xf numFmtId="0" fontId="12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left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2" fontId="52" fillId="0" borderId="2" xfId="0" applyNumberFormat="1" applyFont="1" applyBorder="1" applyAlignment="1">
      <alignment horizontal="center" vertical="center" wrapText="1"/>
    </xf>
    <xf numFmtId="9" fontId="41" fillId="7" borderId="4" xfId="0" applyNumberFormat="1" applyFont="1" applyFill="1" applyBorder="1" applyAlignment="1">
      <alignment horizontal="center" vertical="center" wrapText="1"/>
    </xf>
    <xf numFmtId="9" fontId="41" fillId="7" borderId="2" xfId="0" applyNumberFormat="1" applyFont="1" applyFill="1" applyBorder="1" applyAlignment="1">
      <alignment horizontal="center" vertical="center" wrapText="1"/>
    </xf>
    <xf numFmtId="9" fontId="41" fillId="7" borderId="10" xfId="0" applyNumberFormat="1" applyFont="1" applyFill="1" applyBorder="1" applyAlignment="1">
      <alignment horizontal="center" vertical="center" wrapText="1"/>
    </xf>
    <xf numFmtId="1" fontId="53" fillId="0" borderId="2" xfId="0" applyNumberFormat="1" applyFont="1" applyBorder="1" applyAlignment="1">
      <alignment horizontal="center" vertical="center" wrapText="1"/>
    </xf>
    <xf numFmtId="2" fontId="53" fillId="0" borderId="2" xfId="0" applyNumberFormat="1" applyFont="1" applyBorder="1" applyAlignment="1">
      <alignment horizontal="left" vertical="center" wrapText="1"/>
    </xf>
    <xf numFmtId="0" fontId="53" fillId="0" borderId="0" xfId="0" applyFont="1"/>
    <xf numFmtId="0" fontId="27" fillId="9" borderId="0" xfId="0" applyFont="1" applyFill="1" applyAlignment="1">
      <alignment horizontal="left" vertical="top" wrapText="1"/>
    </xf>
    <xf numFmtId="0" fontId="27" fillId="9" borderId="0" xfId="0" applyFont="1" applyFill="1" applyAlignment="1">
      <alignment horizontal="left" vertical="center" wrapText="1"/>
    </xf>
    <xf numFmtId="0" fontId="14" fillId="9" borderId="0" xfId="0" applyFont="1" applyFill="1" applyAlignment="1">
      <alignment horizontal="left" vertical="center" wrapText="1"/>
    </xf>
    <xf numFmtId="0" fontId="12" fillId="9" borderId="0" xfId="0" applyFont="1" applyFill="1" applyAlignment="1">
      <alignment horizontal="left" vertical="top" wrapText="1"/>
    </xf>
    <xf numFmtId="1" fontId="16" fillId="5" borderId="0" xfId="0" applyNumberFormat="1" applyFont="1" applyFill="1" applyAlignment="1">
      <alignment wrapText="1"/>
    </xf>
    <xf numFmtId="9" fontId="48" fillId="5" borderId="6" xfId="0" applyNumberFormat="1" applyFont="1" applyFill="1" applyBorder="1" applyAlignment="1">
      <alignment horizontal="center" vertical="center" wrapText="1"/>
    </xf>
    <xf numFmtId="9" fontId="48" fillId="5" borderId="2" xfId="0" applyNumberFormat="1" applyFont="1" applyFill="1" applyBorder="1" applyAlignment="1">
      <alignment horizontal="center" vertical="center" wrapText="1"/>
    </xf>
    <xf numFmtId="10" fontId="43" fillId="5" borderId="6" xfId="0" applyNumberFormat="1" applyFont="1" applyFill="1" applyBorder="1" applyAlignment="1">
      <alignment horizontal="center" vertical="center" wrapText="1"/>
    </xf>
    <xf numFmtId="4" fontId="43" fillId="5" borderId="4" xfId="0" applyNumberFormat="1" applyFont="1" applyFill="1" applyBorder="1" applyAlignment="1">
      <alignment horizontal="center" vertical="center" wrapText="1"/>
    </xf>
    <xf numFmtId="4" fontId="106" fillId="5" borderId="4" xfId="0" applyNumberFormat="1" applyFont="1" applyFill="1" applyBorder="1" applyAlignment="1">
      <alignment horizontal="center" vertical="center" wrapText="1"/>
    </xf>
    <xf numFmtId="4" fontId="106" fillId="5" borderId="2" xfId="0" applyNumberFormat="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40" fillId="7" borderId="2" xfId="0" applyNumberFormat="1" applyFont="1" applyFill="1" applyBorder="1" applyAlignment="1">
      <alignment horizontal="center" vertical="center" wrapText="1"/>
    </xf>
    <xf numFmtId="4" fontId="41" fillId="7" borderId="2" xfId="0" applyNumberFormat="1" applyFont="1" applyFill="1" applyBorder="1" applyAlignment="1">
      <alignment horizontal="center" vertical="center" wrapText="1"/>
    </xf>
    <xf numFmtId="9" fontId="40" fillId="5" borderId="2" xfId="0" applyNumberFormat="1" applyFont="1" applyFill="1" applyBorder="1" applyAlignment="1">
      <alignment horizontal="center" vertical="center" wrapText="1"/>
    </xf>
    <xf numFmtId="4" fontId="52" fillId="0" borderId="0" xfId="0" applyNumberFormat="1" applyFont="1"/>
    <xf numFmtId="0" fontId="38" fillId="5" borderId="2" xfId="0" applyFont="1" applyFill="1" applyBorder="1" applyAlignment="1">
      <alignment horizontal="left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top" wrapText="1"/>
    </xf>
    <xf numFmtId="0" fontId="16" fillId="5" borderId="3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vertical="top" wrapText="1"/>
    </xf>
    <xf numFmtId="2" fontId="12" fillId="5" borderId="2" xfId="0" applyNumberFormat="1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9" fontId="12" fillId="5" borderId="5" xfId="0" applyNumberFormat="1" applyFont="1" applyFill="1" applyBorder="1" applyAlignment="1">
      <alignment horizontal="center" vertical="center" wrapText="1"/>
    </xf>
    <xf numFmtId="9" fontId="12" fillId="5" borderId="4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vertical="top" wrapText="1"/>
    </xf>
    <xf numFmtId="0" fontId="54" fillId="5" borderId="3" xfId="0" applyFont="1" applyFill="1" applyBorder="1" applyAlignment="1">
      <alignment vertical="top" wrapText="1"/>
    </xf>
    <xf numFmtId="0" fontId="45" fillId="5" borderId="3" xfId="0" applyFont="1" applyFill="1" applyBorder="1" applyAlignment="1">
      <alignment vertical="top" wrapText="1"/>
    </xf>
    <xf numFmtId="0" fontId="45" fillId="5" borderId="4" xfId="0" applyFont="1" applyFill="1" applyBorder="1" applyAlignment="1">
      <alignment vertical="top" wrapText="1"/>
    </xf>
    <xf numFmtId="0" fontId="27" fillId="5" borderId="5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vertical="top" wrapText="1"/>
    </xf>
    <xf numFmtId="0" fontId="16" fillId="5" borderId="3" xfId="0" applyFont="1" applyFill="1" applyBorder="1" applyAlignment="1">
      <alignment vertical="top" wrapText="1"/>
    </xf>
    <xf numFmtId="0" fontId="16" fillId="5" borderId="4" xfId="0" applyFont="1" applyFill="1" applyBorder="1" applyAlignment="1">
      <alignment vertical="top" wrapText="1"/>
    </xf>
    <xf numFmtId="0" fontId="27" fillId="5" borderId="2" xfId="0" quotePrefix="1" applyFont="1" applyFill="1" applyBorder="1" applyAlignment="1" applyProtection="1">
      <alignment horizontal="left" vertical="center" wrapText="1"/>
      <protection locked="0"/>
    </xf>
    <xf numFmtId="170" fontId="27" fillId="5" borderId="6" xfId="0" applyNumberFormat="1" applyFont="1" applyFill="1" applyBorder="1" applyAlignment="1">
      <alignment horizontal="center" vertical="center" wrapText="1"/>
    </xf>
    <xf numFmtId="9" fontId="40" fillId="5" borderId="6" xfId="0" applyNumberFormat="1" applyFont="1" applyFill="1" applyBorder="1" applyAlignment="1">
      <alignment horizontal="center" vertical="center" wrapText="1"/>
    </xf>
    <xf numFmtId="10" fontId="12" fillId="5" borderId="6" xfId="0" applyNumberFormat="1" applyFont="1" applyFill="1" applyBorder="1" applyAlignment="1">
      <alignment horizontal="center" vertical="center" wrapText="1"/>
    </xf>
    <xf numFmtId="9" fontId="42" fillId="5" borderId="2" xfId="0" applyNumberFormat="1" applyFont="1" applyFill="1" applyBorder="1" applyAlignment="1">
      <alignment horizontal="center" vertical="center" wrapText="1"/>
    </xf>
    <xf numFmtId="170" fontId="43" fillId="5" borderId="6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 applyProtection="1">
      <alignment horizontal="left" vertical="center" wrapText="1"/>
      <protection locked="0"/>
    </xf>
    <xf numFmtId="9" fontId="76" fillId="5" borderId="6" xfId="0" applyNumberFormat="1" applyFont="1" applyFill="1" applyBorder="1" applyAlignment="1">
      <alignment horizontal="center" vertical="center" wrapText="1"/>
    </xf>
    <xf numFmtId="9" fontId="19" fillId="5" borderId="6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wrapText="1"/>
    </xf>
    <xf numFmtId="170" fontId="41" fillId="5" borderId="6" xfId="0" applyNumberFormat="1" applyFont="1" applyFill="1" applyBorder="1" applyAlignment="1">
      <alignment horizontal="center" vertical="center" wrapText="1"/>
    </xf>
    <xf numFmtId="10" fontId="41" fillId="5" borderId="6" xfId="0" applyNumberFormat="1" applyFont="1" applyFill="1" applyBorder="1" applyAlignment="1">
      <alignment horizontal="center" vertical="center" wrapText="1"/>
    </xf>
    <xf numFmtId="170" fontId="18" fillId="5" borderId="2" xfId="0" applyNumberFormat="1" applyFont="1" applyFill="1" applyBorder="1" applyAlignment="1">
      <alignment horizontal="center" vertical="center" wrapText="1"/>
    </xf>
    <xf numFmtId="10" fontId="18" fillId="5" borderId="6" xfId="0" applyNumberFormat="1" applyFont="1" applyFill="1" applyBorder="1" applyAlignment="1">
      <alignment horizontal="center" vertical="center" wrapText="1"/>
    </xf>
    <xf numFmtId="10" fontId="105" fillId="5" borderId="6" xfId="0" applyNumberFormat="1" applyFont="1" applyFill="1" applyBorder="1" applyAlignment="1">
      <alignment horizontal="center" vertical="center" wrapText="1"/>
    </xf>
    <xf numFmtId="170" fontId="41" fillId="5" borderId="2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9" fontId="107" fillId="5" borderId="10" xfId="0" applyNumberFormat="1" applyFont="1" applyFill="1" applyBorder="1" applyAlignment="1">
      <alignment horizontal="center" vertical="center" wrapText="1"/>
    </xf>
    <xf numFmtId="9" fontId="41" fillId="5" borderId="4" xfId="0" applyNumberFormat="1" applyFont="1" applyFill="1" applyBorder="1" applyAlignment="1">
      <alignment horizontal="center" vertical="center" wrapText="1"/>
    </xf>
    <xf numFmtId="9" fontId="105" fillId="5" borderId="6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9" fontId="44" fillId="5" borderId="2" xfId="0" applyNumberFormat="1" applyFont="1" applyFill="1" applyBorder="1" applyAlignment="1">
      <alignment horizontal="center" vertical="center" wrapText="1"/>
    </xf>
    <xf numFmtId="4" fontId="44" fillId="5" borderId="2" xfId="0" applyNumberFormat="1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 applyProtection="1">
      <alignment horizontal="left" vertical="center" wrapText="1"/>
      <protection locked="0"/>
    </xf>
    <xf numFmtId="49" fontId="12" fillId="5" borderId="3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justify" vertical="top" wrapText="1"/>
    </xf>
    <xf numFmtId="49" fontId="16" fillId="5" borderId="5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justify" vertical="top" wrapText="1"/>
    </xf>
    <xf numFmtId="9" fontId="41" fillId="5" borderId="5" xfId="0" applyNumberFormat="1" applyFont="1" applyFill="1" applyBorder="1" applyAlignment="1">
      <alignment horizontal="center" vertical="center" wrapText="1"/>
    </xf>
    <xf numFmtId="171" fontId="27" fillId="5" borderId="0" xfId="0" applyNumberFormat="1" applyFont="1" applyFill="1" applyAlignment="1">
      <alignment horizontal="left" vertical="center" wrapText="1"/>
    </xf>
    <xf numFmtId="49" fontId="16" fillId="5" borderId="3" xfId="0" applyNumberFormat="1" applyFont="1" applyFill="1" applyBorder="1" applyAlignment="1">
      <alignment horizontal="center" vertical="center" wrapText="1"/>
    </xf>
    <xf numFmtId="49" fontId="16" fillId="5" borderId="4" xfId="0" applyNumberFormat="1" applyFont="1" applyFill="1" applyBorder="1" applyAlignment="1">
      <alignment horizontal="center" vertical="center" wrapText="1"/>
    </xf>
    <xf numFmtId="9" fontId="105" fillId="5" borderId="2" xfId="0" applyNumberFormat="1" applyFont="1" applyFill="1" applyBorder="1" applyAlignment="1">
      <alignment horizontal="center" vertical="center" wrapText="1"/>
    </xf>
    <xf numFmtId="4" fontId="40" fillId="5" borderId="2" xfId="0" applyNumberFormat="1" applyFont="1" applyFill="1" applyBorder="1" applyAlignment="1">
      <alignment horizontal="center" vertical="center" wrapText="1"/>
    </xf>
    <xf numFmtId="0" fontId="16" fillId="5" borderId="8" xfId="0" applyFont="1" applyFill="1" applyBorder="1" applyAlignment="1" applyProtection="1">
      <alignment horizontal="left" vertical="center" wrapText="1"/>
      <protection locked="0"/>
    </xf>
    <xf numFmtId="49" fontId="14" fillId="5" borderId="5" xfId="0" applyNumberFormat="1" applyFont="1" applyFill="1" applyBorder="1" applyAlignment="1">
      <alignment horizontal="center" vertical="center" wrapText="1"/>
    </xf>
    <xf numFmtId="170" fontId="14" fillId="5" borderId="6" xfId="0" applyNumberFormat="1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170" fontId="16" fillId="5" borderId="6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2" fontId="15" fillId="5" borderId="2" xfId="0" applyNumberFormat="1" applyFont="1" applyFill="1" applyBorder="1" applyAlignment="1">
      <alignment horizontal="center" vertical="center" wrapText="1"/>
    </xf>
    <xf numFmtId="9" fontId="46" fillId="5" borderId="2" xfId="0" applyNumberFormat="1" applyFont="1" applyFill="1" applyBorder="1" applyAlignment="1">
      <alignment horizontal="center" vertical="center" wrapText="1"/>
    </xf>
    <xf numFmtId="9" fontId="46" fillId="5" borderId="6" xfId="0" applyNumberFormat="1" applyFont="1" applyFill="1" applyBorder="1" applyAlignment="1">
      <alignment horizontal="center" vertical="center" wrapText="1"/>
    </xf>
    <xf numFmtId="0" fontId="15" fillId="5" borderId="3" xfId="0" quotePrefix="1" applyFont="1" applyFill="1" applyBorder="1" applyAlignment="1">
      <alignment horizontal="center" vertical="center" wrapText="1"/>
    </xf>
    <xf numFmtId="9" fontId="47" fillId="5" borderId="2" xfId="0" applyNumberFormat="1" applyFont="1" applyFill="1" applyBorder="1" applyAlignment="1">
      <alignment horizontal="center" vertical="center" wrapText="1"/>
    </xf>
    <xf numFmtId="9" fontId="47" fillId="5" borderId="6" xfId="0" applyNumberFormat="1" applyFont="1" applyFill="1" applyBorder="1" applyAlignment="1">
      <alignment horizontal="center" vertical="center" wrapText="1"/>
    </xf>
    <xf numFmtId="0" fontId="15" fillId="5" borderId="4" xfId="0" quotePrefix="1" applyFont="1" applyFill="1" applyBorder="1" applyAlignment="1">
      <alignment horizontal="center" vertical="center" wrapText="1"/>
    </xf>
    <xf numFmtId="170" fontId="15" fillId="7" borderId="6" xfId="0" applyNumberFormat="1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left" vertical="center" wrapText="1"/>
    </xf>
    <xf numFmtId="9" fontId="18" fillId="7" borderId="2" xfId="0" applyNumberFormat="1" applyFont="1" applyFill="1" applyBorder="1" applyAlignment="1">
      <alignment horizontal="center" vertical="center" wrapText="1"/>
    </xf>
    <xf numFmtId="9" fontId="18" fillId="7" borderId="6" xfId="0" applyNumberFormat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9" fontId="16" fillId="7" borderId="6" xfId="0" applyNumberFormat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9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4" fontId="16" fillId="7" borderId="4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vertical="center" wrapText="1"/>
    </xf>
    <xf numFmtId="4" fontId="51" fillId="7" borderId="2" xfId="0" applyNumberFormat="1" applyFont="1" applyFill="1" applyBorder="1" applyAlignment="1">
      <alignment horizontal="center" vertical="center" wrapText="1"/>
    </xf>
    <xf numFmtId="9" fontId="51" fillId="7" borderId="6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horizontal="left" vertical="top" wrapText="1"/>
    </xf>
    <xf numFmtId="0" fontId="16" fillId="5" borderId="3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left" vertical="top" wrapText="1"/>
    </xf>
    <xf numFmtId="0" fontId="57" fillId="5" borderId="3" xfId="0" applyFont="1" applyFill="1" applyBorder="1" applyAlignment="1">
      <alignment horizontal="left" vertical="top" wrapText="1"/>
    </xf>
    <xf numFmtId="0" fontId="57" fillId="5" borderId="4" xfId="0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horizontal="left" vertical="top" wrapText="1"/>
    </xf>
    <xf numFmtId="0" fontId="12" fillId="5" borderId="2" xfId="0" quotePrefix="1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justify" vertical="top" wrapText="1"/>
    </xf>
    <xf numFmtId="0" fontId="12" fillId="5" borderId="3" xfId="0" applyFont="1" applyFill="1" applyBorder="1" applyAlignment="1">
      <alignment horizontal="justify" vertical="top" wrapText="1"/>
    </xf>
    <xf numFmtId="0" fontId="12" fillId="5" borderId="4" xfId="0" applyFont="1" applyFill="1" applyBorder="1" applyAlignment="1">
      <alignment horizontal="justify" vertical="top" wrapText="1"/>
    </xf>
    <xf numFmtId="4" fontId="16" fillId="5" borderId="5" xfId="0" applyNumberFormat="1" applyFont="1" applyFill="1" applyBorder="1" applyAlignment="1">
      <alignment horizontal="left" vertical="top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 vertical="top" wrapText="1"/>
    </xf>
    <xf numFmtId="0" fontId="74" fillId="5" borderId="2" xfId="0" applyFont="1" applyFill="1" applyBorder="1" applyAlignment="1">
      <alignment horizontal="left" vertical="center" wrapText="1"/>
    </xf>
    <xf numFmtId="0" fontId="59" fillId="0" borderId="0" xfId="0" quotePrefix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2" fillId="5" borderId="12" xfId="0" applyNumberFormat="1" applyFont="1" applyFill="1" applyBorder="1" applyAlignment="1">
      <alignment horizontal="center" vertical="center" wrapText="1"/>
    </xf>
    <xf numFmtId="164" fontId="12" fillId="5" borderId="8" xfId="0" applyNumberFormat="1" applyFont="1" applyFill="1" applyBorder="1" applyAlignment="1">
      <alignment horizontal="center" vertical="center" wrapText="1"/>
    </xf>
    <xf numFmtId="2" fontId="12" fillId="5" borderId="2" xfId="0" applyNumberFormat="1" applyFont="1" applyFill="1" applyBorder="1" applyAlignment="1">
      <alignment horizontal="center" vertical="center" wrapText="1"/>
    </xf>
    <xf numFmtId="2" fontId="12" fillId="5" borderId="5" xfId="0" applyNumberFormat="1" applyFont="1" applyFill="1" applyBorder="1" applyAlignment="1">
      <alignment horizontal="center" vertical="center" wrapText="1"/>
    </xf>
    <xf numFmtId="2" fontId="12" fillId="5" borderId="3" xfId="0" applyNumberFormat="1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9" fontId="12" fillId="5" borderId="5" xfId="0" applyNumberFormat="1" applyFont="1" applyFill="1" applyBorder="1" applyAlignment="1">
      <alignment horizontal="center" vertical="center" wrapText="1"/>
    </xf>
    <xf numFmtId="9" fontId="12" fillId="5" borderId="3" xfId="0" applyNumberFormat="1" applyFont="1" applyFill="1" applyBorder="1" applyAlignment="1">
      <alignment horizontal="center" vertical="center" wrapText="1"/>
    </xf>
    <xf numFmtId="9" fontId="12" fillId="5" borderId="4" xfId="0" applyNumberFormat="1" applyFont="1" applyFill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4" fontId="12" fillId="5" borderId="3" xfId="0" applyNumberFormat="1" applyFon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164" fontId="12" fillId="5" borderId="2" xfId="0" quotePrefix="1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12" fillId="5" borderId="5" xfId="0" quotePrefix="1" applyFont="1" applyFill="1" applyBorder="1" applyAlignment="1">
      <alignment horizontal="left" vertical="top" wrapText="1"/>
    </xf>
    <xf numFmtId="0" fontId="33" fillId="5" borderId="5" xfId="0" applyFont="1" applyFill="1" applyBorder="1" applyAlignment="1">
      <alignment horizontal="left" vertical="top" wrapText="1"/>
    </xf>
    <xf numFmtId="0" fontId="33" fillId="5" borderId="3" xfId="0" applyFont="1" applyFill="1" applyBorder="1" applyAlignment="1">
      <alignment horizontal="left" vertical="top" wrapText="1"/>
    </xf>
    <xf numFmtId="0" fontId="33" fillId="5" borderId="4" xfId="0" applyFont="1" applyFill="1" applyBorder="1" applyAlignment="1">
      <alignment horizontal="left" vertical="top" wrapText="1"/>
    </xf>
    <xf numFmtId="0" fontId="54" fillId="5" borderId="3" xfId="0" applyFont="1" applyFill="1" applyBorder="1" applyAlignment="1">
      <alignment horizontal="left" vertical="center" wrapText="1"/>
    </xf>
    <xf numFmtId="0" fontId="54" fillId="5" borderId="4" xfId="0" applyFont="1" applyFill="1" applyBorder="1" applyAlignment="1">
      <alignment horizontal="left" vertical="center" wrapText="1"/>
    </xf>
    <xf numFmtId="4" fontId="12" fillId="5" borderId="2" xfId="0" quotePrefix="1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justify" vertical="top" wrapText="1"/>
    </xf>
    <xf numFmtId="0" fontId="16" fillId="5" borderId="4" xfId="0" applyFont="1" applyFill="1" applyBorder="1" applyAlignment="1">
      <alignment horizontal="justify" vertical="top" wrapText="1"/>
    </xf>
    <xf numFmtId="164" fontId="12" fillId="5" borderId="2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justify" vertical="top" wrapText="1"/>
    </xf>
    <xf numFmtId="0" fontId="19" fillId="5" borderId="2" xfId="0" applyFont="1" applyFill="1" applyBorder="1" applyAlignment="1">
      <alignment horizontal="left" vertical="top" wrapText="1"/>
    </xf>
    <xf numFmtId="0" fontId="80" fillId="5" borderId="6" xfId="0" applyFont="1" applyFill="1" applyBorder="1" applyAlignment="1">
      <alignment horizontal="left" vertical="center" wrapText="1"/>
    </xf>
    <xf numFmtId="0" fontId="80" fillId="5" borderId="12" xfId="0" applyFont="1" applyFill="1" applyBorder="1" applyAlignment="1">
      <alignment horizontal="left" vertical="center" wrapText="1"/>
    </xf>
    <xf numFmtId="0" fontId="80" fillId="5" borderId="8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/>
    </xf>
    <xf numFmtId="0" fontId="61" fillId="5" borderId="6" xfId="0" applyFont="1" applyFill="1" applyBorder="1" applyAlignment="1">
      <alignment horizontal="left" vertical="center" wrapText="1"/>
    </xf>
    <xf numFmtId="0" fontId="64" fillId="5" borderId="12" xfId="0" applyFont="1" applyFill="1" applyBorder="1" applyAlignment="1">
      <alignment horizontal="left" vertical="center" wrapText="1"/>
    </xf>
    <xf numFmtId="0" fontId="64" fillId="5" borderId="8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left" vertical="center" wrapText="1"/>
    </xf>
    <xf numFmtId="0" fontId="79" fillId="5" borderId="6" xfId="0" applyFont="1" applyFill="1" applyBorder="1" applyAlignment="1">
      <alignment horizontal="left" vertical="center" wrapText="1"/>
    </xf>
    <xf numFmtId="0" fontId="55" fillId="5" borderId="12" xfId="0" applyFont="1" applyFill="1" applyBorder="1" applyAlignment="1">
      <alignment horizontal="left" vertical="center" wrapText="1"/>
    </xf>
    <xf numFmtId="0" fontId="55" fillId="5" borderId="8" xfId="0" applyFont="1" applyFill="1" applyBorder="1" applyAlignment="1">
      <alignment horizontal="left" vertical="center" wrapText="1"/>
    </xf>
    <xf numFmtId="0" fontId="28" fillId="5" borderId="6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left" vertical="center" wrapText="1"/>
    </xf>
    <xf numFmtId="0" fontId="61" fillId="5" borderId="13" xfId="0" applyFont="1" applyFill="1" applyBorder="1" applyAlignment="1">
      <alignment horizontal="left" vertical="center" wrapText="1"/>
    </xf>
    <xf numFmtId="0" fontId="61" fillId="5" borderId="7" xfId="0" applyFont="1" applyFill="1" applyBorder="1" applyAlignment="1">
      <alignment horizontal="left" vertical="center" wrapText="1"/>
    </xf>
    <xf numFmtId="0" fontId="70" fillId="5" borderId="6" xfId="0" applyFont="1" applyFill="1" applyBorder="1" applyAlignment="1">
      <alignment horizontal="left" vertical="center" wrapText="1"/>
    </xf>
    <xf numFmtId="0" fontId="70" fillId="5" borderId="12" xfId="0" applyFont="1" applyFill="1" applyBorder="1" applyAlignment="1">
      <alignment horizontal="left" vertical="center" wrapText="1"/>
    </xf>
    <xf numFmtId="0" fontId="70" fillId="5" borderId="8" xfId="0" applyFont="1" applyFill="1" applyBorder="1" applyAlignment="1">
      <alignment horizontal="left" vertical="center" wrapText="1"/>
    </xf>
    <xf numFmtId="0" fontId="61" fillId="5" borderId="12" xfId="0" applyFont="1" applyFill="1" applyBorder="1" applyAlignment="1">
      <alignment horizontal="left" vertical="center" wrapText="1"/>
    </xf>
    <xf numFmtId="0" fontId="61" fillId="5" borderId="8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2" fillId="6" borderId="3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 wrapText="1"/>
    </xf>
    <xf numFmtId="0" fontId="61" fillId="5" borderId="6" xfId="0" applyFont="1" applyFill="1" applyBorder="1" applyAlignment="1">
      <alignment horizontal="left" vertical="center"/>
    </xf>
    <xf numFmtId="0" fontId="61" fillId="5" borderId="12" xfId="0" applyFont="1" applyFill="1" applyBorder="1" applyAlignment="1">
      <alignment horizontal="left" vertical="center"/>
    </xf>
    <xf numFmtId="0" fontId="61" fillId="5" borderId="8" xfId="0" applyFont="1" applyFill="1" applyBorder="1" applyAlignment="1">
      <alignment horizontal="left" vertical="center"/>
    </xf>
    <xf numFmtId="0" fontId="37" fillId="5" borderId="6" xfId="0" quotePrefix="1" applyFont="1" applyFill="1" applyBorder="1" applyAlignment="1">
      <alignment horizontal="center" vertical="center" wrapText="1"/>
    </xf>
    <xf numFmtId="0" fontId="37" fillId="5" borderId="12" xfId="0" quotePrefix="1" applyFont="1" applyFill="1" applyBorder="1" applyAlignment="1">
      <alignment horizontal="center" vertical="center" wrapText="1"/>
    </xf>
    <xf numFmtId="0" fontId="37" fillId="5" borderId="8" xfId="0" quotePrefix="1" applyFont="1" applyFill="1" applyBorder="1" applyAlignment="1">
      <alignment horizontal="center" vertical="center" wrapText="1"/>
    </xf>
    <xf numFmtId="0" fontId="62" fillId="5" borderId="6" xfId="0" applyFont="1" applyFill="1" applyBorder="1" applyAlignment="1">
      <alignment horizontal="left" vertical="center" wrapText="1"/>
    </xf>
    <xf numFmtId="0" fontId="62" fillId="5" borderId="12" xfId="0" applyFont="1" applyFill="1" applyBorder="1" applyAlignment="1">
      <alignment horizontal="left" vertical="center" wrapText="1"/>
    </xf>
    <xf numFmtId="0" fontId="62" fillId="5" borderId="8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left" vertical="center" wrapText="1"/>
    </xf>
    <xf numFmtId="0" fontId="78" fillId="5" borderId="1" xfId="0" applyFont="1" applyFill="1" applyBorder="1" applyAlignment="1">
      <alignment horizontal="left" vertical="center" wrapText="1"/>
    </xf>
    <xf numFmtId="0" fontId="78" fillId="5" borderId="9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55" fillId="5" borderId="6" xfId="0" applyFont="1" applyFill="1" applyBorder="1" applyAlignment="1">
      <alignment horizontal="left" vertical="center" wrapText="1"/>
    </xf>
    <xf numFmtId="0" fontId="64" fillId="5" borderId="6" xfId="0" applyFont="1" applyFill="1" applyBorder="1" applyAlignment="1">
      <alignment horizontal="left" vertical="center" wrapText="1"/>
    </xf>
    <xf numFmtId="16" fontId="16" fillId="6" borderId="2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84" fillId="5" borderId="6" xfId="0" applyFont="1" applyFill="1" applyBorder="1" applyAlignment="1">
      <alignment horizontal="left" vertical="center" wrapText="1"/>
    </xf>
    <xf numFmtId="0" fontId="84" fillId="5" borderId="12" xfId="0" applyFont="1" applyFill="1" applyBorder="1" applyAlignment="1">
      <alignment horizontal="left" vertical="center" wrapText="1"/>
    </xf>
    <xf numFmtId="0" fontId="84" fillId="5" borderId="8" xfId="0" applyFont="1" applyFill="1" applyBorder="1" applyAlignment="1">
      <alignment horizontal="left" vertical="center" wrapText="1"/>
    </xf>
    <xf numFmtId="0" fontId="55" fillId="5" borderId="1" xfId="0" applyFont="1" applyFill="1" applyBorder="1" applyAlignment="1">
      <alignment horizontal="left" vertical="center" wrapText="1"/>
    </xf>
    <xf numFmtId="0" fontId="55" fillId="5" borderId="9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16" fontId="22" fillId="6" borderId="2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95" fillId="5" borderId="6" xfId="0" applyFont="1" applyFill="1" applyBorder="1" applyAlignment="1">
      <alignment horizontal="left" vertical="center" wrapText="1"/>
    </xf>
    <xf numFmtId="0" fontId="95" fillId="5" borderId="12" xfId="0" applyFont="1" applyFill="1" applyBorder="1" applyAlignment="1">
      <alignment horizontal="left" vertical="center" wrapText="1"/>
    </xf>
    <xf numFmtId="0" fontId="95" fillId="5" borderId="8" xfId="0" applyFont="1" applyFill="1" applyBorder="1" applyAlignment="1">
      <alignment horizontal="left" vertical="center" wrapText="1"/>
    </xf>
    <xf numFmtId="0" fontId="90" fillId="5" borderId="6" xfId="0" applyFont="1" applyFill="1" applyBorder="1" applyAlignment="1">
      <alignment vertical="center" wrapText="1"/>
    </xf>
    <xf numFmtId="0" fontId="90" fillId="5" borderId="12" xfId="0" applyFont="1" applyFill="1" applyBorder="1" applyAlignment="1">
      <alignment vertical="center" wrapText="1"/>
    </xf>
    <xf numFmtId="0" fontId="90" fillId="5" borderId="8" xfId="0" applyFont="1" applyFill="1" applyBorder="1" applyAlignment="1">
      <alignment vertical="center" wrapText="1"/>
    </xf>
    <xf numFmtId="0" fontId="55" fillId="5" borderId="14" xfId="0" applyFont="1" applyFill="1" applyBorder="1" applyAlignment="1">
      <alignment horizontal="left" vertical="center" wrapText="1"/>
    </xf>
    <xf numFmtId="0" fontId="55" fillId="5" borderId="13" xfId="0" applyFont="1" applyFill="1" applyBorder="1" applyAlignment="1">
      <alignment horizontal="left" vertical="center" wrapText="1"/>
    </xf>
    <xf numFmtId="0" fontId="55" fillId="5" borderId="7" xfId="0" applyFont="1" applyFill="1" applyBorder="1" applyAlignment="1">
      <alignment horizontal="left" vertical="center" wrapText="1"/>
    </xf>
    <xf numFmtId="0" fontId="92" fillId="5" borderId="10" xfId="0" applyFont="1" applyFill="1" applyBorder="1" applyAlignment="1">
      <alignment horizontal="left" vertical="center" wrapText="1"/>
    </xf>
    <xf numFmtId="0" fontId="90" fillId="5" borderId="1" xfId="0" applyFont="1" applyFill="1" applyBorder="1" applyAlignment="1">
      <alignment horizontal="left" vertical="center" wrapText="1"/>
    </xf>
    <xf numFmtId="0" fontId="90" fillId="5" borderId="9" xfId="0" applyFont="1" applyFill="1" applyBorder="1" applyAlignment="1">
      <alignment horizontal="left" vertical="center" wrapText="1"/>
    </xf>
    <xf numFmtId="0" fontId="30" fillId="5" borderId="6" xfId="0" applyFont="1" applyFill="1" applyBorder="1" applyAlignment="1">
      <alignment horizontal="left" vertical="center" wrapText="1"/>
    </xf>
    <xf numFmtId="0" fontId="30" fillId="5" borderId="12" xfId="0" applyFont="1" applyFill="1" applyBorder="1" applyAlignment="1">
      <alignment horizontal="left" vertical="center" wrapText="1"/>
    </xf>
    <xf numFmtId="0" fontId="30" fillId="5" borderId="8" xfId="0" applyFont="1" applyFill="1" applyBorder="1" applyAlignment="1">
      <alignment horizontal="left" vertical="center" wrapText="1"/>
    </xf>
    <xf numFmtId="0" fontId="56" fillId="5" borderId="6" xfId="0" applyFont="1" applyFill="1" applyBorder="1" applyAlignment="1">
      <alignment horizontal="left" vertical="center" wrapText="1"/>
    </xf>
    <xf numFmtId="0" fontId="63" fillId="5" borderId="10" xfId="0" applyFont="1" applyFill="1" applyBorder="1" applyAlignment="1">
      <alignment horizontal="left" vertical="center" wrapText="1"/>
    </xf>
    <xf numFmtId="0" fontId="63" fillId="5" borderId="1" xfId="0" applyFont="1" applyFill="1" applyBorder="1" applyAlignment="1">
      <alignment horizontal="left" vertical="center" wrapText="1"/>
    </xf>
    <xf numFmtId="0" fontId="63" fillId="5" borderId="9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center" vertical="center"/>
    </xf>
    <xf numFmtId="0" fontId="86" fillId="5" borderId="6" xfId="0" applyFont="1" applyFill="1" applyBorder="1" applyAlignment="1">
      <alignment horizontal="left" vertical="center" wrapText="1"/>
    </xf>
    <xf numFmtId="0" fontId="86" fillId="5" borderId="12" xfId="0" applyFont="1" applyFill="1" applyBorder="1" applyAlignment="1">
      <alignment horizontal="left" vertical="center" wrapText="1"/>
    </xf>
    <xf numFmtId="0" fontId="86" fillId="5" borderId="8" xfId="0" applyFont="1" applyFill="1" applyBorder="1" applyAlignment="1">
      <alignment horizontal="left" vertical="center" wrapText="1"/>
    </xf>
    <xf numFmtId="0" fontId="90" fillId="5" borderId="14" xfId="0" applyFont="1" applyFill="1" applyBorder="1" applyAlignment="1">
      <alignment horizontal="left" vertical="center" wrapText="1"/>
    </xf>
    <xf numFmtId="0" fontId="90" fillId="5" borderId="13" xfId="0" applyFont="1" applyFill="1" applyBorder="1" applyAlignment="1">
      <alignment horizontal="left" vertical="center" wrapText="1"/>
    </xf>
    <xf numFmtId="0" fontId="90" fillId="5" borderId="7" xfId="0" applyFont="1" applyFill="1" applyBorder="1" applyAlignment="1">
      <alignment horizontal="left" vertical="center" wrapText="1"/>
    </xf>
    <xf numFmtId="0" fontId="90" fillId="5" borderId="15" xfId="0" applyFont="1" applyFill="1" applyBorder="1" applyAlignment="1">
      <alignment horizontal="left" vertical="center" wrapText="1"/>
    </xf>
    <xf numFmtId="0" fontId="90" fillId="5" borderId="0" xfId="0" applyFont="1" applyFill="1" applyBorder="1" applyAlignment="1">
      <alignment horizontal="left" vertical="center" wrapText="1"/>
    </xf>
    <xf numFmtId="0" fontId="90" fillId="5" borderId="11" xfId="0" applyFont="1" applyFill="1" applyBorder="1" applyAlignment="1">
      <alignment horizontal="left" vertical="center" wrapText="1"/>
    </xf>
    <xf numFmtId="0" fontId="25" fillId="5" borderId="14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25" fillId="5" borderId="7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165" fontId="52" fillId="0" borderId="2" xfId="0" applyNumberFormat="1" applyFont="1" applyBorder="1" applyAlignment="1">
      <alignment horizontal="center" vertical="center" wrapText="1"/>
    </xf>
    <xf numFmtId="2" fontId="52" fillId="0" borderId="2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horizontal="left" vertical="center" wrapText="1"/>
    </xf>
    <xf numFmtId="2" fontId="59" fillId="0" borderId="6" xfId="0" applyNumberFormat="1" applyFont="1" applyBorder="1" applyAlignment="1">
      <alignment horizontal="center" vertical="center" wrapText="1"/>
    </xf>
    <xf numFmtId="2" fontId="59" fillId="0" borderId="12" xfId="0" applyNumberFormat="1" applyFont="1" applyBorder="1" applyAlignment="1">
      <alignment horizontal="center" vertical="center" wrapText="1"/>
    </xf>
    <xf numFmtId="2" fontId="59" fillId="0" borderId="8" xfId="0" applyNumberFormat="1" applyFont="1" applyBorder="1" applyAlignment="1">
      <alignment horizontal="center" vertical="center" wrapText="1"/>
    </xf>
    <xf numFmtId="2" fontId="52" fillId="0" borderId="6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2" fontId="52" fillId="0" borderId="8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65" fontId="52" fillId="0" borderId="6" xfId="0" applyNumberFormat="1" applyFont="1" applyBorder="1" applyAlignment="1">
      <alignment horizontal="center" vertical="center" wrapText="1"/>
    </xf>
    <xf numFmtId="165" fontId="52" fillId="0" borderId="12" xfId="0" applyNumberFormat="1" applyFont="1" applyBorder="1" applyAlignment="1">
      <alignment horizontal="center" vertical="center" wrapText="1"/>
    </xf>
    <xf numFmtId="165" fontId="52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9" fillId="0" borderId="5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center" wrapText="1"/>
    </xf>
    <xf numFmtId="0" fontId="99" fillId="0" borderId="5" xfId="0" applyFont="1" applyBorder="1" applyAlignment="1">
      <alignment horizontal="left" vertical="center" wrapText="1"/>
    </xf>
    <xf numFmtId="0" fontId="99" fillId="0" borderId="3" xfId="0" applyFont="1" applyBorder="1" applyAlignment="1">
      <alignment horizontal="left" vertical="center" wrapText="1"/>
    </xf>
    <xf numFmtId="0" fontId="99" fillId="0" borderId="4" xfId="0" applyFont="1" applyBorder="1" applyAlignment="1">
      <alignment horizontal="left" vertical="center" wrapText="1"/>
    </xf>
    <xf numFmtId="0" fontId="99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0" fontId="100" fillId="10" borderId="14" xfId="0" applyFont="1" applyFill="1" applyBorder="1" applyAlignment="1">
      <alignment horizontal="left" vertical="center" wrapText="1"/>
    </xf>
    <xf numFmtId="0" fontId="100" fillId="10" borderId="7" xfId="0" applyFont="1" applyFill="1" applyBorder="1" applyAlignment="1">
      <alignment horizontal="left" vertical="center" wrapText="1"/>
    </xf>
    <xf numFmtId="0" fontId="100" fillId="10" borderId="15" xfId="0" applyFont="1" applyFill="1" applyBorder="1" applyAlignment="1">
      <alignment horizontal="left" vertical="center" wrapText="1"/>
    </xf>
    <xf numFmtId="0" fontId="100" fillId="10" borderId="11" xfId="0" applyFont="1" applyFill="1" applyBorder="1" applyAlignment="1">
      <alignment horizontal="left" vertical="center" wrapText="1"/>
    </xf>
    <xf numFmtId="0" fontId="100" fillId="10" borderId="10" xfId="0" applyFont="1" applyFill="1" applyBorder="1" applyAlignment="1">
      <alignment horizontal="left" vertical="center" wrapText="1"/>
    </xf>
    <xf numFmtId="0" fontId="100" fillId="10" borderId="9" xfId="0" applyFont="1" applyFill="1" applyBorder="1" applyAlignment="1">
      <alignment horizontal="left" vertical="center" wrapText="1"/>
    </xf>
  </cellXfs>
  <cellStyles count="43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7 2" xfId="39"/>
    <cellStyle name="Обычный 2" xfId="9"/>
    <cellStyle name="Обычный 2 2" xfId="10"/>
    <cellStyle name="Обычный 2 2 2" xfId="11"/>
    <cellStyle name="Обычный 2 2 2 2" xfId="40"/>
    <cellStyle name="Обычный 2 2 3" xfId="12"/>
    <cellStyle name="Обычный 2 3" xfId="13"/>
    <cellStyle name="Обычный 2 3 2" xfId="41"/>
    <cellStyle name="Обычный 3" xfId="14"/>
    <cellStyle name="Обычный 3 2" xfId="15"/>
    <cellStyle name="Обычный 3 3" xfId="16"/>
    <cellStyle name="Обычный 3 4" xfId="17"/>
    <cellStyle name="Обычный 4" xfId="18"/>
    <cellStyle name="Обычный 5" xfId="19"/>
    <cellStyle name="Обычный 6" xfId="20"/>
    <cellStyle name="Обычный 7" xfId="21"/>
    <cellStyle name="Обычный 8" xfId="22"/>
    <cellStyle name="Обычный 8 2" xfId="42"/>
    <cellStyle name="Обычный 9" xfId="23"/>
    <cellStyle name="Процентный 2" xfId="24"/>
    <cellStyle name="Стиль 1" xfId="25"/>
    <cellStyle name="Финансовый 10" xfId="26"/>
    <cellStyle name="Финансовый 11" xfId="27"/>
    <cellStyle name="Финансовый 12" xfId="28"/>
    <cellStyle name="Финансовый 2" xfId="29"/>
    <cellStyle name="Финансовый 2 2" xfId="30"/>
    <cellStyle name="Финансовый 3" xfId="31"/>
    <cellStyle name="Финансовый 3 2" xfId="32"/>
    <cellStyle name="Финансовый 4" xfId="33"/>
    <cellStyle name="Финансовый 5" xfId="34"/>
    <cellStyle name="Финансовый 6" xfId="35"/>
    <cellStyle name="Финансовый 7" xfId="36"/>
    <cellStyle name="Финансовый 8" xfId="37"/>
    <cellStyle name="Финансовый 9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83\Users\Asus\Downloads\&#1050;&#1086;&#1087;&#1080;&#1103;%20&#1057;&#1045;&#1058;&#1045;&#1042;&#1054;&#1049;%20&#1043;&#1056;&#1040;&#1060;&#1048;&#1050;%20&#1075;&#1086;&#1089;&#1087;&#1088;&#1086;&#1075;&#1088;&#1072;&#1084;&#1084;&#1099;%20&#1061;&#1052;&#1040;&#1054;%20&#1085;&#1072;%2001.11.2014%20&#1089;%20&#1076;&#1086;&#1087;%20&#1089;&#1074;&#1086;&#1076;&#1086;&#1084;%20&#1053;&#1040;&#1044;&#1071;%2006.11%20&#1043;&#1083;&#1072;&#1074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11.2014"/>
      <sheetName val="Главе"/>
      <sheetName val="перечень"/>
      <sheetName val="Лист1"/>
      <sheetName val="Лист2"/>
      <sheetName val="Лист3"/>
    </sheetNames>
    <sheetDataSet>
      <sheetData sheetId="0">
        <row r="11">
          <cell r="H11">
            <v>10162916.91</v>
          </cell>
          <cell r="I11">
            <v>6523101.4199999999</v>
          </cell>
          <cell r="K11">
            <v>6295285.9500000002</v>
          </cell>
          <cell r="O11">
            <v>256478.75</v>
          </cell>
        </row>
        <row r="12">
          <cell r="H12">
            <v>174387.89</v>
          </cell>
          <cell r="I12">
            <v>33614.089999999997</v>
          </cell>
          <cell r="K12">
            <v>24546.45</v>
          </cell>
          <cell r="O12">
            <v>82556.59</v>
          </cell>
        </row>
        <row r="13">
          <cell r="H13">
            <v>9527311.7100000009</v>
          </cell>
          <cell r="I13">
            <v>6237160.2699999996</v>
          </cell>
          <cell r="K13">
            <v>6018412.4400000004</v>
          </cell>
          <cell r="O13">
            <v>134105.98000000001</v>
          </cell>
        </row>
        <row r="15">
          <cell r="H15">
            <v>315897.31</v>
          </cell>
          <cell r="I15">
            <v>204340.54</v>
          </cell>
          <cell r="K15">
            <v>204340.54</v>
          </cell>
          <cell r="O15">
            <v>26674.95</v>
          </cell>
        </row>
        <row r="16">
          <cell r="H16">
            <v>53160</v>
          </cell>
          <cell r="I16">
            <v>13557.89</v>
          </cell>
          <cell r="K16">
            <v>13557.89</v>
          </cell>
          <cell r="O16">
            <v>3729.46</v>
          </cell>
        </row>
        <row r="17">
          <cell r="H17">
            <v>92160</v>
          </cell>
          <cell r="I17">
            <v>34428.629999999997</v>
          </cell>
          <cell r="K17">
            <v>34428.629999999997</v>
          </cell>
          <cell r="O17">
            <v>9411.77</v>
          </cell>
        </row>
        <row r="18">
          <cell r="B18" t="str">
            <v>Государственная программа Ханты-Мансийского автономного округа – Югры «Содействие занятости населения в Ханты-Мансийском автономном округе – Югре на 2014-2020 годы» (Королёва Ю.Г.)</v>
          </cell>
          <cell r="H18">
            <v>7405.71</v>
          </cell>
          <cell r="I18">
            <v>5921.39</v>
          </cell>
          <cell r="O18">
            <v>72.48</v>
          </cell>
        </row>
        <row r="19">
          <cell r="H19">
            <v>48.51</v>
          </cell>
          <cell r="I19">
            <v>48.51</v>
          </cell>
          <cell r="K19">
            <v>48.51</v>
          </cell>
          <cell r="O19">
            <v>0</v>
          </cell>
        </row>
        <row r="20">
          <cell r="H20">
            <v>7357.2</v>
          </cell>
          <cell r="I20">
            <v>5872.88</v>
          </cell>
          <cell r="K20">
            <v>4596.55</v>
          </cell>
          <cell r="O20">
            <v>72.48</v>
          </cell>
        </row>
        <row r="21">
          <cell r="H21">
            <v>0</v>
          </cell>
          <cell r="I21">
            <v>0</v>
          </cell>
          <cell r="K21">
            <v>0</v>
          </cell>
          <cell r="O21">
            <v>0</v>
          </cell>
        </row>
        <row r="22">
          <cell r="H22">
            <v>0</v>
          </cell>
          <cell r="I22">
            <v>0</v>
          </cell>
          <cell r="K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O23">
            <v>0</v>
          </cell>
        </row>
        <row r="66">
          <cell r="B66" t="str">
            <v>Государственная программа "Развитие культуры и туризма в Ханты-Мансийском автономном округе - Югре на 2014-2020 годы" (Грищенкова Г.Р.)</v>
          </cell>
          <cell r="H66">
            <v>56430.04</v>
          </cell>
          <cell r="I66">
            <v>4035.1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O67">
            <v>0</v>
          </cell>
        </row>
        <row r="68">
          <cell r="H68">
            <v>50579.14</v>
          </cell>
          <cell r="I68">
            <v>3423.5</v>
          </cell>
          <cell r="K68">
            <v>2314.62</v>
          </cell>
          <cell r="O68">
            <v>0</v>
          </cell>
        </row>
        <row r="69">
          <cell r="H69">
            <v>5850.9</v>
          </cell>
          <cell r="I69">
            <v>611.6</v>
          </cell>
          <cell r="K69">
            <v>611.6</v>
          </cell>
          <cell r="O69">
            <v>0</v>
          </cell>
        </row>
        <row r="70">
          <cell r="H70">
            <v>0</v>
          </cell>
          <cell r="I70">
            <v>0</v>
          </cell>
          <cell r="K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O71">
            <v>0</v>
          </cell>
        </row>
        <row r="144">
          <cell r="B144" t="str">
            <v>Государственная программа Ханты-Мансийского автономного округа – Югры «О реализации государственной политики по профилактике экстремизма и развитию российского казачества в Ханты-Мансийском автономном округе – Югре на 2014-2020 годы» (Яремаченко В.И.)</v>
          </cell>
          <cell r="H144">
            <v>1500</v>
          </cell>
          <cell r="I144">
            <v>1500</v>
          </cell>
        </row>
        <row r="145">
          <cell r="H145">
            <v>0</v>
          </cell>
          <cell r="I145">
            <v>0</v>
          </cell>
          <cell r="K145">
            <v>0</v>
          </cell>
        </row>
        <row r="146">
          <cell r="H146">
            <v>1500</v>
          </cell>
          <cell r="I146">
            <v>1500</v>
          </cell>
          <cell r="K146">
            <v>267</v>
          </cell>
        </row>
        <row r="147">
          <cell r="H147">
            <v>0</v>
          </cell>
          <cell r="I147">
            <v>0</v>
          </cell>
          <cell r="K147">
            <v>0</v>
          </cell>
        </row>
        <row r="148">
          <cell r="H148">
            <v>0</v>
          </cell>
          <cell r="I148">
            <v>0</v>
          </cell>
          <cell r="K148">
            <v>0</v>
          </cell>
        </row>
        <row r="149">
          <cell r="H149">
            <v>0</v>
          </cell>
          <cell r="I149">
            <v>0</v>
          </cell>
          <cell r="K149">
            <v>0</v>
          </cell>
        </row>
        <row r="162">
          <cell r="B162" t="str">
            <v>Государственная программа Ханты-Мансийского автономного округа – Югры «Управление государственным имуществом Ханты-Мансийского автономного округа – Югры на 2014-2020 годы» (Клочков В.Д.)</v>
          </cell>
          <cell r="H162">
            <v>27014.03</v>
          </cell>
          <cell r="I162">
            <v>14620.8</v>
          </cell>
          <cell r="O162">
            <v>9047.5</v>
          </cell>
        </row>
        <row r="163">
          <cell r="H163">
            <v>0</v>
          </cell>
          <cell r="I163">
            <v>0</v>
          </cell>
          <cell r="K163">
            <v>0</v>
          </cell>
          <cell r="O163">
            <v>0</v>
          </cell>
        </row>
        <row r="164">
          <cell r="H164">
            <v>23610.6</v>
          </cell>
          <cell r="I164">
            <v>13172.26</v>
          </cell>
          <cell r="K164">
            <v>13036.83</v>
          </cell>
          <cell r="O164">
            <v>7440.72</v>
          </cell>
        </row>
        <row r="165">
          <cell r="H165">
            <v>3403.43</v>
          </cell>
          <cell r="I165">
            <v>1448.54</v>
          </cell>
          <cell r="K165">
            <v>1448.54</v>
          </cell>
          <cell r="O165">
            <v>1606.78</v>
          </cell>
        </row>
        <row r="166">
          <cell r="H166">
            <v>0</v>
          </cell>
          <cell r="I166">
            <v>0</v>
          </cell>
          <cell r="K166">
            <v>0</v>
          </cell>
          <cell r="O166">
            <v>0</v>
          </cell>
        </row>
        <row r="167">
          <cell r="H167">
            <v>0</v>
          </cell>
          <cell r="I167">
            <v>0</v>
          </cell>
          <cell r="K167">
            <v>0</v>
          </cell>
          <cell r="O167">
            <v>0</v>
          </cell>
        </row>
        <row r="174">
          <cell r="B174" t="str">
            <v>Государственная программа Ханты-Мансийского автономного округа – Югры «Развитие гражданского общества Ханты-Мансийского автономного округа – Югры на 2014-2020 годы» (Алешкова Н.П.)</v>
          </cell>
        </row>
        <row r="180">
          <cell r="B180" t="str">
            <v>Государственная программа Ханты-Мансийского автономного округа – Югры «Обеспечение прав и законных интересов населения Ханты-Мансийского автономного округа – Югры в отдельных сферах жизнедеятельности в 2014-2020 годах» (Лапин О.М.)</v>
          </cell>
          <cell r="H180">
            <v>61175.7</v>
          </cell>
          <cell r="I180">
            <v>40045.69</v>
          </cell>
          <cell r="O180">
            <v>0</v>
          </cell>
        </row>
        <row r="181">
          <cell r="H181">
            <v>23297.4</v>
          </cell>
          <cell r="I181">
            <v>23297.38</v>
          </cell>
          <cell r="K181">
            <v>17439.7</v>
          </cell>
          <cell r="O181">
            <v>0</v>
          </cell>
        </row>
        <row r="182">
          <cell r="H182">
            <v>33986.1</v>
          </cell>
          <cell r="I182">
            <v>16688.310000000001</v>
          </cell>
          <cell r="K182">
            <v>15478.4</v>
          </cell>
          <cell r="O182">
            <v>0</v>
          </cell>
        </row>
        <row r="183">
          <cell r="H183">
            <v>3892.2</v>
          </cell>
          <cell r="I183">
            <v>60</v>
          </cell>
          <cell r="K183">
            <v>60</v>
          </cell>
          <cell r="O183">
            <v>0</v>
          </cell>
        </row>
        <row r="184">
          <cell r="H184">
            <v>0</v>
          </cell>
          <cell r="I184">
            <v>0</v>
          </cell>
          <cell r="K184">
            <v>0</v>
          </cell>
          <cell r="O184">
            <v>0</v>
          </cell>
        </row>
        <row r="185">
          <cell r="H185">
            <v>0</v>
          </cell>
          <cell r="I185">
            <v>0</v>
          </cell>
          <cell r="K185">
            <v>0</v>
          </cell>
          <cell r="O185">
            <v>0</v>
          </cell>
        </row>
        <row r="222">
          <cell r="B222" t="str">
            <v>Государственная программа Ханты-Мансийского автономного округа – Югры «Развитие жилищно-коммунального комплекса и повышение энергетической эффективности в Ханты-Мансийском автономном округе – Югре на 2014-2020 годы» (Кочетков В.В.)</v>
          </cell>
          <cell r="H222">
            <v>266298.52</v>
          </cell>
          <cell r="I222">
            <v>164781.54</v>
          </cell>
          <cell r="O222">
            <v>15267.44</v>
          </cell>
        </row>
        <row r="223">
          <cell r="H223">
            <v>0</v>
          </cell>
          <cell r="I223">
            <v>0</v>
          </cell>
          <cell r="K223">
            <v>0</v>
          </cell>
          <cell r="O223">
            <v>0</v>
          </cell>
        </row>
        <row r="224">
          <cell r="H224">
            <v>110104</v>
          </cell>
          <cell r="I224">
            <v>76245.929999999993</v>
          </cell>
          <cell r="K224">
            <v>71100.62</v>
          </cell>
          <cell r="O224">
            <v>1255.78</v>
          </cell>
        </row>
        <row r="225">
          <cell r="H225">
            <v>64034.52</v>
          </cell>
          <cell r="I225">
            <v>54106.98</v>
          </cell>
          <cell r="K225">
            <v>54106.98</v>
          </cell>
          <cell r="O225">
            <v>4599.8900000000003</v>
          </cell>
        </row>
        <row r="226">
          <cell r="H226">
            <v>0</v>
          </cell>
          <cell r="I226">
            <v>0</v>
          </cell>
          <cell r="K226">
            <v>0</v>
          </cell>
          <cell r="O226">
            <v>0</v>
          </cell>
        </row>
        <row r="227">
          <cell r="H227">
            <v>92160</v>
          </cell>
          <cell r="I227">
            <v>34428.629999999997</v>
          </cell>
          <cell r="K227">
            <v>34428.629999999997</v>
          </cell>
          <cell r="O227">
            <v>9411.77</v>
          </cell>
        </row>
        <row r="390">
          <cell r="B390" t="str">
            <v>Государственная программа Ханты-Мансийского автономного округа – Югры «Социально-экономическое развитие, инвестиции и инновации Ханты-Мансийского автономного округа – Югры на 2014-2020 годы» (Королёва Ю.Г.)</v>
          </cell>
          <cell r="H390">
            <v>27837.19</v>
          </cell>
          <cell r="I390">
            <v>21836.400000000001</v>
          </cell>
          <cell r="O390">
            <v>127.5</v>
          </cell>
        </row>
        <row r="391">
          <cell r="H391">
            <v>2767.2</v>
          </cell>
          <cell r="I391">
            <v>0</v>
          </cell>
          <cell r="K391">
            <v>0</v>
          </cell>
          <cell r="O391">
            <v>0</v>
          </cell>
        </row>
        <row r="392">
          <cell r="H392">
            <v>18620.759999999998</v>
          </cell>
          <cell r="I392">
            <v>17263.060000000001</v>
          </cell>
          <cell r="K392">
            <v>14599.48</v>
          </cell>
          <cell r="O392">
            <v>127.5</v>
          </cell>
        </row>
        <row r="393">
          <cell r="H393">
            <v>6449.23</v>
          </cell>
          <cell r="I393">
            <v>4573.34</v>
          </cell>
          <cell r="K393">
            <v>4573.34</v>
          </cell>
          <cell r="O393">
            <v>0</v>
          </cell>
        </row>
        <row r="394">
          <cell r="H394">
            <v>0</v>
          </cell>
          <cell r="I394">
            <v>0</v>
          </cell>
          <cell r="K394">
            <v>0</v>
          </cell>
          <cell r="O394">
            <v>0</v>
          </cell>
        </row>
        <row r="395">
          <cell r="H395">
            <v>0</v>
          </cell>
          <cell r="I395">
            <v>0</v>
          </cell>
          <cell r="K395">
            <v>0</v>
          </cell>
          <cell r="O395">
            <v>0</v>
          </cell>
        </row>
        <row r="498">
          <cell r="B498" t="str">
            <v>Государственная программа Ханты-Мансийского автономного округа – Югры «Развитие образования в Ханты-Мансийском автономном округе – Югре на 2014-2020 годы» (Османкина Т.Н.)</v>
          </cell>
          <cell r="H498">
            <v>7293076.1100000003</v>
          </cell>
          <cell r="I498">
            <v>4932680.29</v>
          </cell>
          <cell r="O498">
            <v>102843.57</v>
          </cell>
        </row>
        <row r="499">
          <cell r="H499">
            <v>134314.79999999999</v>
          </cell>
          <cell r="I499">
            <v>0</v>
          </cell>
          <cell r="K499">
            <v>0</v>
          </cell>
          <cell r="O499">
            <v>82537.399999999994</v>
          </cell>
        </row>
        <row r="500">
          <cell r="H500">
            <v>7060839.4699999997</v>
          </cell>
          <cell r="I500">
            <v>4891680.49</v>
          </cell>
          <cell r="K500">
            <v>4825452.6399999997</v>
          </cell>
          <cell r="O500">
            <v>19.82</v>
          </cell>
        </row>
        <row r="501">
          <cell r="H501">
            <v>62879.839999999997</v>
          </cell>
          <cell r="I501">
            <v>40999.800000000003</v>
          </cell>
          <cell r="K501">
            <v>40999.800000000003</v>
          </cell>
          <cell r="O501">
            <v>16844.349999999999</v>
          </cell>
        </row>
        <row r="502">
          <cell r="H502">
            <v>35042</v>
          </cell>
          <cell r="I502">
            <v>0</v>
          </cell>
          <cell r="K502">
            <v>0</v>
          </cell>
        </row>
        <row r="503">
          <cell r="H503">
            <v>0</v>
          </cell>
          <cell r="I503">
            <v>0</v>
          </cell>
          <cell r="K503">
            <v>0</v>
          </cell>
          <cell r="O503">
            <v>0</v>
          </cell>
        </row>
        <row r="622">
          <cell r="O622">
            <v>3442</v>
          </cell>
        </row>
        <row r="654">
          <cell r="B654" t="str">
            <v>Государственная программа Ханты-Мансийского автономного округа – Югры «Социальная поддержка жителей Ханты-Мансийского автономного округа – Югры на 2014-2020 годы» (Пелевин А.Р.)</v>
          </cell>
          <cell r="H654">
            <v>714720.14</v>
          </cell>
          <cell r="I654">
            <v>589453.12</v>
          </cell>
          <cell r="O654">
            <v>70892.2</v>
          </cell>
        </row>
        <row r="655">
          <cell r="H655">
            <v>2358</v>
          </cell>
          <cell r="I655">
            <v>2358</v>
          </cell>
          <cell r="K655">
            <v>2358</v>
          </cell>
          <cell r="O655">
            <v>0</v>
          </cell>
        </row>
        <row r="656">
          <cell r="H656">
            <v>695222.5</v>
          </cell>
          <cell r="I656">
            <v>570122.99</v>
          </cell>
          <cell r="K656">
            <v>528751.34</v>
          </cell>
          <cell r="O656">
            <v>70892.2</v>
          </cell>
        </row>
        <row r="657">
          <cell r="H657">
            <v>17139.64</v>
          </cell>
          <cell r="I657">
            <v>16972.13</v>
          </cell>
          <cell r="K657">
            <v>16972.13</v>
          </cell>
          <cell r="O657">
            <v>0</v>
          </cell>
        </row>
        <row r="658">
          <cell r="H658">
            <v>0</v>
          </cell>
          <cell r="I658">
            <v>0</v>
          </cell>
          <cell r="K658">
            <v>0</v>
          </cell>
          <cell r="O658">
            <v>0</v>
          </cell>
        </row>
        <row r="659">
          <cell r="H659">
            <v>0</v>
          </cell>
          <cell r="I659">
            <v>0</v>
          </cell>
          <cell r="K659">
            <v>0</v>
          </cell>
          <cell r="O659">
            <v>0</v>
          </cell>
        </row>
        <row r="750">
          <cell r="B750" t="str">
            <v>Государственная программа Ханты-Мансийского автономного округа – Югры «Доступная среда в Ханты-Мансийском автономном округе – Югре на 2014-2020 годы» (Пелевин А.Р.)</v>
          </cell>
        </row>
        <row r="756">
          <cell r="B756" t="str">
            <v>Государственная программа "Развитие физической культуры и спорта в Ханты-Мансийском автономном округе — Югре" на 2014 — 2020 годы" (Грищенкова Г.Р.)</v>
          </cell>
          <cell r="H756">
            <v>118889</v>
          </cell>
          <cell r="I756">
            <v>24211.58</v>
          </cell>
          <cell r="K756">
            <v>24211.58</v>
          </cell>
        </row>
        <row r="757">
          <cell r="H757">
            <v>0</v>
          </cell>
          <cell r="I757">
            <v>0</v>
          </cell>
          <cell r="K757">
            <v>0</v>
          </cell>
          <cell r="O757">
            <v>0</v>
          </cell>
        </row>
        <row r="758">
          <cell r="H758">
            <v>107000</v>
          </cell>
          <cell r="I758">
            <v>20278.580000000002</v>
          </cell>
          <cell r="K758">
            <v>20278.580000000002</v>
          </cell>
          <cell r="O758">
            <v>0</v>
          </cell>
        </row>
        <row r="759">
          <cell r="H759">
            <v>11889</v>
          </cell>
          <cell r="I759">
            <v>3933</v>
          </cell>
          <cell r="K759">
            <v>3933</v>
          </cell>
          <cell r="O759">
            <v>0</v>
          </cell>
        </row>
        <row r="760">
          <cell r="H760">
            <v>0</v>
          </cell>
          <cell r="I760">
            <v>0</v>
          </cell>
          <cell r="K760">
            <v>0</v>
          </cell>
          <cell r="O760">
            <v>0</v>
          </cell>
        </row>
        <row r="761">
          <cell r="H761">
            <v>0</v>
          </cell>
          <cell r="I761">
            <v>0</v>
          </cell>
          <cell r="K761">
            <v>0</v>
          </cell>
          <cell r="O761">
            <v>0</v>
          </cell>
        </row>
        <row r="780">
          <cell r="B780" t="str">
            <v>Государственная программа Ханты-Мансийского автономного округа – Югры «Развитие лесного хозяйства и лесопромышленного комплекса Ханты-Мансийского автономного округа – Югры на 2014-2020 годы» (Клочков В.Д.)</v>
          </cell>
        </row>
        <row r="786">
          <cell r="B786" t="str">
            <v>Государственная программа Ханты-Мансийского автономного округа – Югры «Защита населения и территорий от чрезвычайных ситуаций, обеспечение пожарной безопасности в Ханты-Мансийском автономном округе – Югре на 2014-2020 годы» (Лапин О.М.)</v>
          </cell>
          <cell r="H786">
            <v>110.5</v>
          </cell>
          <cell r="I786">
            <v>110.5</v>
          </cell>
          <cell r="O786">
            <v>0</v>
          </cell>
        </row>
        <row r="787">
          <cell r="H787">
            <v>0</v>
          </cell>
          <cell r="I787">
            <v>0</v>
          </cell>
          <cell r="K787">
            <v>0</v>
          </cell>
          <cell r="O787">
            <v>0</v>
          </cell>
        </row>
        <row r="788">
          <cell r="H788">
            <v>99.5</v>
          </cell>
          <cell r="I788">
            <v>99.5</v>
          </cell>
          <cell r="K788">
            <v>0</v>
          </cell>
          <cell r="O788">
            <v>0</v>
          </cell>
        </row>
        <row r="789">
          <cell r="H789">
            <v>11</v>
          </cell>
          <cell r="I789">
            <v>11</v>
          </cell>
          <cell r="K789">
            <v>11</v>
          </cell>
          <cell r="O789">
            <v>0</v>
          </cell>
        </row>
        <row r="790">
          <cell r="H790">
            <v>0</v>
          </cell>
          <cell r="I790">
            <v>0</v>
          </cell>
          <cell r="K790">
            <v>0</v>
          </cell>
          <cell r="O790">
            <v>0</v>
          </cell>
        </row>
        <row r="791">
          <cell r="H791">
            <v>0</v>
          </cell>
          <cell r="I791">
            <v>0</v>
          </cell>
          <cell r="K791">
            <v>0</v>
          </cell>
          <cell r="O791">
            <v>0</v>
          </cell>
        </row>
        <row r="804">
          <cell r="B804" t="str">
            <v>Государственная программа Ханты-Мансийского автономного округа – Югры «Обеспечение экологической безопасности Ханты-Мансийского автономного округа – Югры на 2014-2020 годы" (Анохин А.С.)</v>
          </cell>
          <cell r="H804">
            <v>93393.39</v>
          </cell>
          <cell r="I804">
            <v>82448.41</v>
          </cell>
          <cell r="O804">
            <v>3.61</v>
          </cell>
        </row>
        <row r="805">
          <cell r="H805">
            <v>0</v>
          </cell>
          <cell r="I805">
            <v>0</v>
          </cell>
          <cell r="K805">
            <v>0</v>
          </cell>
          <cell r="O805">
            <v>0</v>
          </cell>
        </row>
        <row r="806">
          <cell r="H806">
            <v>78436</v>
          </cell>
          <cell r="I806">
            <v>67511.75</v>
          </cell>
          <cell r="K806">
            <v>28311.38</v>
          </cell>
          <cell r="O806">
            <v>2.9</v>
          </cell>
        </row>
        <row r="807">
          <cell r="H807">
            <v>14957.39</v>
          </cell>
          <cell r="I807">
            <v>14936.66</v>
          </cell>
          <cell r="K807">
            <v>14936.66</v>
          </cell>
          <cell r="O807">
            <v>0.71</v>
          </cell>
        </row>
        <row r="808">
          <cell r="H808">
            <v>0</v>
          </cell>
          <cell r="I808">
            <v>0</v>
          </cell>
          <cell r="K808">
            <v>0</v>
          </cell>
          <cell r="O808">
            <v>0</v>
          </cell>
        </row>
        <row r="809">
          <cell r="H809">
            <v>0</v>
          </cell>
          <cell r="I809">
            <v>0</v>
          </cell>
          <cell r="K809">
            <v>0</v>
          </cell>
          <cell r="O809">
            <v>0</v>
          </cell>
        </row>
        <row r="828">
          <cell r="B828" t="str">
            <v>Государственная программа Ханты-Мансийского автономного округа – Югры «Информационное общество Ханты-Мансийского автономного округа – Югры на 2014-2020 годы» (Артемьева Н.П.)</v>
          </cell>
        </row>
        <row r="834">
          <cell r="B834" t="str">
            <v>Государственная программа "Развитие транспортной системы Ханты-Мансийского автономного округа — Югры на 2014-2020 годы (Фокеев А.А.)</v>
          </cell>
          <cell r="H834">
            <v>477158.79</v>
          </cell>
          <cell r="I834">
            <v>301769.56</v>
          </cell>
          <cell r="O834">
            <v>1664.77</v>
          </cell>
        </row>
        <row r="835">
          <cell r="H835">
            <v>0</v>
          </cell>
          <cell r="I835">
            <v>0</v>
          </cell>
          <cell r="O835">
            <v>0</v>
          </cell>
        </row>
        <row r="836">
          <cell r="H836">
            <v>448918.6</v>
          </cell>
          <cell r="I836">
            <v>276285.40000000002</v>
          </cell>
          <cell r="K836">
            <v>230400.09</v>
          </cell>
          <cell r="O836">
            <v>1581.53</v>
          </cell>
        </row>
        <row r="837">
          <cell r="H837">
            <v>23627.3</v>
          </cell>
          <cell r="I837">
            <v>23439.55</v>
          </cell>
          <cell r="K837">
            <v>23439.55</v>
          </cell>
          <cell r="O837">
            <v>83.24</v>
          </cell>
        </row>
        <row r="838">
          <cell r="H838">
            <v>4612.8900000000003</v>
          </cell>
          <cell r="I838">
            <v>2044.61</v>
          </cell>
          <cell r="K838">
            <v>2044.61</v>
          </cell>
          <cell r="O838">
            <v>0</v>
          </cell>
        </row>
        <row r="839">
          <cell r="H839">
            <v>0</v>
          </cell>
          <cell r="I839">
            <v>0</v>
          </cell>
          <cell r="K839">
            <v>0</v>
          </cell>
          <cell r="O839">
            <v>0</v>
          </cell>
        </row>
        <row r="858">
          <cell r="B858" t="str">
            <v>Государственная программа Ханты-Мансийского автономного округа – Югры «Управление государственными финансами в Ханты-Мансийском автономном округе – Югре на 2014-2020 годы» (Сафиоллин А.М.)</v>
          </cell>
        </row>
        <row r="864">
          <cell r="B864" t="str">
            <v>Государственная программа Ханты-Мансийского автономного округа – Югры «Создание условий для эффективного и ответственного управления муниципальными финансами, повышение устойчивости местных бюджетов Ханты-Мансийского автономного округа – Югры на 2014-2020 годы» (Сафиоллин А.М.)</v>
          </cell>
          <cell r="H864">
            <v>6060.61</v>
          </cell>
          <cell r="I864">
            <v>6059.99</v>
          </cell>
          <cell r="K864">
            <v>5999.99</v>
          </cell>
        </row>
        <row r="865">
          <cell r="H865">
            <v>0</v>
          </cell>
          <cell r="I865">
            <v>0</v>
          </cell>
          <cell r="K865">
            <v>0</v>
          </cell>
          <cell r="O865">
            <v>0</v>
          </cell>
        </row>
        <row r="866">
          <cell r="H866">
            <v>6000</v>
          </cell>
          <cell r="I866">
            <v>6000</v>
          </cell>
          <cell r="K866">
            <v>5940</v>
          </cell>
          <cell r="O866">
            <v>60</v>
          </cell>
        </row>
        <row r="867">
          <cell r="H867">
            <v>60.61</v>
          </cell>
          <cell r="I867">
            <v>59.99</v>
          </cell>
          <cell r="K867">
            <v>59.99</v>
          </cell>
          <cell r="O867">
            <v>0.62</v>
          </cell>
        </row>
        <row r="868">
          <cell r="H868">
            <v>0</v>
          </cell>
          <cell r="I868">
            <v>0</v>
          </cell>
          <cell r="K868">
            <v>0</v>
          </cell>
          <cell r="O868">
            <v>0</v>
          </cell>
        </row>
        <row r="869">
          <cell r="H869">
            <v>0</v>
          </cell>
          <cell r="I869">
            <v>0</v>
          </cell>
          <cell r="K869">
            <v>0</v>
          </cell>
          <cell r="O869">
            <v>0</v>
          </cell>
        </row>
        <row r="882">
          <cell r="B882" t="str">
            <v>Государственная программа Ханты-Мансийского автономного округа – Югры «Развитие и использование минерально-сырьевой базы Ханты-Мансийского автономного округа – Югры на 2014-2020 годы»  (Базаров В.В.)</v>
          </cell>
        </row>
        <row r="888">
          <cell r="B888" t="str">
            <v>Государственная программа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 (Клочков В.Д.)</v>
          </cell>
          <cell r="H888">
            <v>7429.4</v>
          </cell>
          <cell r="I888">
            <v>5481.55</v>
          </cell>
          <cell r="O888">
            <v>1173.4000000000001</v>
          </cell>
        </row>
        <row r="889">
          <cell r="H889">
            <v>0</v>
          </cell>
          <cell r="I889">
            <v>0</v>
          </cell>
          <cell r="K889">
            <v>0</v>
          </cell>
          <cell r="O889">
            <v>0</v>
          </cell>
        </row>
        <row r="890">
          <cell r="H890">
            <v>7429.4</v>
          </cell>
          <cell r="I890">
            <v>5481.55</v>
          </cell>
          <cell r="K890">
            <v>945.54</v>
          </cell>
          <cell r="O890">
            <v>1173.4000000000001</v>
          </cell>
        </row>
        <row r="891">
          <cell r="H891">
            <v>0</v>
          </cell>
          <cell r="I891">
            <v>0</v>
          </cell>
          <cell r="K891">
            <v>0</v>
          </cell>
          <cell r="O891">
            <v>0</v>
          </cell>
        </row>
        <row r="892">
          <cell r="H892">
            <v>0</v>
          </cell>
          <cell r="I892">
            <v>0</v>
          </cell>
          <cell r="K892">
            <v>0</v>
          </cell>
          <cell r="O892">
            <v>0</v>
          </cell>
        </row>
        <row r="893">
          <cell r="H893">
            <v>0</v>
          </cell>
          <cell r="I893">
            <v>0</v>
          </cell>
          <cell r="K893">
            <v>0</v>
          </cell>
          <cell r="O893">
            <v>0</v>
          </cell>
        </row>
        <row r="924">
          <cell r="B924" t="str">
            <v>Государственная программа "Развитие здравоохранения  на 2014-2020 годы" (Пелевин А.Р.)</v>
          </cell>
          <cell r="H924">
            <v>416760.59</v>
          </cell>
          <cell r="I924">
            <v>203317.66</v>
          </cell>
          <cell r="O924">
            <v>213</v>
          </cell>
        </row>
        <row r="925">
          <cell r="H925">
            <v>0</v>
          </cell>
          <cell r="I925">
            <v>0</v>
          </cell>
          <cell r="K925">
            <v>0</v>
          </cell>
          <cell r="O925">
            <v>0</v>
          </cell>
        </row>
        <row r="926">
          <cell r="H926">
            <v>374912</v>
          </cell>
          <cell r="I926">
            <v>175617.66</v>
          </cell>
          <cell r="K926">
            <v>175617.66</v>
          </cell>
          <cell r="O926">
            <v>192</v>
          </cell>
        </row>
        <row r="927">
          <cell r="H927">
            <v>41657</v>
          </cell>
          <cell r="I927">
            <v>27700</v>
          </cell>
          <cell r="K927">
            <v>27700</v>
          </cell>
          <cell r="O927">
            <v>21</v>
          </cell>
        </row>
        <row r="928">
          <cell r="H928">
            <v>191.59</v>
          </cell>
          <cell r="I928">
            <v>0</v>
          </cell>
          <cell r="K928">
            <v>0</v>
          </cell>
          <cell r="O928">
            <v>0</v>
          </cell>
        </row>
        <row r="929">
          <cell r="H929">
            <v>0</v>
          </cell>
          <cell r="I929">
            <v>0</v>
          </cell>
          <cell r="K929">
            <v>0</v>
          </cell>
          <cell r="O929">
            <v>0</v>
          </cell>
        </row>
        <row r="942">
          <cell r="B942" t="str">
            <v>Государственная программа "Обеспечение доступным и комфортным жильем жителей Ханты-Мансийского автономного округа - Югры в 2014-2020 годах" ( Фокеев А.А.)</v>
          </cell>
          <cell r="H942">
            <v>587657.18999999994</v>
          </cell>
          <cell r="I942">
            <v>124827.84</v>
          </cell>
          <cell r="O942">
            <v>55112.66</v>
          </cell>
        </row>
        <row r="943">
          <cell r="H943">
            <v>11601.98</v>
          </cell>
          <cell r="I943">
            <v>7910.2</v>
          </cell>
          <cell r="K943">
            <v>4700.24</v>
          </cell>
          <cell r="O943">
            <v>19.190000000000001</v>
          </cell>
        </row>
        <row r="944">
          <cell r="H944">
            <v>502696.44</v>
          </cell>
          <cell r="I944">
            <v>89916.41</v>
          </cell>
          <cell r="K944">
            <v>81321.710000000006</v>
          </cell>
          <cell r="O944">
            <v>51287.65</v>
          </cell>
        </row>
        <row r="945">
          <cell r="H945">
            <v>60045.25</v>
          </cell>
          <cell r="I945">
            <v>15487.95</v>
          </cell>
          <cell r="K945">
            <v>15487.95</v>
          </cell>
          <cell r="O945">
            <v>3518.36</v>
          </cell>
        </row>
        <row r="946">
          <cell r="H946">
            <v>13313.52</v>
          </cell>
          <cell r="I946">
            <v>11513.28</v>
          </cell>
          <cell r="K946">
            <v>11513.28</v>
          </cell>
          <cell r="O946">
            <v>287.45999999999998</v>
          </cell>
        </row>
        <row r="947">
          <cell r="K94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outlinePr showOutlineSymbols="0"/>
    <pageSetUpPr fitToPage="1"/>
  </sheetPr>
  <dimension ref="A1:CK1114"/>
  <sheetViews>
    <sheetView showZeros="0" showOutlineSymbols="0" view="pageBreakPreview" topLeftCell="A4" zoomScale="38" zoomScaleNormal="50" zoomScaleSheetLayoutView="38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J399" sqref="J399:N400"/>
    </sheetView>
  </sheetViews>
  <sheetFormatPr defaultRowHeight="23.25" outlineLevelRow="1" outlineLevelCol="2" x14ac:dyDescent="0.35"/>
  <cols>
    <col min="1" max="1" width="15" style="23" customWidth="1"/>
    <col min="2" max="2" width="77" style="7" customWidth="1"/>
    <col min="3" max="3" width="37.875" style="7" customWidth="1"/>
    <col min="4" max="4" width="25.25" style="7" hidden="1" customWidth="1"/>
    <col min="5" max="5" width="22.5" style="7" hidden="1" customWidth="1"/>
    <col min="6" max="6" width="24.125" style="7" hidden="1" customWidth="1"/>
    <col min="7" max="8" width="22.25" style="24" customWidth="1"/>
    <col min="9" max="9" width="20.125" style="59" customWidth="1" outlineLevel="2"/>
    <col min="10" max="10" width="19.75" style="25" customWidth="1" outlineLevel="2"/>
    <col min="11" max="11" width="20.75" style="24" customWidth="1" outlineLevel="2"/>
    <col min="12" max="12" width="22.625" style="25" customWidth="1" outlineLevel="2"/>
    <col min="13" max="13" width="18.875" style="25" customWidth="1" outlineLevel="2"/>
    <col min="14" max="14" width="24.125" style="25" customWidth="1" outlineLevel="2"/>
    <col min="15" max="15" width="21.375" style="25" customWidth="1" outlineLevel="2"/>
    <col min="16" max="16" width="26.125" style="57" customWidth="1" outlineLevel="2"/>
    <col min="17" max="17" width="26.125" style="25" hidden="1" customWidth="1" outlineLevel="2"/>
    <col min="18" max="18" width="24.125" style="25" hidden="1" customWidth="1" outlineLevel="2"/>
    <col min="19" max="19" width="110" style="63" customWidth="1"/>
    <col min="20" max="20" width="24.875" style="7" hidden="1" customWidth="1"/>
    <col min="21" max="22" width="9" style="7" hidden="1" customWidth="1"/>
    <col min="23" max="23" width="15.75" style="7" hidden="1" customWidth="1"/>
    <col min="24" max="84" width="0" style="7" hidden="1" customWidth="1"/>
    <col min="85" max="85" width="34.625" style="63" hidden="1" customWidth="1"/>
    <col min="86" max="86" width="29.875" style="7" hidden="1" customWidth="1"/>
    <col min="87" max="87" width="26.375" style="7" hidden="1" customWidth="1"/>
    <col min="88" max="88" width="17.25" style="7" customWidth="1"/>
    <col min="89" max="16384" width="9" style="7"/>
  </cols>
  <sheetData>
    <row r="1" spans="1:88" x14ac:dyDescent="0.35">
      <c r="A1" s="3"/>
      <c r="B1" s="4"/>
      <c r="C1" s="4"/>
      <c r="D1" s="4"/>
      <c r="E1" s="4"/>
      <c r="F1" s="4"/>
      <c r="G1" s="5"/>
      <c r="H1" s="5"/>
      <c r="I1" s="58"/>
      <c r="J1" s="6"/>
      <c r="K1" s="5"/>
      <c r="L1" s="6"/>
      <c r="M1" s="6"/>
      <c r="N1" s="6"/>
      <c r="O1" s="6"/>
      <c r="P1" s="55"/>
      <c r="Q1" s="6"/>
      <c r="R1" s="6"/>
    </row>
    <row r="2" spans="1:88" x14ac:dyDescent="0.35">
      <c r="A2" s="3"/>
      <c r="B2" s="4"/>
      <c r="C2" s="4"/>
      <c r="D2" s="4"/>
      <c r="E2" s="4"/>
      <c r="F2" s="4"/>
      <c r="G2" s="5"/>
      <c r="H2" s="5"/>
      <c r="I2" s="58"/>
      <c r="J2" s="6"/>
      <c r="K2" s="5"/>
      <c r="L2" s="6"/>
      <c r="M2" s="6"/>
      <c r="N2" s="6"/>
      <c r="O2" s="6"/>
      <c r="P2" s="55"/>
      <c r="Q2" s="6"/>
      <c r="R2" s="6"/>
    </row>
    <row r="3" spans="1:88" ht="21" customHeight="1" x14ac:dyDescent="0.35">
      <c r="A3" s="3"/>
      <c r="B3" s="4"/>
      <c r="C3" s="4"/>
      <c r="D3" s="4"/>
      <c r="E3" s="4"/>
      <c r="F3" s="4"/>
      <c r="G3" s="5"/>
      <c r="H3" s="5"/>
      <c r="I3" s="58"/>
      <c r="J3" s="6"/>
      <c r="K3" s="5"/>
      <c r="L3" s="6"/>
      <c r="M3" s="6"/>
      <c r="N3" s="6"/>
      <c r="O3" s="6"/>
      <c r="P3" s="55"/>
      <c r="Q3" s="6"/>
      <c r="R3" s="6"/>
    </row>
    <row r="4" spans="1:88" ht="5.25" customHeight="1" x14ac:dyDescent="0.35">
      <c r="A4" s="3"/>
      <c r="B4" s="4"/>
      <c r="C4" s="4"/>
      <c r="D4" s="4"/>
      <c r="E4" s="4"/>
      <c r="F4" s="4"/>
      <c r="G4" s="5"/>
      <c r="H4" s="5"/>
      <c r="I4" s="58"/>
      <c r="J4" s="6"/>
      <c r="K4" s="5"/>
      <c r="L4" s="6"/>
      <c r="M4" s="6"/>
      <c r="N4" s="6"/>
      <c r="O4" s="6"/>
      <c r="P4" s="55"/>
      <c r="Q4" s="6"/>
      <c r="R4" s="6"/>
    </row>
    <row r="5" spans="1:88" ht="72.75" customHeight="1" x14ac:dyDescent="0.35">
      <c r="A5" s="573" t="s">
        <v>481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</row>
    <row r="6" spans="1:88" s="4" customFormat="1" ht="27" customHeight="1" x14ac:dyDescent="0.4">
      <c r="A6" s="8"/>
      <c r="B6" s="127"/>
      <c r="C6" s="123" t="e">
        <f>G12+G13+#REF!+G16</f>
        <v>#REF!</v>
      </c>
      <c r="D6" s="8"/>
      <c r="E6" s="8"/>
      <c r="F6" s="8"/>
      <c r="G6" s="127"/>
      <c r="H6" s="123" t="e">
        <f>H12+H13+#REF!+H16</f>
        <v>#REF!</v>
      </c>
      <c r="I6" s="123" t="e">
        <f>I12+I13+#REF!+I16</f>
        <v>#REF!</v>
      </c>
      <c r="J6" s="124"/>
      <c r="K6" s="239"/>
      <c r="L6" s="9"/>
      <c r="M6" s="9"/>
      <c r="N6" s="288"/>
      <c r="O6" s="9"/>
      <c r="P6" s="56"/>
      <c r="Q6" s="49"/>
      <c r="R6" s="9"/>
      <c r="S6" s="188" t="s">
        <v>191</v>
      </c>
      <c r="CG6" s="129"/>
    </row>
    <row r="7" spans="1:88" s="70" customFormat="1" ht="71.25" customHeight="1" x14ac:dyDescent="0.25">
      <c r="A7" s="581" t="s">
        <v>12</v>
      </c>
      <c r="B7" s="581" t="s">
        <v>21</v>
      </c>
      <c r="C7" s="581" t="s">
        <v>13</v>
      </c>
      <c r="D7" s="585" t="s">
        <v>40</v>
      </c>
      <c r="E7" s="585" t="s">
        <v>41</v>
      </c>
      <c r="F7" s="585" t="s">
        <v>42</v>
      </c>
      <c r="G7" s="598" t="s">
        <v>482</v>
      </c>
      <c r="H7" s="598"/>
      <c r="I7" s="588" t="s">
        <v>485</v>
      </c>
      <c r="J7" s="588"/>
      <c r="K7" s="588"/>
      <c r="L7" s="588"/>
      <c r="M7" s="588"/>
      <c r="N7" s="577" t="s">
        <v>279</v>
      </c>
      <c r="O7" s="578" t="s">
        <v>372</v>
      </c>
      <c r="P7" s="578" t="s">
        <v>206</v>
      </c>
      <c r="Q7" s="577" t="s">
        <v>39</v>
      </c>
      <c r="R7" s="582" t="s">
        <v>277</v>
      </c>
      <c r="S7" s="581" t="s">
        <v>0</v>
      </c>
    </row>
    <row r="8" spans="1:88" s="70" customFormat="1" ht="60.75" customHeight="1" x14ac:dyDescent="0.25">
      <c r="A8" s="581"/>
      <c r="B8" s="581"/>
      <c r="C8" s="581"/>
      <c r="D8" s="586"/>
      <c r="E8" s="586"/>
      <c r="F8" s="586"/>
      <c r="G8" s="597" t="s">
        <v>483</v>
      </c>
      <c r="H8" s="605" t="s">
        <v>484</v>
      </c>
      <c r="I8" s="604" t="s">
        <v>20</v>
      </c>
      <c r="J8" s="604"/>
      <c r="K8" s="574" t="s">
        <v>19</v>
      </c>
      <c r="L8" s="575"/>
      <c r="M8" s="576"/>
      <c r="N8" s="577"/>
      <c r="O8" s="579"/>
      <c r="P8" s="579"/>
      <c r="Q8" s="577"/>
      <c r="R8" s="583"/>
      <c r="S8" s="581"/>
    </row>
    <row r="9" spans="1:88" s="70" customFormat="1" ht="115.5" customHeight="1" x14ac:dyDescent="0.25">
      <c r="A9" s="581"/>
      <c r="B9" s="581"/>
      <c r="C9" s="581"/>
      <c r="D9" s="587"/>
      <c r="E9" s="587"/>
      <c r="F9" s="587"/>
      <c r="G9" s="598"/>
      <c r="H9" s="605"/>
      <c r="I9" s="84" t="s">
        <v>1</v>
      </c>
      <c r="J9" s="85" t="s">
        <v>31</v>
      </c>
      <c r="K9" s="86" t="s">
        <v>22</v>
      </c>
      <c r="L9" s="87" t="s">
        <v>10</v>
      </c>
      <c r="M9" s="87" t="s">
        <v>9</v>
      </c>
      <c r="N9" s="577"/>
      <c r="O9" s="580"/>
      <c r="P9" s="580"/>
      <c r="Q9" s="577"/>
      <c r="R9" s="584"/>
      <c r="S9" s="581"/>
    </row>
    <row r="10" spans="1:88" s="14" customFormat="1" ht="30" customHeight="1" x14ac:dyDescent="0.25">
      <c r="A10" s="10">
        <v>1</v>
      </c>
      <c r="B10" s="10">
        <v>2</v>
      </c>
      <c r="C10" s="10">
        <v>3</v>
      </c>
      <c r="D10" s="11">
        <v>4</v>
      </c>
      <c r="E10" s="12">
        <v>5</v>
      </c>
      <c r="F10" s="12">
        <v>6</v>
      </c>
      <c r="G10" s="11">
        <v>4</v>
      </c>
      <c r="H10" s="12">
        <v>5</v>
      </c>
      <c r="I10" s="122">
        <v>6</v>
      </c>
      <c r="J10" s="11">
        <v>7</v>
      </c>
      <c r="K10" s="11">
        <v>8</v>
      </c>
      <c r="L10" s="13">
        <v>9</v>
      </c>
      <c r="M10" s="12">
        <v>10</v>
      </c>
      <c r="N10" s="13">
        <v>11</v>
      </c>
      <c r="O10" s="45">
        <v>12</v>
      </c>
      <c r="P10" s="12">
        <v>13</v>
      </c>
      <c r="Q10" s="13">
        <v>14</v>
      </c>
      <c r="R10" s="12">
        <v>12</v>
      </c>
      <c r="S10" s="162">
        <v>14</v>
      </c>
      <c r="CG10" s="75"/>
    </row>
    <row r="11" spans="1:88" s="50" customFormat="1" ht="53.25" customHeight="1" x14ac:dyDescent="0.25">
      <c r="A11" s="581"/>
      <c r="B11" s="599" t="s">
        <v>174</v>
      </c>
      <c r="C11" s="22" t="s">
        <v>18</v>
      </c>
      <c r="D11" s="18" t="e">
        <f>D12+D13+#REF!+D16</f>
        <v>#REF!</v>
      </c>
      <c r="E11" s="18" t="e">
        <f>E12+E13+#REF!+E16</f>
        <v>#REF!</v>
      </c>
      <c r="F11" s="18" t="e">
        <f>F12+F13+#REF!+#REF!+F16</f>
        <v>#REF!</v>
      </c>
      <c r="G11" s="18">
        <f>G12+G13+G16+G14+G15</f>
        <v>11666538.76</v>
      </c>
      <c r="H11" s="18">
        <f>H12+H13+H16+H14+H15</f>
        <v>11666538.720000001</v>
      </c>
      <c r="I11" s="18">
        <f>I12+I13+I16+I14+I15</f>
        <v>255495.84</v>
      </c>
      <c r="J11" s="19">
        <f>I11/H11</f>
        <v>0.02</v>
      </c>
      <c r="K11" s="18">
        <f>K12+K13+K16+K14+K15</f>
        <v>179167.26</v>
      </c>
      <c r="L11" s="20">
        <f>K11/H11</f>
        <v>0.02</v>
      </c>
      <c r="M11" s="19">
        <f>K11/I11</f>
        <v>0.7</v>
      </c>
      <c r="N11" s="18">
        <f t="shared" ref="N11:O11" si="0">N12+N13+N16+N14+N15</f>
        <v>11577975.119999999</v>
      </c>
      <c r="O11" s="18">
        <f t="shared" si="0"/>
        <v>88563.6</v>
      </c>
      <c r="P11" s="126">
        <f>N11/H11</f>
        <v>0.99199999999999999</v>
      </c>
      <c r="Q11" s="18">
        <f>H11-N11</f>
        <v>88563.6</v>
      </c>
      <c r="R11" s="18">
        <f>I11-K11</f>
        <v>76328.58</v>
      </c>
      <c r="S11" s="53"/>
      <c r="T11" s="50" t="b">
        <f t="shared" ref="T11:T16" si="1">H11-K11=Q11</f>
        <v>0</v>
      </c>
      <c r="CG11" s="69"/>
      <c r="CJ11" s="69" t="b">
        <f t="shared" ref="CJ11:CJ16" si="2">N11+O11=H11</f>
        <v>1</v>
      </c>
    </row>
    <row r="12" spans="1:88" s="51" customFormat="1" ht="55.5" customHeight="1" x14ac:dyDescent="0.25">
      <c r="A12" s="581"/>
      <c r="B12" s="600"/>
      <c r="C12" s="21" t="s">
        <v>16</v>
      </c>
      <c r="D12" s="18" t="e">
        <f>D282+D18+D402+#REF!+#REF!+#REF!+#REF!+#REF!+#REF!+#REF!+#REF!+#REF!+#REF!+#REF!+#REF!+#REF!+#REF!+#REF!+#REF!+#REF!+#REF!+#REF!</f>
        <v>#REF!</v>
      </c>
      <c r="E12" s="18" t="e">
        <f>E282+E18+E402+#REF!+#REF!+#REF!+#REF!+#REF!+#REF!+#REF!+#REF!+#REF!+#REF!+#REF!+#REF!+#REF!+#REF!+#REF!+#REF!+#REF!+#REF!+#REF!</f>
        <v>#REF!</v>
      </c>
      <c r="F12" s="18" t="e">
        <f>F282+F18+F402+#REF!+#REF!+#REF!+#REF!+#REF!+#REF!+#REF!+#REF!+#REF!+#REF!+#REF!+#REF!+#REF!+#REF!+#REF!+#REF!+#REF!+#REF!+#REF!</f>
        <v>#REF!</v>
      </c>
      <c r="G12" s="18">
        <f t="shared" ref="G12:I13" si="3">G18+G36+G150+G204+G208+G282+G312+G366+G390+G396+G402+G486+G582+G624+G642+G648+G756+G762+G792+G798+G864+G870+G876+G882+G888</f>
        <v>95615.5</v>
      </c>
      <c r="H12" s="18">
        <f t="shared" si="3"/>
        <v>95615.5</v>
      </c>
      <c r="I12" s="18">
        <f t="shared" si="3"/>
        <v>0</v>
      </c>
      <c r="J12" s="19">
        <f t="shared" ref="J12:J16" si="4">I12/H12</f>
        <v>0</v>
      </c>
      <c r="K12" s="18">
        <f>K18+K36+K150+K204+K208+K282+K312+K366+K390+K396+K402+K486+K582+K624+K642+K648+K756+K762+K792+K798+K864+K870+K876+K882+K888</f>
        <v>0</v>
      </c>
      <c r="L12" s="20">
        <f t="shared" ref="L12:L15" si="5">K12/H12</f>
        <v>0</v>
      </c>
      <c r="M12" s="438" t="e">
        <f>K12/I12</f>
        <v>#DIV/0!</v>
      </c>
      <c r="N12" s="18">
        <f>N18+N36+N150+N204+N208+N282+N312+N366+N390+N396+N402+N486+N582+N624+N642+N648+N756+N762+N792+N798+N864+N870+N876+N882+N888</f>
        <v>95615.5</v>
      </c>
      <c r="O12" s="18">
        <f>O18+O36+O150+O204+O208+O282+O312+O366+O390+O396+O402+O486+O582+O624+O642+O648+O756+O762+O792+O798+O864+O870+O876+O882+O888</f>
        <v>0</v>
      </c>
      <c r="P12" s="20">
        <f t="shared" ref="P12:P16" si="6">N12/H12</f>
        <v>1</v>
      </c>
      <c r="Q12" s="18">
        <f t="shared" ref="Q12:Q28" si="7">H12-N12</f>
        <v>0</v>
      </c>
      <c r="R12" s="18">
        <f>I12-K12</f>
        <v>0</v>
      </c>
      <c r="S12" s="54"/>
      <c r="T12" s="50" t="b">
        <f t="shared" si="1"/>
        <v>0</v>
      </c>
      <c r="CG12" s="69"/>
      <c r="CJ12" s="69" t="b">
        <f t="shared" si="2"/>
        <v>1</v>
      </c>
    </row>
    <row r="13" spans="1:88" s="51" customFormat="1" ht="55.5" customHeight="1" x14ac:dyDescent="0.25">
      <c r="A13" s="581"/>
      <c r="B13" s="600"/>
      <c r="C13" s="21" t="s">
        <v>36</v>
      </c>
      <c r="D13" s="18" t="e">
        <f>D283++D19+D403+#REF!+#REF!+#REF!+#REF!+#REF!+#REF!+#REF!+#REF!+#REF!+#REF!+#REF!+#REF!+#REF!+#REF!+#REF!+#REF!+#REF!+#REF!+#REF!</f>
        <v>#REF!</v>
      </c>
      <c r="E13" s="18" t="e">
        <f>E283++E19+E403+#REF!+#REF!+#REF!+#REF!+#REF!+#REF!+#REF!+#REF!+#REF!+#REF!+#REF!+#REF!+#REF!+#REF!+#REF!+#REF!+#REF!+#REF!+#REF!</f>
        <v>#REF!</v>
      </c>
      <c r="F13" s="18" t="e">
        <f>F283++F19+F403+#REF!+#REF!+#REF!+#REF!+#REF!+#REF!+#REF!+#REF!+#REF!+#REF!+#REF!+#REF!+#REF!+#REF!+#REF!+#REF!+#REF!+#REF!+#REF!</f>
        <v>#REF!</v>
      </c>
      <c r="G13" s="18">
        <f t="shared" si="3"/>
        <v>11067313.109999999</v>
      </c>
      <c r="H13" s="18">
        <f t="shared" si="3"/>
        <v>11067313.109999999</v>
      </c>
      <c r="I13" s="18">
        <f t="shared" si="3"/>
        <v>251414.5</v>
      </c>
      <c r="J13" s="19">
        <f t="shared" si="4"/>
        <v>0.02</v>
      </c>
      <c r="K13" s="18">
        <f>K19+K37+K151+K205+K209+K283+K313+K367+K391+K397+K403+K487+K583+K625+K643+K649+K757+K763+K793+K799+K865+K871+K877+K883+K889</f>
        <v>175085.92</v>
      </c>
      <c r="L13" s="20">
        <f t="shared" si="5"/>
        <v>0.02</v>
      </c>
      <c r="M13" s="19">
        <f t="shared" ref="M13:M16" si="8">K13/I13</f>
        <v>0.7</v>
      </c>
      <c r="N13" s="18">
        <f>N19+N37+N151+N205+N209+N283+N313+N367+N391+N397+N403+N487+N583+N625+N643+N649+N757+N763+N793+N799+N865+N871+N877+N883+N889</f>
        <v>10981310.039999999</v>
      </c>
      <c r="O13" s="18">
        <f>O19+O37+O151+O205+O209+O283+O313+O367+O391+O397+O403+O487+O583+O625+O643+O649+O757+O763+O793+O799+O865+O871+O877+O883+O889</f>
        <v>86003.07</v>
      </c>
      <c r="P13" s="126">
        <f t="shared" si="6"/>
        <v>0.99199999999999999</v>
      </c>
      <c r="Q13" s="18">
        <f t="shared" si="7"/>
        <v>86003.07</v>
      </c>
      <c r="R13" s="18">
        <f t="shared" ref="R13:R16" si="9">I13-K13</f>
        <v>76328.58</v>
      </c>
      <c r="S13" s="54"/>
      <c r="T13" s="50" t="b">
        <f t="shared" si="1"/>
        <v>0</v>
      </c>
      <c r="CG13" s="69"/>
      <c r="CJ13" s="69" t="b">
        <f t="shared" si="2"/>
        <v>1</v>
      </c>
    </row>
    <row r="14" spans="1:88" s="51" customFormat="1" ht="55.5" customHeight="1" x14ac:dyDescent="0.25">
      <c r="A14" s="581"/>
      <c r="B14" s="600"/>
      <c r="C14" s="21" t="s">
        <v>25</v>
      </c>
      <c r="D14" s="18" t="e">
        <f>D20+D404+#REF!+#REF!+#REF!+#REF!+#REF!+#REF!+#REF!+#REF!+#REF!+#REF!+#REF!+#REF!+#REF!+#REF!+#REF!+#REF!+D284+#REF!+#REF!+#REF!+#REF!</f>
        <v>#REF!</v>
      </c>
      <c r="E14" s="18" t="e">
        <f>E20+E404+#REF!+#REF!+#REF!+#REF!+#REF!+#REF!+#REF!+#REF!+#REF!+#REF!+#REF!+#REF!+#REF!+#REF!+#REF!+#REF!+E284+#REF!+#REF!+#REF!+#REF!</f>
        <v>#REF!</v>
      </c>
      <c r="F14" s="18" t="e">
        <f>F20+F404+#REF!+#REF!+#REF!+#REF!+#REF!+#REF!+#REF!+#REF!+#REF!+#REF!+#REF!+#REF!+#REF!+#REF!+#REF!+#REF!+F284+#REF!+#REF!+#REF!+#REF!</f>
        <v>#REF!</v>
      </c>
      <c r="G14" s="18">
        <f>G314+G210+G872+G866+G830+G584+G488+G650+G38+G152+G206+G284+G392+G626+G644+G758+G764+G794+G800+G878+G368+G20+G404</f>
        <v>397001.37</v>
      </c>
      <c r="H14" s="18">
        <f>H314+H210+H872+H866+H830+H584+H488+H650+H38+H152+H206+H284+H392+H626+H644+H758+H764+H794+H800+H878+H368+H20+H404</f>
        <v>397001.33</v>
      </c>
      <c r="I14" s="18">
        <f>I314+I210+I872+I866+I830+I584+I488+I650+I38+I152+I206+I284+I392+I626+I644+I758+I764+I794+I800+I878+I368+I20+I404</f>
        <v>4081.34</v>
      </c>
      <c r="J14" s="125">
        <f t="shared" si="4"/>
        <v>0.01</v>
      </c>
      <c r="K14" s="18">
        <f>K314+K210+K872+K866+K830+K584+K488+K650+K38+K152+K206+K284+K392+K626+K644+K758+K764+K794+K800+K878+K368+K20+K404</f>
        <v>4081.34</v>
      </c>
      <c r="L14" s="20">
        <f t="shared" si="5"/>
        <v>0.01</v>
      </c>
      <c r="M14" s="19">
        <f t="shared" si="8"/>
        <v>1</v>
      </c>
      <c r="N14" s="18">
        <f>N314+N210+N872+N866+N830+N584+N488+N650+N38+N152+N206+N284+N392+N626+N644+N758+N764+N794+N800+N878+N368+N20+N404</f>
        <v>394441.64</v>
      </c>
      <c r="O14" s="18">
        <f>O314+O210+O872+O866+O830+O584+O488+O650+O38+O152+O206+O284+O392+O626+O644+O758+O764+O794+O800+O878+O368+O20+O404</f>
        <v>2559.69</v>
      </c>
      <c r="P14" s="20">
        <f t="shared" si="6"/>
        <v>0.99</v>
      </c>
      <c r="Q14" s="18">
        <f t="shared" si="7"/>
        <v>2559.69</v>
      </c>
      <c r="R14" s="18">
        <f t="shared" si="9"/>
        <v>0</v>
      </c>
      <c r="S14" s="54"/>
      <c r="T14" s="50" t="b">
        <f t="shared" si="1"/>
        <v>0</v>
      </c>
      <c r="CG14" s="69"/>
      <c r="CJ14" s="69" t="b">
        <f t="shared" si="2"/>
        <v>1</v>
      </c>
    </row>
    <row r="15" spans="1:88" s="51" customFormat="1" ht="55.5" customHeight="1" x14ac:dyDescent="0.25">
      <c r="A15" s="581"/>
      <c r="B15" s="600"/>
      <c r="C15" s="21" t="s">
        <v>32</v>
      </c>
      <c r="D15" s="18" t="e">
        <f>D21+D405+#REF!+#REF!+#REF!+#REF!+#REF!+#REF!+#REF!+#REF!+#REF!+#REF!+#REF!+#REF!+#REF!+#REF!+#REF!+#REF!+D285+#REF!+#REF!+#REF!+#REF!</f>
        <v>#REF!</v>
      </c>
      <c r="E15" s="18" t="e">
        <f>E21+E405+#REF!+#REF!+#REF!+#REF!+#REF!+#REF!+#REF!+#REF!+#REF!+#REF!+#REF!+#REF!+#REF!+#REF!+#REF!+#REF!+E285+#REF!+#REF!+#REF!+#REF!</f>
        <v>#REF!</v>
      </c>
      <c r="F15" s="18" t="e">
        <f>F21+F405+#REF!+#REF!+#REF!+#REF!+#REF!+#REF!+#REF!+#REF!+#REF!+#REF!+#REF!+#REF!+#REF!+#REF!+#REF!+#REF!+F285+#REF!+#REF!+#REF!+#REF!</f>
        <v>#REF!</v>
      </c>
      <c r="G15" s="18">
        <f>G315+G211+G873+G831+G585+G489+G651+G39+G153+G285+G393+G627+G645+G759+G765+G795+G801+G879+G369+G21+G405</f>
        <v>63425.78</v>
      </c>
      <c r="H15" s="18">
        <f>H315+H211+H873+H831+H585+H489+H651+H39+H153+H285+H393+H627+H645+H759+H765+H795+H801+H879+H369+H21+H405</f>
        <v>63425.78</v>
      </c>
      <c r="I15" s="18">
        <f>I315+I211+I873+I831+I585+I489+I651+I39+I153+I285+I393+I627+I645+I759+I765+I795+I801+I879+I369+I21+I405</f>
        <v>0</v>
      </c>
      <c r="J15" s="125">
        <f t="shared" si="4"/>
        <v>0</v>
      </c>
      <c r="K15" s="18">
        <f>K315+K211+K873+K831+K585+K489+K651+K39+K153+K285+K393+K627+K645+K759+K765+K795+K801+K879+K369+K21+K405</f>
        <v>0</v>
      </c>
      <c r="L15" s="20">
        <f t="shared" si="5"/>
        <v>0</v>
      </c>
      <c r="M15" s="438" t="e">
        <f t="shared" si="8"/>
        <v>#DIV/0!</v>
      </c>
      <c r="N15" s="18">
        <f>N315+N211+N873+N831+N585+N489+N651+N39+N153+N285+N393+N627+N645+N759+N765+N795+N801+N879+N369+N21+N405</f>
        <v>63424.94</v>
      </c>
      <c r="O15" s="18">
        <f>O315+O211+O873+O831+O585+O489+O651+O39+O153+O285+O393+O627+O645+O759+O765+O795+O801+O879+O369+O21+O405</f>
        <v>0.84</v>
      </c>
      <c r="P15" s="20">
        <f t="shared" si="6"/>
        <v>1</v>
      </c>
      <c r="Q15" s="18">
        <f t="shared" si="7"/>
        <v>0.84</v>
      </c>
      <c r="R15" s="18">
        <f t="shared" si="9"/>
        <v>0</v>
      </c>
      <c r="S15" s="54"/>
      <c r="T15" s="50" t="b">
        <f t="shared" si="1"/>
        <v>0</v>
      </c>
      <c r="CG15" s="69"/>
      <c r="CJ15" s="69" t="b">
        <f t="shared" si="2"/>
        <v>1</v>
      </c>
    </row>
    <row r="16" spans="1:88" s="51" customFormat="1" ht="55.5" customHeight="1" x14ac:dyDescent="0.25">
      <c r="A16" s="581"/>
      <c r="B16" s="601"/>
      <c r="C16" s="21" t="s">
        <v>17</v>
      </c>
      <c r="D16" s="18" t="e">
        <f>D22+D406+#REF!+#REF!+#REF!+#REF!+#REF!+#REF!+#REF!+#REF!+#REF!+#REF!+#REF!+#REF!+#REF!+#REF!+#REF!+#REF!+D286+#REF!+#REF!</f>
        <v>#REF!</v>
      </c>
      <c r="E16" s="18" t="e">
        <f>E22+E406+#REF!+#REF!+#REF!+#REF!+#REF!+#REF!+#REF!+#REF!+#REF!+#REF!+#REF!+#REF!+#REF!+#REF!+#REF!+#REF!+E286+#REF!+#REF!</f>
        <v>#REF!</v>
      </c>
      <c r="F16" s="18" t="e">
        <f>F22+F406+#REF!+#REF!+#REF!+#REF!+#REF!+#REF!+#REF!+#REF!+#REF!+#REF!+#REF!+#REF!+#REF!+#REF!+#REF!+#REF!+F286+#REF!+#REF!</f>
        <v>#REF!</v>
      </c>
      <c r="G16" s="18">
        <f>G490</f>
        <v>43183</v>
      </c>
      <c r="H16" s="18">
        <f>H490</f>
        <v>43183</v>
      </c>
      <c r="I16" s="18">
        <f>I490</f>
        <v>0</v>
      </c>
      <c r="J16" s="125">
        <f t="shared" si="4"/>
        <v>0</v>
      </c>
      <c r="K16" s="18">
        <f>K490</f>
        <v>0</v>
      </c>
      <c r="L16" s="20">
        <f>K16/H16</f>
        <v>0</v>
      </c>
      <c r="M16" s="438" t="e">
        <f t="shared" si="8"/>
        <v>#DIV/0!</v>
      </c>
      <c r="N16" s="18">
        <f t="shared" ref="N16:O16" si="10">N490</f>
        <v>43183</v>
      </c>
      <c r="O16" s="18">
        <f t="shared" si="10"/>
        <v>0</v>
      </c>
      <c r="P16" s="20">
        <f t="shared" si="6"/>
        <v>1</v>
      </c>
      <c r="Q16" s="18">
        <f t="shared" si="7"/>
        <v>0</v>
      </c>
      <c r="R16" s="18">
        <f t="shared" si="9"/>
        <v>0</v>
      </c>
      <c r="S16" s="408"/>
      <c r="T16" s="50" t="b">
        <f t="shared" si="1"/>
        <v>0</v>
      </c>
      <c r="CG16" s="69"/>
      <c r="CJ16" s="69" t="b">
        <f t="shared" si="2"/>
        <v>1</v>
      </c>
    </row>
    <row r="17" spans="1:88" s="69" customFormat="1" ht="67.5" x14ac:dyDescent="0.25">
      <c r="A17" s="369" t="s">
        <v>284</v>
      </c>
      <c r="B17" s="106" t="s">
        <v>208</v>
      </c>
      <c r="C17" s="76" t="s">
        <v>15</v>
      </c>
      <c r="D17" s="77" t="e">
        <f t="shared" ref="D17:H17" si="11">SUM(D18:D22)</f>
        <v>#REF!</v>
      </c>
      <c r="E17" s="77" t="e">
        <f t="shared" si="11"/>
        <v>#REF!</v>
      </c>
      <c r="F17" s="77" t="e">
        <f t="shared" si="11"/>
        <v>#REF!</v>
      </c>
      <c r="G17" s="77">
        <f t="shared" si="11"/>
        <v>620276.54</v>
      </c>
      <c r="H17" s="77">
        <f t="shared" si="11"/>
        <v>620276.54</v>
      </c>
      <c r="I17" s="77">
        <f t="shared" ref="I17:K17" si="12">SUM(I18:I22)</f>
        <v>0</v>
      </c>
      <c r="J17" s="79">
        <f>I17/H17</f>
        <v>0</v>
      </c>
      <c r="K17" s="77">
        <f t="shared" si="12"/>
        <v>0</v>
      </c>
      <c r="L17" s="80">
        <f>K17/H17</f>
        <v>0</v>
      </c>
      <c r="M17" s="110" t="e">
        <f>K17/I17</f>
        <v>#DIV/0!</v>
      </c>
      <c r="N17" s="77">
        <f t="shared" ref="N17" si="13">SUM(N18:N22)</f>
        <v>617964.92000000004</v>
      </c>
      <c r="O17" s="77">
        <f>H17-N17</f>
        <v>2311.62</v>
      </c>
      <c r="P17" s="80">
        <f t="shared" ref="P17:P80" si="14">N17/H17</f>
        <v>1</v>
      </c>
      <c r="Q17" s="77">
        <f t="shared" si="7"/>
        <v>2311.62</v>
      </c>
      <c r="R17" s="77">
        <f t="shared" ref="R17:R80" si="15">I17-K17</f>
        <v>0</v>
      </c>
      <c r="S17" s="544" t="s">
        <v>486</v>
      </c>
      <c r="T17" s="69" t="b">
        <f t="shared" ref="T17:T34" si="16">H17-K17=Q17</f>
        <v>0</v>
      </c>
      <c r="CJ17" s="69" t="b">
        <f>N17+O17=H17</f>
        <v>1</v>
      </c>
    </row>
    <row r="18" spans="1:88" s="17" customFormat="1" ht="45" customHeight="1" x14ac:dyDescent="0.25">
      <c r="A18" s="370"/>
      <c r="B18" s="94" t="s">
        <v>16</v>
      </c>
      <c r="C18" s="81"/>
      <c r="D18" s="47" t="e">
        <f>D24+D30+#REF!+#REF!+#REF!+#REF!+#REF!+#REF!+#REF!</f>
        <v>#REF!</v>
      </c>
      <c r="E18" s="47" t="e">
        <f>E24+E30+#REF!+#REF!+#REF!+#REF!+#REF!+#REF!+#REF!</f>
        <v>#REF!</v>
      </c>
      <c r="F18" s="47" t="e">
        <f>F24+F30+#REF!+#REF!+#REF!+#REF!+#REF!+#REF!+#REF!</f>
        <v>#REF!</v>
      </c>
      <c r="G18" s="47">
        <f>G24</f>
        <v>0</v>
      </c>
      <c r="H18" s="47">
        <f t="shared" ref="H18" si="17">H24</f>
        <v>0</v>
      </c>
      <c r="I18" s="47">
        <f t="shared" ref="I18:K18" si="18">I24</f>
        <v>0</v>
      </c>
      <c r="J18" s="109" t="e">
        <f t="shared" ref="J18" si="19">I18/H18</f>
        <v>#DIV/0!</v>
      </c>
      <c r="K18" s="47">
        <f t="shared" si="18"/>
        <v>0</v>
      </c>
      <c r="L18" s="111" t="e">
        <f t="shared" ref="L18" si="20">K18/H18</f>
        <v>#DIV/0!</v>
      </c>
      <c r="M18" s="111" t="e">
        <f t="shared" ref="M18" si="21">K18/I18</f>
        <v>#DIV/0!</v>
      </c>
      <c r="N18" s="47">
        <f t="shared" ref="N18" si="22">N24</f>
        <v>0</v>
      </c>
      <c r="O18" s="47">
        <f t="shared" ref="O18:O28" si="23">H18-N18</f>
        <v>0</v>
      </c>
      <c r="P18" s="111" t="e">
        <f t="shared" si="14"/>
        <v>#DIV/0!</v>
      </c>
      <c r="Q18" s="47">
        <f t="shared" si="7"/>
        <v>0</v>
      </c>
      <c r="R18" s="47">
        <f t="shared" si="15"/>
        <v>0</v>
      </c>
      <c r="S18" s="545"/>
      <c r="T18" s="15" t="b">
        <f t="shared" si="16"/>
        <v>1</v>
      </c>
      <c r="CG18" s="70"/>
      <c r="CJ18" s="69" t="b">
        <f t="shared" ref="CJ18:CJ81" si="24">N18+O18=H18</f>
        <v>1</v>
      </c>
    </row>
    <row r="19" spans="1:88" s="17" customFormat="1" ht="45" customHeight="1" x14ac:dyDescent="0.25">
      <c r="A19" s="370"/>
      <c r="B19" s="94" t="s">
        <v>14</v>
      </c>
      <c r="C19" s="81"/>
      <c r="D19" s="47" t="e">
        <f>D25+D31+#REF!+#REF!+#REF!+#REF!+#REF!+#REF!+#REF!</f>
        <v>#REF!</v>
      </c>
      <c r="E19" s="47" t="e">
        <f>E25+E31+#REF!+#REF!+#REF!+#REF!+#REF!+#REF!+#REF!</f>
        <v>#REF!</v>
      </c>
      <c r="F19" s="47" t="e">
        <f>F25+F31+#REF!+#REF!+#REF!+#REF!+#REF!+#REF!+#REF!</f>
        <v>#REF!</v>
      </c>
      <c r="G19" s="47">
        <f t="shared" ref="G19:H19" si="25">G25</f>
        <v>554397</v>
      </c>
      <c r="H19" s="47">
        <f t="shared" si="25"/>
        <v>554397</v>
      </c>
      <c r="I19" s="47">
        <f t="shared" ref="I19:K19" si="26">I25</f>
        <v>0</v>
      </c>
      <c r="J19" s="83">
        <f>I19/H19</f>
        <v>0</v>
      </c>
      <c r="K19" s="47">
        <f t="shared" si="26"/>
        <v>0</v>
      </c>
      <c r="L19" s="82">
        <f>K19/H19</f>
        <v>0</v>
      </c>
      <c r="M19" s="111" t="e">
        <f>K19/I19</f>
        <v>#DIV/0!</v>
      </c>
      <c r="N19" s="47">
        <f t="shared" ref="N19" si="27">N25</f>
        <v>552085.57999999996</v>
      </c>
      <c r="O19" s="47">
        <f>H19-N19</f>
        <v>2311.42</v>
      </c>
      <c r="P19" s="82">
        <f t="shared" si="14"/>
        <v>1</v>
      </c>
      <c r="Q19" s="47">
        <f t="shared" si="7"/>
        <v>2311.42</v>
      </c>
      <c r="R19" s="47">
        <f t="shared" si="15"/>
        <v>0</v>
      </c>
      <c r="S19" s="545"/>
      <c r="T19" s="15" t="b">
        <f t="shared" si="16"/>
        <v>0</v>
      </c>
      <c r="CG19" s="70"/>
      <c r="CJ19" s="69" t="b">
        <f t="shared" si="24"/>
        <v>1</v>
      </c>
    </row>
    <row r="20" spans="1:88" s="17" customFormat="1" ht="45" customHeight="1" x14ac:dyDescent="0.25">
      <c r="A20" s="370"/>
      <c r="B20" s="94" t="s">
        <v>26</v>
      </c>
      <c r="C20" s="81"/>
      <c r="D20" s="47" t="e">
        <f>D26+D32+#REF!+#REF!+#REF!+#REF!+#REF!+#REF!+#REF!</f>
        <v>#REF!</v>
      </c>
      <c r="E20" s="47" t="e">
        <f>E26+E32+#REF!+#REF!+#REF!+#REF!+#REF!+#REF!+#REF!</f>
        <v>#REF!</v>
      </c>
      <c r="F20" s="47" t="e">
        <f>F26+F32+#REF!+#REF!+#REF!+#REF!+#REF!+#REF!+#REF!</f>
        <v>#REF!</v>
      </c>
      <c r="G20" s="47">
        <f t="shared" ref="G20:H20" si="28">G26</f>
        <v>61600</v>
      </c>
      <c r="H20" s="47">
        <f t="shared" si="28"/>
        <v>61600</v>
      </c>
      <c r="I20" s="47">
        <f t="shared" ref="I20:K20" si="29">I26</f>
        <v>0</v>
      </c>
      <c r="J20" s="83">
        <f t="shared" ref="J20:J22" si="30">I20/H20</f>
        <v>0</v>
      </c>
      <c r="K20" s="47">
        <f t="shared" si="29"/>
        <v>0</v>
      </c>
      <c r="L20" s="82">
        <f t="shared" ref="L20:L22" si="31">K20/H20</f>
        <v>0</v>
      </c>
      <c r="M20" s="111" t="e">
        <f t="shared" ref="M20:M22" si="32">K20/I20</f>
        <v>#DIV/0!</v>
      </c>
      <c r="N20" s="47">
        <f t="shared" ref="N20" si="33">N26</f>
        <v>61600</v>
      </c>
      <c r="O20" s="47">
        <f t="shared" si="23"/>
        <v>0</v>
      </c>
      <c r="P20" s="82">
        <f t="shared" si="14"/>
        <v>1</v>
      </c>
      <c r="Q20" s="47">
        <f t="shared" si="7"/>
        <v>0</v>
      </c>
      <c r="R20" s="47">
        <f t="shared" si="15"/>
        <v>0</v>
      </c>
      <c r="S20" s="545"/>
      <c r="T20" s="15" t="b">
        <f t="shared" si="16"/>
        <v>0</v>
      </c>
      <c r="CG20" s="70"/>
      <c r="CJ20" s="69" t="b">
        <f t="shared" si="24"/>
        <v>1</v>
      </c>
    </row>
    <row r="21" spans="1:88" s="17" customFormat="1" ht="45" customHeight="1" x14ac:dyDescent="0.25">
      <c r="A21" s="370"/>
      <c r="B21" s="94" t="s">
        <v>32</v>
      </c>
      <c r="C21" s="81"/>
      <c r="D21" s="47" t="e">
        <f>D27+D33+#REF!+#REF!+#REF!+#REF!+#REF!</f>
        <v>#REF!</v>
      </c>
      <c r="E21" s="47" t="e">
        <f>E27+E33+#REF!+#REF!+#REF!+#REF!+#REF!</f>
        <v>#REF!</v>
      </c>
      <c r="F21" s="47" t="e">
        <f>F27+F33+#REF!+#REF!+#REF!+#REF!+#REF!</f>
        <v>#REF!</v>
      </c>
      <c r="G21" s="47">
        <f t="shared" ref="G21:H21" si="34">G27</f>
        <v>4279.54</v>
      </c>
      <c r="H21" s="47">
        <f t="shared" si="34"/>
        <v>4279.54</v>
      </c>
      <c r="I21" s="47">
        <f t="shared" ref="I21:K21" si="35">I27</f>
        <v>0</v>
      </c>
      <c r="J21" s="109">
        <f t="shared" si="30"/>
        <v>0</v>
      </c>
      <c r="K21" s="47">
        <f t="shared" si="35"/>
        <v>0</v>
      </c>
      <c r="L21" s="111">
        <f t="shared" si="31"/>
        <v>0</v>
      </c>
      <c r="M21" s="111" t="e">
        <f t="shared" si="32"/>
        <v>#DIV/0!</v>
      </c>
      <c r="N21" s="47">
        <f t="shared" ref="N21" si="36">N27</f>
        <v>4279.34</v>
      </c>
      <c r="O21" s="47">
        <f t="shared" si="23"/>
        <v>0.2</v>
      </c>
      <c r="P21" s="82">
        <f t="shared" si="14"/>
        <v>1</v>
      </c>
      <c r="Q21" s="47">
        <f t="shared" si="7"/>
        <v>0.2</v>
      </c>
      <c r="R21" s="47">
        <f t="shared" si="15"/>
        <v>0</v>
      </c>
      <c r="S21" s="545"/>
      <c r="T21" s="15" t="b">
        <f t="shared" si="16"/>
        <v>0</v>
      </c>
      <c r="CG21" s="70"/>
      <c r="CJ21" s="69" t="b">
        <f t="shared" si="24"/>
        <v>1</v>
      </c>
    </row>
    <row r="22" spans="1:88" s="17" customFormat="1" ht="45" customHeight="1" collapsed="1" x14ac:dyDescent="0.25">
      <c r="A22" s="371"/>
      <c r="B22" s="94" t="s">
        <v>17</v>
      </c>
      <c r="C22" s="81"/>
      <c r="D22" s="47" t="e">
        <f>D28+D34+#REF!+#REF!+#REF!+#REF!+#REF!</f>
        <v>#REF!</v>
      </c>
      <c r="E22" s="47" t="e">
        <f>E28+E34+#REF!+#REF!+#REF!+#REF!+#REF!</f>
        <v>#REF!</v>
      </c>
      <c r="F22" s="47" t="e">
        <f>F28+F34+#REF!+#REF!+#REF!+#REF!+#REF!</f>
        <v>#REF!</v>
      </c>
      <c r="G22" s="47">
        <f t="shared" ref="G22:H22" si="37">G28</f>
        <v>0</v>
      </c>
      <c r="H22" s="47">
        <f t="shared" si="37"/>
        <v>0</v>
      </c>
      <c r="I22" s="47">
        <f t="shared" ref="I22:K22" si="38">I28</f>
        <v>0</v>
      </c>
      <c r="J22" s="109" t="e">
        <f t="shared" si="30"/>
        <v>#DIV/0!</v>
      </c>
      <c r="K22" s="47">
        <f t="shared" si="38"/>
        <v>0</v>
      </c>
      <c r="L22" s="111" t="e">
        <f t="shared" si="31"/>
        <v>#DIV/0!</v>
      </c>
      <c r="M22" s="111" t="e">
        <f t="shared" si="32"/>
        <v>#DIV/0!</v>
      </c>
      <c r="N22" s="47">
        <f t="shared" ref="N22" si="39">N28</f>
        <v>0</v>
      </c>
      <c r="O22" s="47">
        <f t="shared" si="23"/>
        <v>0</v>
      </c>
      <c r="P22" s="111" t="e">
        <f t="shared" si="14"/>
        <v>#DIV/0!</v>
      </c>
      <c r="Q22" s="47">
        <f t="shared" si="7"/>
        <v>0</v>
      </c>
      <c r="R22" s="47">
        <f t="shared" si="15"/>
        <v>0</v>
      </c>
      <c r="S22" s="546"/>
      <c r="T22" s="15" t="b">
        <f t="shared" si="16"/>
        <v>1</v>
      </c>
      <c r="CG22" s="70"/>
      <c r="CJ22" s="69" t="b">
        <f t="shared" si="24"/>
        <v>1</v>
      </c>
    </row>
    <row r="23" spans="1:88" s="71" customFormat="1" ht="46.5" x14ac:dyDescent="0.25">
      <c r="A23" s="175" t="s">
        <v>153</v>
      </c>
      <c r="B23" s="306" t="s">
        <v>43</v>
      </c>
      <c r="C23" s="166" t="s">
        <v>7</v>
      </c>
      <c r="D23" s="74" t="e">
        <f>D24+D25+D26+D27+#REF!+D28</f>
        <v>#REF!</v>
      </c>
      <c r="E23" s="74" t="e">
        <f>E24+E25+E26+E27+#REF!+E28</f>
        <v>#REF!</v>
      </c>
      <c r="F23" s="74" t="e">
        <f>F24+F25+F26+F27+#REF!+F28</f>
        <v>#REF!</v>
      </c>
      <c r="G23" s="74">
        <f>SUM(G24:G28)</f>
        <v>620276.54</v>
      </c>
      <c r="H23" s="74">
        <f t="shared" ref="H23" si="40">SUM(H24:H28)</f>
        <v>620276.54</v>
      </c>
      <c r="I23" s="74">
        <f t="shared" ref="I23:K23" si="41">SUM(I24:I28)</f>
        <v>0</v>
      </c>
      <c r="J23" s="176">
        <f>I23/H23</f>
        <v>0</v>
      </c>
      <c r="K23" s="74">
        <f t="shared" si="41"/>
        <v>0</v>
      </c>
      <c r="L23" s="177">
        <f>K23/H23</f>
        <v>0</v>
      </c>
      <c r="M23" s="249" t="e">
        <f>K23/I23</f>
        <v>#DIV/0!</v>
      </c>
      <c r="N23" s="302">
        <f t="shared" ref="N23" si="42">SUM(N24:N28)</f>
        <v>617964.92000000004</v>
      </c>
      <c r="O23" s="74">
        <f t="shared" si="23"/>
        <v>2311.62</v>
      </c>
      <c r="P23" s="177">
        <f t="shared" si="14"/>
        <v>1</v>
      </c>
      <c r="Q23" s="302">
        <f t="shared" si="7"/>
        <v>2311.62</v>
      </c>
      <c r="R23" s="74">
        <f t="shared" si="15"/>
        <v>0</v>
      </c>
      <c r="S23" s="549"/>
      <c r="T23" s="71" t="b">
        <f t="shared" si="16"/>
        <v>0</v>
      </c>
      <c r="CJ23" s="69" t="b">
        <f t="shared" si="24"/>
        <v>1</v>
      </c>
    </row>
    <row r="24" spans="1:88" s="409" customFormat="1" ht="42.75" customHeight="1" x14ac:dyDescent="0.25">
      <c r="A24" s="178"/>
      <c r="B24" s="340" t="s">
        <v>16</v>
      </c>
      <c r="C24" s="340"/>
      <c r="D24" s="443"/>
      <c r="E24" s="443"/>
      <c r="F24" s="443"/>
      <c r="G24" s="443">
        <f>G30</f>
        <v>0</v>
      </c>
      <c r="H24" s="443">
        <f>H30</f>
        <v>0</v>
      </c>
      <c r="I24" s="443">
        <f>I30</f>
        <v>0</v>
      </c>
      <c r="J24" s="179" t="e">
        <f t="shared" ref="J24" si="43">I24/H24</f>
        <v>#DIV/0!</v>
      </c>
      <c r="K24" s="443">
        <f>K30</f>
        <v>0</v>
      </c>
      <c r="L24" s="179" t="e">
        <f t="shared" ref="L24" si="44">K24/H24</f>
        <v>#DIV/0!</v>
      </c>
      <c r="M24" s="170" t="e">
        <f t="shared" ref="M24" si="45">K24/I24</f>
        <v>#DIV/0!</v>
      </c>
      <c r="N24" s="443">
        <f>N30</f>
        <v>0</v>
      </c>
      <c r="O24" s="443">
        <f t="shared" si="23"/>
        <v>0</v>
      </c>
      <c r="P24" s="179" t="e">
        <f t="shared" si="14"/>
        <v>#DIV/0!</v>
      </c>
      <c r="Q24" s="443">
        <f t="shared" si="7"/>
        <v>0</v>
      </c>
      <c r="R24" s="443">
        <f t="shared" si="15"/>
        <v>0</v>
      </c>
      <c r="S24" s="550"/>
      <c r="T24" s="69" t="b">
        <f t="shared" si="16"/>
        <v>1</v>
      </c>
      <c r="CJ24" s="69" t="b">
        <f t="shared" si="24"/>
        <v>1</v>
      </c>
    </row>
    <row r="25" spans="1:88" s="409" customFormat="1" ht="42.75" customHeight="1" x14ac:dyDescent="0.25">
      <c r="A25" s="178"/>
      <c r="B25" s="340" t="s">
        <v>14</v>
      </c>
      <c r="C25" s="340"/>
      <c r="D25" s="443"/>
      <c r="E25" s="443"/>
      <c r="F25" s="443"/>
      <c r="G25" s="443">
        <f t="shared" ref="G25:H25" si="46">G31</f>
        <v>554397</v>
      </c>
      <c r="H25" s="443">
        <f t="shared" si="46"/>
        <v>554397</v>
      </c>
      <c r="I25" s="443">
        <f t="shared" ref="I25:K25" si="47">I31</f>
        <v>0</v>
      </c>
      <c r="J25" s="180">
        <f>I25/H25</f>
        <v>0</v>
      </c>
      <c r="K25" s="443">
        <f t="shared" si="47"/>
        <v>0</v>
      </c>
      <c r="L25" s="180">
        <f>K25/H25</f>
        <v>0</v>
      </c>
      <c r="M25" s="170" t="e">
        <f>K25/I25</f>
        <v>#DIV/0!</v>
      </c>
      <c r="N25" s="443">
        <f t="shared" ref="N25" si="48">N31</f>
        <v>552085.57999999996</v>
      </c>
      <c r="O25" s="443">
        <f t="shared" si="23"/>
        <v>2311.42</v>
      </c>
      <c r="P25" s="180">
        <f t="shared" si="14"/>
        <v>1</v>
      </c>
      <c r="Q25" s="443">
        <f t="shared" si="7"/>
        <v>2311.42</v>
      </c>
      <c r="R25" s="443">
        <f t="shared" si="15"/>
        <v>0</v>
      </c>
      <c r="S25" s="550"/>
      <c r="T25" s="69" t="b">
        <f t="shared" si="16"/>
        <v>0</v>
      </c>
      <c r="CJ25" s="69" t="b">
        <f t="shared" si="24"/>
        <v>1</v>
      </c>
    </row>
    <row r="26" spans="1:88" s="409" customFormat="1" ht="42.75" customHeight="1" x14ac:dyDescent="0.25">
      <c r="A26" s="178"/>
      <c r="B26" s="452" t="s">
        <v>25</v>
      </c>
      <c r="C26" s="452"/>
      <c r="D26" s="441"/>
      <c r="E26" s="441"/>
      <c r="F26" s="441"/>
      <c r="G26" s="443">
        <f t="shared" ref="G26:H26" si="49">G32</f>
        <v>61600</v>
      </c>
      <c r="H26" s="443">
        <f t="shared" si="49"/>
        <v>61600</v>
      </c>
      <c r="I26" s="443">
        <f t="shared" ref="I26:K26" si="50">I32</f>
        <v>0</v>
      </c>
      <c r="J26" s="180">
        <f t="shared" ref="J26:J28" si="51">I26/H26</f>
        <v>0</v>
      </c>
      <c r="K26" s="443">
        <f t="shared" si="50"/>
        <v>0</v>
      </c>
      <c r="L26" s="180">
        <f t="shared" ref="L26:L28" si="52">K26/H26</f>
        <v>0</v>
      </c>
      <c r="M26" s="170" t="e">
        <f t="shared" ref="M26:M28" si="53">K26/I26</f>
        <v>#DIV/0!</v>
      </c>
      <c r="N26" s="443">
        <f t="shared" ref="N26" si="54">N32</f>
        <v>61600</v>
      </c>
      <c r="O26" s="443">
        <f t="shared" si="23"/>
        <v>0</v>
      </c>
      <c r="P26" s="180">
        <f t="shared" si="14"/>
        <v>1</v>
      </c>
      <c r="Q26" s="443">
        <f t="shared" si="7"/>
        <v>0</v>
      </c>
      <c r="R26" s="443">
        <f t="shared" si="15"/>
        <v>0</v>
      </c>
      <c r="S26" s="550"/>
      <c r="T26" s="69" t="b">
        <f t="shared" si="16"/>
        <v>0</v>
      </c>
      <c r="CJ26" s="69" t="b">
        <f t="shared" si="24"/>
        <v>1</v>
      </c>
    </row>
    <row r="27" spans="1:88" s="409" customFormat="1" ht="42.75" customHeight="1" x14ac:dyDescent="0.25">
      <c r="A27" s="178"/>
      <c r="B27" s="452" t="s">
        <v>32</v>
      </c>
      <c r="C27" s="452"/>
      <c r="D27" s="441"/>
      <c r="E27" s="441"/>
      <c r="F27" s="441"/>
      <c r="G27" s="443">
        <f t="shared" ref="G27:I27" si="55">G33</f>
        <v>4279.54</v>
      </c>
      <c r="H27" s="443">
        <f t="shared" si="55"/>
        <v>4279.54</v>
      </c>
      <c r="I27" s="454">
        <f t="shared" si="55"/>
        <v>0</v>
      </c>
      <c r="J27" s="180">
        <f t="shared" si="51"/>
        <v>0</v>
      </c>
      <c r="K27" s="441"/>
      <c r="L27" s="179">
        <f t="shared" si="52"/>
        <v>0</v>
      </c>
      <c r="M27" s="170" t="e">
        <f t="shared" si="53"/>
        <v>#DIV/0!</v>
      </c>
      <c r="N27" s="443">
        <f t="shared" ref="N27" si="56">N33</f>
        <v>4279.34</v>
      </c>
      <c r="O27" s="443">
        <f t="shared" si="23"/>
        <v>0.2</v>
      </c>
      <c r="P27" s="180">
        <f t="shared" si="14"/>
        <v>1</v>
      </c>
      <c r="Q27" s="443">
        <f t="shared" si="7"/>
        <v>0.2</v>
      </c>
      <c r="R27" s="454">
        <f t="shared" si="15"/>
        <v>0</v>
      </c>
      <c r="S27" s="550"/>
      <c r="T27" s="69" t="b">
        <f t="shared" si="16"/>
        <v>0</v>
      </c>
      <c r="CJ27" s="69" t="b">
        <f t="shared" si="24"/>
        <v>1</v>
      </c>
    </row>
    <row r="28" spans="1:88" s="409" customFormat="1" ht="42.75" customHeight="1" collapsed="1" x14ac:dyDescent="0.25">
      <c r="A28" s="181"/>
      <c r="B28" s="172" t="s">
        <v>17</v>
      </c>
      <c r="C28" s="452"/>
      <c r="D28" s="441"/>
      <c r="E28" s="441"/>
      <c r="F28" s="173"/>
      <c r="G28" s="443">
        <f t="shared" ref="G28:I28" si="57">G34</f>
        <v>0</v>
      </c>
      <c r="H28" s="443">
        <f t="shared" si="57"/>
        <v>0</v>
      </c>
      <c r="I28" s="454">
        <f t="shared" si="57"/>
        <v>0</v>
      </c>
      <c r="J28" s="179" t="e">
        <f t="shared" si="51"/>
        <v>#DIV/0!</v>
      </c>
      <c r="K28" s="441"/>
      <c r="L28" s="179" t="e">
        <f t="shared" si="52"/>
        <v>#DIV/0!</v>
      </c>
      <c r="M28" s="170" t="e">
        <f t="shared" si="53"/>
        <v>#DIV/0!</v>
      </c>
      <c r="N28" s="443">
        <f t="shared" ref="N28" si="58">N34</f>
        <v>0</v>
      </c>
      <c r="O28" s="443">
        <f t="shared" si="23"/>
        <v>0</v>
      </c>
      <c r="P28" s="179" t="e">
        <f t="shared" si="14"/>
        <v>#DIV/0!</v>
      </c>
      <c r="Q28" s="443">
        <f t="shared" si="7"/>
        <v>0</v>
      </c>
      <c r="R28" s="454">
        <f t="shared" si="15"/>
        <v>0</v>
      </c>
      <c r="S28" s="551"/>
      <c r="T28" s="69" t="b">
        <f t="shared" si="16"/>
        <v>1</v>
      </c>
      <c r="CJ28" s="69" t="b">
        <f t="shared" si="24"/>
        <v>1</v>
      </c>
    </row>
    <row r="29" spans="1:88" s="67" customFormat="1" ht="123.75" customHeight="1" x14ac:dyDescent="0.25">
      <c r="A29" s="182" t="s">
        <v>155</v>
      </c>
      <c r="B29" s="473" t="s">
        <v>430</v>
      </c>
      <c r="C29" s="252" t="s">
        <v>23</v>
      </c>
      <c r="D29" s="64">
        <f t="shared" ref="D29:I29" si="59">SUM(D30:D34)</f>
        <v>0</v>
      </c>
      <c r="E29" s="64">
        <f t="shared" si="59"/>
        <v>0</v>
      </c>
      <c r="F29" s="64">
        <f t="shared" si="59"/>
        <v>0</v>
      </c>
      <c r="G29" s="64">
        <f t="shared" si="59"/>
        <v>620276.54</v>
      </c>
      <c r="H29" s="64">
        <f t="shared" si="59"/>
        <v>620276.54</v>
      </c>
      <c r="I29" s="64">
        <f t="shared" si="59"/>
        <v>0</v>
      </c>
      <c r="J29" s="177">
        <f>I29/H29</f>
        <v>0</v>
      </c>
      <c r="K29" s="64">
        <f>SUM(K30:K34)</f>
        <v>0</v>
      </c>
      <c r="L29" s="169">
        <f>K29/H29</f>
        <v>0</v>
      </c>
      <c r="M29" s="249" t="e">
        <f>K29/I29</f>
        <v>#DIV/0!</v>
      </c>
      <c r="N29" s="376">
        <f>SUM(N30:N34)</f>
        <v>617964.92000000004</v>
      </c>
      <c r="O29" s="64">
        <f>H29-N29</f>
        <v>2311.62</v>
      </c>
      <c r="P29" s="474">
        <f t="shared" si="14"/>
        <v>0.996</v>
      </c>
      <c r="Q29" s="64">
        <f>H29-N29</f>
        <v>2311.62</v>
      </c>
      <c r="R29" s="64">
        <f t="shared" si="15"/>
        <v>0</v>
      </c>
      <c r="S29" s="549" t="s">
        <v>431</v>
      </c>
      <c r="T29" s="67" t="b">
        <f t="shared" si="16"/>
        <v>0</v>
      </c>
      <c r="CJ29" s="69" t="b">
        <f t="shared" si="24"/>
        <v>1</v>
      </c>
    </row>
    <row r="30" spans="1:88" s="409" customFormat="1" ht="90.75" customHeight="1" x14ac:dyDescent="0.25">
      <c r="A30" s="183"/>
      <c r="B30" s="340" t="s">
        <v>16</v>
      </c>
      <c r="C30" s="340"/>
      <c r="D30" s="443"/>
      <c r="E30" s="443"/>
      <c r="F30" s="18"/>
      <c r="G30" s="443"/>
      <c r="H30" s="18"/>
      <c r="I30" s="443"/>
      <c r="J30" s="19"/>
      <c r="K30" s="443"/>
      <c r="L30" s="20"/>
      <c r="M30" s="170"/>
      <c r="N30" s="443"/>
      <c r="O30" s="443">
        <f t="shared" ref="O30" si="60">H30-K30</f>
        <v>0</v>
      </c>
      <c r="P30" s="475" t="e">
        <f t="shared" si="14"/>
        <v>#DIV/0!</v>
      </c>
      <c r="Q30" s="18">
        <f>H30-N30</f>
        <v>0</v>
      </c>
      <c r="R30" s="443">
        <f t="shared" si="15"/>
        <v>0</v>
      </c>
      <c r="S30" s="550"/>
      <c r="T30" s="69" t="b">
        <f t="shared" si="16"/>
        <v>1</v>
      </c>
      <c r="CG30" s="184"/>
      <c r="CJ30" s="69" t="b">
        <f t="shared" si="24"/>
        <v>1</v>
      </c>
    </row>
    <row r="31" spans="1:88" s="409" customFormat="1" ht="90.75" customHeight="1" x14ac:dyDescent="0.25">
      <c r="A31" s="183"/>
      <c r="B31" s="340" t="s">
        <v>14</v>
      </c>
      <c r="C31" s="340"/>
      <c r="D31" s="443"/>
      <c r="E31" s="443"/>
      <c r="F31" s="443"/>
      <c r="G31" s="443">
        <v>554397</v>
      </c>
      <c r="H31" s="443">
        <v>554397</v>
      </c>
      <c r="I31" s="443"/>
      <c r="J31" s="180">
        <f t="shared" ref="J31:J34" si="61">I31/H31</f>
        <v>0</v>
      </c>
      <c r="K31" s="443"/>
      <c r="L31" s="171">
        <f>K31/H31</f>
        <v>0</v>
      </c>
      <c r="M31" s="170" t="e">
        <f t="shared" ref="M31:M34" si="62">K31/I31</f>
        <v>#DIV/0!</v>
      </c>
      <c r="N31" s="443">
        <v>552085.57999999996</v>
      </c>
      <c r="O31" s="443">
        <f>H31-N31</f>
        <v>2311.42</v>
      </c>
      <c r="P31" s="236">
        <f t="shared" si="14"/>
        <v>0.996</v>
      </c>
      <c r="Q31" s="18">
        <f t="shared" ref="Q31:Q88" si="63">H31-N31</f>
        <v>2311.42</v>
      </c>
      <c r="R31" s="443">
        <f t="shared" si="15"/>
        <v>0</v>
      </c>
      <c r="S31" s="550"/>
      <c r="T31" s="69" t="b">
        <f t="shared" si="16"/>
        <v>0</v>
      </c>
      <c r="CG31" s="184">
        <f>K29/H29*100</f>
        <v>0</v>
      </c>
      <c r="CJ31" s="69" t="b">
        <f t="shared" si="24"/>
        <v>1</v>
      </c>
    </row>
    <row r="32" spans="1:88" s="409" customFormat="1" ht="90.75" customHeight="1" x14ac:dyDescent="0.25">
      <c r="A32" s="183"/>
      <c r="B32" s="340" t="s">
        <v>25</v>
      </c>
      <c r="C32" s="340"/>
      <c r="D32" s="443"/>
      <c r="E32" s="443"/>
      <c r="F32" s="443"/>
      <c r="G32" s="443">
        <v>61600</v>
      </c>
      <c r="H32" s="443">
        <v>61600</v>
      </c>
      <c r="I32" s="443"/>
      <c r="J32" s="180">
        <f t="shared" si="61"/>
        <v>0</v>
      </c>
      <c r="K32" s="443"/>
      <c r="L32" s="171">
        <f>K32/H32</f>
        <v>0</v>
      </c>
      <c r="M32" s="170" t="e">
        <f t="shared" si="62"/>
        <v>#DIV/0!</v>
      </c>
      <c r="N32" s="443">
        <v>61600</v>
      </c>
      <c r="O32" s="443">
        <f t="shared" ref="O32:O34" si="64">H32-N32</f>
        <v>0</v>
      </c>
      <c r="P32" s="171">
        <f t="shared" si="14"/>
        <v>1</v>
      </c>
      <c r="Q32" s="18">
        <f t="shared" si="63"/>
        <v>0</v>
      </c>
      <c r="R32" s="443">
        <f t="shared" si="15"/>
        <v>0</v>
      </c>
      <c r="S32" s="550"/>
      <c r="T32" s="69" t="b">
        <f t="shared" si="16"/>
        <v>0</v>
      </c>
      <c r="CG32" s="184">
        <f>H31-G31</f>
        <v>0</v>
      </c>
      <c r="CJ32" s="69" t="b">
        <f t="shared" si="24"/>
        <v>1</v>
      </c>
    </row>
    <row r="33" spans="1:88" s="409" customFormat="1" ht="90.75" customHeight="1" x14ac:dyDescent="0.25">
      <c r="A33" s="183"/>
      <c r="B33" s="340" t="s">
        <v>32</v>
      </c>
      <c r="C33" s="340"/>
      <c r="D33" s="443"/>
      <c r="E33" s="443"/>
      <c r="F33" s="443"/>
      <c r="G33" s="443">
        <v>4279.54</v>
      </c>
      <c r="H33" s="443">
        <v>4279.54</v>
      </c>
      <c r="I33" s="454"/>
      <c r="J33" s="179">
        <f t="shared" si="61"/>
        <v>0</v>
      </c>
      <c r="K33" s="443"/>
      <c r="L33" s="171">
        <v>0</v>
      </c>
      <c r="M33" s="170" t="e">
        <f>K33/I33</f>
        <v>#DIV/0!</v>
      </c>
      <c r="N33" s="443">
        <v>4279.34</v>
      </c>
      <c r="O33" s="443">
        <f t="shared" si="64"/>
        <v>0.2</v>
      </c>
      <c r="P33" s="476">
        <f t="shared" si="14"/>
        <v>1</v>
      </c>
      <c r="Q33" s="18">
        <f t="shared" si="63"/>
        <v>0.2</v>
      </c>
      <c r="R33" s="454">
        <f t="shared" si="15"/>
        <v>0</v>
      </c>
      <c r="S33" s="550"/>
      <c r="T33" s="69" t="b">
        <f t="shared" si="16"/>
        <v>0</v>
      </c>
      <c r="CJ33" s="69" t="b">
        <f t="shared" si="24"/>
        <v>1</v>
      </c>
    </row>
    <row r="34" spans="1:88" s="409" customFormat="1" ht="90.75" customHeight="1" collapsed="1" x14ac:dyDescent="0.25">
      <c r="A34" s="185"/>
      <c r="B34" s="340" t="s">
        <v>17</v>
      </c>
      <c r="C34" s="340"/>
      <c r="D34" s="443"/>
      <c r="E34" s="443"/>
      <c r="F34" s="18"/>
      <c r="G34" s="443"/>
      <c r="H34" s="18"/>
      <c r="I34" s="443"/>
      <c r="J34" s="179" t="e">
        <f t="shared" si="61"/>
        <v>#DIV/0!</v>
      </c>
      <c r="K34" s="443"/>
      <c r="L34" s="170" t="e">
        <f t="shared" ref="L34" si="65">K34/H34</f>
        <v>#DIV/0!</v>
      </c>
      <c r="M34" s="170" t="e">
        <f t="shared" si="62"/>
        <v>#DIV/0!</v>
      </c>
      <c r="N34" s="443"/>
      <c r="O34" s="443">
        <f t="shared" si="64"/>
        <v>0</v>
      </c>
      <c r="P34" s="170" t="e">
        <f t="shared" si="14"/>
        <v>#DIV/0!</v>
      </c>
      <c r="Q34" s="18">
        <f t="shared" si="63"/>
        <v>0</v>
      </c>
      <c r="R34" s="443">
        <f t="shared" si="15"/>
        <v>0</v>
      </c>
      <c r="S34" s="551"/>
      <c r="T34" s="69" t="b">
        <f t="shared" si="16"/>
        <v>1</v>
      </c>
      <c r="CJ34" s="69" t="b">
        <f t="shared" si="24"/>
        <v>1</v>
      </c>
    </row>
    <row r="35" spans="1:88" s="66" customFormat="1" ht="126" customHeight="1" x14ac:dyDescent="0.35">
      <c r="A35" s="526" t="s">
        <v>33</v>
      </c>
      <c r="B35" s="527" t="s">
        <v>213</v>
      </c>
      <c r="C35" s="106" t="s">
        <v>15</v>
      </c>
      <c r="D35" s="52">
        <f>SUM(D36:D40)</f>
        <v>0</v>
      </c>
      <c r="E35" s="52">
        <f>SUM(E36:E40)</f>
        <v>0</v>
      </c>
      <c r="F35" s="52">
        <f>SUM(F36:F40)</f>
        <v>0</v>
      </c>
      <c r="G35" s="52">
        <f>SUM(G36:G40)</f>
        <v>8150707.1699999999</v>
      </c>
      <c r="H35" s="52">
        <f t="shared" ref="H35:K35" si="66">SUM(H36:H40)</f>
        <v>8150707.1699999999</v>
      </c>
      <c r="I35" s="52">
        <f t="shared" si="66"/>
        <v>205336</v>
      </c>
      <c r="J35" s="528">
        <f>I35/H35</f>
        <v>0.03</v>
      </c>
      <c r="K35" s="52">
        <f t="shared" si="66"/>
        <v>169557.53</v>
      </c>
      <c r="L35" s="529">
        <f>K35/H35</f>
        <v>0.02</v>
      </c>
      <c r="M35" s="529">
        <f>K35/I35</f>
        <v>0.83</v>
      </c>
      <c r="N35" s="52">
        <f t="shared" ref="N35" si="67">SUM(N36:N40)</f>
        <v>8150707.1699999999</v>
      </c>
      <c r="O35" s="52">
        <f>SUM(O36:O40)</f>
        <v>0</v>
      </c>
      <c r="P35" s="529">
        <f t="shared" si="14"/>
        <v>1</v>
      </c>
      <c r="Q35" s="291">
        <f t="shared" si="63"/>
        <v>0</v>
      </c>
      <c r="R35" s="291">
        <f t="shared" si="15"/>
        <v>35778.47</v>
      </c>
      <c r="S35" s="465" t="s">
        <v>487</v>
      </c>
      <c r="CG35" s="227">
        <f>G35-H35</f>
        <v>0</v>
      </c>
      <c r="CJ35" s="69" t="b">
        <f t="shared" si="24"/>
        <v>1</v>
      </c>
    </row>
    <row r="36" spans="1:88" s="66" customFormat="1" ht="41.25" customHeight="1" x14ac:dyDescent="0.35">
      <c r="A36" s="530"/>
      <c r="B36" s="531" t="s">
        <v>16</v>
      </c>
      <c r="C36" s="532"/>
      <c r="D36" s="116"/>
      <c r="E36" s="116"/>
      <c r="F36" s="116"/>
      <c r="G36" s="116">
        <f>G42+G132</f>
        <v>0</v>
      </c>
      <c r="H36" s="116">
        <f t="shared" ref="H36:I36" si="68">H42+H132</f>
        <v>0</v>
      </c>
      <c r="I36" s="116">
        <f t="shared" si="68"/>
        <v>0</v>
      </c>
      <c r="J36" s="120" t="e">
        <f>I36/H36</f>
        <v>#DIV/0!</v>
      </c>
      <c r="K36" s="539">
        <f t="shared" ref="K36:K40" si="69">K42+K132</f>
        <v>0</v>
      </c>
      <c r="L36" s="540" t="e">
        <f>K36/H36</f>
        <v>#DIV/0!</v>
      </c>
      <c r="M36" s="540" t="e">
        <f t="shared" ref="M36:M40" si="70">K36/I36</f>
        <v>#DIV/0!</v>
      </c>
      <c r="N36" s="116">
        <f t="shared" ref="N36:N40" si="71">N42+N132</f>
        <v>0</v>
      </c>
      <c r="O36" s="116">
        <f>H36-N36</f>
        <v>0</v>
      </c>
      <c r="P36" s="540" t="e">
        <f t="shared" si="14"/>
        <v>#DIV/0!</v>
      </c>
      <c r="Q36" s="65">
        <f t="shared" si="63"/>
        <v>0</v>
      </c>
      <c r="R36" s="65">
        <f t="shared" si="15"/>
        <v>0</v>
      </c>
      <c r="S36" s="545" t="s">
        <v>516</v>
      </c>
      <c r="CG36" s="227">
        <f t="shared" ref="CG36:CG40" si="72">G36-H36</f>
        <v>0</v>
      </c>
      <c r="CJ36" s="69" t="b">
        <f t="shared" si="24"/>
        <v>1</v>
      </c>
    </row>
    <row r="37" spans="1:88" s="66" customFormat="1" ht="41.25" customHeight="1" x14ac:dyDescent="0.35">
      <c r="A37" s="534"/>
      <c r="B37" s="535" t="s">
        <v>14</v>
      </c>
      <c r="C37" s="536"/>
      <c r="D37" s="537">
        <f t="shared" ref="D37:F38" si="73">D43</f>
        <v>0</v>
      </c>
      <c r="E37" s="537">
        <f t="shared" si="73"/>
        <v>0</v>
      </c>
      <c r="F37" s="537">
        <f t="shared" si="73"/>
        <v>0</v>
      </c>
      <c r="G37" s="116">
        <f t="shared" ref="G37:I40" si="74">G43+G133</f>
        <v>8096058</v>
      </c>
      <c r="H37" s="116">
        <f t="shared" si="74"/>
        <v>8096058</v>
      </c>
      <c r="I37" s="116">
        <f t="shared" si="74"/>
        <v>205336</v>
      </c>
      <c r="J37" s="117">
        <f t="shared" ref="J37:J40" si="75">I37/H37</f>
        <v>0.03</v>
      </c>
      <c r="K37" s="116">
        <f t="shared" si="69"/>
        <v>169557.53</v>
      </c>
      <c r="L37" s="533">
        <f t="shared" ref="L37:L40" si="76">K37/H37</f>
        <v>0.02</v>
      </c>
      <c r="M37" s="533">
        <f t="shared" si="70"/>
        <v>0.83</v>
      </c>
      <c r="N37" s="116">
        <f t="shared" si="71"/>
        <v>8096058</v>
      </c>
      <c r="O37" s="116">
        <f t="shared" ref="O37:O40" si="77">H37-N37</f>
        <v>0</v>
      </c>
      <c r="P37" s="533">
        <f t="shared" si="14"/>
        <v>1</v>
      </c>
      <c r="Q37" s="65">
        <f t="shared" si="63"/>
        <v>0</v>
      </c>
      <c r="R37" s="65">
        <f t="shared" si="15"/>
        <v>35778.47</v>
      </c>
      <c r="S37" s="545"/>
      <c r="CG37" s="227">
        <f t="shared" si="72"/>
        <v>0</v>
      </c>
      <c r="CJ37" s="69" t="b">
        <f t="shared" si="24"/>
        <v>1</v>
      </c>
    </row>
    <row r="38" spans="1:88" s="66" customFormat="1" ht="41.25" customHeight="1" x14ac:dyDescent="0.35">
      <c r="A38" s="534"/>
      <c r="B38" s="531" t="s">
        <v>25</v>
      </c>
      <c r="C38" s="532"/>
      <c r="D38" s="116">
        <f t="shared" si="73"/>
        <v>0</v>
      </c>
      <c r="E38" s="116">
        <f t="shared" si="73"/>
        <v>0</v>
      </c>
      <c r="F38" s="116">
        <f t="shared" si="73"/>
        <v>0</v>
      </c>
      <c r="G38" s="116">
        <f t="shared" si="74"/>
        <v>6457</v>
      </c>
      <c r="H38" s="116">
        <f t="shared" si="74"/>
        <v>6457</v>
      </c>
      <c r="I38" s="116">
        <f t="shared" si="74"/>
        <v>0</v>
      </c>
      <c r="J38" s="117">
        <f t="shared" si="75"/>
        <v>0</v>
      </c>
      <c r="K38" s="116">
        <f t="shared" si="69"/>
        <v>0</v>
      </c>
      <c r="L38" s="533">
        <f t="shared" si="76"/>
        <v>0</v>
      </c>
      <c r="M38" s="540" t="e">
        <f t="shared" si="70"/>
        <v>#DIV/0!</v>
      </c>
      <c r="N38" s="116">
        <f t="shared" si="71"/>
        <v>6457</v>
      </c>
      <c r="O38" s="116">
        <f t="shared" si="77"/>
        <v>0</v>
      </c>
      <c r="P38" s="533">
        <f t="shared" si="14"/>
        <v>1</v>
      </c>
      <c r="Q38" s="65">
        <f t="shared" si="63"/>
        <v>0</v>
      </c>
      <c r="R38" s="65">
        <f t="shared" si="15"/>
        <v>0</v>
      </c>
      <c r="S38" s="545"/>
      <c r="CG38" s="227">
        <f t="shared" si="72"/>
        <v>0</v>
      </c>
      <c r="CJ38" s="69" t="b">
        <f t="shared" si="24"/>
        <v>1</v>
      </c>
    </row>
    <row r="39" spans="1:88" s="66" customFormat="1" ht="41.25" customHeight="1" x14ac:dyDescent="0.35">
      <c r="A39" s="534"/>
      <c r="B39" s="531" t="s">
        <v>32</v>
      </c>
      <c r="C39" s="532"/>
      <c r="D39" s="116"/>
      <c r="E39" s="116"/>
      <c r="F39" s="116"/>
      <c r="G39" s="116">
        <f t="shared" si="74"/>
        <v>48192.17</v>
      </c>
      <c r="H39" s="116">
        <f t="shared" si="74"/>
        <v>48192.17</v>
      </c>
      <c r="I39" s="116">
        <f t="shared" si="74"/>
        <v>0</v>
      </c>
      <c r="J39" s="117">
        <f t="shared" si="75"/>
        <v>0</v>
      </c>
      <c r="K39" s="116">
        <f t="shared" si="69"/>
        <v>0</v>
      </c>
      <c r="L39" s="533">
        <f t="shared" si="76"/>
        <v>0</v>
      </c>
      <c r="M39" s="540" t="e">
        <f t="shared" si="70"/>
        <v>#DIV/0!</v>
      </c>
      <c r="N39" s="116">
        <f t="shared" si="71"/>
        <v>48192.17</v>
      </c>
      <c r="O39" s="116">
        <f t="shared" si="77"/>
        <v>0</v>
      </c>
      <c r="P39" s="533">
        <f t="shared" si="14"/>
        <v>1</v>
      </c>
      <c r="Q39" s="65">
        <f t="shared" si="63"/>
        <v>0</v>
      </c>
      <c r="R39" s="65">
        <f t="shared" si="15"/>
        <v>0</v>
      </c>
      <c r="S39" s="545"/>
      <c r="CG39" s="227">
        <f t="shared" si="72"/>
        <v>0</v>
      </c>
      <c r="CJ39" s="69" t="b">
        <f t="shared" si="24"/>
        <v>1</v>
      </c>
    </row>
    <row r="40" spans="1:88" s="66" customFormat="1" ht="41.25" customHeight="1" x14ac:dyDescent="0.35">
      <c r="A40" s="538"/>
      <c r="B40" s="531" t="s">
        <v>17</v>
      </c>
      <c r="C40" s="532"/>
      <c r="D40" s="116"/>
      <c r="E40" s="116"/>
      <c r="F40" s="116"/>
      <c r="G40" s="116">
        <f t="shared" si="74"/>
        <v>0</v>
      </c>
      <c r="H40" s="116">
        <f t="shared" si="74"/>
        <v>0</v>
      </c>
      <c r="I40" s="116">
        <f t="shared" si="74"/>
        <v>0</v>
      </c>
      <c r="J40" s="120" t="e">
        <f t="shared" si="75"/>
        <v>#DIV/0!</v>
      </c>
      <c r="K40" s="539">
        <f t="shared" si="69"/>
        <v>0</v>
      </c>
      <c r="L40" s="540" t="e">
        <f t="shared" si="76"/>
        <v>#DIV/0!</v>
      </c>
      <c r="M40" s="540" t="e">
        <f t="shared" si="70"/>
        <v>#DIV/0!</v>
      </c>
      <c r="N40" s="116">
        <f t="shared" si="71"/>
        <v>0</v>
      </c>
      <c r="O40" s="116">
        <f t="shared" si="77"/>
        <v>0</v>
      </c>
      <c r="P40" s="540" t="e">
        <f t="shared" si="14"/>
        <v>#DIV/0!</v>
      </c>
      <c r="Q40" s="65">
        <f t="shared" si="63"/>
        <v>0</v>
      </c>
      <c r="R40" s="65">
        <f t="shared" si="15"/>
        <v>0</v>
      </c>
      <c r="S40" s="546"/>
      <c r="CG40" s="227">
        <f t="shared" si="72"/>
        <v>0</v>
      </c>
      <c r="CJ40" s="69" t="b">
        <f t="shared" si="24"/>
        <v>1</v>
      </c>
    </row>
    <row r="41" spans="1:88" s="128" customFormat="1" ht="46.5" x14ac:dyDescent="0.35">
      <c r="A41" s="175" t="s">
        <v>34</v>
      </c>
      <c r="B41" s="186" t="s">
        <v>128</v>
      </c>
      <c r="C41" s="166" t="s">
        <v>7</v>
      </c>
      <c r="D41" s="74">
        <f t="shared" ref="D41:I41" si="78">SUM(D42:D46)</f>
        <v>0</v>
      </c>
      <c r="E41" s="74">
        <f t="shared" si="78"/>
        <v>0</v>
      </c>
      <c r="F41" s="74">
        <f t="shared" si="78"/>
        <v>0</v>
      </c>
      <c r="G41" s="74">
        <f t="shared" si="78"/>
        <v>8150607.1699999999</v>
      </c>
      <c r="H41" s="74">
        <f t="shared" si="78"/>
        <v>8150607.1699999999</v>
      </c>
      <c r="I41" s="74">
        <f t="shared" si="78"/>
        <v>205336</v>
      </c>
      <c r="J41" s="176">
        <f>I41/H41</f>
        <v>0.03</v>
      </c>
      <c r="K41" s="74">
        <f>SUM(K42:K46)</f>
        <v>169557.53</v>
      </c>
      <c r="L41" s="167">
        <f>K41/H41</f>
        <v>0.02</v>
      </c>
      <c r="M41" s="167">
        <f>K41/I41</f>
        <v>0.83</v>
      </c>
      <c r="N41" s="74">
        <f t="shared" ref="N41" si="79">SUM(N42:N46)</f>
        <v>8150607.1699999999</v>
      </c>
      <c r="O41" s="74">
        <f>H41-N41</f>
        <v>0</v>
      </c>
      <c r="P41" s="167">
        <f t="shared" si="14"/>
        <v>1</v>
      </c>
      <c r="Q41" s="74">
        <f t="shared" si="63"/>
        <v>0</v>
      </c>
      <c r="R41" s="74">
        <f t="shared" si="15"/>
        <v>35778.47</v>
      </c>
      <c r="S41" s="589" t="s">
        <v>189</v>
      </c>
      <c r="CJ41" s="69" t="b">
        <f t="shared" si="24"/>
        <v>1</v>
      </c>
    </row>
    <row r="42" spans="1:88" s="63" customFormat="1" x14ac:dyDescent="0.35">
      <c r="A42" s="178"/>
      <c r="B42" s="340" t="s">
        <v>16</v>
      </c>
      <c r="C42" s="340"/>
      <c r="D42" s="443">
        <f>D90</f>
        <v>0</v>
      </c>
      <c r="E42" s="443">
        <f t="shared" ref="E42:F42" si="80">E90</f>
        <v>0</v>
      </c>
      <c r="F42" s="443">
        <f t="shared" si="80"/>
        <v>0</v>
      </c>
      <c r="G42" s="443">
        <f>G48+G54+G60+G66+G72+G78+G84+G96</f>
        <v>0</v>
      </c>
      <c r="H42" s="443">
        <f t="shared" ref="H42:I42" si="81">H48+H54+H60+H66+H72+H78+H84+H96</f>
        <v>0</v>
      </c>
      <c r="I42" s="443">
        <f t="shared" si="81"/>
        <v>0</v>
      </c>
      <c r="J42" s="179" t="e">
        <f>I42/H42</f>
        <v>#DIV/0!</v>
      </c>
      <c r="K42" s="443">
        <f t="shared" ref="K42:K46" si="82">K48+K54+K60+K66+K72+K78+K84+K96</f>
        <v>0</v>
      </c>
      <c r="L42" s="170" t="e">
        <f>K42/H42</f>
        <v>#DIV/0!</v>
      </c>
      <c r="M42" s="170" t="e">
        <f t="shared" ref="M42:M131" si="83">K42/I42</f>
        <v>#DIV/0!</v>
      </c>
      <c r="N42" s="443">
        <f t="shared" ref="N42:N46" si="84">N48+N54+N60+N66+N72+N78+N84+N96</f>
        <v>0</v>
      </c>
      <c r="O42" s="443">
        <f t="shared" ref="O42:O82" si="85">H42-N42</f>
        <v>0</v>
      </c>
      <c r="P42" s="170" t="e">
        <f t="shared" si="14"/>
        <v>#DIV/0!</v>
      </c>
      <c r="Q42" s="443">
        <f t="shared" si="63"/>
        <v>0</v>
      </c>
      <c r="R42" s="443">
        <f t="shared" si="15"/>
        <v>0</v>
      </c>
      <c r="S42" s="590"/>
      <c r="CJ42" s="69" t="b">
        <f t="shared" si="24"/>
        <v>1</v>
      </c>
    </row>
    <row r="43" spans="1:88" s="63" customFormat="1" x14ac:dyDescent="0.35">
      <c r="A43" s="178"/>
      <c r="B43" s="340" t="s">
        <v>14</v>
      </c>
      <c r="C43" s="340"/>
      <c r="D43" s="443">
        <f t="shared" ref="D43:F46" si="86">D91</f>
        <v>0</v>
      </c>
      <c r="E43" s="443">
        <f t="shared" si="86"/>
        <v>0</v>
      </c>
      <c r="F43" s="443">
        <f t="shared" si="86"/>
        <v>0</v>
      </c>
      <c r="G43" s="443">
        <f t="shared" ref="G43:I46" si="87">G49+G55+G61+G67+G73+G79+G85+G97</f>
        <v>8095958</v>
      </c>
      <c r="H43" s="443">
        <f t="shared" si="87"/>
        <v>8095958</v>
      </c>
      <c r="I43" s="443">
        <f t="shared" si="87"/>
        <v>205336</v>
      </c>
      <c r="J43" s="180">
        <f t="shared" ref="J43:J46" si="88">I43/H43</f>
        <v>0.03</v>
      </c>
      <c r="K43" s="443">
        <f t="shared" si="82"/>
        <v>169557.53</v>
      </c>
      <c r="L43" s="171">
        <f t="shared" ref="L43:L46" si="89">K43/H43</f>
        <v>0.02</v>
      </c>
      <c r="M43" s="171">
        <f t="shared" si="83"/>
        <v>0.83</v>
      </c>
      <c r="N43" s="443">
        <f t="shared" si="84"/>
        <v>8095958</v>
      </c>
      <c r="O43" s="443">
        <f t="shared" si="85"/>
        <v>0</v>
      </c>
      <c r="P43" s="171">
        <f t="shared" si="14"/>
        <v>1</v>
      </c>
      <c r="Q43" s="443">
        <f t="shared" si="63"/>
        <v>0</v>
      </c>
      <c r="R43" s="443">
        <f t="shared" si="15"/>
        <v>35778.47</v>
      </c>
      <c r="S43" s="590"/>
      <c r="CJ43" s="69" t="b">
        <f t="shared" si="24"/>
        <v>1</v>
      </c>
    </row>
    <row r="44" spans="1:88" s="63" customFormat="1" x14ac:dyDescent="0.35">
      <c r="A44" s="178"/>
      <c r="B44" s="340" t="s">
        <v>25</v>
      </c>
      <c r="C44" s="340"/>
      <c r="D44" s="443">
        <f t="shared" si="86"/>
        <v>0</v>
      </c>
      <c r="E44" s="443">
        <f t="shared" si="86"/>
        <v>0</v>
      </c>
      <c r="F44" s="443">
        <f t="shared" si="86"/>
        <v>0</v>
      </c>
      <c r="G44" s="443">
        <f t="shared" si="87"/>
        <v>6457</v>
      </c>
      <c r="H44" s="443">
        <f t="shared" si="87"/>
        <v>6457</v>
      </c>
      <c r="I44" s="443">
        <f t="shared" si="87"/>
        <v>0</v>
      </c>
      <c r="J44" s="179">
        <f t="shared" si="88"/>
        <v>0</v>
      </c>
      <c r="K44" s="443">
        <f t="shared" si="82"/>
        <v>0</v>
      </c>
      <c r="L44" s="170">
        <f t="shared" si="89"/>
        <v>0</v>
      </c>
      <c r="M44" s="170" t="e">
        <f t="shared" si="83"/>
        <v>#DIV/0!</v>
      </c>
      <c r="N44" s="443">
        <f t="shared" si="84"/>
        <v>6457</v>
      </c>
      <c r="O44" s="443">
        <f t="shared" si="85"/>
        <v>0</v>
      </c>
      <c r="P44" s="171">
        <f t="shared" si="14"/>
        <v>1</v>
      </c>
      <c r="Q44" s="443">
        <f t="shared" si="63"/>
        <v>0</v>
      </c>
      <c r="R44" s="443">
        <f t="shared" si="15"/>
        <v>0</v>
      </c>
      <c r="S44" s="590"/>
      <c r="CJ44" s="69" t="b">
        <f t="shared" si="24"/>
        <v>1</v>
      </c>
    </row>
    <row r="45" spans="1:88" s="63" customFormat="1" x14ac:dyDescent="0.35">
      <c r="A45" s="178"/>
      <c r="B45" s="452" t="s">
        <v>32</v>
      </c>
      <c r="C45" s="452"/>
      <c r="D45" s="443">
        <f t="shared" si="86"/>
        <v>0</v>
      </c>
      <c r="E45" s="443">
        <f t="shared" si="86"/>
        <v>0</v>
      </c>
      <c r="F45" s="443">
        <f t="shared" si="86"/>
        <v>0</v>
      </c>
      <c r="G45" s="443">
        <f t="shared" si="87"/>
        <v>48192.17</v>
      </c>
      <c r="H45" s="443">
        <f t="shared" si="87"/>
        <v>48192.17</v>
      </c>
      <c r="I45" s="443">
        <f t="shared" si="87"/>
        <v>0</v>
      </c>
      <c r="J45" s="179">
        <f t="shared" si="88"/>
        <v>0</v>
      </c>
      <c r="K45" s="443">
        <f t="shared" si="82"/>
        <v>0</v>
      </c>
      <c r="L45" s="170">
        <f t="shared" si="89"/>
        <v>0</v>
      </c>
      <c r="M45" s="170" t="e">
        <f t="shared" si="83"/>
        <v>#DIV/0!</v>
      </c>
      <c r="N45" s="443">
        <f t="shared" si="84"/>
        <v>48192.17</v>
      </c>
      <c r="O45" s="443">
        <f t="shared" si="85"/>
        <v>0</v>
      </c>
      <c r="P45" s="171">
        <f t="shared" si="14"/>
        <v>1</v>
      </c>
      <c r="Q45" s="443">
        <f t="shared" si="63"/>
        <v>0</v>
      </c>
      <c r="R45" s="443">
        <f t="shared" si="15"/>
        <v>0</v>
      </c>
      <c r="S45" s="590"/>
      <c r="CJ45" s="69" t="b">
        <f t="shared" si="24"/>
        <v>1</v>
      </c>
    </row>
    <row r="46" spans="1:88" s="63" customFormat="1" x14ac:dyDescent="0.35">
      <c r="A46" s="181"/>
      <c r="B46" s="340" t="s">
        <v>17</v>
      </c>
      <c r="C46" s="340"/>
      <c r="D46" s="443">
        <f t="shared" si="86"/>
        <v>0</v>
      </c>
      <c r="E46" s="443">
        <f t="shared" si="86"/>
        <v>0</v>
      </c>
      <c r="F46" s="443">
        <f t="shared" si="86"/>
        <v>0</v>
      </c>
      <c r="G46" s="443">
        <f t="shared" si="87"/>
        <v>0</v>
      </c>
      <c r="H46" s="443">
        <f t="shared" si="87"/>
        <v>0</v>
      </c>
      <c r="I46" s="443">
        <f t="shared" si="87"/>
        <v>0</v>
      </c>
      <c r="J46" s="179" t="e">
        <f t="shared" si="88"/>
        <v>#DIV/0!</v>
      </c>
      <c r="K46" s="443">
        <f t="shared" si="82"/>
        <v>0</v>
      </c>
      <c r="L46" s="170" t="e">
        <f t="shared" si="89"/>
        <v>#DIV/0!</v>
      </c>
      <c r="M46" s="170" t="e">
        <f t="shared" si="83"/>
        <v>#DIV/0!</v>
      </c>
      <c r="N46" s="443">
        <f t="shared" si="84"/>
        <v>0</v>
      </c>
      <c r="O46" s="443">
        <f t="shared" si="85"/>
        <v>0</v>
      </c>
      <c r="P46" s="170" t="e">
        <f t="shared" si="14"/>
        <v>#DIV/0!</v>
      </c>
      <c r="Q46" s="443">
        <f t="shared" si="63"/>
        <v>0</v>
      </c>
      <c r="R46" s="443">
        <f t="shared" si="15"/>
        <v>0</v>
      </c>
      <c r="S46" s="590"/>
      <c r="CJ46" s="69" t="b">
        <f t="shared" si="24"/>
        <v>1</v>
      </c>
    </row>
    <row r="47" spans="1:88" s="63" customFormat="1" ht="93" x14ac:dyDescent="0.35">
      <c r="A47" s="182" t="s">
        <v>44</v>
      </c>
      <c r="B47" s="168" t="s">
        <v>170</v>
      </c>
      <c r="C47" s="252" t="s">
        <v>23</v>
      </c>
      <c r="D47" s="64">
        <f t="shared" ref="D47:I47" si="90">SUM(D48:D52)</f>
        <v>0</v>
      </c>
      <c r="E47" s="64">
        <f t="shared" si="90"/>
        <v>0</v>
      </c>
      <c r="F47" s="64">
        <f t="shared" si="90"/>
        <v>0</v>
      </c>
      <c r="G47" s="64">
        <f>SUM(G48:G52)</f>
        <v>57987</v>
      </c>
      <c r="H47" s="64">
        <f t="shared" si="90"/>
        <v>57987</v>
      </c>
      <c r="I47" s="64">
        <f t="shared" si="90"/>
        <v>0</v>
      </c>
      <c r="J47" s="177">
        <f>I47/H47</f>
        <v>0</v>
      </c>
      <c r="K47" s="64">
        <f>SUM(K48:K52)</f>
        <v>0</v>
      </c>
      <c r="L47" s="169">
        <f>K47/H47</f>
        <v>0</v>
      </c>
      <c r="M47" s="477" t="e">
        <f>K47/I47</f>
        <v>#DIV/0!</v>
      </c>
      <c r="N47" s="64">
        <f>SUM(N48:N52)</f>
        <v>57987</v>
      </c>
      <c r="O47" s="64">
        <f t="shared" si="85"/>
        <v>0</v>
      </c>
      <c r="P47" s="169">
        <f t="shared" si="14"/>
        <v>1</v>
      </c>
      <c r="Q47" s="64">
        <f t="shared" si="63"/>
        <v>0</v>
      </c>
      <c r="R47" s="64">
        <f t="shared" si="15"/>
        <v>0</v>
      </c>
      <c r="S47" s="589" t="s">
        <v>497</v>
      </c>
      <c r="CJ47" s="69" t="b">
        <f t="shared" si="24"/>
        <v>1</v>
      </c>
    </row>
    <row r="48" spans="1:88" s="63" customFormat="1" x14ac:dyDescent="0.35">
      <c r="A48" s="183"/>
      <c r="B48" s="340" t="s">
        <v>16</v>
      </c>
      <c r="C48" s="340"/>
      <c r="D48" s="443"/>
      <c r="E48" s="443"/>
      <c r="F48" s="443"/>
      <c r="G48" s="443"/>
      <c r="H48" s="18"/>
      <c r="I48" s="443"/>
      <c r="J48" s="179" t="e">
        <f t="shared" ref="J48:J52" si="91">I48/H48</f>
        <v>#DIV/0!</v>
      </c>
      <c r="K48" s="443"/>
      <c r="L48" s="170" t="e">
        <f t="shared" ref="L48:L52" si="92">K48/H48</f>
        <v>#DIV/0!</v>
      </c>
      <c r="M48" s="251" t="e">
        <f t="shared" ref="M48:M111" si="93">K48/I48</f>
        <v>#DIV/0!</v>
      </c>
      <c r="N48" s="443"/>
      <c r="O48" s="18">
        <f t="shared" si="85"/>
        <v>0</v>
      </c>
      <c r="P48" s="170" t="e">
        <f t="shared" si="14"/>
        <v>#DIV/0!</v>
      </c>
      <c r="Q48" s="443">
        <f t="shared" si="63"/>
        <v>0</v>
      </c>
      <c r="R48" s="443">
        <f t="shared" si="15"/>
        <v>0</v>
      </c>
      <c r="S48" s="590"/>
      <c r="CJ48" s="69" t="b">
        <f t="shared" si="24"/>
        <v>1</v>
      </c>
    </row>
    <row r="49" spans="1:88" s="63" customFormat="1" x14ac:dyDescent="0.35">
      <c r="A49" s="183"/>
      <c r="B49" s="340" t="s">
        <v>14</v>
      </c>
      <c r="C49" s="340"/>
      <c r="D49" s="443"/>
      <c r="E49" s="443"/>
      <c r="F49" s="443"/>
      <c r="G49" s="443">
        <v>57987</v>
      </c>
      <c r="H49" s="443">
        <v>57987</v>
      </c>
      <c r="I49" s="443"/>
      <c r="J49" s="180">
        <f t="shared" si="91"/>
        <v>0</v>
      </c>
      <c r="K49" s="443"/>
      <c r="L49" s="171">
        <f t="shared" si="92"/>
        <v>0</v>
      </c>
      <c r="M49" s="251" t="e">
        <f t="shared" si="93"/>
        <v>#DIV/0!</v>
      </c>
      <c r="N49" s="443">
        <v>57987</v>
      </c>
      <c r="O49" s="443">
        <f t="shared" si="85"/>
        <v>0</v>
      </c>
      <c r="P49" s="171">
        <f t="shared" si="14"/>
        <v>1</v>
      </c>
      <c r="Q49" s="443">
        <f t="shared" si="63"/>
        <v>0</v>
      </c>
      <c r="R49" s="443">
        <f t="shared" si="15"/>
        <v>0</v>
      </c>
      <c r="S49" s="590"/>
      <c r="CG49" s="260">
        <f>I49-K49</f>
        <v>0</v>
      </c>
      <c r="CJ49" s="69" t="b">
        <f t="shared" si="24"/>
        <v>1</v>
      </c>
    </row>
    <row r="50" spans="1:88" s="63" customFormat="1" x14ac:dyDescent="0.35">
      <c r="A50" s="183"/>
      <c r="B50" s="340" t="s">
        <v>25</v>
      </c>
      <c r="C50" s="340"/>
      <c r="D50" s="443"/>
      <c r="E50" s="443"/>
      <c r="F50" s="443"/>
      <c r="G50" s="443"/>
      <c r="H50" s="443"/>
      <c r="I50" s="443"/>
      <c r="J50" s="179" t="e">
        <f t="shared" si="91"/>
        <v>#DIV/0!</v>
      </c>
      <c r="K50" s="443"/>
      <c r="L50" s="170" t="e">
        <f t="shared" si="92"/>
        <v>#DIV/0!</v>
      </c>
      <c r="M50" s="251" t="e">
        <f t="shared" si="93"/>
        <v>#DIV/0!</v>
      </c>
      <c r="N50" s="443"/>
      <c r="O50" s="443">
        <f t="shared" si="85"/>
        <v>0</v>
      </c>
      <c r="P50" s="170" t="e">
        <f t="shared" si="14"/>
        <v>#DIV/0!</v>
      </c>
      <c r="Q50" s="443">
        <f t="shared" si="63"/>
        <v>0</v>
      </c>
      <c r="R50" s="443">
        <f t="shared" si="15"/>
        <v>0</v>
      </c>
      <c r="S50" s="590"/>
      <c r="CJ50" s="69" t="b">
        <f t="shared" si="24"/>
        <v>1</v>
      </c>
    </row>
    <row r="51" spans="1:88" s="63" customFormat="1" x14ac:dyDescent="0.35">
      <c r="A51" s="183"/>
      <c r="B51" s="340" t="s">
        <v>32</v>
      </c>
      <c r="C51" s="340"/>
      <c r="D51" s="443"/>
      <c r="E51" s="443"/>
      <c r="F51" s="443"/>
      <c r="G51" s="443"/>
      <c r="H51" s="443"/>
      <c r="I51" s="443"/>
      <c r="J51" s="179" t="e">
        <f t="shared" si="91"/>
        <v>#DIV/0!</v>
      </c>
      <c r="K51" s="443"/>
      <c r="L51" s="170" t="e">
        <f t="shared" si="92"/>
        <v>#DIV/0!</v>
      </c>
      <c r="M51" s="251" t="e">
        <f t="shared" si="93"/>
        <v>#DIV/0!</v>
      </c>
      <c r="N51" s="443"/>
      <c r="O51" s="443">
        <f t="shared" si="85"/>
        <v>0</v>
      </c>
      <c r="P51" s="170" t="e">
        <f t="shared" si="14"/>
        <v>#DIV/0!</v>
      </c>
      <c r="Q51" s="443">
        <f t="shared" si="63"/>
        <v>0</v>
      </c>
      <c r="R51" s="443">
        <f t="shared" si="15"/>
        <v>0</v>
      </c>
      <c r="S51" s="590"/>
      <c r="CJ51" s="69" t="b">
        <f t="shared" si="24"/>
        <v>1</v>
      </c>
    </row>
    <row r="52" spans="1:88" s="63" customFormat="1" x14ac:dyDescent="0.35">
      <c r="A52" s="185"/>
      <c r="B52" s="340" t="s">
        <v>17</v>
      </c>
      <c r="C52" s="340"/>
      <c r="D52" s="443"/>
      <c r="E52" s="443"/>
      <c r="F52" s="443"/>
      <c r="G52" s="443"/>
      <c r="H52" s="18"/>
      <c r="I52" s="443"/>
      <c r="J52" s="179" t="e">
        <f t="shared" si="91"/>
        <v>#DIV/0!</v>
      </c>
      <c r="K52" s="443"/>
      <c r="L52" s="170" t="e">
        <f t="shared" si="92"/>
        <v>#DIV/0!</v>
      </c>
      <c r="M52" s="251" t="e">
        <f t="shared" si="93"/>
        <v>#DIV/0!</v>
      </c>
      <c r="N52" s="443"/>
      <c r="O52" s="18">
        <f t="shared" si="85"/>
        <v>0</v>
      </c>
      <c r="P52" s="170" t="e">
        <f t="shared" si="14"/>
        <v>#DIV/0!</v>
      </c>
      <c r="Q52" s="443">
        <f t="shared" si="63"/>
        <v>0</v>
      </c>
      <c r="R52" s="443">
        <f t="shared" si="15"/>
        <v>0</v>
      </c>
      <c r="S52" s="590"/>
      <c r="CJ52" s="69" t="b">
        <f t="shared" si="24"/>
        <v>1</v>
      </c>
    </row>
    <row r="53" spans="1:88" s="63" customFormat="1" ht="93" x14ac:dyDescent="0.35">
      <c r="A53" s="182" t="s">
        <v>117</v>
      </c>
      <c r="B53" s="168" t="s">
        <v>172</v>
      </c>
      <c r="C53" s="252" t="s">
        <v>23</v>
      </c>
      <c r="D53" s="64">
        <f t="shared" ref="D53:I53" si="94">SUM(D54:D58)</f>
        <v>0</v>
      </c>
      <c r="E53" s="64">
        <f t="shared" si="94"/>
        <v>0</v>
      </c>
      <c r="F53" s="64">
        <f t="shared" si="94"/>
        <v>0</v>
      </c>
      <c r="G53" s="64">
        <f t="shared" si="94"/>
        <v>2804434</v>
      </c>
      <c r="H53" s="64">
        <f t="shared" si="94"/>
        <v>2804434</v>
      </c>
      <c r="I53" s="64">
        <f t="shared" si="94"/>
        <v>91655</v>
      </c>
      <c r="J53" s="177">
        <f>I53/H53</f>
        <v>0.03</v>
      </c>
      <c r="K53" s="64">
        <f>SUM(K54:K58)</f>
        <v>79849.7</v>
      </c>
      <c r="L53" s="169">
        <f>K53/H53</f>
        <v>0.03</v>
      </c>
      <c r="M53" s="169">
        <f t="shared" si="93"/>
        <v>0.87</v>
      </c>
      <c r="N53" s="64">
        <f>SUM(N54:N58)</f>
        <v>2804434</v>
      </c>
      <c r="O53" s="64">
        <f t="shared" si="85"/>
        <v>0</v>
      </c>
      <c r="P53" s="169">
        <f t="shared" si="14"/>
        <v>1</v>
      </c>
      <c r="Q53" s="64">
        <f t="shared" si="63"/>
        <v>0</v>
      </c>
      <c r="R53" s="64">
        <f t="shared" si="15"/>
        <v>11805.3</v>
      </c>
      <c r="S53" s="557" t="s">
        <v>517</v>
      </c>
      <c r="CJ53" s="69" t="b">
        <f t="shared" si="24"/>
        <v>1</v>
      </c>
    </row>
    <row r="54" spans="1:88" s="63" customFormat="1" x14ac:dyDescent="0.35">
      <c r="A54" s="183"/>
      <c r="B54" s="340" t="s">
        <v>16</v>
      </c>
      <c r="C54" s="340"/>
      <c r="D54" s="443"/>
      <c r="E54" s="443"/>
      <c r="F54" s="443"/>
      <c r="G54" s="443"/>
      <c r="H54" s="18"/>
      <c r="I54" s="443"/>
      <c r="J54" s="179" t="e">
        <f t="shared" ref="J54:J58" si="95">I54/H54</f>
        <v>#DIV/0!</v>
      </c>
      <c r="K54" s="443"/>
      <c r="L54" s="170" t="e">
        <f t="shared" ref="L54:L58" si="96">K54/H54</f>
        <v>#DIV/0!</v>
      </c>
      <c r="M54" s="478" t="e">
        <f t="shared" si="93"/>
        <v>#DIV/0!</v>
      </c>
      <c r="N54" s="443"/>
      <c r="O54" s="18">
        <f t="shared" si="85"/>
        <v>0</v>
      </c>
      <c r="P54" s="170" t="e">
        <f t="shared" si="14"/>
        <v>#DIV/0!</v>
      </c>
      <c r="Q54" s="443">
        <f t="shared" si="63"/>
        <v>0</v>
      </c>
      <c r="R54" s="443">
        <f t="shared" si="15"/>
        <v>0</v>
      </c>
      <c r="S54" s="557"/>
      <c r="CJ54" s="69" t="b">
        <f t="shared" si="24"/>
        <v>1</v>
      </c>
    </row>
    <row r="55" spans="1:88" s="63" customFormat="1" x14ac:dyDescent="0.35">
      <c r="A55" s="183"/>
      <c r="B55" s="340" t="s">
        <v>14</v>
      </c>
      <c r="C55" s="340"/>
      <c r="D55" s="443"/>
      <c r="E55" s="443"/>
      <c r="F55" s="443"/>
      <c r="G55" s="443">
        <v>2804434</v>
      </c>
      <c r="H55" s="443">
        <v>2804434</v>
      </c>
      <c r="I55" s="443">
        <v>91655</v>
      </c>
      <c r="J55" s="180">
        <f t="shared" si="95"/>
        <v>0.03</v>
      </c>
      <c r="K55" s="443">
        <v>79849.7</v>
      </c>
      <c r="L55" s="171">
        <f t="shared" si="96"/>
        <v>0.03</v>
      </c>
      <c r="M55" s="246">
        <f t="shared" si="93"/>
        <v>0.87</v>
      </c>
      <c r="N55" s="443">
        <f>H55</f>
        <v>2804434</v>
      </c>
      <c r="O55" s="443">
        <f t="shared" si="85"/>
        <v>0</v>
      </c>
      <c r="P55" s="171">
        <f t="shared" si="14"/>
        <v>1</v>
      </c>
      <c r="Q55" s="443">
        <f t="shared" si="63"/>
        <v>0</v>
      </c>
      <c r="R55" s="443">
        <f t="shared" si="15"/>
        <v>11805.3</v>
      </c>
      <c r="S55" s="557"/>
      <c r="CG55" s="260">
        <f>I55-K55</f>
        <v>11805.3</v>
      </c>
      <c r="CJ55" s="69" t="b">
        <f t="shared" si="24"/>
        <v>1</v>
      </c>
    </row>
    <row r="56" spans="1:88" s="63" customFormat="1" x14ac:dyDescent="0.35">
      <c r="A56" s="183"/>
      <c r="B56" s="340" t="s">
        <v>25</v>
      </c>
      <c r="C56" s="340"/>
      <c r="D56" s="443"/>
      <c r="E56" s="443"/>
      <c r="F56" s="443"/>
      <c r="G56" s="443"/>
      <c r="H56" s="443"/>
      <c r="I56" s="443"/>
      <c r="J56" s="179" t="e">
        <f t="shared" si="95"/>
        <v>#DIV/0!</v>
      </c>
      <c r="K56" s="443"/>
      <c r="L56" s="170" t="e">
        <f t="shared" si="96"/>
        <v>#DIV/0!</v>
      </c>
      <c r="M56" s="251" t="e">
        <f t="shared" si="93"/>
        <v>#DIV/0!</v>
      </c>
      <c r="N56" s="443"/>
      <c r="O56" s="443">
        <f t="shared" si="85"/>
        <v>0</v>
      </c>
      <c r="P56" s="170" t="e">
        <f t="shared" si="14"/>
        <v>#DIV/0!</v>
      </c>
      <c r="Q56" s="443">
        <f t="shared" si="63"/>
        <v>0</v>
      </c>
      <c r="R56" s="443">
        <f t="shared" si="15"/>
        <v>0</v>
      </c>
      <c r="S56" s="557"/>
      <c r="CJ56" s="69" t="b">
        <f t="shared" si="24"/>
        <v>1</v>
      </c>
    </row>
    <row r="57" spans="1:88" s="63" customFormat="1" x14ac:dyDescent="0.35">
      <c r="A57" s="183"/>
      <c r="B57" s="340" t="s">
        <v>32</v>
      </c>
      <c r="C57" s="340"/>
      <c r="D57" s="443"/>
      <c r="E57" s="443"/>
      <c r="F57" s="443"/>
      <c r="G57" s="443"/>
      <c r="H57" s="443"/>
      <c r="I57" s="443"/>
      <c r="J57" s="179" t="e">
        <f t="shared" si="95"/>
        <v>#DIV/0!</v>
      </c>
      <c r="K57" s="443"/>
      <c r="L57" s="170" t="e">
        <f t="shared" si="96"/>
        <v>#DIV/0!</v>
      </c>
      <c r="M57" s="251" t="e">
        <f t="shared" si="93"/>
        <v>#DIV/0!</v>
      </c>
      <c r="N57" s="443"/>
      <c r="O57" s="443">
        <f t="shared" si="85"/>
        <v>0</v>
      </c>
      <c r="P57" s="170" t="e">
        <f t="shared" si="14"/>
        <v>#DIV/0!</v>
      </c>
      <c r="Q57" s="443">
        <f t="shared" si="63"/>
        <v>0</v>
      </c>
      <c r="R57" s="443">
        <f t="shared" si="15"/>
        <v>0</v>
      </c>
      <c r="S57" s="557"/>
      <c r="CJ57" s="69" t="b">
        <f t="shared" si="24"/>
        <v>1</v>
      </c>
    </row>
    <row r="58" spans="1:88" s="63" customFormat="1" x14ac:dyDescent="0.35">
      <c r="A58" s="185"/>
      <c r="B58" s="340" t="s">
        <v>17</v>
      </c>
      <c r="C58" s="340"/>
      <c r="D58" s="443"/>
      <c r="E58" s="443"/>
      <c r="F58" s="443"/>
      <c r="G58" s="443"/>
      <c r="H58" s="18"/>
      <c r="I58" s="443"/>
      <c r="J58" s="179" t="e">
        <f t="shared" si="95"/>
        <v>#DIV/0!</v>
      </c>
      <c r="K58" s="443"/>
      <c r="L58" s="170" t="e">
        <f t="shared" si="96"/>
        <v>#DIV/0!</v>
      </c>
      <c r="M58" s="251" t="e">
        <f t="shared" si="93"/>
        <v>#DIV/0!</v>
      </c>
      <c r="N58" s="443"/>
      <c r="O58" s="18">
        <f t="shared" si="85"/>
        <v>0</v>
      </c>
      <c r="P58" s="170" t="e">
        <f t="shared" si="14"/>
        <v>#DIV/0!</v>
      </c>
      <c r="Q58" s="443">
        <f t="shared" si="63"/>
        <v>0</v>
      </c>
      <c r="R58" s="443">
        <f t="shared" si="15"/>
        <v>0</v>
      </c>
      <c r="S58" s="557"/>
      <c r="CJ58" s="69" t="b">
        <f t="shared" si="24"/>
        <v>1</v>
      </c>
    </row>
    <row r="59" spans="1:88" s="63" customFormat="1" ht="114.75" customHeight="1" x14ac:dyDescent="0.35">
      <c r="A59" s="182" t="s">
        <v>118</v>
      </c>
      <c r="B59" s="168" t="s">
        <v>171</v>
      </c>
      <c r="C59" s="252" t="s">
        <v>23</v>
      </c>
      <c r="D59" s="64">
        <f t="shared" ref="D59:I59" si="97">SUM(D60:D64)</f>
        <v>0</v>
      </c>
      <c r="E59" s="64">
        <f t="shared" si="97"/>
        <v>0</v>
      </c>
      <c r="F59" s="64">
        <f t="shared" si="97"/>
        <v>0</v>
      </c>
      <c r="G59" s="64">
        <f t="shared" si="97"/>
        <v>4669674</v>
      </c>
      <c r="H59" s="64">
        <f t="shared" si="97"/>
        <v>4669674</v>
      </c>
      <c r="I59" s="64">
        <f t="shared" si="97"/>
        <v>109153</v>
      </c>
      <c r="J59" s="177">
        <f>I59/H59</f>
        <v>0.02</v>
      </c>
      <c r="K59" s="64">
        <f>SUM(K60:K64)</f>
        <v>89604.73</v>
      </c>
      <c r="L59" s="169">
        <f>K59/H59</f>
        <v>0.02</v>
      </c>
      <c r="M59" s="169">
        <f t="shared" si="93"/>
        <v>0.82</v>
      </c>
      <c r="N59" s="64">
        <f>SUM(N60:N64)</f>
        <v>4669674</v>
      </c>
      <c r="O59" s="64">
        <f t="shared" si="85"/>
        <v>0</v>
      </c>
      <c r="P59" s="169">
        <f t="shared" si="14"/>
        <v>1</v>
      </c>
      <c r="Q59" s="64">
        <f t="shared" si="63"/>
        <v>0</v>
      </c>
      <c r="R59" s="64">
        <f t="shared" si="15"/>
        <v>19548.27</v>
      </c>
      <c r="S59" s="557" t="s">
        <v>518</v>
      </c>
      <c r="CG59" s="63" t="b">
        <f>3229178.4+904631.8+100608.3=H61</f>
        <v>0</v>
      </c>
      <c r="CJ59" s="69" t="b">
        <f t="shared" si="24"/>
        <v>1</v>
      </c>
    </row>
    <row r="60" spans="1:88" s="63" customFormat="1" x14ac:dyDescent="0.35">
      <c r="A60" s="183"/>
      <c r="B60" s="340" t="s">
        <v>16</v>
      </c>
      <c r="C60" s="340"/>
      <c r="D60" s="443"/>
      <c r="E60" s="443"/>
      <c r="F60" s="443"/>
      <c r="G60" s="443"/>
      <c r="H60" s="18"/>
      <c r="I60" s="443"/>
      <c r="J60" s="179" t="e">
        <f t="shared" ref="J60:J64" si="98">I60/H60</f>
        <v>#DIV/0!</v>
      </c>
      <c r="K60" s="443"/>
      <c r="L60" s="170" t="e">
        <f t="shared" ref="L60:L64" si="99">K60/H60</f>
        <v>#DIV/0!</v>
      </c>
      <c r="M60" s="251" t="e">
        <f t="shared" si="93"/>
        <v>#DIV/0!</v>
      </c>
      <c r="N60" s="443"/>
      <c r="O60" s="18">
        <f t="shared" si="85"/>
        <v>0</v>
      </c>
      <c r="P60" s="170" t="e">
        <f t="shared" si="14"/>
        <v>#DIV/0!</v>
      </c>
      <c r="Q60" s="443">
        <f t="shared" si="63"/>
        <v>0</v>
      </c>
      <c r="R60" s="443">
        <f t="shared" si="15"/>
        <v>0</v>
      </c>
      <c r="S60" s="557"/>
      <c r="CJ60" s="69" t="b">
        <f t="shared" si="24"/>
        <v>1</v>
      </c>
    </row>
    <row r="61" spans="1:88" s="63" customFormat="1" x14ac:dyDescent="0.35">
      <c r="A61" s="183"/>
      <c r="B61" s="340" t="s">
        <v>14</v>
      </c>
      <c r="C61" s="340"/>
      <c r="D61" s="443"/>
      <c r="E61" s="443"/>
      <c r="F61" s="443"/>
      <c r="G61" s="443">
        <v>4669674</v>
      </c>
      <c r="H61" s="443">
        <v>4669674</v>
      </c>
      <c r="I61" s="443">
        <v>109153</v>
      </c>
      <c r="J61" s="180">
        <f t="shared" si="98"/>
        <v>0.02</v>
      </c>
      <c r="K61" s="443">
        <v>89604.73</v>
      </c>
      <c r="L61" s="171">
        <f t="shared" si="99"/>
        <v>0.02</v>
      </c>
      <c r="M61" s="246">
        <f t="shared" si="93"/>
        <v>0.82</v>
      </c>
      <c r="N61" s="443">
        <v>4669674</v>
      </c>
      <c r="O61" s="443">
        <f t="shared" si="85"/>
        <v>0</v>
      </c>
      <c r="P61" s="171">
        <f t="shared" si="14"/>
        <v>1</v>
      </c>
      <c r="Q61" s="443">
        <f t="shared" si="63"/>
        <v>0</v>
      </c>
      <c r="R61" s="443">
        <f t="shared" si="15"/>
        <v>19548.27</v>
      </c>
      <c r="S61" s="557"/>
      <c r="CG61" s="260">
        <f>I61-K61</f>
        <v>19548.27</v>
      </c>
      <c r="CJ61" s="69" t="b">
        <f t="shared" si="24"/>
        <v>1</v>
      </c>
    </row>
    <row r="62" spans="1:88" s="63" customFormat="1" x14ac:dyDescent="0.35">
      <c r="A62" s="183"/>
      <c r="B62" s="340" t="s">
        <v>25</v>
      </c>
      <c r="C62" s="340"/>
      <c r="D62" s="443"/>
      <c r="E62" s="443"/>
      <c r="F62" s="443"/>
      <c r="G62" s="443"/>
      <c r="H62" s="443"/>
      <c r="I62" s="443"/>
      <c r="J62" s="179" t="e">
        <f t="shared" si="98"/>
        <v>#DIV/0!</v>
      </c>
      <c r="K62" s="443"/>
      <c r="L62" s="170" t="e">
        <f t="shared" si="99"/>
        <v>#DIV/0!</v>
      </c>
      <c r="M62" s="251" t="e">
        <f t="shared" si="93"/>
        <v>#DIV/0!</v>
      </c>
      <c r="N62" s="443"/>
      <c r="O62" s="443">
        <f t="shared" si="85"/>
        <v>0</v>
      </c>
      <c r="P62" s="170" t="e">
        <f t="shared" si="14"/>
        <v>#DIV/0!</v>
      </c>
      <c r="Q62" s="443">
        <f t="shared" si="63"/>
        <v>0</v>
      </c>
      <c r="R62" s="443">
        <f t="shared" si="15"/>
        <v>0</v>
      </c>
      <c r="S62" s="557"/>
      <c r="CJ62" s="69" t="b">
        <f t="shared" si="24"/>
        <v>1</v>
      </c>
    </row>
    <row r="63" spans="1:88" s="63" customFormat="1" x14ac:dyDescent="0.35">
      <c r="A63" s="183"/>
      <c r="B63" s="340" t="s">
        <v>32</v>
      </c>
      <c r="C63" s="340"/>
      <c r="D63" s="443"/>
      <c r="E63" s="443"/>
      <c r="F63" s="443"/>
      <c r="G63" s="443"/>
      <c r="H63" s="443"/>
      <c r="I63" s="443"/>
      <c r="J63" s="179" t="e">
        <f t="shared" si="98"/>
        <v>#DIV/0!</v>
      </c>
      <c r="K63" s="443"/>
      <c r="L63" s="170" t="e">
        <f t="shared" si="99"/>
        <v>#DIV/0!</v>
      </c>
      <c r="M63" s="170" t="e">
        <f t="shared" si="93"/>
        <v>#DIV/0!</v>
      </c>
      <c r="N63" s="443"/>
      <c r="O63" s="443">
        <f t="shared" si="85"/>
        <v>0</v>
      </c>
      <c r="P63" s="170" t="e">
        <f t="shared" si="14"/>
        <v>#DIV/0!</v>
      </c>
      <c r="Q63" s="443">
        <f t="shared" si="63"/>
        <v>0</v>
      </c>
      <c r="R63" s="443">
        <f t="shared" si="15"/>
        <v>0</v>
      </c>
      <c r="S63" s="557"/>
      <c r="CJ63" s="69" t="b">
        <f t="shared" si="24"/>
        <v>1</v>
      </c>
    </row>
    <row r="64" spans="1:88" s="63" customFormat="1" x14ac:dyDescent="0.35">
      <c r="A64" s="185"/>
      <c r="B64" s="340" t="s">
        <v>17</v>
      </c>
      <c r="C64" s="340"/>
      <c r="D64" s="443"/>
      <c r="E64" s="443"/>
      <c r="F64" s="443"/>
      <c r="G64" s="443"/>
      <c r="H64" s="18"/>
      <c r="I64" s="443"/>
      <c r="J64" s="179" t="e">
        <f t="shared" si="98"/>
        <v>#DIV/0!</v>
      </c>
      <c r="K64" s="443"/>
      <c r="L64" s="170" t="e">
        <f t="shared" si="99"/>
        <v>#DIV/0!</v>
      </c>
      <c r="M64" s="170" t="e">
        <f t="shared" si="93"/>
        <v>#DIV/0!</v>
      </c>
      <c r="N64" s="443"/>
      <c r="O64" s="18">
        <f t="shared" si="85"/>
        <v>0</v>
      </c>
      <c r="P64" s="170" t="e">
        <f t="shared" si="14"/>
        <v>#DIV/0!</v>
      </c>
      <c r="Q64" s="443">
        <f t="shared" si="63"/>
        <v>0</v>
      </c>
      <c r="R64" s="443">
        <f t="shared" si="15"/>
        <v>0</v>
      </c>
      <c r="S64" s="557"/>
      <c r="CJ64" s="69" t="b">
        <f t="shared" si="24"/>
        <v>1</v>
      </c>
    </row>
    <row r="65" spans="1:88" s="63" customFormat="1" ht="75" customHeight="1" x14ac:dyDescent="0.35">
      <c r="A65" s="182" t="s">
        <v>119</v>
      </c>
      <c r="B65" s="168" t="s">
        <v>173</v>
      </c>
      <c r="C65" s="252" t="s">
        <v>23</v>
      </c>
      <c r="D65" s="64">
        <f t="shared" ref="D65:I65" si="100">SUM(D66:D70)</f>
        <v>0</v>
      </c>
      <c r="E65" s="64">
        <f t="shared" si="100"/>
        <v>0</v>
      </c>
      <c r="F65" s="64">
        <f t="shared" si="100"/>
        <v>0</v>
      </c>
      <c r="G65" s="64">
        <f t="shared" si="100"/>
        <v>347790</v>
      </c>
      <c r="H65" s="64">
        <f t="shared" si="100"/>
        <v>347790</v>
      </c>
      <c r="I65" s="64">
        <f t="shared" si="100"/>
        <v>4121</v>
      </c>
      <c r="J65" s="177">
        <f>I65/H65</f>
        <v>0.01</v>
      </c>
      <c r="K65" s="64">
        <f>SUM(K66:K70)</f>
        <v>0</v>
      </c>
      <c r="L65" s="169">
        <f>K65/H65</f>
        <v>0</v>
      </c>
      <c r="M65" s="295">
        <f t="shared" si="93"/>
        <v>0</v>
      </c>
      <c r="N65" s="64">
        <f>SUM(N66:N70)</f>
        <v>347790</v>
      </c>
      <c r="O65" s="64">
        <f>H65-N65</f>
        <v>0</v>
      </c>
      <c r="P65" s="169">
        <f t="shared" si="14"/>
        <v>1</v>
      </c>
      <c r="Q65" s="64">
        <f t="shared" si="63"/>
        <v>0</v>
      </c>
      <c r="R65" s="64">
        <f t="shared" si="15"/>
        <v>4121</v>
      </c>
      <c r="S65" s="544" t="s">
        <v>498</v>
      </c>
      <c r="CJ65" s="69" t="b">
        <f t="shared" si="24"/>
        <v>1</v>
      </c>
    </row>
    <row r="66" spans="1:88" s="63" customFormat="1" ht="69.75" customHeight="1" x14ac:dyDescent="0.35">
      <c r="A66" s="183"/>
      <c r="B66" s="340" t="s">
        <v>16</v>
      </c>
      <c r="C66" s="340"/>
      <c r="D66" s="443"/>
      <c r="E66" s="443"/>
      <c r="F66" s="443"/>
      <c r="G66" s="443"/>
      <c r="H66" s="18"/>
      <c r="I66" s="443"/>
      <c r="J66" s="179" t="e">
        <f t="shared" ref="J66:J70" si="101">I66/H66</f>
        <v>#DIV/0!</v>
      </c>
      <c r="K66" s="443"/>
      <c r="L66" s="170" t="e">
        <f t="shared" ref="L66:L70" si="102">K66/H66</f>
        <v>#DIV/0!</v>
      </c>
      <c r="M66" s="251" t="e">
        <f t="shared" si="93"/>
        <v>#DIV/0!</v>
      </c>
      <c r="N66" s="443"/>
      <c r="O66" s="18">
        <f>H66-N66</f>
        <v>0</v>
      </c>
      <c r="P66" s="170" t="e">
        <f t="shared" si="14"/>
        <v>#DIV/0!</v>
      </c>
      <c r="Q66" s="443">
        <f t="shared" si="63"/>
        <v>0</v>
      </c>
      <c r="R66" s="443">
        <f t="shared" si="15"/>
        <v>0</v>
      </c>
      <c r="S66" s="545"/>
      <c r="CJ66" s="69" t="b">
        <f t="shared" si="24"/>
        <v>1</v>
      </c>
    </row>
    <row r="67" spans="1:88" s="63" customFormat="1" ht="77.25" customHeight="1" x14ac:dyDescent="0.35">
      <c r="A67" s="183"/>
      <c r="B67" s="340" t="s">
        <v>14</v>
      </c>
      <c r="C67" s="340"/>
      <c r="D67" s="443"/>
      <c r="E67" s="443"/>
      <c r="F67" s="443"/>
      <c r="G67" s="443">
        <v>347790</v>
      </c>
      <c r="H67" s="443">
        <v>347790</v>
      </c>
      <c r="I67" s="443">
        <v>4121</v>
      </c>
      <c r="J67" s="180">
        <f t="shared" si="101"/>
        <v>0.01</v>
      </c>
      <c r="K67" s="443"/>
      <c r="L67" s="171">
        <f t="shared" si="102"/>
        <v>0</v>
      </c>
      <c r="M67" s="251">
        <f t="shared" si="93"/>
        <v>0</v>
      </c>
      <c r="N67" s="443">
        <v>347790</v>
      </c>
      <c r="O67" s="18">
        <f t="shared" ref="O67:O70" si="103">H67-N67</f>
        <v>0</v>
      </c>
      <c r="P67" s="171">
        <f t="shared" si="14"/>
        <v>1</v>
      </c>
      <c r="Q67" s="443">
        <f t="shared" si="63"/>
        <v>0</v>
      </c>
      <c r="R67" s="443">
        <f t="shared" si="15"/>
        <v>4121</v>
      </c>
      <c r="S67" s="545"/>
      <c r="CG67" s="260">
        <f>I67-K67</f>
        <v>4121</v>
      </c>
      <c r="CJ67" s="69" t="b">
        <f t="shared" si="24"/>
        <v>1</v>
      </c>
    </row>
    <row r="68" spans="1:88" s="63" customFormat="1" ht="69.75" customHeight="1" x14ac:dyDescent="0.35">
      <c r="A68" s="183"/>
      <c r="B68" s="340" t="s">
        <v>25</v>
      </c>
      <c r="C68" s="340"/>
      <c r="D68" s="443"/>
      <c r="E68" s="443"/>
      <c r="F68" s="443"/>
      <c r="G68" s="443"/>
      <c r="H68" s="443"/>
      <c r="I68" s="443"/>
      <c r="J68" s="179" t="e">
        <f t="shared" si="101"/>
        <v>#DIV/0!</v>
      </c>
      <c r="K68" s="443"/>
      <c r="L68" s="170" t="e">
        <f t="shared" si="102"/>
        <v>#DIV/0!</v>
      </c>
      <c r="M68" s="251" t="e">
        <f t="shared" si="93"/>
        <v>#DIV/0!</v>
      </c>
      <c r="N68" s="443"/>
      <c r="O68" s="18">
        <f t="shared" si="103"/>
        <v>0</v>
      </c>
      <c r="P68" s="170" t="e">
        <f t="shared" si="14"/>
        <v>#DIV/0!</v>
      </c>
      <c r="Q68" s="443">
        <f t="shared" si="63"/>
        <v>0</v>
      </c>
      <c r="R68" s="443">
        <f t="shared" si="15"/>
        <v>0</v>
      </c>
      <c r="S68" s="545"/>
      <c r="CJ68" s="69" t="b">
        <f t="shared" si="24"/>
        <v>1</v>
      </c>
    </row>
    <row r="69" spans="1:88" s="63" customFormat="1" ht="69.75" customHeight="1" x14ac:dyDescent="0.35">
      <c r="A69" s="183"/>
      <c r="B69" s="340" t="s">
        <v>32</v>
      </c>
      <c r="C69" s="340"/>
      <c r="D69" s="443"/>
      <c r="E69" s="443"/>
      <c r="F69" s="443"/>
      <c r="G69" s="443"/>
      <c r="H69" s="443"/>
      <c r="I69" s="443"/>
      <c r="J69" s="179" t="e">
        <f t="shared" si="101"/>
        <v>#DIV/0!</v>
      </c>
      <c r="K69" s="443"/>
      <c r="L69" s="170" t="e">
        <f t="shared" si="102"/>
        <v>#DIV/0!</v>
      </c>
      <c r="M69" s="170" t="e">
        <f t="shared" si="93"/>
        <v>#DIV/0!</v>
      </c>
      <c r="N69" s="443"/>
      <c r="O69" s="18">
        <f t="shared" si="103"/>
        <v>0</v>
      </c>
      <c r="P69" s="170" t="e">
        <f t="shared" si="14"/>
        <v>#DIV/0!</v>
      </c>
      <c r="Q69" s="443">
        <f t="shared" si="63"/>
        <v>0</v>
      </c>
      <c r="R69" s="443">
        <f t="shared" si="15"/>
        <v>0</v>
      </c>
      <c r="S69" s="545"/>
      <c r="CJ69" s="69" t="b">
        <f t="shared" si="24"/>
        <v>1</v>
      </c>
    </row>
    <row r="70" spans="1:88" s="63" customFormat="1" ht="82.5" customHeight="1" x14ac:dyDescent="0.35">
      <c r="A70" s="185"/>
      <c r="B70" s="340" t="s">
        <v>17</v>
      </c>
      <c r="C70" s="340"/>
      <c r="D70" s="443"/>
      <c r="E70" s="443"/>
      <c r="F70" s="443"/>
      <c r="G70" s="443"/>
      <c r="H70" s="18"/>
      <c r="I70" s="443"/>
      <c r="J70" s="179" t="e">
        <f t="shared" si="101"/>
        <v>#DIV/0!</v>
      </c>
      <c r="K70" s="443"/>
      <c r="L70" s="170" t="e">
        <f t="shared" si="102"/>
        <v>#DIV/0!</v>
      </c>
      <c r="M70" s="170" t="e">
        <f t="shared" si="93"/>
        <v>#DIV/0!</v>
      </c>
      <c r="N70" s="443"/>
      <c r="O70" s="18">
        <f t="shared" si="103"/>
        <v>0</v>
      </c>
      <c r="P70" s="170" t="e">
        <f t="shared" si="14"/>
        <v>#DIV/0!</v>
      </c>
      <c r="Q70" s="443">
        <f t="shared" si="63"/>
        <v>0</v>
      </c>
      <c r="R70" s="443">
        <f t="shared" si="15"/>
        <v>0</v>
      </c>
      <c r="S70" s="546"/>
      <c r="CJ70" s="69" t="b">
        <f t="shared" si="24"/>
        <v>1</v>
      </c>
    </row>
    <row r="71" spans="1:88" s="66" customFormat="1" ht="255" customHeight="1" x14ac:dyDescent="0.35">
      <c r="A71" s="182" t="s">
        <v>124</v>
      </c>
      <c r="B71" s="168" t="s">
        <v>499</v>
      </c>
      <c r="C71" s="252" t="s">
        <v>23</v>
      </c>
      <c r="D71" s="64">
        <f t="shared" ref="D71:I71" si="104">SUM(D72:D76)</f>
        <v>0</v>
      </c>
      <c r="E71" s="64">
        <f t="shared" si="104"/>
        <v>0</v>
      </c>
      <c r="F71" s="64">
        <f t="shared" si="104"/>
        <v>0</v>
      </c>
      <c r="G71" s="64">
        <f t="shared" si="104"/>
        <v>153453</v>
      </c>
      <c r="H71" s="64">
        <f t="shared" si="104"/>
        <v>153453</v>
      </c>
      <c r="I71" s="64">
        <f t="shared" si="104"/>
        <v>407</v>
      </c>
      <c r="J71" s="477">
        <f>I71/H71</f>
        <v>0</v>
      </c>
      <c r="K71" s="64">
        <f>SUM(K72:K76)</f>
        <v>103.1</v>
      </c>
      <c r="L71" s="295">
        <f>K71/H71</f>
        <v>0</v>
      </c>
      <c r="M71" s="169">
        <f t="shared" si="93"/>
        <v>0.25</v>
      </c>
      <c r="N71" s="64">
        <f>SUM(N72:N76)</f>
        <v>153453</v>
      </c>
      <c r="O71" s="64">
        <f t="shared" si="85"/>
        <v>0</v>
      </c>
      <c r="P71" s="169">
        <f t="shared" si="14"/>
        <v>1</v>
      </c>
      <c r="Q71" s="64">
        <f t="shared" si="63"/>
        <v>0</v>
      </c>
      <c r="R71" s="64">
        <f t="shared" si="15"/>
        <v>303.89999999999998</v>
      </c>
      <c r="S71" s="544" t="s">
        <v>500</v>
      </c>
      <c r="CJ71" s="69" t="b">
        <f t="shared" si="24"/>
        <v>1</v>
      </c>
    </row>
    <row r="72" spans="1:88" s="66" customFormat="1" x14ac:dyDescent="0.35">
      <c r="A72" s="183"/>
      <c r="B72" s="250" t="s">
        <v>16</v>
      </c>
      <c r="C72" s="250"/>
      <c r="D72" s="65"/>
      <c r="E72" s="65"/>
      <c r="F72" s="65"/>
      <c r="G72" s="65"/>
      <c r="H72" s="291"/>
      <c r="I72" s="65"/>
      <c r="J72" s="389" t="e">
        <f t="shared" ref="J72:J76" si="105">I72/H72</f>
        <v>#DIV/0!</v>
      </c>
      <c r="K72" s="292"/>
      <c r="L72" s="251" t="e">
        <f t="shared" ref="L72:L76" si="106">K72/H72</f>
        <v>#DIV/0!</v>
      </c>
      <c r="M72" s="251" t="e">
        <f t="shared" si="93"/>
        <v>#DIV/0!</v>
      </c>
      <c r="N72" s="292"/>
      <c r="O72" s="291">
        <f t="shared" si="85"/>
        <v>0</v>
      </c>
      <c r="P72" s="251" t="e">
        <f t="shared" si="14"/>
        <v>#DIV/0!</v>
      </c>
      <c r="Q72" s="292">
        <f t="shared" si="63"/>
        <v>0</v>
      </c>
      <c r="R72" s="65">
        <f t="shared" si="15"/>
        <v>0</v>
      </c>
      <c r="S72" s="545"/>
      <c r="CJ72" s="69" t="b">
        <f t="shared" si="24"/>
        <v>1</v>
      </c>
    </row>
    <row r="73" spans="1:88" s="66" customFormat="1" x14ac:dyDescent="0.35">
      <c r="A73" s="183"/>
      <c r="B73" s="250" t="s">
        <v>14</v>
      </c>
      <c r="C73" s="250"/>
      <c r="D73" s="65"/>
      <c r="E73" s="65"/>
      <c r="F73" s="65"/>
      <c r="G73" s="65">
        <v>153453</v>
      </c>
      <c r="H73" s="65">
        <v>153453</v>
      </c>
      <c r="I73" s="65">
        <v>407</v>
      </c>
      <c r="J73" s="389">
        <f t="shared" si="105"/>
        <v>0</v>
      </c>
      <c r="K73" s="65">
        <v>103.1</v>
      </c>
      <c r="L73" s="251">
        <f t="shared" si="106"/>
        <v>0</v>
      </c>
      <c r="M73" s="246">
        <f t="shared" si="93"/>
        <v>0.25</v>
      </c>
      <c r="N73" s="65">
        <f>H73</f>
        <v>153453</v>
      </c>
      <c r="O73" s="65">
        <f t="shared" si="85"/>
        <v>0</v>
      </c>
      <c r="P73" s="246">
        <f t="shared" si="14"/>
        <v>1</v>
      </c>
      <c r="Q73" s="65">
        <f t="shared" si="63"/>
        <v>0</v>
      </c>
      <c r="R73" s="65">
        <f t="shared" si="15"/>
        <v>303.89999999999998</v>
      </c>
      <c r="S73" s="545"/>
      <c r="CG73" s="227">
        <f>I73-K73</f>
        <v>303.89999999999998</v>
      </c>
      <c r="CJ73" s="69" t="b">
        <f t="shared" si="24"/>
        <v>1</v>
      </c>
    </row>
    <row r="74" spans="1:88" s="66" customFormat="1" x14ac:dyDescent="0.35">
      <c r="A74" s="183"/>
      <c r="B74" s="250" t="s">
        <v>25</v>
      </c>
      <c r="C74" s="250"/>
      <c r="D74" s="65"/>
      <c r="E74" s="65"/>
      <c r="F74" s="65"/>
      <c r="G74" s="65"/>
      <c r="H74" s="65"/>
      <c r="I74" s="65"/>
      <c r="J74" s="389" t="e">
        <f t="shared" si="105"/>
        <v>#DIV/0!</v>
      </c>
      <c r="K74" s="292"/>
      <c r="L74" s="251" t="e">
        <f t="shared" si="106"/>
        <v>#DIV/0!</v>
      </c>
      <c r="M74" s="251" t="e">
        <f t="shared" si="93"/>
        <v>#DIV/0!</v>
      </c>
      <c r="N74" s="292"/>
      <c r="O74" s="65">
        <f t="shared" si="85"/>
        <v>0</v>
      </c>
      <c r="P74" s="251" t="e">
        <f t="shared" si="14"/>
        <v>#DIV/0!</v>
      </c>
      <c r="Q74" s="292">
        <f t="shared" si="63"/>
        <v>0</v>
      </c>
      <c r="R74" s="65">
        <f t="shared" si="15"/>
        <v>0</v>
      </c>
      <c r="S74" s="545"/>
      <c r="CJ74" s="69" t="b">
        <f t="shared" si="24"/>
        <v>1</v>
      </c>
    </row>
    <row r="75" spans="1:88" s="66" customFormat="1" x14ac:dyDescent="0.35">
      <c r="A75" s="183"/>
      <c r="B75" s="250" t="s">
        <v>32</v>
      </c>
      <c r="C75" s="250"/>
      <c r="D75" s="65"/>
      <c r="E75" s="65"/>
      <c r="F75" s="65"/>
      <c r="G75" s="65"/>
      <c r="H75" s="65"/>
      <c r="I75" s="65"/>
      <c r="J75" s="389" t="e">
        <f t="shared" si="105"/>
        <v>#DIV/0!</v>
      </c>
      <c r="K75" s="292"/>
      <c r="L75" s="251" t="e">
        <f t="shared" si="106"/>
        <v>#DIV/0!</v>
      </c>
      <c r="M75" s="251" t="e">
        <f t="shared" si="93"/>
        <v>#DIV/0!</v>
      </c>
      <c r="N75" s="292"/>
      <c r="O75" s="65">
        <f t="shared" si="85"/>
        <v>0</v>
      </c>
      <c r="P75" s="251" t="e">
        <f t="shared" si="14"/>
        <v>#DIV/0!</v>
      </c>
      <c r="Q75" s="292">
        <f t="shared" si="63"/>
        <v>0</v>
      </c>
      <c r="R75" s="65">
        <f t="shared" si="15"/>
        <v>0</v>
      </c>
      <c r="S75" s="545"/>
      <c r="CJ75" s="69" t="b">
        <f t="shared" si="24"/>
        <v>1</v>
      </c>
    </row>
    <row r="76" spans="1:88" s="66" customFormat="1" x14ac:dyDescent="0.35">
      <c r="A76" s="185"/>
      <c r="B76" s="250" t="s">
        <v>17</v>
      </c>
      <c r="C76" s="250"/>
      <c r="D76" s="65"/>
      <c r="E76" s="65"/>
      <c r="F76" s="65"/>
      <c r="G76" s="65"/>
      <c r="H76" s="291"/>
      <c r="I76" s="65"/>
      <c r="J76" s="389" t="e">
        <f t="shared" si="105"/>
        <v>#DIV/0!</v>
      </c>
      <c r="K76" s="292"/>
      <c r="L76" s="251" t="e">
        <f t="shared" si="106"/>
        <v>#DIV/0!</v>
      </c>
      <c r="M76" s="251" t="e">
        <f t="shared" si="93"/>
        <v>#DIV/0!</v>
      </c>
      <c r="N76" s="292"/>
      <c r="O76" s="291">
        <f t="shared" si="85"/>
        <v>0</v>
      </c>
      <c r="P76" s="251" t="e">
        <f t="shared" si="14"/>
        <v>#DIV/0!</v>
      </c>
      <c r="Q76" s="292">
        <f t="shared" si="63"/>
        <v>0</v>
      </c>
      <c r="R76" s="65">
        <f t="shared" si="15"/>
        <v>0</v>
      </c>
      <c r="S76" s="546"/>
      <c r="CJ76" s="69" t="b">
        <f t="shared" si="24"/>
        <v>1</v>
      </c>
    </row>
    <row r="77" spans="1:88" s="63" customFormat="1" ht="69.75" x14ac:dyDescent="0.35">
      <c r="A77" s="182" t="s">
        <v>134</v>
      </c>
      <c r="B77" s="168" t="s">
        <v>501</v>
      </c>
      <c r="C77" s="252" t="s">
        <v>23</v>
      </c>
      <c r="D77" s="64">
        <f t="shared" ref="D77:I77" si="107">SUM(D78:D82)</f>
        <v>0</v>
      </c>
      <c r="E77" s="64">
        <f t="shared" si="107"/>
        <v>0</v>
      </c>
      <c r="F77" s="64">
        <f t="shared" si="107"/>
        <v>0</v>
      </c>
      <c r="G77" s="64">
        <f t="shared" si="107"/>
        <v>4511</v>
      </c>
      <c r="H77" s="64">
        <f t="shared" si="107"/>
        <v>4511</v>
      </c>
      <c r="I77" s="64">
        <f t="shared" si="107"/>
        <v>0</v>
      </c>
      <c r="J77" s="477">
        <f>I77/H77</f>
        <v>0</v>
      </c>
      <c r="K77" s="301">
        <f>SUM(K78:K82)</f>
        <v>0</v>
      </c>
      <c r="L77" s="295">
        <f>K77/H77</f>
        <v>0</v>
      </c>
      <c r="M77" s="295" t="e">
        <f t="shared" si="93"/>
        <v>#DIV/0!</v>
      </c>
      <c r="N77" s="64">
        <f>SUM(N78:N82)</f>
        <v>4511</v>
      </c>
      <c r="O77" s="64">
        <f t="shared" si="85"/>
        <v>0</v>
      </c>
      <c r="P77" s="169">
        <f t="shared" si="14"/>
        <v>1</v>
      </c>
      <c r="Q77" s="64">
        <f t="shared" si="63"/>
        <v>0</v>
      </c>
      <c r="R77" s="64">
        <f t="shared" si="15"/>
        <v>0</v>
      </c>
      <c r="S77" s="591" t="s">
        <v>502</v>
      </c>
      <c r="CG77" s="260">
        <f>I77-K77</f>
        <v>0</v>
      </c>
      <c r="CJ77" s="69" t="b">
        <f t="shared" si="24"/>
        <v>1</v>
      </c>
    </row>
    <row r="78" spans="1:88" s="63" customFormat="1" x14ac:dyDescent="0.35">
      <c r="A78" s="183"/>
      <c r="B78" s="340" t="s">
        <v>16</v>
      </c>
      <c r="C78" s="340"/>
      <c r="D78" s="443"/>
      <c r="E78" s="443"/>
      <c r="F78" s="443"/>
      <c r="G78" s="443"/>
      <c r="H78" s="18"/>
      <c r="I78" s="443"/>
      <c r="J78" s="389" t="e">
        <f t="shared" ref="J78:J82" si="108">I78/H78</f>
        <v>#DIV/0!</v>
      </c>
      <c r="K78" s="292"/>
      <c r="L78" s="251" t="e">
        <f t="shared" ref="L78:L82" si="109">K78/H78</f>
        <v>#DIV/0!</v>
      </c>
      <c r="M78" s="251" t="e">
        <f t="shared" si="93"/>
        <v>#DIV/0!</v>
      </c>
      <c r="N78" s="443"/>
      <c r="O78" s="18">
        <f t="shared" si="85"/>
        <v>0</v>
      </c>
      <c r="P78" s="251" t="e">
        <f t="shared" si="14"/>
        <v>#DIV/0!</v>
      </c>
      <c r="Q78" s="443">
        <f t="shared" si="63"/>
        <v>0</v>
      </c>
      <c r="R78" s="443">
        <f t="shared" si="15"/>
        <v>0</v>
      </c>
      <c r="S78" s="550"/>
      <c r="CG78" s="260">
        <f t="shared" ref="CG78:CG82" si="110">I78-K78</f>
        <v>0</v>
      </c>
      <c r="CJ78" s="69" t="b">
        <f t="shared" si="24"/>
        <v>1</v>
      </c>
    </row>
    <row r="79" spans="1:88" s="63" customFormat="1" x14ac:dyDescent="0.35">
      <c r="A79" s="183"/>
      <c r="B79" s="340" t="s">
        <v>14</v>
      </c>
      <c r="C79" s="340"/>
      <c r="D79" s="443"/>
      <c r="E79" s="443"/>
      <c r="F79" s="443"/>
      <c r="G79" s="443">
        <v>4511</v>
      </c>
      <c r="H79" s="443">
        <v>4511</v>
      </c>
      <c r="I79" s="443"/>
      <c r="J79" s="389">
        <f t="shared" si="108"/>
        <v>0</v>
      </c>
      <c r="K79" s="292"/>
      <c r="L79" s="251">
        <f t="shared" si="109"/>
        <v>0</v>
      </c>
      <c r="M79" s="251" t="e">
        <f t="shared" si="93"/>
        <v>#DIV/0!</v>
      </c>
      <c r="N79" s="443">
        <v>4511</v>
      </c>
      <c r="O79" s="443">
        <f t="shared" si="85"/>
        <v>0</v>
      </c>
      <c r="P79" s="246">
        <f t="shared" si="14"/>
        <v>1</v>
      </c>
      <c r="Q79" s="443">
        <f t="shared" si="63"/>
        <v>0</v>
      </c>
      <c r="R79" s="443">
        <f t="shared" si="15"/>
        <v>0</v>
      </c>
      <c r="S79" s="550"/>
      <c r="CG79" s="260"/>
      <c r="CJ79" s="69" t="b">
        <f t="shared" si="24"/>
        <v>1</v>
      </c>
    </row>
    <row r="80" spans="1:88" s="63" customFormat="1" x14ac:dyDescent="0.35">
      <c r="A80" s="183"/>
      <c r="B80" s="340" t="s">
        <v>25</v>
      </c>
      <c r="C80" s="340"/>
      <c r="D80" s="443"/>
      <c r="E80" s="443"/>
      <c r="F80" s="443"/>
      <c r="G80" s="443"/>
      <c r="H80" s="443"/>
      <c r="I80" s="443"/>
      <c r="J80" s="389" t="e">
        <f t="shared" si="108"/>
        <v>#DIV/0!</v>
      </c>
      <c r="K80" s="292"/>
      <c r="L80" s="251" t="e">
        <f t="shared" si="109"/>
        <v>#DIV/0!</v>
      </c>
      <c r="M80" s="251" t="e">
        <f t="shared" si="93"/>
        <v>#DIV/0!</v>
      </c>
      <c r="N80" s="443"/>
      <c r="O80" s="443">
        <f t="shared" si="85"/>
        <v>0</v>
      </c>
      <c r="P80" s="251" t="e">
        <f t="shared" si="14"/>
        <v>#DIV/0!</v>
      </c>
      <c r="Q80" s="443">
        <f t="shared" si="63"/>
        <v>0</v>
      </c>
      <c r="R80" s="443">
        <f t="shared" si="15"/>
        <v>0</v>
      </c>
      <c r="S80" s="550"/>
      <c r="CG80" s="260">
        <f t="shared" si="110"/>
        <v>0</v>
      </c>
      <c r="CJ80" s="69" t="b">
        <f t="shared" si="24"/>
        <v>1</v>
      </c>
    </row>
    <row r="81" spans="1:88" s="63" customFormat="1" x14ac:dyDescent="0.35">
      <c r="A81" s="183"/>
      <c r="B81" s="340" t="s">
        <v>32</v>
      </c>
      <c r="C81" s="340"/>
      <c r="D81" s="443"/>
      <c r="E81" s="443"/>
      <c r="F81" s="443"/>
      <c r="G81" s="443"/>
      <c r="H81" s="443"/>
      <c r="I81" s="443"/>
      <c r="J81" s="389" t="e">
        <f t="shared" si="108"/>
        <v>#DIV/0!</v>
      </c>
      <c r="K81" s="292"/>
      <c r="L81" s="251" t="e">
        <f t="shared" si="109"/>
        <v>#DIV/0!</v>
      </c>
      <c r="M81" s="251" t="e">
        <f t="shared" si="93"/>
        <v>#DIV/0!</v>
      </c>
      <c r="N81" s="443"/>
      <c r="O81" s="443">
        <f t="shared" si="85"/>
        <v>0</v>
      </c>
      <c r="P81" s="170" t="e">
        <f t="shared" ref="P81:P142" si="111">N81/H81</f>
        <v>#DIV/0!</v>
      </c>
      <c r="Q81" s="443">
        <f t="shared" si="63"/>
        <v>0</v>
      </c>
      <c r="R81" s="443">
        <f t="shared" ref="R81:R142" si="112">I81-K81</f>
        <v>0</v>
      </c>
      <c r="S81" s="550"/>
      <c r="CG81" s="260">
        <f t="shared" si="110"/>
        <v>0</v>
      </c>
      <c r="CJ81" s="69" t="b">
        <f t="shared" si="24"/>
        <v>1</v>
      </c>
    </row>
    <row r="82" spans="1:88" s="63" customFormat="1" x14ac:dyDescent="0.35">
      <c r="A82" s="185"/>
      <c r="B82" s="340" t="s">
        <v>17</v>
      </c>
      <c r="C82" s="340"/>
      <c r="D82" s="443"/>
      <c r="E82" s="443"/>
      <c r="F82" s="443"/>
      <c r="G82" s="443"/>
      <c r="H82" s="18"/>
      <c r="I82" s="443"/>
      <c r="J82" s="389" t="e">
        <f t="shared" si="108"/>
        <v>#DIV/0!</v>
      </c>
      <c r="K82" s="292"/>
      <c r="L82" s="251" t="e">
        <f t="shared" si="109"/>
        <v>#DIV/0!</v>
      </c>
      <c r="M82" s="251" t="e">
        <f t="shared" si="93"/>
        <v>#DIV/0!</v>
      </c>
      <c r="N82" s="443"/>
      <c r="O82" s="18">
        <f t="shared" si="85"/>
        <v>0</v>
      </c>
      <c r="P82" s="170" t="e">
        <f t="shared" si="111"/>
        <v>#DIV/0!</v>
      </c>
      <c r="Q82" s="443">
        <f t="shared" si="63"/>
        <v>0</v>
      </c>
      <c r="R82" s="443">
        <f t="shared" si="112"/>
        <v>0</v>
      </c>
      <c r="S82" s="551"/>
      <c r="CG82" s="260">
        <f t="shared" si="110"/>
        <v>0</v>
      </c>
      <c r="CJ82" s="69" t="b">
        <f t="shared" ref="CJ82:CJ142" si="113">N82+O82=H82</f>
        <v>1</v>
      </c>
    </row>
    <row r="83" spans="1:88" s="63" customFormat="1" ht="46.5" x14ac:dyDescent="0.35">
      <c r="A83" s="182" t="s">
        <v>285</v>
      </c>
      <c r="B83" s="168" t="s">
        <v>432</v>
      </c>
      <c r="C83" s="252" t="s">
        <v>23</v>
      </c>
      <c r="D83" s="64">
        <f t="shared" ref="D83:I83" si="114">SUM(D84:D88)</f>
        <v>0</v>
      </c>
      <c r="E83" s="64">
        <f t="shared" si="114"/>
        <v>0</v>
      </c>
      <c r="F83" s="64">
        <f t="shared" si="114"/>
        <v>0</v>
      </c>
      <c r="G83" s="64">
        <f t="shared" si="114"/>
        <v>73304.509999999995</v>
      </c>
      <c r="H83" s="64">
        <f t="shared" si="114"/>
        <v>73304.509999999995</v>
      </c>
      <c r="I83" s="64">
        <f t="shared" si="114"/>
        <v>0</v>
      </c>
      <c r="J83" s="177">
        <f>I83/H83</f>
        <v>0</v>
      </c>
      <c r="K83" s="64">
        <f>SUM(K84:K88)</f>
        <v>0</v>
      </c>
      <c r="L83" s="169">
        <f>K83/H83</f>
        <v>0</v>
      </c>
      <c r="M83" s="249" t="e">
        <f t="shared" si="93"/>
        <v>#DIV/0!</v>
      </c>
      <c r="N83" s="64">
        <f t="shared" ref="N83:O83" si="115">SUM(N84:N88)</f>
        <v>73304.509999999995</v>
      </c>
      <c r="O83" s="64">
        <f t="shared" si="115"/>
        <v>0</v>
      </c>
      <c r="P83" s="169">
        <f t="shared" si="111"/>
        <v>1</v>
      </c>
      <c r="Q83" s="64">
        <f t="shared" si="63"/>
        <v>0</v>
      </c>
      <c r="R83" s="64">
        <f t="shared" si="112"/>
        <v>0</v>
      </c>
      <c r="S83" s="592"/>
      <c r="CJ83" s="69" t="b">
        <f t="shared" si="113"/>
        <v>1</v>
      </c>
    </row>
    <row r="84" spans="1:88" s="63" customFormat="1" x14ac:dyDescent="0.35">
      <c r="A84" s="183"/>
      <c r="B84" s="340" t="s">
        <v>16</v>
      </c>
      <c r="C84" s="340"/>
      <c r="D84" s="443"/>
      <c r="E84" s="443"/>
      <c r="F84" s="443"/>
      <c r="G84" s="443">
        <f>G90</f>
        <v>0</v>
      </c>
      <c r="H84" s="443">
        <f t="shared" ref="H84:I84" si="116">H90</f>
        <v>0</v>
      </c>
      <c r="I84" s="443">
        <f t="shared" si="116"/>
        <v>0</v>
      </c>
      <c r="J84" s="179" t="e">
        <f t="shared" ref="J84:J88" si="117">I84/H84</f>
        <v>#DIV/0!</v>
      </c>
      <c r="K84" s="443">
        <f t="shared" ref="K84:K88" si="118">K90</f>
        <v>0</v>
      </c>
      <c r="L84" s="170" t="e">
        <f t="shared" ref="L84:L88" si="119">K84/H84</f>
        <v>#DIV/0!</v>
      </c>
      <c r="M84" s="170" t="e">
        <f t="shared" si="93"/>
        <v>#DIV/0!</v>
      </c>
      <c r="N84" s="443">
        <f t="shared" ref="N84:N88" si="120">N90</f>
        <v>0</v>
      </c>
      <c r="O84" s="443">
        <f>H84-N84</f>
        <v>0</v>
      </c>
      <c r="P84" s="170" t="e">
        <f t="shared" si="111"/>
        <v>#DIV/0!</v>
      </c>
      <c r="Q84" s="443">
        <f t="shared" si="63"/>
        <v>0</v>
      </c>
      <c r="R84" s="443">
        <f t="shared" si="112"/>
        <v>0</v>
      </c>
      <c r="S84" s="593"/>
      <c r="CJ84" s="69" t="b">
        <f t="shared" si="113"/>
        <v>1</v>
      </c>
    </row>
    <row r="85" spans="1:88" s="63" customFormat="1" x14ac:dyDescent="0.35">
      <c r="A85" s="183"/>
      <c r="B85" s="340" t="s">
        <v>14</v>
      </c>
      <c r="C85" s="340"/>
      <c r="D85" s="443"/>
      <c r="E85" s="443"/>
      <c r="F85" s="443"/>
      <c r="G85" s="443">
        <f t="shared" ref="G85:I88" si="121">G91</f>
        <v>58109</v>
      </c>
      <c r="H85" s="443">
        <f t="shared" si="121"/>
        <v>58109</v>
      </c>
      <c r="I85" s="443">
        <f t="shared" si="121"/>
        <v>0</v>
      </c>
      <c r="J85" s="180">
        <f t="shared" si="117"/>
        <v>0</v>
      </c>
      <c r="K85" s="443">
        <f t="shared" si="118"/>
        <v>0</v>
      </c>
      <c r="L85" s="171">
        <f t="shared" si="119"/>
        <v>0</v>
      </c>
      <c r="M85" s="170" t="e">
        <f t="shared" si="93"/>
        <v>#DIV/0!</v>
      </c>
      <c r="N85" s="443">
        <f t="shared" si="120"/>
        <v>58109</v>
      </c>
      <c r="O85" s="443">
        <f t="shared" ref="O85:O88" si="122">H85-N85</f>
        <v>0</v>
      </c>
      <c r="P85" s="171">
        <f t="shared" si="111"/>
        <v>1</v>
      </c>
      <c r="Q85" s="443">
        <f t="shared" si="63"/>
        <v>0</v>
      </c>
      <c r="R85" s="443">
        <f t="shared" si="112"/>
        <v>0</v>
      </c>
      <c r="S85" s="593"/>
      <c r="CJ85" s="69" t="b">
        <f t="shared" si="113"/>
        <v>1</v>
      </c>
    </row>
    <row r="86" spans="1:88" s="63" customFormat="1" x14ac:dyDescent="0.35">
      <c r="A86" s="183"/>
      <c r="B86" s="340" t="s">
        <v>25</v>
      </c>
      <c r="C86" s="340"/>
      <c r="D86" s="443"/>
      <c r="E86" s="443"/>
      <c r="F86" s="443"/>
      <c r="G86" s="443">
        <f t="shared" si="121"/>
        <v>6457</v>
      </c>
      <c r="H86" s="443">
        <f t="shared" si="121"/>
        <v>6457</v>
      </c>
      <c r="I86" s="443">
        <f t="shared" si="121"/>
        <v>0</v>
      </c>
      <c r="J86" s="179">
        <f t="shared" si="117"/>
        <v>0</v>
      </c>
      <c r="K86" s="443">
        <f t="shared" si="118"/>
        <v>0</v>
      </c>
      <c r="L86" s="170">
        <f t="shared" si="119"/>
        <v>0</v>
      </c>
      <c r="M86" s="170" t="e">
        <f t="shared" si="93"/>
        <v>#DIV/0!</v>
      </c>
      <c r="N86" s="443">
        <f t="shared" si="120"/>
        <v>6457</v>
      </c>
      <c r="O86" s="443">
        <f t="shared" si="122"/>
        <v>0</v>
      </c>
      <c r="P86" s="171">
        <f t="shared" si="111"/>
        <v>1</v>
      </c>
      <c r="Q86" s="174">
        <f t="shared" si="63"/>
        <v>0</v>
      </c>
      <c r="R86" s="443">
        <f t="shared" si="112"/>
        <v>0</v>
      </c>
      <c r="S86" s="593"/>
      <c r="CJ86" s="69" t="b">
        <f t="shared" si="113"/>
        <v>1</v>
      </c>
    </row>
    <row r="87" spans="1:88" s="63" customFormat="1" x14ac:dyDescent="0.35">
      <c r="A87" s="183"/>
      <c r="B87" s="340" t="s">
        <v>32</v>
      </c>
      <c r="C87" s="340"/>
      <c r="D87" s="443"/>
      <c r="E87" s="443"/>
      <c r="F87" s="443"/>
      <c r="G87" s="443">
        <f t="shared" si="121"/>
        <v>8738.51</v>
      </c>
      <c r="H87" s="443">
        <f t="shared" si="121"/>
        <v>8738.51</v>
      </c>
      <c r="I87" s="443">
        <f t="shared" si="121"/>
        <v>0</v>
      </c>
      <c r="J87" s="180">
        <f t="shared" si="117"/>
        <v>0</v>
      </c>
      <c r="K87" s="443">
        <f t="shared" si="118"/>
        <v>0</v>
      </c>
      <c r="L87" s="171">
        <f t="shared" si="119"/>
        <v>0</v>
      </c>
      <c r="M87" s="170" t="e">
        <f t="shared" si="93"/>
        <v>#DIV/0!</v>
      </c>
      <c r="N87" s="443">
        <f t="shared" si="120"/>
        <v>8738.51</v>
      </c>
      <c r="O87" s="443">
        <f t="shared" si="122"/>
        <v>0</v>
      </c>
      <c r="P87" s="171">
        <f t="shared" si="111"/>
        <v>1</v>
      </c>
      <c r="Q87" s="443">
        <f t="shared" si="63"/>
        <v>0</v>
      </c>
      <c r="R87" s="443">
        <f t="shared" si="112"/>
        <v>0</v>
      </c>
      <c r="S87" s="593"/>
      <c r="CJ87" s="69" t="b">
        <f t="shared" si="113"/>
        <v>1</v>
      </c>
    </row>
    <row r="88" spans="1:88" s="63" customFormat="1" x14ac:dyDescent="0.35">
      <c r="A88" s="185"/>
      <c r="B88" s="340" t="s">
        <v>17</v>
      </c>
      <c r="C88" s="340"/>
      <c r="D88" s="443"/>
      <c r="E88" s="443"/>
      <c r="F88" s="443"/>
      <c r="G88" s="443">
        <f t="shared" si="121"/>
        <v>0</v>
      </c>
      <c r="H88" s="443">
        <f t="shared" si="121"/>
        <v>0</v>
      </c>
      <c r="I88" s="443">
        <f t="shared" si="121"/>
        <v>0</v>
      </c>
      <c r="J88" s="179" t="e">
        <f t="shared" si="117"/>
        <v>#DIV/0!</v>
      </c>
      <c r="K88" s="443">
        <f t="shared" si="118"/>
        <v>0</v>
      </c>
      <c r="L88" s="170" t="e">
        <f t="shared" si="119"/>
        <v>#DIV/0!</v>
      </c>
      <c r="M88" s="170" t="e">
        <f t="shared" si="93"/>
        <v>#DIV/0!</v>
      </c>
      <c r="N88" s="443">
        <f t="shared" si="120"/>
        <v>0</v>
      </c>
      <c r="O88" s="443">
        <f t="shared" si="122"/>
        <v>0</v>
      </c>
      <c r="P88" s="170" t="e">
        <f t="shared" si="111"/>
        <v>#DIV/0!</v>
      </c>
      <c r="Q88" s="443">
        <f t="shared" si="63"/>
        <v>0</v>
      </c>
      <c r="R88" s="443">
        <f t="shared" si="112"/>
        <v>0</v>
      </c>
      <c r="S88" s="594"/>
      <c r="CJ88" s="69" t="b">
        <f t="shared" si="113"/>
        <v>1</v>
      </c>
    </row>
    <row r="89" spans="1:88" s="66" customFormat="1" ht="180.75" customHeight="1" x14ac:dyDescent="0.35">
      <c r="A89" s="388" t="s">
        <v>503</v>
      </c>
      <c r="B89" s="479" t="s">
        <v>433</v>
      </c>
      <c r="C89" s="252"/>
      <c r="D89" s="65">
        <f t="shared" ref="D89:I89" si="123">SUM(D90:D94)</f>
        <v>0</v>
      </c>
      <c r="E89" s="65">
        <f t="shared" si="123"/>
        <v>0</v>
      </c>
      <c r="F89" s="65">
        <f t="shared" si="123"/>
        <v>0</v>
      </c>
      <c r="G89" s="65">
        <f t="shared" si="123"/>
        <v>73304.509999999995</v>
      </c>
      <c r="H89" s="65">
        <f t="shared" si="123"/>
        <v>73304.509999999995</v>
      </c>
      <c r="I89" s="65">
        <f t="shared" si="123"/>
        <v>0</v>
      </c>
      <c r="J89" s="289">
        <f>I89/H89</f>
        <v>0</v>
      </c>
      <c r="K89" s="65">
        <f>SUM(K90:K94)</f>
        <v>0</v>
      </c>
      <c r="L89" s="246">
        <f>K89/H89</f>
        <v>0</v>
      </c>
      <c r="M89" s="249" t="e">
        <f t="shared" si="93"/>
        <v>#DIV/0!</v>
      </c>
      <c r="N89" s="64">
        <f>SUM(N90:N94)</f>
        <v>73304.509999999995</v>
      </c>
      <c r="O89" s="64">
        <f>SUM(O90:O94)</f>
        <v>0</v>
      </c>
      <c r="P89" s="246">
        <f t="shared" si="111"/>
        <v>1</v>
      </c>
      <c r="Q89" s="291" t="e">
        <f>D89+H89-N89-#REF!</f>
        <v>#REF!</v>
      </c>
      <c r="R89" s="65">
        <f t="shared" si="112"/>
        <v>0</v>
      </c>
      <c r="S89" s="549" t="s">
        <v>510</v>
      </c>
      <c r="CJ89" s="69" t="b">
        <f t="shared" si="113"/>
        <v>1</v>
      </c>
    </row>
    <row r="90" spans="1:88" s="63" customFormat="1" ht="25.5" customHeight="1" x14ac:dyDescent="0.35">
      <c r="A90" s="383"/>
      <c r="B90" s="340" t="s">
        <v>16</v>
      </c>
      <c r="C90" s="340"/>
      <c r="D90" s="443"/>
      <c r="E90" s="443"/>
      <c r="F90" s="443"/>
      <c r="G90" s="65"/>
      <c r="H90" s="443"/>
      <c r="I90" s="443"/>
      <c r="J90" s="179" t="e">
        <f t="shared" ref="J90:J94" si="124">I90/H90</f>
        <v>#DIV/0!</v>
      </c>
      <c r="K90" s="174"/>
      <c r="L90" s="170" t="e">
        <f t="shared" ref="L90:L94" si="125">K90/H90</f>
        <v>#DIV/0!</v>
      </c>
      <c r="M90" s="170" t="e">
        <f t="shared" si="93"/>
        <v>#DIV/0!</v>
      </c>
      <c r="N90" s="174"/>
      <c r="O90" s="174">
        <f>H90-N90</f>
        <v>0</v>
      </c>
      <c r="P90" s="170" t="e">
        <f t="shared" si="111"/>
        <v>#DIV/0!</v>
      </c>
      <c r="Q90" s="18" t="e">
        <f>D90+H90-N90-#REF!</f>
        <v>#REF!</v>
      </c>
      <c r="R90" s="443">
        <f t="shared" si="112"/>
        <v>0</v>
      </c>
      <c r="S90" s="550"/>
      <c r="CJ90" s="69" t="b">
        <f t="shared" si="113"/>
        <v>1</v>
      </c>
    </row>
    <row r="91" spans="1:88" s="63" customFormat="1" ht="25.5" customHeight="1" x14ac:dyDescent="0.35">
      <c r="A91" s="383"/>
      <c r="B91" s="340" t="s">
        <v>14</v>
      </c>
      <c r="C91" s="340"/>
      <c r="D91" s="443"/>
      <c r="E91" s="443"/>
      <c r="F91" s="443"/>
      <c r="G91" s="443">
        <v>58109</v>
      </c>
      <c r="H91" s="443">
        <v>58109</v>
      </c>
      <c r="I91" s="443"/>
      <c r="J91" s="179">
        <f t="shared" si="124"/>
        <v>0</v>
      </c>
      <c r="K91" s="174"/>
      <c r="L91" s="170">
        <f t="shared" si="125"/>
        <v>0</v>
      </c>
      <c r="M91" s="170" t="e">
        <f t="shared" si="93"/>
        <v>#DIV/0!</v>
      </c>
      <c r="N91" s="443">
        <v>58109</v>
      </c>
      <c r="O91" s="443">
        <f t="shared" ref="O91:O94" si="126">H91-N91</f>
        <v>0</v>
      </c>
      <c r="P91" s="171">
        <f t="shared" si="111"/>
        <v>1</v>
      </c>
      <c r="Q91" s="18" t="e">
        <f>D91+H91-N91-#REF!</f>
        <v>#REF!</v>
      </c>
      <c r="R91" s="443">
        <f t="shared" si="112"/>
        <v>0</v>
      </c>
      <c r="S91" s="550"/>
      <c r="CJ91" s="69" t="b">
        <f t="shared" si="113"/>
        <v>1</v>
      </c>
    </row>
    <row r="92" spans="1:88" s="63" customFormat="1" ht="25.5" customHeight="1" x14ac:dyDescent="0.35">
      <c r="A92" s="383"/>
      <c r="B92" s="340" t="s">
        <v>25</v>
      </c>
      <c r="C92" s="340"/>
      <c r="D92" s="443"/>
      <c r="E92" s="443"/>
      <c r="F92" s="443"/>
      <c r="G92" s="443">
        <v>6457</v>
      </c>
      <c r="H92" s="443">
        <v>6457</v>
      </c>
      <c r="I92" s="443"/>
      <c r="J92" s="179">
        <f t="shared" si="124"/>
        <v>0</v>
      </c>
      <c r="K92" s="174"/>
      <c r="L92" s="170">
        <f t="shared" si="125"/>
        <v>0</v>
      </c>
      <c r="M92" s="170" t="e">
        <f t="shared" si="93"/>
        <v>#DIV/0!</v>
      </c>
      <c r="N92" s="443">
        <v>6457</v>
      </c>
      <c r="O92" s="443">
        <f t="shared" si="126"/>
        <v>0</v>
      </c>
      <c r="P92" s="171">
        <f t="shared" si="111"/>
        <v>1</v>
      </c>
      <c r="Q92" s="18" t="e">
        <f>D92+H92-N92-#REF!</f>
        <v>#REF!</v>
      </c>
      <c r="R92" s="443">
        <f t="shared" si="112"/>
        <v>0</v>
      </c>
      <c r="S92" s="550"/>
      <c r="CG92" s="309"/>
      <c r="CJ92" s="69" t="b">
        <f t="shared" si="113"/>
        <v>1</v>
      </c>
    </row>
    <row r="93" spans="1:88" s="63" customFormat="1" ht="25.5" customHeight="1" x14ac:dyDescent="0.35">
      <c r="A93" s="383"/>
      <c r="B93" s="340" t="s">
        <v>32</v>
      </c>
      <c r="C93" s="340"/>
      <c r="D93" s="443"/>
      <c r="E93" s="443"/>
      <c r="F93" s="443"/>
      <c r="G93" s="443">
        <v>8738.51</v>
      </c>
      <c r="H93" s="443">
        <v>8738.51</v>
      </c>
      <c r="I93" s="443"/>
      <c r="J93" s="180">
        <f t="shared" si="124"/>
        <v>0</v>
      </c>
      <c r="K93" s="443"/>
      <c r="L93" s="171">
        <f t="shared" si="125"/>
        <v>0</v>
      </c>
      <c r="M93" s="170" t="e">
        <f t="shared" si="93"/>
        <v>#DIV/0!</v>
      </c>
      <c r="N93" s="443">
        <v>8738.51</v>
      </c>
      <c r="O93" s="443">
        <f t="shared" si="126"/>
        <v>0</v>
      </c>
      <c r="P93" s="171">
        <f t="shared" si="111"/>
        <v>1</v>
      </c>
      <c r="Q93" s="18" t="e">
        <f>D93+H93-N93-#REF!</f>
        <v>#REF!</v>
      </c>
      <c r="R93" s="443">
        <f t="shared" si="112"/>
        <v>0</v>
      </c>
      <c r="S93" s="550"/>
      <c r="CJ93" s="69" t="b">
        <f t="shared" si="113"/>
        <v>1</v>
      </c>
    </row>
    <row r="94" spans="1:88" s="63" customFormat="1" ht="25.5" customHeight="1" x14ac:dyDescent="0.35">
      <c r="A94" s="386"/>
      <c r="B94" s="340" t="s">
        <v>17</v>
      </c>
      <c r="C94" s="340"/>
      <c r="D94" s="443"/>
      <c r="E94" s="443"/>
      <c r="F94" s="443"/>
      <c r="G94" s="443"/>
      <c r="H94" s="18"/>
      <c r="I94" s="443"/>
      <c r="J94" s="179" t="e">
        <f t="shared" si="124"/>
        <v>#DIV/0!</v>
      </c>
      <c r="K94" s="443"/>
      <c r="L94" s="170" t="e">
        <f t="shared" si="125"/>
        <v>#DIV/0!</v>
      </c>
      <c r="M94" s="170" t="e">
        <f t="shared" si="93"/>
        <v>#DIV/0!</v>
      </c>
      <c r="N94" s="443"/>
      <c r="O94" s="174">
        <f t="shared" si="126"/>
        <v>0</v>
      </c>
      <c r="P94" s="170" t="e">
        <f t="shared" si="111"/>
        <v>#DIV/0!</v>
      </c>
      <c r="Q94" s="18" t="e">
        <f>D94+H94-N94-#REF!</f>
        <v>#REF!</v>
      </c>
      <c r="R94" s="443">
        <f t="shared" si="112"/>
        <v>0</v>
      </c>
      <c r="S94" s="551"/>
      <c r="CJ94" s="69" t="b">
        <f t="shared" si="113"/>
        <v>1</v>
      </c>
    </row>
    <row r="95" spans="1:88" s="66" customFormat="1" ht="50.25" customHeight="1" x14ac:dyDescent="0.35">
      <c r="A95" s="182" t="s">
        <v>504</v>
      </c>
      <c r="B95" s="168" t="s">
        <v>434</v>
      </c>
      <c r="C95" s="252" t="s">
        <v>23</v>
      </c>
      <c r="D95" s="64">
        <f t="shared" ref="D95:I95" si="127">SUM(D96:D100)</f>
        <v>0</v>
      </c>
      <c r="E95" s="64">
        <f t="shared" si="127"/>
        <v>0</v>
      </c>
      <c r="F95" s="64">
        <f t="shared" si="127"/>
        <v>0</v>
      </c>
      <c r="G95" s="64">
        <f>SUM(G96:G100)</f>
        <v>39453.660000000003</v>
      </c>
      <c r="H95" s="64">
        <f t="shared" si="127"/>
        <v>39453.660000000003</v>
      </c>
      <c r="I95" s="64">
        <f t="shared" si="127"/>
        <v>0</v>
      </c>
      <c r="J95" s="177">
        <f>I95/H95</f>
        <v>0</v>
      </c>
      <c r="K95" s="64">
        <f>SUM(K96:K100)</f>
        <v>0</v>
      </c>
      <c r="L95" s="169">
        <f>K95/H95</f>
        <v>0</v>
      </c>
      <c r="M95" s="249" t="e">
        <f t="shared" si="93"/>
        <v>#DIV/0!</v>
      </c>
      <c r="N95" s="64">
        <f t="shared" ref="N95:O95" si="128">SUM(N96:N100)</f>
        <v>39453.660000000003</v>
      </c>
      <c r="O95" s="64">
        <f t="shared" si="128"/>
        <v>0</v>
      </c>
      <c r="P95" s="169">
        <f t="shared" si="111"/>
        <v>1</v>
      </c>
      <c r="Q95" s="74" t="e">
        <f>D95+H95-N95-#REF!</f>
        <v>#REF!</v>
      </c>
      <c r="R95" s="64">
        <f t="shared" si="112"/>
        <v>0</v>
      </c>
      <c r="S95" s="549"/>
      <c r="CJ95" s="69" t="b">
        <f t="shared" si="113"/>
        <v>1</v>
      </c>
    </row>
    <row r="96" spans="1:88" s="63" customFormat="1" ht="50.25" customHeight="1" x14ac:dyDescent="0.35">
      <c r="A96" s="183"/>
      <c r="B96" s="340" t="s">
        <v>16</v>
      </c>
      <c r="C96" s="340"/>
      <c r="D96" s="443"/>
      <c r="E96" s="443"/>
      <c r="F96" s="443"/>
      <c r="G96" s="443">
        <f>G102+G108+G114+G120+G126</f>
        <v>0</v>
      </c>
      <c r="H96" s="443">
        <f t="shared" ref="H96:I96" si="129">H102+H108+H114+H120+H126</f>
        <v>0</v>
      </c>
      <c r="I96" s="443">
        <f t="shared" si="129"/>
        <v>0</v>
      </c>
      <c r="J96" s="179" t="e">
        <f>I96/H96</f>
        <v>#DIV/0!</v>
      </c>
      <c r="K96" s="443">
        <f t="shared" ref="K96:K100" si="130">K102+K108+K114+K120+K126</f>
        <v>0</v>
      </c>
      <c r="L96" s="170" t="e">
        <f t="shared" ref="L96:L100" si="131">K96/H96</f>
        <v>#DIV/0!</v>
      </c>
      <c r="M96" s="170" t="e">
        <f t="shared" si="93"/>
        <v>#DIV/0!</v>
      </c>
      <c r="N96" s="443">
        <f t="shared" ref="N96:N100" si="132">N102+N108+N114+N120+N126</f>
        <v>0</v>
      </c>
      <c r="O96" s="174">
        <f t="shared" ref="O96" si="133">H96-K96</f>
        <v>0</v>
      </c>
      <c r="P96" s="170" t="e">
        <f t="shared" si="111"/>
        <v>#DIV/0!</v>
      </c>
      <c r="Q96" s="18" t="e">
        <f>D96+H96-N96-#REF!</f>
        <v>#REF!</v>
      </c>
      <c r="R96" s="443">
        <f t="shared" si="112"/>
        <v>0</v>
      </c>
      <c r="S96" s="550"/>
      <c r="CJ96" s="69" t="b">
        <f t="shared" si="113"/>
        <v>1</v>
      </c>
    </row>
    <row r="97" spans="1:88" s="63" customFormat="1" ht="50.25" customHeight="1" x14ac:dyDescent="0.35">
      <c r="A97" s="183"/>
      <c r="B97" s="340" t="s">
        <v>14</v>
      </c>
      <c r="C97" s="340"/>
      <c r="D97" s="443"/>
      <c r="E97" s="443"/>
      <c r="F97" s="443"/>
      <c r="G97" s="443">
        <f t="shared" ref="G97:I100" si="134">G103+G109+G115+G121+G127</f>
        <v>0</v>
      </c>
      <c r="H97" s="443">
        <f t="shared" si="134"/>
        <v>0</v>
      </c>
      <c r="I97" s="443">
        <f t="shared" si="134"/>
        <v>0</v>
      </c>
      <c r="J97" s="179" t="e">
        <f>I97/H97</f>
        <v>#DIV/0!</v>
      </c>
      <c r="K97" s="443">
        <f t="shared" si="130"/>
        <v>0</v>
      </c>
      <c r="L97" s="170" t="e">
        <f t="shared" si="131"/>
        <v>#DIV/0!</v>
      </c>
      <c r="M97" s="170" t="e">
        <f t="shared" si="93"/>
        <v>#DIV/0!</v>
      </c>
      <c r="N97" s="443">
        <f t="shared" si="132"/>
        <v>0</v>
      </c>
      <c r="O97" s="443">
        <f>H97-K97</f>
        <v>0</v>
      </c>
      <c r="P97" s="170" t="e">
        <f t="shared" si="111"/>
        <v>#DIV/0!</v>
      </c>
      <c r="Q97" s="18" t="e">
        <f>D97+H97-N97-#REF!</f>
        <v>#REF!</v>
      </c>
      <c r="R97" s="443">
        <f t="shared" si="112"/>
        <v>0</v>
      </c>
      <c r="S97" s="550"/>
      <c r="CJ97" s="69" t="b">
        <f t="shared" si="113"/>
        <v>1</v>
      </c>
    </row>
    <row r="98" spans="1:88" s="63" customFormat="1" ht="50.25" customHeight="1" x14ac:dyDescent="0.35">
      <c r="A98" s="183"/>
      <c r="B98" s="340" t="s">
        <v>25</v>
      </c>
      <c r="C98" s="340"/>
      <c r="D98" s="443"/>
      <c r="E98" s="443"/>
      <c r="F98" s="443"/>
      <c r="G98" s="443">
        <f t="shared" si="134"/>
        <v>0</v>
      </c>
      <c r="H98" s="443">
        <f t="shared" si="134"/>
        <v>0</v>
      </c>
      <c r="I98" s="443">
        <f t="shared" si="134"/>
        <v>0</v>
      </c>
      <c r="J98" s="179" t="e">
        <f t="shared" ref="J98:J100" si="135">I98/H98</f>
        <v>#DIV/0!</v>
      </c>
      <c r="K98" s="443">
        <f t="shared" si="130"/>
        <v>0</v>
      </c>
      <c r="L98" s="170" t="e">
        <f t="shared" si="131"/>
        <v>#DIV/0!</v>
      </c>
      <c r="M98" s="170" t="e">
        <f t="shared" si="93"/>
        <v>#DIV/0!</v>
      </c>
      <c r="N98" s="443">
        <f t="shared" si="132"/>
        <v>0</v>
      </c>
      <c r="O98" s="443">
        <f t="shared" ref="O98:O100" si="136">H98-K98</f>
        <v>0</v>
      </c>
      <c r="P98" s="170" t="e">
        <f t="shared" si="111"/>
        <v>#DIV/0!</v>
      </c>
      <c r="Q98" s="18" t="e">
        <f>D98+H98-N98-#REF!</f>
        <v>#REF!</v>
      </c>
      <c r="R98" s="443">
        <f t="shared" si="112"/>
        <v>0</v>
      </c>
      <c r="S98" s="550"/>
      <c r="CG98" s="309"/>
      <c r="CJ98" s="69" t="b">
        <f t="shared" si="113"/>
        <v>1</v>
      </c>
    </row>
    <row r="99" spans="1:88" s="63" customFormat="1" ht="50.25" customHeight="1" x14ac:dyDescent="0.35">
      <c r="A99" s="183"/>
      <c r="B99" s="340" t="s">
        <v>32</v>
      </c>
      <c r="C99" s="340"/>
      <c r="D99" s="443"/>
      <c r="E99" s="443"/>
      <c r="F99" s="443"/>
      <c r="G99" s="443">
        <f t="shared" si="134"/>
        <v>39453.660000000003</v>
      </c>
      <c r="H99" s="443">
        <f t="shared" si="134"/>
        <v>39453.660000000003</v>
      </c>
      <c r="I99" s="443">
        <f t="shared" si="134"/>
        <v>0</v>
      </c>
      <c r="J99" s="179">
        <f t="shared" si="135"/>
        <v>0</v>
      </c>
      <c r="K99" s="443">
        <f t="shared" si="130"/>
        <v>0</v>
      </c>
      <c r="L99" s="170">
        <f t="shared" si="131"/>
        <v>0</v>
      </c>
      <c r="M99" s="170" t="e">
        <f t="shared" si="93"/>
        <v>#DIV/0!</v>
      </c>
      <c r="N99" s="443">
        <f t="shared" si="132"/>
        <v>39453.660000000003</v>
      </c>
      <c r="O99" s="443">
        <f>O105+O111+O117+O123+O129</f>
        <v>0</v>
      </c>
      <c r="P99" s="171">
        <f t="shared" si="111"/>
        <v>1</v>
      </c>
      <c r="Q99" s="18" t="e">
        <f>D99+H99-N99-#REF!</f>
        <v>#REF!</v>
      </c>
      <c r="R99" s="443">
        <f t="shared" si="112"/>
        <v>0</v>
      </c>
      <c r="S99" s="550"/>
      <c r="CJ99" s="69" t="b">
        <f t="shared" si="113"/>
        <v>1</v>
      </c>
    </row>
    <row r="100" spans="1:88" s="63" customFormat="1" ht="50.25" customHeight="1" x14ac:dyDescent="0.35">
      <c r="A100" s="185"/>
      <c r="B100" s="340" t="s">
        <v>17</v>
      </c>
      <c r="C100" s="340"/>
      <c r="D100" s="443"/>
      <c r="E100" s="443"/>
      <c r="F100" s="443"/>
      <c r="G100" s="443">
        <f t="shared" si="134"/>
        <v>0</v>
      </c>
      <c r="H100" s="443">
        <f t="shared" si="134"/>
        <v>0</v>
      </c>
      <c r="I100" s="443">
        <f t="shared" si="134"/>
        <v>0</v>
      </c>
      <c r="J100" s="179" t="e">
        <f t="shared" si="135"/>
        <v>#DIV/0!</v>
      </c>
      <c r="K100" s="443">
        <f t="shared" si="130"/>
        <v>0</v>
      </c>
      <c r="L100" s="170" t="e">
        <f t="shared" si="131"/>
        <v>#DIV/0!</v>
      </c>
      <c r="M100" s="170" t="e">
        <f t="shared" si="93"/>
        <v>#DIV/0!</v>
      </c>
      <c r="N100" s="443">
        <f t="shared" si="132"/>
        <v>0</v>
      </c>
      <c r="O100" s="443">
        <f t="shared" si="136"/>
        <v>0</v>
      </c>
      <c r="P100" s="170" t="e">
        <f t="shared" si="111"/>
        <v>#DIV/0!</v>
      </c>
      <c r="Q100" s="18" t="e">
        <f>D100+H100-N100-#REF!</f>
        <v>#REF!</v>
      </c>
      <c r="R100" s="443">
        <f t="shared" si="112"/>
        <v>0</v>
      </c>
      <c r="S100" s="551"/>
      <c r="CJ100" s="69" t="b">
        <f t="shared" si="113"/>
        <v>1</v>
      </c>
    </row>
    <row r="101" spans="1:88" s="66" customFormat="1" ht="52.5" customHeight="1" x14ac:dyDescent="0.35">
      <c r="A101" s="388" t="s">
        <v>505</v>
      </c>
      <c r="B101" s="479" t="s">
        <v>435</v>
      </c>
      <c r="C101" s="252"/>
      <c r="D101" s="65">
        <f t="shared" ref="D101:I101" si="137">SUM(D102:D106)</f>
        <v>0</v>
      </c>
      <c r="E101" s="65">
        <f t="shared" si="137"/>
        <v>0</v>
      </c>
      <c r="F101" s="65">
        <f t="shared" si="137"/>
        <v>0</v>
      </c>
      <c r="G101" s="65">
        <f t="shared" si="137"/>
        <v>2924.01</v>
      </c>
      <c r="H101" s="65">
        <f t="shared" si="137"/>
        <v>2924.01</v>
      </c>
      <c r="I101" s="65">
        <f t="shared" si="137"/>
        <v>0</v>
      </c>
      <c r="J101" s="389">
        <f>I101/H101</f>
        <v>0</v>
      </c>
      <c r="K101" s="292">
        <f>SUM(K102:K106)</f>
        <v>0</v>
      </c>
      <c r="L101" s="251">
        <f>K101/H101</f>
        <v>0</v>
      </c>
      <c r="M101" s="295" t="e">
        <f t="shared" si="93"/>
        <v>#DIV/0!</v>
      </c>
      <c r="N101" s="64">
        <f>SUM(N102:N106)</f>
        <v>2924.01</v>
      </c>
      <c r="O101" s="443">
        <f t="shared" ref="O101:O104" si="138">H101-N101</f>
        <v>0</v>
      </c>
      <c r="P101" s="246">
        <f t="shared" si="111"/>
        <v>1</v>
      </c>
      <c r="Q101" s="291" t="e">
        <f>D101+H101-N101-#REF!</f>
        <v>#REF!</v>
      </c>
      <c r="R101" s="65">
        <f t="shared" si="112"/>
        <v>0</v>
      </c>
      <c r="S101" s="558" t="s">
        <v>519</v>
      </c>
      <c r="CJ101" s="69" t="b">
        <f t="shared" si="113"/>
        <v>1</v>
      </c>
    </row>
    <row r="102" spans="1:88" s="63" customFormat="1" ht="42.75" customHeight="1" x14ac:dyDescent="0.35">
      <c r="A102" s="383"/>
      <c r="B102" s="340" t="s">
        <v>16</v>
      </c>
      <c r="C102" s="340"/>
      <c r="D102" s="443"/>
      <c r="E102" s="443"/>
      <c r="F102" s="443"/>
      <c r="G102" s="443"/>
      <c r="H102" s="18"/>
      <c r="I102" s="443"/>
      <c r="J102" s="389" t="e">
        <f t="shared" ref="J102:J106" si="139">I102/H102</f>
        <v>#DIV/0!</v>
      </c>
      <c r="K102" s="292"/>
      <c r="L102" s="251" t="e">
        <f t="shared" ref="L102:L106" si="140">K102/H102</f>
        <v>#DIV/0!</v>
      </c>
      <c r="M102" s="251" t="e">
        <f t="shared" si="93"/>
        <v>#DIV/0!</v>
      </c>
      <c r="N102" s="443"/>
      <c r="O102" s="443">
        <f>H102-N102</f>
        <v>0</v>
      </c>
      <c r="P102" s="170" t="e">
        <f t="shared" si="111"/>
        <v>#DIV/0!</v>
      </c>
      <c r="Q102" s="18" t="e">
        <f>D102+H102-N102-#REF!</f>
        <v>#REF!</v>
      </c>
      <c r="R102" s="443">
        <f t="shared" si="112"/>
        <v>0</v>
      </c>
      <c r="S102" s="559"/>
      <c r="CJ102" s="69" t="b">
        <f t="shared" si="113"/>
        <v>1</v>
      </c>
    </row>
    <row r="103" spans="1:88" s="63" customFormat="1" ht="42.75" customHeight="1" x14ac:dyDescent="0.35">
      <c r="A103" s="383"/>
      <c r="B103" s="340" t="s">
        <v>14</v>
      </c>
      <c r="C103" s="340"/>
      <c r="D103" s="443"/>
      <c r="E103" s="443"/>
      <c r="F103" s="443"/>
      <c r="G103" s="443"/>
      <c r="H103" s="443"/>
      <c r="I103" s="443"/>
      <c r="J103" s="389" t="e">
        <f t="shared" si="139"/>
        <v>#DIV/0!</v>
      </c>
      <c r="K103" s="292"/>
      <c r="L103" s="251" t="e">
        <f t="shared" si="140"/>
        <v>#DIV/0!</v>
      </c>
      <c r="M103" s="251" t="e">
        <f t="shared" si="93"/>
        <v>#DIV/0!</v>
      </c>
      <c r="N103" s="443"/>
      <c r="O103" s="443">
        <f t="shared" si="138"/>
        <v>0</v>
      </c>
      <c r="P103" s="170" t="e">
        <f t="shared" si="111"/>
        <v>#DIV/0!</v>
      </c>
      <c r="Q103" s="18" t="e">
        <f>D103+H103-N103-#REF!</f>
        <v>#REF!</v>
      </c>
      <c r="R103" s="443">
        <f t="shared" si="112"/>
        <v>0</v>
      </c>
      <c r="S103" s="559"/>
      <c r="CJ103" s="69" t="b">
        <f t="shared" si="113"/>
        <v>1</v>
      </c>
    </row>
    <row r="104" spans="1:88" s="63" customFormat="1" ht="42.75" customHeight="1" x14ac:dyDescent="0.35">
      <c r="A104" s="383"/>
      <c r="B104" s="340" t="s">
        <v>25</v>
      </c>
      <c r="C104" s="340"/>
      <c r="D104" s="443"/>
      <c r="E104" s="443"/>
      <c r="F104" s="443"/>
      <c r="G104" s="443"/>
      <c r="H104" s="443"/>
      <c r="I104" s="443"/>
      <c r="J104" s="389" t="e">
        <f t="shared" si="139"/>
        <v>#DIV/0!</v>
      </c>
      <c r="K104" s="292"/>
      <c r="L104" s="251" t="e">
        <f t="shared" si="140"/>
        <v>#DIV/0!</v>
      </c>
      <c r="M104" s="251" t="e">
        <f t="shared" si="93"/>
        <v>#DIV/0!</v>
      </c>
      <c r="N104" s="443"/>
      <c r="O104" s="443">
        <f t="shared" si="138"/>
        <v>0</v>
      </c>
      <c r="P104" s="170" t="e">
        <f t="shared" si="111"/>
        <v>#DIV/0!</v>
      </c>
      <c r="Q104" s="18" t="e">
        <f>D104+H104-N104-#REF!</f>
        <v>#REF!</v>
      </c>
      <c r="R104" s="443">
        <f t="shared" si="112"/>
        <v>0</v>
      </c>
      <c r="S104" s="559"/>
      <c r="CG104" s="309"/>
      <c r="CJ104" s="69" t="b">
        <f t="shared" si="113"/>
        <v>1</v>
      </c>
    </row>
    <row r="105" spans="1:88" s="63" customFormat="1" x14ac:dyDescent="0.35">
      <c r="A105" s="383"/>
      <c r="B105" s="340" t="s">
        <v>32</v>
      </c>
      <c r="C105" s="340"/>
      <c r="D105" s="443"/>
      <c r="E105" s="443"/>
      <c r="F105" s="443"/>
      <c r="G105" s="443">
        <v>2924.01</v>
      </c>
      <c r="H105" s="443">
        <v>2924.01</v>
      </c>
      <c r="I105" s="443"/>
      <c r="J105" s="389">
        <f t="shared" si="139"/>
        <v>0</v>
      </c>
      <c r="K105" s="292"/>
      <c r="L105" s="251">
        <f t="shared" si="140"/>
        <v>0</v>
      </c>
      <c r="M105" s="251" t="e">
        <f t="shared" si="93"/>
        <v>#DIV/0!</v>
      </c>
      <c r="N105" s="443">
        <f t="shared" ref="N105" si="141">G105-J105</f>
        <v>2924.01</v>
      </c>
      <c r="O105" s="443">
        <f>H105-N105</f>
        <v>0</v>
      </c>
      <c r="P105" s="171">
        <f t="shared" si="111"/>
        <v>1</v>
      </c>
      <c r="Q105" s="18" t="e">
        <f>D105+H105-N105-#REF!</f>
        <v>#REF!</v>
      </c>
      <c r="R105" s="443">
        <f t="shared" si="112"/>
        <v>0</v>
      </c>
      <c r="S105" s="559"/>
      <c r="CJ105" s="69" t="b">
        <f t="shared" si="113"/>
        <v>1</v>
      </c>
    </row>
    <row r="106" spans="1:88" s="63" customFormat="1" ht="42.75" customHeight="1" x14ac:dyDescent="0.35">
      <c r="A106" s="386"/>
      <c r="B106" s="340" t="s">
        <v>17</v>
      </c>
      <c r="C106" s="340"/>
      <c r="D106" s="443"/>
      <c r="E106" s="443"/>
      <c r="F106" s="443"/>
      <c r="G106" s="443"/>
      <c r="H106" s="18"/>
      <c r="I106" s="443"/>
      <c r="J106" s="389" t="e">
        <f t="shared" si="139"/>
        <v>#DIV/0!</v>
      </c>
      <c r="K106" s="292"/>
      <c r="L106" s="251" t="e">
        <f t="shared" si="140"/>
        <v>#DIV/0!</v>
      </c>
      <c r="M106" s="251" t="e">
        <f t="shared" si="93"/>
        <v>#DIV/0!</v>
      </c>
      <c r="N106" s="443"/>
      <c r="O106" s="443">
        <f t="shared" ref="O106:O136" si="142">H106-N106</f>
        <v>0</v>
      </c>
      <c r="P106" s="170" t="e">
        <f t="shared" si="111"/>
        <v>#DIV/0!</v>
      </c>
      <c r="Q106" s="18" t="e">
        <f>D106+H106-N106-#REF!</f>
        <v>#REF!</v>
      </c>
      <c r="R106" s="443">
        <f t="shared" si="112"/>
        <v>0</v>
      </c>
      <c r="S106" s="560"/>
      <c r="CJ106" s="69" t="b">
        <f t="shared" si="113"/>
        <v>1</v>
      </c>
    </row>
    <row r="107" spans="1:88" s="66" customFormat="1" ht="50.25" customHeight="1" x14ac:dyDescent="0.35">
      <c r="A107" s="388" t="s">
        <v>506</v>
      </c>
      <c r="B107" s="479" t="s">
        <v>436</v>
      </c>
      <c r="C107" s="252"/>
      <c r="D107" s="65">
        <f t="shared" ref="D107:I107" si="143">SUM(D108:D112)</f>
        <v>0</v>
      </c>
      <c r="E107" s="65">
        <f t="shared" si="143"/>
        <v>0</v>
      </c>
      <c r="F107" s="65">
        <f t="shared" si="143"/>
        <v>0</v>
      </c>
      <c r="G107" s="65">
        <f t="shared" si="143"/>
        <v>13091.59</v>
      </c>
      <c r="H107" s="65">
        <f t="shared" si="143"/>
        <v>13091.59</v>
      </c>
      <c r="I107" s="65">
        <f t="shared" si="143"/>
        <v>0</v>
      </c>
      <c r="J107" s="289">
        <f>I107/H107</f>
        <v>0</v>
      </c>
      <c r="K107" s="65">
        <f>SUM(K108:K112)</f>
        <v>0</v>
      </c>
      <c r="L107" s="246">
        <f>K107/H107</f>
        <v>0</v>
      </c>
      <c r="M107" s="251" t="e">
        <f t="shared" si="93"/>
        <v>#DIV/0!</v>
      </c>
      <c r="N107" s="64">
        <f>SUM(N108:N112)</f>
        <v>13091.59</v>
      </c>
      <c r="O107" s="443">
        <f t="shared" si="142"/>
        <v>0</v>
      </c>
      <c r="P107" s="246">
        <f t="shared" si="111"/>
        <v>1</v>
      </c>
      <c r="Q107" s="291" t="e">
        <f>D107+H107-N107-#REF!</f>
        <v>#REF!</v>
      </c>
      <c r="R107" s="65">
        <f t="shared" si="112"/>
        <v>0</v>
      </c>
      <c r="S107" s="558" t="s">
        <v>437</v>
      </c>
      <c r="CJ107" s="69" t="b">
        <f t="shared" si="113"/>
        <v>1</v>
      </c>
    </row>
    <row r="108" spans="1:88" s="63" customFormat="1" ht="50.25" customHeight="1" x14ac:dyDescent="0.35">
      <c r="A108" s="383"/>
      <c r="B108" s="340" t="s">
        <v>16</v>
      </c>
      <c r="C108" s="340"/>
      <c r="D108" s="443"/>
      <c r="E108" s="443"/>
      <c r="F108" s="443"/>
      <c r="G108" s="443"/>
      <c r="H108" s="18"/>
      <c r="I108" s="443"/>
      <c r="J108" s="179" t="e">
        <f t="shared" ref="J108:J112" si="144">I108/H108</f>
        <v>#DIV/0!</v>
      </c>
      <c r="K108" s="174"/>
      <c r="L108" s="170" t="e">
        <f t="shared" ref="L108:L112" si="145">K108/H108</f>
        <v>#DIV/0!</v>
      </c>
      <c r="M108" s="170" t="e">
        <f t="shared" si="93"/>
        <v>#DIV/0!</v>
      </c>
      <c r="N108" s="443"/>
      <c r="O108" s="443">
        <f t="shared" si="142"/>
        <v>0</v>
      </c>
      <c r="P108" s="170" t="e">
        <f t="shared" si="111"/>
        <v>#DIV/0!</v>
      </c>
      <c r="Q108" s="18" t="e">
        <f>D108+H108-N108-#REF!</f>
        <v>#REF!</v>
      </c>
      <c r="R108" s="443">
        <f t="shared" si="112"/>
        <v>0</v>
      </c>
      <c r="S108" s="559"/>
      <c r="CJ108" s="69" t="b">
        <f t="shared" si="113"/>
        <v>1</v>
      </c>
    </row>
    <row r="109" spans="1:88" s="63" customFormat="1" ht="50.25" customHeight="1" x14ac:dyDescent="0.35">
      <c r="A109" s="383"/>
      <c r="B109" s="340" t="s">
        <v>14</v>
      </c>
      <c r="C109" s="340"/>
      <c r="D109" s="443"/>
      <c r="E109" s="443"/>
      <c r="F109" s="443"/>
      <c r="G109" s="443"/>
      <c r="H109" s="443"/>
      <c r="I109" s="443"/>
      <c r="J109" s="179" t="e">
        <f t="shared" si="144"/>
        <v>#DIV/0!</v>
      </c>
      <c r="K109" s="174"/>
      <c r="L109" s="170" t="e">
        <f t="shared" si="145"/>
        <v>#DIV/0!</v>
      </c>
      <c r="M109" s="170" t="e">
        <f t="shared" si="93"/>
        <v>#DIV/0!</v>
      </c>
      <c r="N109" s="443">
        <f>H109</f>
        <v>0</v>
      </c>
      <c r="O109" s="443">
        <f t="shared" si="142"/>
        <v>0</v>
      </c>
      <c r="P109" s="170" t="e">
        <f t="shared" si="111"/>
        <v>#DIV/0!</v>
      </c>
      <c r="Q109" s="18" t="e">
        <f>D109+H109-N109-#REF!</f>
        <v>#REF!</v>
      </c>
      <c r="R109" s="443">
        <f t="shared" si="112"/>
        <v>0</v>
      </c>
      <c r="S109" s="559"/>
      <c r="CJ109" s="69" t="b">
        <f t="shared" si="113"/>
        <v>1</v>
      </c>
    </row>
    <row r="110" spans="1:88" s="63" customFormat="1" ht="50.25" customHeight="1" x14ac:dyDescent="0.35">
      <c r="A110" s="383"/>
      <c r="B110" s="340" t="s">
        <v>25</v>
      </c>
      <c r="C110" s="340"/>
      <c r="D110" s="443"/>
      <c r="E110" s="443"/>
      <c r="F110" s="443"/>
      <c r="G110" s="443"/>
      <c r="H110" s="443"/>
      <c r="I110" s="443"/>
      <c r="J110" s="179" t="e">
        <f t="shared" si="144"/>
        <v>#DIV/0!</v>
      </c>
      <c r="K110" s="174"/>
      <c r="L110" s="170" t="e">
        <f t="shared" si="145"/>
        <v>#DIV/0!</v>
      </c>
      <c r="M110" s="170" t="e">
        <f t="shared" si="93"/>
        <v>#DIV/0!</v>
      </c>
      <c r="N110" s="443"/>
      <c r="O110" s="443">
        <f t="shared" si="142"/>
        <v>0</v>
      </c>
      <c r="P110" s="170" t="e">
        <f t="shared" si="111"/>
        <v>#DIV/0!</v>
      </c>
      <c r="Q110" s="18" t="e">
        <f>D110+H110-N110-#REF!</f>
        <v>#REF!</v>
      </c>
      <c r="R110" s="443">
        <f t="shared" si="112"/>
        <v>0</v>
      </c>
      <c r="S110" s="559"/>
      <c r="CG110" s="309"/>
      <c r="CJ110" s="69" t="b">
        <f t="shared" si="113"/>
        <v>1</v>
      </c>
    </row>
    <row r="111" spans="1:88" s="63" customFormat="1" ht="50.25" customHeight="1" x14ac:dyDescent="0.35">
      <c r="A111" s="383"/>
      <c r="B111" s="340" t="s">
        <v>32</v>
      </c>
      <c r="C111" s="340"/>
      <c r="D111" s="443"/>
      <c r="E111" s="443"/>
      <c r="F111" s="443"/>
      <c r="G111" s="443">
        <v>13091.59</v>
      </c>
      <c r="H111" s="443">
        <v>13091.59</v>
      </c>
      <c r="I111" s="443"/>
      <c r="J111" s="179">
        <f t="shared" si="144"/>
        <v>0</v>
      </c>
      <c r="K111" s="174"/>
      <c r="L111" s="170">
        <f t="shared" si="145"/>
        <v>0</v>
      </c>
      <c r="M111" s="170" t="e">
        <f t="shared" si="93"/>
        <v>#DIV/0!</v>
      </c>
      <c r="N111" s="443">
        <f>H111</f>
        <v>13091.59</v>
      </c>
      <c r="O111" s="443">
        <f t="shared" si="142"/>
        <v>0</v>
      </c>
      <c r="P111" s="171">
        <f t="shared" si="111"/>
        <v>1</v>
      </c>
      <c r="Q111" s="18" t="e">
        <f>D111+H111-N111-#REF!</f>
        <v>#REF!</v>
      </c>
      <c r="R111" s="443">
        <f t="shared" si="112"/>
        <v>0</v>
      </c>
      <c r="S111" s="559"/>
      <c r="CJ111" s="69" t="b">
        <f t="shared" si="113"/>
        <v>1</v>
      </c>
    </row>
    <row r="112" spans="1:88" s="63" customFormat="1" ht="50.25" customHeight="1" x14ac:dyDescent="0.35">
      <c r="A112" s="386"/>
      <c r="B112" s="340" t="s">
        <v>17</v>
      </c>
      <c r="C112" s="340"/>
      <c r="D112" s="443"/>
      <c r="E112" s="443"/>
      <c r="F112" s="443"/>
      <c r="G112" s="443"/>
      <c r="H112" s="18"/>
      <c r="I112" s="443"/>
      <c r="J112" s="179" t="e">
        <f t="shared" si="144"/>
        <v>#DIV/0!</v>
      </c>
      <c r="K112" s="174"/>
      <c r="L112" s="170" t="e">
        <f t="shared" si="145"/>
        <v>#DIV/0!</v>
      </c>
      <c r="M112" s="170" t="e">
        <f t="shared" ref="M112:M130" si="146">K112/I112</f>
        <v>#DIV/0!</v>
      </c>
      <c r="N112" s="443"/>
      <c r="O112" s="443">
        <f t="shared" si="142"/>
        <v>0</v>
      </c>
      <c r="P112" s="170" t="e">
        <f t="shared" si="111"/>
        <v>#DIV/0!</v>
      </c>
      <c r="Q112" s="18" t="e">
        <f>D112+H112-N112-#REF!</f>
        <v>#REF!</v>
      </c>
      <c r="R112" s="443">
        <f t="shared" si="112"/>
        <v>0</v>
      </c>
      <c r="S112" s="559"/>
      <c r="CJ112" s="69" t="b">
        <f t="shared" si="113"/>
        <v>1</v>
      </c>
    </row>
    <row r="113" spans="1:88" s="66" customFormat="1" ht="55.5" customHeight="1" x14ac:dyDescent="0.35">
      <c r="A113" s="388" t="s">
        <v>507</v>
      </c>
      <c r="B113" s="479" t="s">
        <v>438</v>
      </c>
      <c r="C113" s="252"/>
      <c r="D113" s="65">
        <f t="shared" ref="D113:I113" si="147">SUM(D114:D118)</f>
        <v>0</v>
      </c>
      <c r="E113" s="65">
        <f t="shared" si="147"/>
        <v>0</v>
      </c>
      <c r="F113" s="65">
        <f t="shared" si="147"/>
        <v>0</v>
      </c>
      <c r="G113" s="65">
        <f t="shared" si="147"/>
        <v>8033.38</v>
      </c>
      <c r="H113" s="65">
        <f t="shared" si="147"/>
        <v>8033.38</v>
      </c>
      <c r="I113" s="65">
        <f t="shared" si="147"/>
        <v>0</v>
      </c>
      <c r="J113" s="180">
        <f>I113/H113</f>
        <v>0</v>
      </c>
      <c r="K113" s="65">
        <f>SUM(K114:K118)</f>
        <v>0</v>
      </c>
      <c r="L113" s="171">
        <f>K113/H113</f>
        <v>0</v>
      </c>
      <c r="M113" s="251" t="e">
        <f t="shared" si="146"/>
        <v>#DIV/0!</v>
      </c>
      <c r="N113" s="64">
        <f>SUM(N114:N118)</f>
        <v>8033.38</v>
      </c>
      <c r="O113" s="443">
        <f t="shared" si="142"/>
        <v>0</v>
      </c>
      <c r="P113" s="480">
        <f t="shared" si="111"/>
        <v>1</v>
      </c>
      <c r="Q113" s="291" t="e">
        <f>D113+H113-N113-#REF!</f>
        <v>#REF!</v>
      </c>
      <c r="R113" s="65">
        <f t="shared" si="112"/>
        <v>0</v>
      </c>
      <c r="S113" s="559"/>
      <c r="CJ113" s="69" t="b">
        <f t="shared" si="113"/>
        <v>1</v>
      </c>
    </row>
    <row r="114" spans="1:88" s="63" customFormat="1" x14ac:dyDescent="0.35">
      <c r="A114" s="383"/>
      <c r="B114" s="340" t="s">
        <v>16</v>
      </c>
      <c r="C114" s="340"/>
      <c r="D114" s="443"/>
      <c r="E114" s="443"/>
      <c r="F114" s="443"/>
      <c r="G114" s="443"/>
      <c r="H114" s="18"/>
      <c r="I114" s="443"/>
      <c r="J114" s="179" t="e">
        <f t="shared" ref="J114:J118" si="148">I114/H114</f>
        <v>#DIV/0!</v>
      </c>
      <c r="K114" s="174"/>
      <c r="L114" s="170" t="e">
        <f t="shared" ref="L114:L118" si="149">K114/H114</f>
        <v>#DIV/0!</v>
      </c>
      <c r="M114" s="170" t="e">
        <f t="shared" si="146"/>
        <v>#DIV/0!</v>
      </c>
      <c r="N114" s="443"/>
      <c r="O114" s="443">
        <f t="shared" si="142"/>
        <v>0</v>
      </c>
      <c r="P114" s="251" t="e">
        <f t="shared" si="111"/>
        <v>#DIV/0!</v>
      </c>
      <c r="Q114" s="18" t="e">
        <f>D114+H114-N114-#REF!</f>
        <v>#REF!</v>
      </c>
      <c r="R114" s="443">
        <f t="shared" si="112"/>
        <v>0</v>
      </c>
      <c r="S114" s="559"/>
      <c r="CJ114" s="69" t="b">
        <f t="shared" si="113"/>
        <v>1</v>
      </c>
    </row>
    <row r="115" spans="1:88" s="63" customFormat="1" x14ac:dyDescent="0.35">
      <c r="A115" s="383"/>
      <c r="B115" s="340" t="s">
        <v>14</v>
      </c>
      <c r="C115" s="340"/>
      <c r="D115" s="443"/>
      <c r="E115" s="443"/>
      <c r="F115" s="443"/>
      <c r="G115" s="443"/>
      <c r="H115" s="443"/>
      <c r="I115" s="443"/>
      <c r="J115" s="179" t="e">
        <f t="shared" si="148"/>
        <v>#DIV/0!</v>
      </c>
      <c r="K115" s="174"/>
      <c r="L115" s="170" t="e">
        <f t="shared" si="149"/>
        <v>#DIV/0!</v>
      </c>
      <c r="M115" s="170" t="e">
        <f t="shared" si="146"/>
        <v>#DIV/0!</v>
      </c>
      <c r="N115" s="443">
        <f>H115</f>
        <v>0</v>
      </c>
      <c r="O115" s="443">
        <f t="shared" si="142"/>
        <v>0</v>
      </c>
      <c r="P115" s="251" t="e">
        <f t="shared" si="111"/>
        <v>#DIV/0!</v>
      </c>
      <c r="Q115" s="18" t="e">
        <f>D115+H115-N115-#REF!</f>
        <v>#REF!</v>
      </c>
      <c r="R115" s="443">
        <f t="shared" si="112"/>
        <v>0</v>
      </c>
      <c r="S115" s="559"/>
      <c r="CJ115" s="69" t="b">
        <f t="shared" si="113"/>
        <v>1</v>
      </c>
    </row>
    <row r="116" spans="1:88" s="63" customFormat="1" x14ac:dyDescent="0.35">
      <c r="A116" s="383"/>
      <c r="B116" s="340" t="s">
        <v>25</v>
      </c>
      <c r="C116" s="340"/>
      <c r="D116" s="443"/>
      <c r="E116" s="443"/>
      <c r="F116" s="443"/>
      <c r="G116" s="443"/>
      <c r="H116" s="443"/>
      <c r="I116" s="443"/>
      <c r="J116" s="179" t="e">
        <f>I116/H116</f>
        <v>#DIV/0!</v>
      </c>
      <c r="K116" s="174"/>
      <c r="L116" s="170" t="e">
        <f>K116/H116</f>
        <v>#DIV/0!</v>
      </c>
      <c r="M116" s="170" t="e">
        <f t="shared" si="146"/>
        <v>#DIV/0!</v>
      </c>
      <c r="N116" s="443"/>
      <c r="O116" s="443">
        <f t="shared" si="142"/>
        <v>0</v>
      </c>
      <c r="P116" s="251" t="e">
        <f>N116/H116</f>
        <v>#DIV/0!</v>
      </c>
      <c r="Q116" s="18" t="e">
        <f>D116+H116-N116-#REF!</f>
        <v>#REF!</v>
      </c>
      <c r="R116" s="443">
        <f t="shared" si="112"/>
        <v>0</v>
      </c>
      <c r="S116" s="559"/>
      <c r="CG116" s="309"/>
      <c r="CJ116" s="69" t="b">
        <f t="shared" si="113"/>
        <v>1</v>
      </c>
    </row>
    <row r="117" spans="1:88" s="63" customFormat="1" x14ac:dyDescent="0.35">
      <c r="A117" s="383"/>
      <c r="B117" s="340" t="s">
        <v>32</v>
      </c>
      <c r="C117" s="340"/>
      <c r="D117" s="443"/>
      <c r="E117" s="443"/>
      <c r="F117" s="443"/>
      <c r="G117" s="443">
        <v>8033.38</v>
      </c>
      <c r="H117" s="443">
        <v>8033.38</v>
      </c>
      <c r="I117" s="443"/>
      <c r="J117" s="179">
        <f>I117/H117</f>
        <v>0</v>
      </c>
      <c r="K117" s="174"/>
      <c r="L117" s="170">
        <f>K117/H117</f>
        <v>0</v>
      </c>
      <c r="M117" s="170" t="e">
        <f t="shared" si="146"/>
        <v>#DIV/0!</v>
      </c>
      <c r="N117" s="443">
        <f>H117</f>
        <v>8033.38</v>
      </c>
      <c r="O117" s="443">
        <f t="shared" si="142"/>
        <v>0</v>
      </c>
      <c r="P117" s="246">
        <f>N117/H117</f>
        <v>1</v>
      </c>
      <c r="Q117" s="18" t="e">
        <f>D117+H117-N117-#REF!</f>
        <v>#REF!</v>
      </c>
      <c r="R117" s="443">
        <f t="shared" si="112"/>
        <v>0</v>
      </c>
      <c r="S117" s="559"/>
      <c r="CJ117" s="69" t="b">
        <f t="shared" si="113"/>
        <v>1</v>
      </c>
    </row>
    <row r="118" spans="1:88" s="63" customFormat="1" x14ac:dyDescent="0.35">
      <c r="A118" s="386"/>
      <c r="B118" s="340" t="s">
        <v>17</v>
      </c>
      <c r="C118" s="340"/>
      <c r="D118" s="443"/>
      <c r="E118" s="443"/>
      <c r="F118" s="443"/>
      <c r="G118" s="443"/>
      <c r="H118" s="18"/>
      <c r="I118" s="443"/>
      <c r="J118" s="179" t="e">
        <f t="shared" si="148"/>
        <v>#DIV/0!</v>
      </c>
      <c r="K118" s="174"/>
      <c r="L118" s="170" t="e">
        <f t="shared" si="149"/>
        <v>#DIV/0!</v>
      </c>
      <c r="M118" s="170" t="e">
        <f t="shared" si="146"/>
        <v>#DIV/0!</v>
      </c>
      <c r="N118" s="443"/>
      <c r="O118" s="443">
        <f t="shared" si="142"/>
        <v>0</v>
      </c>
      <c r="P118" s="251" t="e">
        <f t="shared" si="111"/>
        <v>#DIV/0!</v>
      </c>
      <c r="Q118" s="18" t="e">
        <f>D118+H118-N118-#REF!</f>
        <v>#REF!</v>
      </c>
      <c r="R118" s="443">
        <f t="shared" si="112"/>
        <v>0</v>
      </c>
      <c r="S118" s="559"/>
      <c r="CJ118" s="69" t="b">
        <f t="shared" si="113"/>
        <v>1</v>
      </c>
    </row>
    <row r="119" spans="1:88" s="66" customFormat="1" ht="60.75" customHeight="1" x14ac:dyDescent="0.35">
      <c r="A119" s="388" t="s">
        <v>508</v>
      </c>
      <c r="B119" s="479" t="s">
        <v>269</v>
      </c>
      <c r="C119" s="252"/>
      <c r="D119" s="65">
        <f t="shared" ref="D119:I119" si="150">SUM(D120:D124)</f>
        <v>0</v>
      </c>
      <c r="E119" s="65">
        <f t="shared" si="150"/>
        <v>0</v>
      </c>
      <c r="F119" s="65">
        <f t="shared" si="150"/>
        <v>0</v>
      </c>
      <c r="G119" s="65">
        <f t="shared" si="150"/>
        <v>8033.38</v>
      </c>
      <c r="H119" s="65">
        <f t="shared" si="150"/>
        <v>8033.38</v>
      </c>
      <c r="I119" s="65">
        <f t="shared" si="150"/>
        <v>0</v>
      </c>
      <c r="J119" s="179">
        <f>I119/H119</f>
        <v>0</v>
      </c>
      <c r="K119" s="174">
        <f>SUM(K120:K124)</f>
        <v>0</v>
      </c>
      <c r="L119" s="170">
        <f>K119/H119</f>
        <v>0</v>
      </c>
      <c r="M119" s="170" t="e">
        <f t="shared" si="146"/>
        <v>#DIV/0!</v>
      </c>
      <c r="N119" s="64">
        <f>SUM(N120:N124)</f>
        <v>8033.38</v>
      </c>
      <c r="O119" s="443">
        <f t="shared" si="142"/>
        <v>0</v>
      </c>
      <c r="P119" s="480">
        <f t="shared" si="111"/>
        <v>1</v>
      </c>
      <c r="Q119" s="291" t="e">
        <f>D119+H119-N119-#REF!</f>
        <v>#REF!</v>
      </c>
      <c r="R119" s="65">
        <f t="shared" si="112"/>
        <v>0</v>
      </c>
      <c r="S119" s="559"/>
      <c r="CJ119" s="69" t="b">
        <f t="shared" si="113"/>
        <v>1</v>
      </c>
    </row>
    <row r="120" spans="1:88" s="63" customFormat="1" x14ac:dyDescent="0.35">
      <c r="A120" s="383"/>
      <c r="B120" s="340" t="s">
        <v>16</v>
      </c>
      <c r="C120" s="340"/>
      <c r="D120" s="443"/>
      <c r="E120" s="443"/>
      <c r="F120" s="443"/>
      <c r="G120" s="443"/>
      <c r="H120" s="18"/>
      <c r="I120" s="443"/>
      <c r="J120" s="179" t="e">
        <f t="shared" ref="J120:J124" si="151">I120/H120</f>
        <v>#DIV/0!</v>
      </c>
      <c r="K120" s="174"/>
      <c r="L120" s="170" t="e">
        <f t="shared" ref="L120:L124" si="152">K120/H120</f>
        <v>#DIV/0!</v>
      </c>
      <c r="M120" s="170" t="e">
        <f t="shared" si="146"/>
        <v>#DIV/0!</v>
      </c>
      <c r="N120" s="443"/>
      <c r="O120" s="443">
        <f t="shared" si="142"/>
        <v>0</v>
      </c>
      <c r="P120" s="251" t="e">
        <f t="shared" si="111"/>
        <v>#DIV/0!</v>
      </c>
      <c r="Q120" s="18" t="e">
        <f>D120+H120-N120-#REF!</f>
        <v>#REF!</v>
      </c>
      <c r="R120" s="443">
        <f t="shared" si="112"/>
        <v>0</v>
      </c>
      <c r="S120" s="559"/>
      <c r="CJ120" s="69" t="b">
        <f t="shared" si="113"/>
        <v>1</v>
      </c>
    </row>
    <row r="121" spans="1:88" s="63" customFormat="1" x14ac:dyDescent="0.35">
      <c r="A121" s="383"/>
      <c r="B121" s="340" t="s">
        <v>14</v>
      </c>
      <c r="C121" s="340"/>
      <c r="D121" s="443"/>
      <c r="E121" s="443"/>
      <c r="F121" s="443"/>
      <c r="G121" s="443"/>
      <c r="H121" s="443"/>
      <c r="I121" s="443"/>
      <c r="J121" s="179" t="e">
        <f t="shared" si="151"/>
        <v>#DIV/0!</v>
      </c>
      <c r="K121" s="174"/>
      <c r="L121" s="170" t="e">
        <f t="shared" si="152"/>
        <v>#DIV/0!</v>
      </c>
      <c r="M121" s="170" t="e">
        <f t="shared" si="146"/>
        <v>#DIV/0!</v>
      </c>
      <c r="N121" s="443">
        <f>H121</f>
        <v>0</v>
      </c>
      <c r="O121" s="443">
        <f t="shared" si="142"/>
        <v>0</v>
      </c>
      <c r="P121" s="251" t="e">
        <f t="shared" si="111"/>
        <v>#DIV/0!</v>
      </c>
      <c r="Q121" s="18" t="e">
        <f>D121+H121-N121-#REF!</f>
        <v>#REF!</v>
      </c>
      <c r="R121" s="443">
        <f t="shared" si="112"/>
        <v>0</v>
      </c>
      <c r="S121" s="559"/>
      <c r="CJ121" s="69" t="b">
        <f t="shared" si="113"/>
        <v>1</v>
      </c>
    </row>
    <row r="122" spans="1:88" s="63" customFormat="1" x14ac:dyDescent="0.35">
      <c r="A122" s="383"/>
      <c r="B122" s="340" t="s">
        <v>25</v>
      </c>
      <c r="C122" s="340"/>
      <c r="D122" s="443"/>
      <c r="E122" s="443"/>
      <c r="F122" s="443"/>
      <c r="G122" s="443"/>
      <c r="H122" s="443"/>
      <c r="I122" s="443"/>
      <c r="J122" s="179" t="e">
        <f t="shared" si="151"/>
        <v>#DIV/0!</v>
      </c>
      <c r="K122" s="174"/>
      <c r="L122" s="170" t="e">
        <f t="shared" si="152"/>
        <v>#DIV/0!</v>
      </c>
      <c r="M122" s="170" t="e">
        <f t="shared" si="146"/>
        <v>#DIV/0!</v>
      </c>
      <c r="N122" s="443"/>
      <c r="O122" s="443">
        <f t="shared" si="142"/>
        <v>0</v>
      </c>
      <c r="P122" s="251" t="e">
        <f t="shared" si="111"/>
        <v>#DIV/0!</v>
      </c>
      <c r="Q122" s="18" t="e">
        <f>D122+H122-N122-#REF!</f>
        <v>#REF!</v>
      </c>
      <c r="R122" s="443">
        <f t="shared" si="112"/>
        <v>0</v>
      </c>
      <c r="S122" s="559"/>
      <c r="CG122" s="309"/>
      <c r="CJ122" s="69" t="b">
        <f t="shared" si="113"/>
        <v>1</v>
      </c>
    </row>
    <row r="123" spans="1:88" s="63" customFormat="1" x14ac:dyDescent="0.35">
      <c r="A123" s="383"/>
      <c r="B123" s="340" t="s">
        <v>32</v>
      </c>
      <c r="C123" s="340"/>
      <c r="D123" s="443"/>
      <c r="E123" s="443"/>
      <c r="F123" s="443"/>
      <c r="G123" s="443">
        <v>8033.38</v>
      </c>
      <c r="H123" s="443">
        <v>8033.38</v>
      </c>
      <c r="I123" s="443"/>
      <c r="J123" s="179">
        <f t="shared" si="151"/>
        <v>0</v>
      </c>
      <c r="K123" s="174"/>
      <c r="L123" s="170">
        <f t="shared" si="152"/>
        <v>0</v>
      </c>
      <c r="M123" s="170" t="e">
        <f t="shared" si="146"/>
        <v>#DIV/0!</v>
      </c>
      <c r="N123" s="443">
        <f>H123</f>
        <v>8033.38</v>
      </c>
      <c r="O123" s="443">
        <f t="shared" si="142"/>
        <v>0</v>
      </c>
      <c r="P123" s="171">
        <f t="shared" si="111"/>
        <v>1</v>
      </c>
      <c r="Q123" s="18" t="e">
        <f>D123+H123-N123-#REF!</f>
        <v>#REF!</v>
      </c>
      <c r="R123" s="443">
        <f t="shared" si="112"/>
        <v>0</v>
      </c>
      <c r="S123" s="559"/>
      <c r="CJ123" s="69" t="b">
        <f t="shared" si="113"/>
        <v>1</v>
      </c>
    </row>
    <row r="124" spans="1:88" s="63" customFormat="1" x14ac:dyDescent="0.35">
      <c r="A124" s="386"/>
      <c r="B124" s="340" t="s">
        <v>17</v>
      </c>
      <c r="C124" s="340"/>
      <c r="D124" s="443"/>
      <c r="E124" s="443"/>
      <c r="F124" s="443"/>
      <c r="G124" s="443"/>
      <c r="H124" s="18"/>
      <c r="I124" s="443"/>
      <c r="J124" s="179" t="e">
        <f t="shared" si="151"/>
        <v>#DIV/0!</v>
      </c>
      <c r="K124" s="174"/>
      <c r="L124" s="170" t="e">
        <f t="shared" si="152"/>
        <v>#DIV/0!</v>
      </c>
      <c r="M124" s="170" t="e">
        <f t="shared" si="146"/>
        <v>#DIV/0!</v>
      </c>
      <c r="N124" s="443"/>
      <c r="O124" s="443">
        <f t="shared" si="142"/>
        <v>0</v>
      </c>
      <c r="P124" s="170" t="e">
        <f t="shared" si="111"/>
        <v>#DIV/0!</v>
      </c>
      <c r="Q124" s="18" t="e">
        <f>D124+H124-N124-#REF!</f>
        <v>#REF!</v>
      </c>
      <c r="R124" s="443">
        <f t="shared" si="112"/>
        <v>0</v>
      </c>
      <c r="S124" s="559"/>
      <c r="CJ124" s="69" t="b">
        <f t="shared" si="113"/>
        <v>1</v>
      </c>
    </row>
    <row r="125" spans="1:88" s="66" customFormat="1" ht="66.75" customHeight="1" x14ac:dyDescent="0.35">
      <c r="A125" s="388" t="s">
        <v>509</v>
      </c>
      <c r="B125" s="479" t="s">
        <v>439</v>
      </c>
      <c r="C125" s="252"/>
      <c r="D125" s="65">
        <f t="shared" ref="D125:I125" si="153">SUM(D126:D130)</f>
        <v>0</v>
      </c>
      <c r="E125" s="65">
        <f t="shared" si="153"/>
        <v>0</v>
      </c>
      <c r="F125" s="65">
        <f t="shared" si="153"/>
        <v>0</v>
      </c>
      <c r="G125" s="65">
        <f t="shared" si="153"/>
        <v>7371.3</v>
      </c>
      <c r="H125" s="65">
        <f t="shared" si="153"/>
        <v>7371.3</v>
      </c>
      <c r="I125" s="65">
        <f t="shared" si="153"/>
        <v>0</v>
      </c>
      <c r="J125" s="179">
        <f>I125/H125</f>
        <v>0</v>
      </c>
      <c r="K125" s="174">
        <f>SUM(K126:K130)</f>
        <v>0</v>
      </c>
      <c r="L125" s="170">
        <f>K125/H125</f>
        <v>0</v>
      </c>
      <c r="M125" s="170" t="e">
        <f t="shared" si="146"/>
        <v>#DIV/0!</v>
      </c>
      <c r="N125" s="64">
        <f>SUM(N126:N130)</f>
        <v>7371.3</v>
      </c>
      <c r="O125" s="443">
        <f t="shared" si="142"/>
        <v>0</v>
      </c>
      <c r="P125" s="480">
        <f t="shared" si="111"/>
        <v>1</v>
      </c>
      <c r="Q125" s="291" t="e">
        <f>D125+H125-N125-#REF!</f>
        <v>#REF!</v>
      </c>
      <c r="R125" s="65">
        <f t="shared" si="112"/>
        <v>0</v>
      </c>
      <c r="S125" s="559"/>
      <c r="CJ125" s="69" t="b">
        <f t="shared" si="113"/>
        <v>1</v>
      </c>
    </row>
    <row r="126" spans="1:88" s="63" customFormat="1" ht="43.5" customHeight="1" x14ac:dyDescent="0.35">
      <c r="A126" s="383"/>
      <c r="B126" s="340" t="s">
        <v>16</v>
      </c>
      <c r="C126" s="340"/>
      <c r="D126" s="443"/>
      <c r="E126" s="443"/>
      <c r="F126" s="443"/>
      <c r="G126" s="443"/>
      <c r="H126" s="18"/>
      <c r="I126" s="443"/>
      <c r="J126" s="179" t="e">
        <f t="shared" ref="J126:J130" si="154">I126/H126</f>
        <v>#DIV/0!</v>
      </c>
      <c r="K126" s="174"/>
      <c r="L126" s="170" t="e">
        <f t="shared" ref="L126:L130" si="155">K126/H126</f>
        <v>#DIV/0!</v>
      </c>
      <c r="M126" s="170" t="e">
        <f t="shared" si="146"/>
        <v>#DIV/0!</v>
      </c>
      <c r="N126" s="443"/>
      <c r="O126" s="443">
        <f t="shared" si="142"/>
        <v>0</v>
      </c>
      <c r="P126" s="251" t="e">
        <f t="shared" si="111"/>
        <v>#DIV/0!</v>
      </c>
      <c r="Q126" s="18" t="e">
        <f>D126+H126-N126-#REF!</f>
        <v>#REF!</v>
      </c>
      <c r="R126" s="443">
        <f t="shared" si="112"/>
        <v>0</v>
      </c>
      <c r="S126" s="559"/>
      <c r="CJ126" s="69" t="b">
        <f t="shared" si="113"/>
        <v>1</v>
      </c>
    </row>
    <row r="127" spans="1:88" s="63" customFormat="1" ht="43.5" customHeight="1" x14ac:dyDescent="0.35">
      <c r="A127" s="383"/>
      <c r="B127" s="340" t="s">
        <v>14</v>
      </c>
      <c r="C127" s="340"/>
      <c r="D127" s="443"/>
      <c r="E127" s="443"/>
      <c r="F127" s="443"/>
      <c r="G127" s="443"/>
      <c r="H127" s="443"/>
      <c r="I127" s="443"/>
      <c r="J127" s="179" t="e">
        <f t="shared" si="154"/>
        <v>#DIV/0!</v>
      </c>
      <c r="K127" s="174"/>
      <c r="L127" s="170" t="e">
        <f t="shared" si="155"/>
        <v>#DIV/0!</v>
      </c>
      <c r="M127" s="170" t="e">
        <f t="shared" si="146"/>
        <v>#DIV/0!</v>
      </c>
      <c r="N127" s="443">
        <f>H127</f>
        <v>0</v>
      </c>
      <c r="O127" s="443">
        <f t="shared" si="142"/>
        <v>0</v>
      </c>
      <c r="P127" s="251" t="e">
        <f t="shared" si="111"/>
        <v>#DIV/0!</v>
      </c>
      <c r="Q127" s="18" t="e">
        <f>D127+H127-N127-#REF!</f>
        <v>#REF!</v>
      </c>
      <c r="R127" s="443">
        <f t="shared" si="112"/>
        <v>0</v>
      </c>
      <c r="S127" s="559"/>
      <c r="CJ127" s="69" t="b">
        <f t="shared" si="113"/>
        <v>1</v>
      </c>
    </row>
    <row r="128" spans="1:88" s="63" customFormat="1" ht="43.5" customHeight="1" x14ac:dyDescent="0.35">
      <c r="A128" s="383"/>
      <c r="B128" s="340" t="s">
        <v>25</v>
      </c>
      <c r="C128" s="340"/>
      <c r="D128" s="443"/>
      <c r="E128" s="443"/>
      <c r="F128" s="443"/>
      <c r="G128" s="443"/>
      <c r="H128" s="443"/>
      <c r="I128" s="443"/>
      <c r="J128" s="179" t="e">
        <f t="shared" si="154"/>
        <v>#DIV/0!</v>
      </c>
      <c r="K128" s="174"/>
      <c r="L128" s="170" t="e">
        <f t="shared" si="155"/>
        <v>#DIV/0!</v>
      </c>
      <c r="M128" s="170" t="e">
        <f t="shared" si="146"/>
        <v>#DIV/0!</v>
      </c>
      <c r="N128" s="443"/>
      <c r="O128" s="443">
        <f t="shared" si="142"/>
        <v>0</v>
      </c>
      <c r="P128" s="251" t="e">
        <f t="shared" si="111"/>
        <v>#DIV/0!</v>
      </c>
      <c r="Q128" s="18" t="e">
        <f>D128+H128-N128-#REF!</f>
        <v>#REF!</v>
      </c>
      <c r="R128" s="443">
        <f t="shared" si="112"/>
        <v>0</v>
      </c>
      <c r="S128" s="559"/>
      <c r="CG128" s="309"/>
      <c r="CJ128" s="69" t="b">
        <f t="shared" si="113"/>
        <v>1</v>
      </c>
    </row>
    <row r="129" spans="1:88" s="63" customFormat="1" ht="43.5" customHeight="1" x14ac:dyDescent="0.35">
      <c r="A129" s="383"/>
      <c r="B129" s="340" t="s">
        <v>32</v>
      </c>
      <c r="C129" s="340"/>
      <c r="D129" s="443"/>
      <c r="E129" s="443"/>
      <c r="F129" s="443"/>
      <c r="G129" s="443">
        <v>7371.3</v>
      </c>
      <c r="H129" s="443">
        <v>7371.3</v>
      </c>
      <c r="I129" s="443"/>
      <c r="J129" s="179">
        <f t="shared" si="154"/>
        <v>0</v>
      </c>
      <c r="K129" s="174"/>
      <c r="L129" s="170">
        <f t="shared" si="155"/>
        <v>0</v>
      </c>
      <c r="M129" s="170" t="e">
        <f t="shared" si="146"/>
        <v>#DIV/0!</v>
      </c>
      <c r="N129" s="443">
        <f>H129</f>
        <v>7371.3</v>
      </c>
      <c r="O129" s="443">
        <f t="shared" si="142"/>
        <v>0</v>
      </c>
      <c r="P129" s="171">
        <f t="shared" si="111"/>
        <v>1</v>
      </c>
      <c r="Q129" s="18" t="e">
        <f>D129+H129-N129-#REF!</f>
        <v>#REF!</v>
      </c>
      <c r="R129" s="443">
        <f t="shared" si="112"/>
        <v>0</v>
      </c>
      <c r="S129" s="559"/>
      <c r="CJ129" s="69" t="b">
        <f t="shared" si="113"/>
        <v>1</v>
      </c>
    </row>
    <row r="130" spans="1:88" s="63" customFormat="1" ht="43.5" customHeight="1" x14ac:dyDescent="0.35">
      <c r="A130" s="386"/>
      <c r="B130" s="340" t="s">
        <v>17</v>
      </c>
      <c r="C130" s="340"/>
      <c r="D130" s="443"/>
      <c r="E130" s="443"/>
      <c r="F130" s="443"/>
      <c r="G130" s="443"/>
      <c r="H130" s="18"/>
      <c r="I130" s="443"/>
      <c r="J130" s="179" t="e">
        <f t="shared" si="154"/>
        <v>#DIV/0!</v>
      </c>
      <c r="K130" s="174"/>
      <c r="L130" s="170" t="e">
        <f t="shared" si="155"/>
        <v>#DIV/0!</v>
      </c>
      <c r="M130" s="170" t="e">
        <f t="shared" si="146"/>
        <v>#DIV/0!</v>
      </c>
      <c r="N130" s="443"/>
      <c r="O130" s="443">
        <f t="shared" si="142"/>
        <v>0</v>
      </c>
      <c r="P130" s="170" t="e">
        <f t="shared" si="111"/>
        <v>#DIV/0!</v>
      </c>
      <c r="Q130" s="18" t="e">
        <f>D130+H130-N130-#REF!</f>
        <v>#REF!</v>
      </c>
      <c r="R130" s="443">
        <f t="shared" si="112"/>
        <v>0</v>
      </c>
      <c r="S130" s="560"/>
      <c r="CJ130" s="69" t="b">
        <f t="shared" si="113"/>
        <v>1</v>
      </c>
    </row>
    <row r="131" spans="1:88" s="128" customFormat="1" ht="46.5" x14ac:dyDescent="0.35">
      <c r="A131" s="175" t="s">
        <v>125</v>
      </c>
      <c r="B131" s="186" t="s">
        <v>129</v>
      </c>
      <c r="C131" s="166" t="s">
        <v>7</v>
      </c>
      <c r="D131" s="74">
        <f t="shared" ref="D131:I131" si="156">SUM(D132:D136)</f>
        <v>0</v>
      </c>
      <c r="E131" s="74">
        <f t="shared" si="156"/>
        <v>0</v>
      </c>
      <c r="F131" s="74">
        <f t="shared" si="156"/>
        <v>0</v>
      </c>
      <c r="G131" s="74">
        <f t="shared" si="156"/>
        <v>100</v>
      </c>
      <c r="H131" s="74">
        <f t="shared" si="156"/>
        <v>100</v>
      </c>
      <c r="I131" s="74">
        <f t="shared" si="156"/>
        <v>0</v>
      </c>
      <c r="J131" s="176">
        <f>I131/H131</f>
        <v>0</v>
      </c>
      <c r="K131" s="74">
        <f>SUM(K132:K136)</f>
        <v>0</v>
      </c>
      <c r="L131" s="167">
        <f>K131/H131</f>
        <v>0</v>
      </c>
      <c r="M131" s="295" t="e">
        <f t="shared" si="83"/>
        <v>#DIV/0!</v>
      </c>
      <c r="N131" s="74">
        <f>SUM(N132:N136)</f>
        <v>100</v>
      </c>
      <c r="O131" s="74">
        <f t="shared" si="142"/>
        <v>0</v>
      </c>
      <c r="P131" s="167">
        <f t="shared" si="111"/>
        <v>1</v>
      </c>
      <c r="Q131" s="74">
        <f t="shared" ref="Q131:Q136" si="157">H131-N131</f>
        <v>0</v>
      </c>
      <c r="R131" s="74">
        <f t="shared" si="112"/>
        <v>0</v>
      </c>
      <c r="S131" s="558"/>
      <c r="CJ131" s="69" t="b">
        <f t="shared" si="113"/>
        <v>1</v>
      </c>
    </row>
    <row r="132" spans="1:88" s="63" customFormat="1" ht="34.5" customHeight="1" x14ac:dyDescent="0.35">
      <c r="A132" s="178"/>
      <c r="B132" s="340" t="s">
        <v>16</v>
      </c>
      <c r="C132" s="340"/>
      <c r="D132" s="443">
        <f>D138</f>
        <v>0</v>
      </c>
      <c r="E132" s="443">
        <f t="shared" ref="E132:I132" si="158">E138</f>
        <v>0</v>
      </c>
      <c r="F132" s="443">
        <f t="shared" si="158"/>
        <v>0</v>
      </c>
      <c r="G132" s="443">
        <f t="shared" si="158"/>
        <v>0</v>
      </c>
      <c r="H132" s="443">
        <f t="shared" si="158"/>
        <v>0</v>
      </c>
      <c r="I132" s="443">
        <f t="shared" si="158"/>
        <v>0</v>
      </c>
      <c r="J132" s="179" t="e">
        <f>I132/H132</f>
        <v>#DIV/0!</v>
      </c>
      <c r="K132" s="443">
        <f>K138</f>
        <v>0</v>
      </c>
      <c r="L132" s="170" t="e">
        <f>K132/H132</f>
        <v>#DIV/0!</v>
      </c>
      <c r="M132" s="251" t="e">
        <f t="shared" ref="M132:M142" si="159">K132/I132</f>
        <v>#DIV/0!</v>
      </c>
      <c r="N132" s="443">
        <f t="shared" ref="N132:N136" si="160">N138</f>
        <v>0</v>
      </c>
      <c r="O132" s="443">
        <f t="shared" si="142"/>
        <v>0</v>
      </c>
      <c r="P132" s="170" t="e">
        <f t="shared" si="111"/>
        <v>#DIV/0!</v>
      </c>
      <c r="Q132" s="443">
        <f t="shared" si="157"/>
        <v>0</v>
      </c>
      <c r="R132" s="443">
        <f t="shared" si="112"/>
        <v>0</v>
      </c>
      <c r="S132" s="559"/>
      <c r="CJ132" s="69" t="b">
        <f t="shared" si="113"/>
        <v>1</v>
      </c>
    </row>
    <row r="133" spans="1:88" s="63" customFormat="1" ht="34.5" customHeight="1" x14ac:dyDescent="0.35">
      <c r="A133" s="178"/>
      <c r="B133" s="340" t="s">
        <v>14</v>
      </c>
      <c r="C133" s="340"/>
      <c r="D133" s="443">
        <f t="shared" ref="D133:I136" si="161">D139</f>
        <v>0</v>
      </c>
      <c r="E133" s="443">
        <f t="shared" si="161"/>
        <v>0</v>
      </c>
      <c r="F133" s="443">
        <f t="shared" si="161"/>
        <v>0</v>
      </c>
      <c r="G133" s="443">
        <f t="shared" si="161"/>
        <v>100</v>
      </c>
      <c r="H133" s="443">
        <f t="shared" si="161"/>
        <v>100</v>
      </c>
      <c r="I133" s="443">
        <f t="shared" si="161"/>
        <v>0</v>
      </c>
      <c r="J133" s="180">
        <f t="shared" ref="J133:J136" si="162">I133/H133</f>
        <v>0</v>
      </c>
      <c r="K133" s="443">
        <f>K139</f>
        <v>0</v>
      </c>
      <c r="L133" s="171">
        <f t="shared" ref="L133:L136" si="163">K133/H133</f>
        <v>0</v>
      </c>
      <c r="M133" s="251" t="e">
        <f t="shared" si="159"/>
        <v>#DIV/0!</v>
      </c>
      <c r="N133" s="443">
        <f t="shared" si="160"/>
        <v>100</v>
      </c>
      <c r="O133" s="443">
        <f t="shared" si="142"/>
        <v>0</v>
      </c>
      <c r="P133" s="171">
        <f t="shared" si="111"/>
        <v>1</v>
      </c>
      <c r="Q133" s="443">
        <f t="shared" si="157"/>
        <v>0</v>
      </c>
      <c r="R133" s="443">
        <f t="shared" si="112"/>
        <v>0</v>
      </c>
      <c r="S133" s="559"/>
      <c r="CJ133" s="69" t="b">
        <f t="shared" si="113"/>
        <v>1</v>
      </c>
    </row>
    <row r="134" spans="1:88" s="63" customFormat="1" ht="34.5" customHeight="1" x14ac:dyDescent="0.35">
      <c r="A134" s="178"/>
      <c r="B134" s="340" t="s">
        <v>25</v>
      </c>
      <c r="C134" s="340"/>
      <c r="D134" s="443">
        <f t="shared" si="161"/>
        <v>0</v>
      </c>
      <c r="E134" s="443">
        <f t="shared" si="161"/>
        <v>0</v>
      </c>
      <c r="F134" s="443">
        <f t="shared" si="161"/>
        <v>0</v>
      </c>
      <c r="G134" s="443">
        <f t="shared" si="161"/>
        <v>0</v>
      </c>
      <c r="H134" s="443">
        <f t="shared" si="161"/>
        <v>0</v>
      </c>
      <c r="I134" s="443">
        <f t="shared" si="161"/>
        <v>0</v>
      </c>
      <c r="J134" s="179" t="e">
        <f t="shared" si="162"/>
        <v>#DIV/0!</v>
      </c>
      <c r="K134" s="443">
        <f>K140</f>
        <v>0</v>
      </c>
      <c r="L134" s="170" t="e">
        <f t="shared" si="163"/>
        <v>#DIV/0!</v>
      </c>
      <c r="M134" s="251" t="e">
        <f t="shared" si="159"/>
        <v>#DIV/0!</v>
      </c>
      <c r="N134" s="443">
        <f t="shared" si="160"/>
        <v>0</v>
      </c>
      <c r="O134" s="443">
        <f t="shared" si="142"/>
        <v>0</v>
      </c>
      <c r="P134" s="170" t="e">
        <f t="shared" si="111"/>
        <v>#DIV/0!</v>
      </c>
      <c r="Q134" s="443">
        <f t="shared" si="157"/>
        <v>0</v>
      </c>
      <c r="R134" s="443">
        <f t="shared" si="112"/>
        <v>0</v>
      </c>
      <c r="S134" s="559"/>
      <c r="CJ134" s="69" t="b">
        <f t="shared" si="113"/>
        <v>1</v>
      </c>
    </row>
    <row r="135" spans="1:88" s="63" customFormat="1" ht="34.5" customHeight="1" x14ac:dyDescent="0.35">
      <c r="A135" s="178"/>
      <c r="B135" s="452" t="s">
        <v>32</v>
      </c>
      <c r="C135" s="452"/>
      <c r="D135" s="443">
        <f t="shared" si="161"/>
        <v>0</v>
      </c>
      <c r="E135" s="443">
        <f t="shared" si="161"/>
        <v>0</v>
      </c>
      <c r="F135" s="443">
        <f t="shared" si="161"/>
        <v>0</v>
      </c>
      <c r="G135" s="443">
        <f t="shared" si="161"/>
        <v>0</v>
      </c>
      <c r="H135" s="443">
        <f t="shared" si="161"/>
        <v>0</v>
      </c>
      <c r="I135" s="443">
        <f t="shared" si="161"/>
        <v>0</v>
      </c>
      <c r="J135" s="179" t="e">
        <f t="shared" si="162"/>
        <v>#DIV/0!</v>
      </c>
      <c r="K135" s="443">
        <f>K141</f>
        <v>0</v>
      </c>
      <c r="L135" s="170" t="e">
        <f t="shared" si="163"/>
        <v>#DIV/0!</v>
      </c>
      <c r="M135" s="251" t="e">
        <f t="shared" si="159"/>
        <v>#DIV/0!</v>
      </c>
      <c r="N135" s="443">
        <f t="shared" si="160"/>
        <v>0</v>
      </c>
      <c r="O135" s="443">
        <f t="shared" si="142"/>
        <v>0</v>
      </c>
      <c r="P135" s="170" t="e">
        <f t="shared" si="111"/>
        <v>#DIV/0!</v>
      </c>
      <c r="Q135" s="443">
        <f t="shared" si="157"/>
        <v>0</v>
      </c>
      <c r="R135" s="443">
        <f t="shared" si="112"/>
        <v>0</v>
      </c>
      <c r="S135" s="559"/>
      <c r="CJ135" s="69" t="b">
        <f t="shared" si="113"/>
        <v>1</v>
      </c>
    </row>
    <row r="136" spans="1:88" s="63" customFormat="1" ht="34.5" customHeight="1" x14ac:dyDescent="0.35">
      <c r="A136" s="181"/>
      <c r="B136" s="340" t="s">
        <v>17</v>
      </c>
      <c r="C136" s="340"/>
      <c r="D136" s="443">
        <f t="shared" si="161"/>
        <v>0</v>
      </c>
      <c r="E136" s="443">
        <f t="shared" si="161"/>
        <v>0</v>
      </c>
      <c r="F136" s="443">
        <f t="shared" si="161"/>
        <v>0</v>
      </c>
      <c r="G136" s="443">
        <f t="shared" si="161"/>
        <v>0</v>
      </c>
      <c r="H136" s="443">
        <f t="shared" si="161"/>
        <v>0</v>
      </c>
      <c r="I136" s="443">
        <f t="shared" si="161"/>
        <v>0</v>
      </c>
      <c r="J136" s="179" t="e">
        <f t="shared" si="162"/>
        <v>#DIV/0!</v>
      </c>
      <c r="K136" s="443">
        <f>K142</f>
        <v>0</v>
      </c>
      <c r="L136" s="170" t="e">
        <f t="shared" si="163"/>
        <v>#DIV/0!</v>
      </c>
      <c r="M136" s="170" t="e">
        <f t="shared" si="159"/>
        <v>#DIV/0!</v>
      </c>
      <c r="N136" s="443">
        <f t="shared" si="160"/>
        <v>0</v>
      </c>
      <c r="O136" s="443">
        <f t="shared" si="142"/>
        <v>0</v>
      </c>
      <c r="P136" s="170" t="e">
        <f t="shared" si="111"/>
        <v>#DIV/0!</v>
      </c>
      <c r="Q136" s="443">
        <f t="shared" si="157"/>
        <v>0</v>
      </c>
      <c r="R136" s="443">
        <f t="shared" si="112"/>
        <v>0</v>
      </c>
      <c r="S136" s="560"/>
      <c r="CJ136" s="69" t="b">
        <f t="shared" si="113"/>
        <v>1</v>
      </c>
    </row>
    <row r="137" spans="1:88" s="63" customFormat="1" ht="46.5" x14ac:dyDescent="0.35">
      <c r="A137" s="182" t="s">
        <v>286</v>
      </c>
      <c r="B137" s="168" t="s">
        <v>130</v>
      </c>
      <c r="C137" s="252" t="s">
        <v>23</v>
      </c>
      <c r="D137" s="64">
        <f t="shared" ref="D137:I137" si="164">SUM(D138:D142)</f>
        <v>0</v>
      </c>
      <c r="E137" s="64">
        <f t="shared" si="164"/>
        <v>0</v>
      </c>
      <c r="F137" s="64">
        <f t="shared" si="164"/>
        <v>0</v>
      </c>
      <c r="G137" s="64">
        <f t="shared" si="164"/>
        <v>100</v>
      </c>
      <c r="H137" s="64">
        <f t="shared" si="164"/>
        <v>100</v>
      </c>
      <c r="I137" s="64">
        <f t="shared" si="164"/>
        <v>0</v>
      </c>
      <c r="J137" s="177">
        <f>I137/H137</f>
        <v>0</v>
      </c>
      <c r="K137" s="64">
        <f>SUM(K138:K142)</f>
        <v>0</v>
      </c>
      <c r="L137" s="169">
        <f>K137/H137</f>
        <v>0</v>
      </c>
      <c r="M137" s="249" t="e">
        <f t="shared" si="159"/>
        <v>#DIV/0!</v>
      </c>
      <c r="N137" s="64">
        <f>SUM(N138:N142)</f>
        <v>100</v>
      </c>
      <c r="O137" s="64">
        <f>H137-N137</f>
        <v>0</v>
      </c>
      <c r="P137" s="169">
        <f t="shared" si="111"/>
        <v>1</v>
      </c>
      <c r="Q137" s="74" t="e">
        <f>D137+H137-N137-#REF!</f>
        <v>#REF!</v>
      </c>
      <c r="R137" s="64">
        <f t="shared" si="112"/>
        <v>0</v>
      </c>
      <c r="S137" s="549" t="s">
        <v>440</v>
      </c>
      <c r="CJ137" s="69" t="b">
        <f t="shared" si="113"/>
        <v>1</v>
      </c>
    </row>
    <row r="138" spans="1:88" s="63" customFormat="1" ht="36" customHeight="1" x14ac:dyDescent="0.35">
      <c r="A138" s="183"/>
      <c r="B138" s="340" t="s">
        <v>16</v>
      </c>
      <c r="C138" s="340"/>
      <c r="D138" s="443"/>
      <c r="E138" s="443"/>
      <c r="F138" s="443"/>
      <c r="G138" s="443"/>
      <c r="H138" s="18"/>
      <c r="I138" s="443"/>
      <c r="J138" s="179" t="e">
        <f t="shared" ref="J138:J142" si="165">I138/H138</f>
        <v>#DIV/0!</v>
      </c>
      <c r="K138" s="443"/>
      <c r="L138" s="170" t="e">
        <f t="shared" ref="L138:L142" si="166">K138/H138</f>
        <v>#DIV/0!</v>
      </c>
      <c r="M138" s="170" t="e">
        <f t="shared" si="159"/>
        <v>#DIV/0!</v>
      </c>
      <c r="N138" s="443"/>
      <c r="O138" s="443">
        <f>H138-N138</f>
        <v>0</v>
      </c>
      <c r="P138" s="170" t="e">
        <f t="shared" si="111"/>
        <v>#DIV/0!</v>
      </c>
      <c r="Q138" s="18" t="e">
        <f>D138+H138-N138-#REF!</f>
        <v>#REF!</v>
      </c>
      <c r="R138" s="443">
        <f t="shared" si="112"/>
        <v>0</v>
      </c>
      <c r="S138" s="550"/>
      <c r="CJ138" s="69" t="b">
        <f t="shared" si="113"/>
        <v>1</v>
      </c>
    </row>
    <row r="139" spans="1:88" s="63" customFormat="1" ht="36" customHeight="1" x14ac:dyDescent="0.35">
      <c r="A139" s="183"/>
      <c r="B139" s="340" t="s">
        <v>14</v>
      </c>
      <c r="C139" s="340"/>
      <c r="D139" s="443"/>
      <c r="E139" s="443"/>
      <c r="F139" s="443"/>
      <c r="G139" s="443">
        <v>100</v>
      </c>
      <c r="H139" s="443">
        <v>100</v>
      </c>
      <c r="I139" s="443"/>
      <c r="J139" s="180">
        <f t="shared" si="165"/>
        <v>0</v>
      </c>
      <c r="K139" s="443"/>
      <c r="L139" s="171">
        <f t="shared" si="166"/>
        <v>0</v>
      </c>
      <c r="M139" s="170" t="e">
        <f t="shared" si="159"/>
        <v>#DIV/0!</v>
      </c>
      <c r="N139" s="443">
        <v>100</v>
      </c>
      <c r="O139" s="443">
        <f t="shared" ref="O139:O142" si="167">H139-N139</f>
        <v>0</v>
      </c>
      <c r="P139" s="171">
        <f t="shared" si="111"/>
        <v>1</v>
      </c>
      <c r="Q139" s="18" t="e">
        <f>D139+H139-N139-#REF!</f>
        <v>#REF!</v>
      </c>
      <c r="R139" s="443">
        <f t="shared" si="112"/>
        <v>0</v>
      </c>
      <c r="S139" s="550"/>
      <c r="CJ139" s="69" t="b">
        <f t="shared" si="113"/>
        <v>1</v>
      </c>
    </row>
    <row r="140" spans="1:88" s="63" customFormat="1" ht="36" customHeight="1" x14ac:dyDescent="0.35">
      <c r="A140" s="183"/>
      <c r="B140" s="340" t="s">
        <v>25</v>
      </c>
      <c r="C140" s="340"/>
      <c r="D140" s="443"/>
      <c r="E140" s="443"/>
      <c r="F140" s="443"/>
      <c r="G140" s="443"/>
      <c r="H140" s="443"/>
      <c r="I140" s="443"/>
      <c r="J140" s="179" t="e">
        <f t="shared" si="165"/>
        <v>#DIV/0!</v>
      </c>
      <c r="K140" s="443"/>
      <c r="L140" s="170" t="e">
        <f t="shared" si="166"/>
        <v>#DIV/0!</v>
      </c>
      <c r="M140" s="170" t="e">
        <f t="shared" si="159"/>
        <v>#DIV/0!</v>
      </c>
      <c r="N140" s="443"/>
      <c r="O140" s="443">
        <f t="shared" si="167"/>
        <v>0</v>
      </c>
      <c r="P140" s="170" t="e">
        <f t="shared" si="111"/>
        <v>#DIV/0!</v>
      </c>
      <c r="Q140" s="18" t="e">
        <f>D140+H140-N140-#REF!</f>
        <v>#REF!</v>
      </c>
      <c r="R140" s="443">
        <f t="shared" si="112"/>
        <v>0</v>
      </c>
      <c r="S140" s="550"/>
      <c r="CJ140" s="69" t="b">
        <f t="shared" si="113"/>
        <v>1</v>
      </c>
    </row>
    <row r="141" spans="1:88" s="63" customFormat="1" ht="36" customHeight="1" x14ac:dyDescent="0.35">
      <c r="A141" s="183"/>
      <c r="B141" s="340" t="s">
        <v>32</v>
      </c>
      <c r="C141" s="340"/>
      <c r="D141" s="443"/>
      <c r="E141" s="443"/>
      <c r="F141" s="443"/>
      <c r="G141" s="443"/>
      <c r="H141" s="443"/>
      <c r="I141" s="443"/>
      <c r="J141" s="179" t="e">
        <f t="shared" si="165"/>
        <v>#DIV/0!</v>
      </c>
      <c r="K141" s="443"/>
      <c r="L141" s="170" t="e">
        <f t="shared" si="166"/>
        <v>#DIV/0!</v>
      </c>
      <c r="M141" s="170" t="e">
        <f t="shared" si="159"/>
        <v>#DIV/0!</v>
      </c>
      <c r="N141" s="443"/>
      <c r="O141" s="443">
        <f t="shared" si="167"/>
        <v>0</v>
      </c>
      <c r="P141" s="170" t="e">
        <f t="shared" si="111"/>
        <v>#DIV/0!</v>
      </c>
      <c r="Q141" s="18" t="e">
        <f>D141+H141-N141-#REF!</f>
        <v>#REF!</v>
      </c>
      <c r="R141" s="443">
        <f t="shared" si="112"/>
        <v>0</v>
      </c>
      <c r="S141" s="550"/>
      <c r="CJ141" s="69" t="b">
        <f t="shared" si="113"/>
        <v>1</v>
      </c>
    </row>
    <row r="142" spans="1:88" s="63" customFormat="1" ht="36" customHeight="1" x14ac:dyDescent="0.35">
      <c r="A142" s="185"/>
      <c r="B142" s="340" t="s">
        <v>17</v>
      </c>
      <c r="C142" s="340"/>
      <c r="D142" s="443"/>
      <c r="E142" s="443"/>
      <c r="F142" s="443"/>
      <c r="G142" s="443"/>
      <c r="H142" s="18"/>
      <c r="I142" s="443"/>
      <c r="J142" s="179" t="e">
        <f t="shared" si="165"/>
        <v>#DIV/0!</v>
      </c>
      <c r="K142" s="443"/>
      <c r="L142" s="170" t="e">
        <f t="shared" si="166"/>
        <v>#DIV/0!</v>
      </c>
      <c r="M142" s="170" t="e">
        <f t="shared" si="159"/>
        <v>#DIV/0!</v>
      </c>
      <c r="N142" s="443"/>
      <c r="O142" s="443">
        <f t="shared" si="167"/>
        <v>0</v>
      </c>
      <c r="P142" s="170" t="e">
        <f t="shared" si="111"/>
        <v>#DIV/0!</v>
      </c>
      <c r="Q142" s="18" t="e">
        <f>D142+H142-N142-#REF!</f>
        <v>#REF!</v>
      </c>
      <c r="R142" s="443">
        <f t="shared" si="112"/>
        <v>0</v>
      </c>
      <c r="S142" s="551"/>
      <c r="CJ142" s="69" t="b">
        <f t="shared" si="113"/>
        <v>1</v>
      </c>
    </row>
    <row r="143" spans="1:88" s="63" customFormat="1" ht="116.25" hidden="1" customHeight="1" x14ac:dyDescent="0.35">
      <c r="A143" s="182" t="s">
        <v>210</v>
      </c>
      <c r="B143" s="168" t="s">
        <v>223</v>
      </c>
      <c r="C143" s="340"/>
      <c r="D143" s="443"/>
      <c r="E143" s="443"/>
      <c r="F143" s="443"/>
      <c r="G143" s="64">
        <f t="shared" ref="G143:I143" si="168">SUM(G144:G148)</f>
        <v>0</v>
      </c>
      <c r="H143" s="64">
        <f t="shared" si="168"/>
        <v>0</v>
      </c>
      <c r="I143" s="64">
        <f t="shared" si="168"/>
        <v>0</v>
      </c>
      <c r="J143" s="177" t="e">
        <f>I143/H143</f>
        <v>#DIV/0!</v>
      </c>
      <c r="K143" s="64">
        <f>SUM(K144:K148)</f>
        <v>0</v>
      </c>
      <c r="L143" s="169" t="e">
        <f>K143/H143</f>
        <v>#DIV/0!</v>
      </c>
      <c r="M143" s="249" t="e">
        <f t="shared" ref="M143:M148" si="169">K143/I143</f>
        <v>#DIV/0!</v>
      </c>
      <c r="N143" s="64">
        <f>SUM(N144:N148)</f>
        <v>0</v>
      </c>
      <c r="O143" s="64">
        <f t="shared" ref="O143:O148" si="170">H143-N143</f>
        <v>0</v>
      </c>
      <c r="P143" s="169" t="e">
        <f>N143/H143</f>
        <v>#DIV/0!</v>
      </c>
      <c r="Q143" s="64">
        <f t="shared" ref="Q143:Q148" si="171">H143-N143</f>
        <v>0</v>
      </c>
      <c r="R143" s="64">
        <f t="shared" ref="R143:R148" si="172">I143-K143</f>
        <v>0</v>
      </c>
      <c r="S143" s="466"/>
      <c r="CG143" s="260"/>
      <c r="CJ143" s="69" t="b">
        <f t="shared" ref="CJ143:CJ145" si="173">N143+O143=H143</f>
        <v>1</v>
      </c>
    </row>
    <row r="144" spans="1:88" s="63" customFormat="1" ht="23.25" hidden="1" customHeight="1" x14ac:dyDescent="0.35">
      <c r="A144" s="183"/>
      <c r="B144" s="340" t="s">
        <v>16</v>
      </c>
      <c r="C144" s="340"/>
      <c r="D144" s="443"/>
      <c r="E144" s="443"/>
      <c r="F144" s="443"/>
      <c r="G144" s="443"/>
      <c r="H144" s="443"/>
      <c r="I144" s="443"/>
      <c r="J144" s="443"/>
      <c r="K144" s="443"/>
      <c r="L144" s="170" t="e">
        <f t="shared" ref="L144:L148" si="174">K144/H144</f>
        <v>#DIV/0!</v>
      </c>
      <c r="M144" s="170" t="e">
        <f t="shared" si="169"/>
        <v>#DIV/0!</v>
      </c>
      <c r="N144" s="443"/>
      <c r="O144" s="443">
        <f t="shared" si="170"/>
        <v>0</v>
      </c>
      <c r="P144" s="170" t="e">
        <f t="shared" ref="P144:P148" si="175">N144/H144</f>
        <v>#DIV/0!</v>
      </c>
      <c r="Q144" s="443">
        <f t="shared" si="171"/>
        <v>0</v>
      </c>
      <c r="R144" s="443">
        <f t="shared" si="172"/>
        <v>0</v>
      </c>
      <c r="S144" s="453"/>
      <c r="CG144" s="260"/>
      <c r="CJ144" s="69" t="b">
        <f t="shared" si="173"/>
        <v>1</v>
      </c>
    </row>
    <row r="145" spans="1:88" s="63" customFormat="1" ht="23.25" hidden="1" customHeight="1" x14ac:dyDescent="0.35">
      <c r="A145" s="183"/>
      <c r="B145" s="340" t="s">
        <v>14</v>
      </c>
      <c r="C145" s="340"/>
      <c r="D145" s="443"/>
      <c r="E145" s="443"/>
      <c r="F145" s="443"/>
      <c r="G145" s="443"/>
      <c r="H145" s="443"/>
      <c r="I145" s="443"/>
      <c r="J145" s="180" t="e">
        <f t="shared" ref="J145:J148" si="176">I145/H145</f>
        <v>#DIV/0!</v>
      </c>
      <c r="K145" s="443"/>
      <c r="L145" s="171" t="e">
        <f t="shared" si="174"/>
        <v>#DIV/0!</v>
      </c>
      <c r="M145" s="170" t="e">
        <f t="shared" si="169"/>
        <v>#DIV/0!</v>
      </c>
      <c r="N145" s="443"/>
      <c r="O145" s="443">
        <f t="shared" si="170"/>
        <v>0</v>
      </c>
      <c r="P145" s="171" t="e">
        <f t="shared" si="175"/>
        <v>#DIV/0!</v>
      </c>
      <c r="Q145" s="443">
        <f t="shared" si="171"/>
        <v>0</v>
      </c>
      <c r="R145" s="443">
        <f t="shared" si="172"/>
        <v>0</v>
      </c>
      <c r="S145" s="453"/>
      <c r="CG145" s="260"/>
      <c r="CJ145" s="69" t="b">
        <f t="shared" si="173"/>
        <v>1</v>
      </c>
    </row>
    <row r="146" spans="1:88" s="63" customFormat="1" ht="23.25" hidden="1" customHeight="1" x14ac:dyDescent="0.35">
      <c r="A146" s="183"/>
      <c r="B146" s="340" t="s">
        <v>25</v>
      </c>
      <c r="C146" s="340"/>
      <c r="D146" s="443"/>
      <c r="E146" s="443"/>
      <c r="F146" s="443"/>
      <c r="G146" s="443"/>
      <c r="H146" s="443"/>
      <c r="I146" s="443"/>
      <c r="J146" s="179" t="e">
        <f t="shared" si="176"/>
        <v>#DIV/0!</v>
      </c>
      <c r="K146" s="443"/>
      <c r="L146" s="170" t="e">
        <f t="shared" si="174"/>
        <v>#DIV/0!</v>
      </c>
      <c r="M146" s="170" t="e">
        <f t="shared" si="169"/>
        <v>#DIV/0!</v>
      </c>
      <c r="N146" s="443"/>
      <c r="O146" s="443">
        <f t="shared" si="170"/>
        <v>0</v>
      </c>
      <c r="P146" s="170" t="e">
        <f t="shared" si="175"/>
        <v>#DIV/0!</v>
      </c>
      <c r="Q146" s="443">
        <f t="shared" si="171"/>
        <v>0</v>
      </c>
      <c r="R146" s="443">
        <f t="shared" si="172"/>
        <v>0</v>
      </c>
      <c r="S146" s="453"/>
      <c r="CG146" s="260"/>
      <c r="CJ146" s="69" t="b">
        <f t="shared" ref="CJ146:CJ148" si="177">N146+O146=H146</f>
        <v>1</v>
      </c>
    </row>
    <row r="147" spans="1:88" s="63" customFormat="1" ht="23.25" hidden="1" customHeight="1" x14ac:dyDescent="0.35">
      <c r="A147" s="183"/>
      <c r="B147" s="340" t="s">
        <v>32</v>
      </c>
      <c r="C147" s="340"/>
      <c r="D147" s="443"/>
      <c r="E147" s="443"/>
      <c r="F147" s="443"/>
      <c r="G147" s="443"/>
      <c r="H147" s="443"/>
      <c r="I147" s="443"/>
      <c r="J147" s="179" t="e">
        <f t="shared" si="176"/>
        <v>#DIV/0!</v>
      </c>
      <c r="K147" s="443"/>
      <c r="L147" s="170" t="e">
        <f t="shared" si="174"/>
        <v>#DIV/0!</v>
      </c>
      <c r="M147" s="170" t="e">
        <f t="shared" si="169"/>
        <v>#DIV/0!</v>
      </c>
      <c r="N147" s="443"/>
      <c r="O147" s="443">
        <f t="shared" si="170"/>
        <v>0</v>
      </c>
      <c r="P147" s="170" t="e">
        <f t="shared" si="175"/>
        <v>#DIV/0!</v>
      </c>
      <c r="Q147" s="443">
        <f t="shared" si="171"/>
        <v>0</v>
      </c>
      <c r="R147" s="443">
        <f t="shared" si="172"/>
        <v>0</v>
      </c>
      <c r="S147" s="453"/>
      <c r="CG147" s="260"/>
      <c r="CJ147" s="69" t="b">
        <f t="shared" si="177"/>
        <v>1</v>
      </c>
    </row>
    <row r="148" spans="1:88" s="63" customFormat="1" ht="23.25" hidden="1" customHeight="1" x14ac:dyDescent="0.35">
      <c r="A148" s="183"/>
      <c r="B148" s="340" t="s">
        <v>17</v>
      </c>
      <c r="C148" s="340"/>
      <c r="D148" s="443"/>
      <c r="E148" s="443"/>
      <c r="F148" s="443"/>
      <c r="G148" s="443"/>
      <c r="H148" s="18"/>
      <c r="I148" s="443"/>
      <c r="J148" s="179" t="e">
        <f t="shared" si="176"/>
        <v>#DIV/0!</v>
      </c>
      <c r="K148" s="443"/>
      <c r="L148" s="170" t="e">
        <f t="shared" si="174"/>
        <v>#DIV/0!</v>
      </c>
      <c r="M148" s="170" t="e">
        <f t="shared" si="169"/>
        <v>#DIV/0!</v>
      </c>
      <c r="N148" s="443"/>
      <c r="O148" s="18">
        <f t="shared" si="170"/>
        <v>0</v>
      </c>
      <c r="P148" s="170" t="e">
        <f t="shared" si="175"/>
        <v>#DIV/0!</v>
      </c>
      <c r="Q148" s="443">
        <f t="shared" si="171"/>
        <v>0</v>
      </c>
      <c r="R148" s="443">
        <f t="shared" si="172"/>
        <v>0</v>
      </c>
      <c r="S148" s="453"/>
      <c r="CG148" s="260"/>
      <c r="CJ148" s="69" t="b">
        <f t="shared" si="177"/>
        <v>1</v>
      </c>
    </row>
    <row r="149" spans="1:88" ht="158.25" customHeight="1" x14ac:dyDescent="0.4">
      <c r="A149" s="565" t="s">
        <v>35</v>
      </c>
      <c r="B149" s="88" t="s">
        <v>53</v>
      </c>
      <c r="C149" s="76" t="s">
        <v>15</v>
      </c>
      <c r="D149" s="77" t="e">
        <f>SUM(D150:D154)</f>
        <v>#REF!</v>
      </c>
      <c r="E149" s="77" t="e">
        <f t="shared" ref="E149:H149" si="178">SUM(E150:E154)</f>
        <v>#REF!</v>
      </c>
      <c r="F149" s="77" t="e">
        <f t="shared" si="178"/>
        <v>#REF!</v>
      </c>
      <c r="G149" s="77">
        <f t="shared" si="178"/>
        <v>833459.98</v>
      </c>
      <c r="H149" s="77">
        <f t="shared" si="178"/>
        <v>833459.98</v>
      </c>
      <c r="I149" s="77">
        <f t="shared" ref="I149" si="179">SUM(I150:I154)</f>
        <v>44000</v>
      </c>
      <c r="J149" s="79">
        <f>I149/H149</f>
        <v>0.05</v>
      </c>
      <c r="K149" s="77">
        <f t="shared" ref="K149" si="180">SUM(K150:K154)</f>
        <v>4129.5200000000004</v>
      </c>
      <c r="L149" s="130">
        <f>K149/H149</f>
        <v>5.0000000000000001E-3</v>
      </c>
      <c r="M149" s="79">
        <f>K149/I149</f>
        <v>0.09</v>
      </c>
      <c r="N149" s="77">
        <f t="shared" ref="N149:O149" si="181">SUM(N150:N154)</f>
        <v>833459.98</v>
      </c>
      <c r="O149" s="77">
        <f t="shared" si="181"/>
        <v>0</v>
      </c>
      <c r="P149" s="79">
        <f t="shared" ref="P149:P166" si="182">N149/H149</f>
        <v>1</v>
      </c>
      <c r="Q149" s="77">
        <f t="shared" ref="Q149:Q172" si="183">H149-N149</f>
        <v>0</v>
      </c>
      <c r="R149" s="77">
        <f t="shared" ref="R149:R184" si="184">I149-K149</f>
        <v>39870.480000000003</v>
      </c>
      <c r="S149" s="558" t="s">
        <v>476</v>
      </c>
      <c r="CG149" s="228">
        <v>777568.12</v>
      </c>
      <c r="CH149" s="24">
        <v>777607.52</v>
      </c>
      <c r="CI149" s="24">
        <v>708075.54</v>
      </c>
      <c r="CJ149" s="69" t="b">
        <f t="shared" ref="CJ149:CJ201" si="185">N149+O149=H149</f>
        <v>1</v>
      </c>
    </row>
    <row r="150" spans="1:88" ht="27.75" x14ac:dyDescent="0.4">
      <c r="A150" s="566"/>
      <c r="B150" s="81" t="s">
        <v>16</v>
      </c>
      <c r="C150" s="81"/>
      <c r="D150" s="47" t="e">
        <f>D156</f>
        <v>#REF!</v>
      </c>
      <c r="E150" s="47" t="e">
        <f t="shared" ref="E150:F150" si="186">E156</f>
        <v>#REF!</v>
      </c>
      <c r="F150" s="47" t="e">
        <f t="shared" si="186"/>
        <v>#REF!</v>
      </c>
      <c r="G150" s="47">
        <f>G156+G186</f>
        <v>46526.8</v>
      </c>
      <c r="H150" s="47">
        <f t="shared" ref="H150:I150" si="187">H156+H186</f>
        <v>46526.8</v>
      </c>
      <c r="I150" s="47">
        <f t="shared" si="187"/>
        <v>0</v>
      </c>
      <c r="J150" s="83">
        <f t="shared" ref="J150" si="188">I150/H150</f>
        <v>0</v>
      </c>
      <c r="K150" s="47">
        <f t="shared" ref="K150" si="189">K156+K186</f>
        <v>0</v>
      </c>
      <c r="L150" s="82">
        <f t="shared" ref="L150:L154" si="190">K150/H150</f>
        <v>0</v>
      </c>
      <c r="M150" s="109" t="e">
        <f t="shared" ref="M150" si="191">K150/I150</f>
        <v>#DIV/0!</v>
      </c>
      <c r="N150" s="47">
        <f t="shared" ref="N150:O150" si="192">N156+N186</f>
        <v>46526.8</v>
      </c>
      <c r="O150" s="47">
        <f t="shared" si="192"/>
        <v>0</v>
      </c>
      <c r="P150" s="82">
        <f t="shared" si="182"/>
        <v>1</v>
      </c>
      <c r="Q150" s="47">
        <f t="shared" si="183"/>
        <v>0</v>
      </c>
      <c r="R150" s="47">
        <f t="shared" si="184"/>
        <v>0</v>
      </c>
      <c r="S150" s="559"/>
      <c r="CG150" s="228">
        <f>G149-CG149</f>
        <v>55891.86</v>
      </c>
      <c r="CH150" s="24">
        <f>H149-CH149</f>
        <v>55852.46</v>
      </c>
      <c r="CI150" s="24">
        <f>K149-CI149</f>
        <v>-703946.02</v>
      </c>
      <c r="CJ150" s="69" t="b">
        <f t="shared" si="185"/>
        <v>1</v>
      </c>
    </row>
    <row r="151" spans="1:88" ht="27.75" x14ac:dyDescent="0.4">
      <c r="A151" s="566"/>
      <c r="B151" s="81" t="s">
        <v>14</v>
      </c>
      <c r="C151" s="81"/>
      <c r="D151" s="47" t="e">
        <f t="shared" ref="D151:F151" si="193">D157</f>
        <v>#REF!</v>
      </c>
      <c r="E151" s="47" t="e">
        <f t="shared" si="193"/>
        <v>#REF!</v>
      </c>
      <c r="F151" s="47" t="e">
        <f t="shared" si="193"/>
        <v>#REF!</v>
      </c>
      <c r="G151" s="47">
        <f t="shared" ref="G151:I154" si="194">G157+G187</f>
        <v>771551.9</v>
      </c>
      <c r="H151" s="47">
        <f t="shared" si="194"/>
        <v>771551.9</v>
      </c>
      <c r="I151" s="47">
        <f t="shared" si="194"/>
        <v>44000</v>
      </c>
      <c r="J151" s="83">
        <f>I151/H151</f>
        <v>0.06</v>
      </c>
      <c r="K151" s="47">
        <f t="shared" ref="K151" si="195">K157+K187</f>
        <v>4129.5200000000004</v>
      </c>
      <c r="L151" s="255">
        <f t="shared" si="190"/>
        <v>5.0000000000000001E-3</v>
      </c>
      <c r="M151" s="83">
        <f>K151/I151</f>
        <v>0.09</v>
      </c>
      <c r="N151" s="47">
        <f t="shared" ref="N151:O151" si="196">N157+N187</f>
        <v>771551.9</v>
      </c>
      <c r="O151" s="47">
        <f t="shared" si="196"/>
        <v>0</v>
      </c>
      <c r="P151" s="82">
        <f t="shared" si="182"/>
        <v>1</v>
      </c>
      <c r="Q151" s="47">
        <f t="shared" si="183"/>
        <v>0</v>
      </c>
      <c r="R151" s="47">
        <f t="shared" si="184"/>
        <v>39870.480000000003</v>
      </c>
      <c r="S151" s="559"/>
      <c r="CG151" s="228"/>
      <c r="CJ151" s="69" t="b">
        <f t="shared" si="185"/>
        <v>1</v>
      </c>
    </row>
    <row r="152" spans="1:88" ht="27.75" x14ac:dyDescent="0.4">
      <c r="A152" s="566"/>
      <c r="B152" s="89" t="s">
        <v>25</v>
      </c>
      <c r="C152" s="89"/>
      <c r="D152" s="47" t="e">
        <f t="shared" ref="D152:F152" si="197">D158</f>
        <v>#REF!</v>
      </c>
      <c r="E152" s="47" t="e">
        <f t="shared" si="197"/>
        <v>#REF!</v>
      </c>
      <c r="F152" s="47" t="e">
        <f t="shared" si="197"/>
        <v>#REF!</v>
      </c>
      <c r="G152" s="47">
        <f t="shared" si="194"/>
        <v>15381.28</v>
      </c>
      <c r="H152" s="47">
        <f t="shared" si="194"/>
        <v>15381.28</v>
      </c>
      <c r="I152" s="47">
        <f t="shared" si="194"/>
        <v>0</v>
      </c>
      <c r="J152" s="83">
        <f t="shared" ref="J152:J154" si="198">I152/H152</f>
        <v>0</v>
      </c>
      <c r="K152" s="47">
        <f t="shared" ref="K152" si="199">K158+K188</f>
        <v>0</v>
      </c>
      <c r="L152" s="82">
        <f t="shared" si="190"/>
        <v>0</v>
      </c>
      <c r="M152" s="109" t="e">
        <f t="shared" ref="M152:M154" si="200">K152/I152</f>
        <v>#DIV/0!</v>
      </c>
      <c r="N152" s="47">
        <f t="shared" ref="N152:O152" si="201">N158+N188</f>
        <v>15381.28</v>
      </c>
      <c r="O152" s="47">
        <f t="shared" si="201"/>
        <v>0</v>
      </c>
      <c r="P152" s="82">
        <f t="shared" si="182"/>
        <v>1</v>
      </c>
      <c r="Q152" s="47">
        <f t="shared" si="183"/>
        <v>0</v>
      </c>
      <c r="R152" s="47">
        <f t="shared" si="184"/>
        <v>0</v>
      </c>
      <c r="S152" s="559"/>
      <c r="CG152" s="228"/>
      <c r="CJ152" s="69" t="b">
        <f t="shared" si="185"/>
        <v>1</v>
      </c>
    </row>
    <row r="153" spans="1:88" ht="27.75" x14ac:dyDescent="0.4">
      <c r="A153" s="566"/>
      <c r="B153" s="81" t="s">
        <v>32</v>
      </c>
      <c r="C153" s="81"/>
      <c r="D153" s="47" t="e">
        <f t="shared" ref="D153:F153" si="202">D159</f>
        <v>#REF!</v>
      </c>
      <c r="E153" s="47" t="e">
        <f t="shared" si="202"/>
        <v>#REF!</v>
      </c>
      <c r="F153" s="47" t="e">
        <f t="shared" si="202"/>
        <v>#REF!</v>
      </c>
      <c r="G153" s="47">
        <f t="shared" si="194"/>
        <v>0</v>
      </c>
      <c r="H153" s="47">
        <f t="shared" si="194"/>
        <v>0</v>
      </c>
      <c r="I153" s="47">
        <f t="shared" si="194"/>
        <v>0</v>
      </c>
      <c r="J153" s="109" t="e">
        <f t="shared" si="198"/>
        <v>#DIV/0!</v>
      </c>
      <c r="K153" s="47">
        <f t="shared" ref="K153" si="203">K159+K189</f>
        <v>0</v>
      </c>
      <c r="L153" s="111" t="e">
        <f t="shared" si="190"/>
        <v>#DIV/0!</v>
      </c>
      <c r="M153" s="109" t="e">
        <f t="shared" si="200"/>
        <v>#DIV/0!</v>
      </c>
      <c r="N153" s="47">
        <f t="shared" ref="N153:O153" si="204">N159+N189</f>
        <v>0</v>
      </c>
      <c r="O153" s="47">
        <f t="shared" si="204"/>
        <v>0</v>
      </c>
      <c r="P153" s="111" t="e">
        <f t="shared" si="182"/>
        <v>#DIV/0!</v>
      </c>
      <c r="Q153" s="286">
        <f t="shared" si="183"/>
        <v>0</v>
      </c>
      <c r="R153" s="47">
        <f t="shared" si="184"/>
        <v>0</v>
      </c>
      <c r="S153" s="559"/>
      <c r="CG153" s="228"/>
      <c r="CJ153" s="69" t="b">
        <f t="shared" si="185"/>
        <v>1</v>
      </c>
    </row>
    <row r="154" spans="1:88" ht="27.75" x14ac:dyDescent="0.4">
      <c r="A154" s="567"/>
      <c r="B154" s="81" t="s">
        <v>17</v>
      </c>
      <c r="C154" s="81"/>
      <c r="D154" s="47" t="e">
        <f t="shared" ref="D154:F154" si="205">D160</f>
        <v>#REF!</v>
      </c>
      <c r="E154" s="47" t="e">
        <f t="shared" si="205"/>
        <v>#REF!</v>
      </c>
      <c r="F154" s="47" t="e">
        <f t="shared" si="205"/>
        <v>#REF!</v>
      </c>
      <c r="G154" s="47">
        <f t="shared" si="194"/>
        <v>0</v>
      </c>
      <c r="H154" s="47">
        <f t="shared" si="194"/>
        <v>0</v>
      </c>
      <c r="I154" s="47">
        <f t="shared" si="194"/>
        <v>0</v>
      </c>
      <c r="J154" s="109" t="e">
        <f t="shared" si="198"/>
        <v>#DIV/0!</v>
      </c>
      <c r="K154" s="47">
        <f t="shared" ref="K154" si="206">K160+K190</f>
        <v>0</v>
      </c>
      <c r="L154" s="111" t="e">
        <f t="shared" si="190"/>
        <v>#DIV/0!</v>
      </c>
      <c r="M154" s="109" t="e">
        <f t="shared" si="200"/>
        <v>#DIV/0!</v>
      </c>
      <c r="N154" s="47">
        <f t="shared" ref="N154:O154" si="207">N160+N190</f>
        <v>0</v>
      </c>
      <c r="O154" s="47">
        <f t="shared" si="207"/>
        <v>0</v>
      </c>
      <c r="P154" s="111" t="e">
        <f t="shared" si="182"/>
        <v>#DIV/0!</v>
      </c>
      <c r="Q154" s="47">
        <f t="shared" si="183"/>
        <v>0</v>
      </c>
      <c r="R154" s="47">
        <f t="shared" si="184"/>
        <v>0</v>
      </c>
      <c r="S154" s="560"/>
      <c r="CG154" s="228"/>
      <c r="CJ154" s="69" t="b">
        <f t="shared" si="185"/>
        <v>1</v>
      </c>
    </row>
    <row r="155" spans="1:88" s="482" customFormat="1" ht="102" customHeight="1" x14ac:dyDescent="0.4">
      <c r="A155" s="175" t="s">
        <v>209</v>
      </c>
      <c r="B155" s="166" t="s">
        <v>46</v>
      </c>
      <c r="C155" s="166" t="s">
        <v>7</v>
      </c>
      <c r="D155" s="74" t="e">
        <f t="shared" ref="D155:I155" si="208">SUM(D156:D160)</f>
        <v>#REF!</v>
      </c>
      <c r="E155" s="74" t="e">
        <f t="shared" si="208"/>
        <v>#REF!</v>
      </c>
      <c r="F155" s="74" t="e">
        <f t="shared" si="208"/>
        <v>#REF!</v>
      </c>
      <c r="G155" s="74">
        <f t="shared" si="208"/>
        <v>633432.07999999996</v>
      </c>
      <c r="H155" s="74">
        <f t="shared" si="208"/>
        <v>633432.07999999996</v>
      </c>
      <c r="I155" s="74">
        <f t="shared" si="208"/>
        <v>44000</v>
      </c>
      <c r="J155" s="176">
        <f>I155/H155</f>
        <v>7.0000000000000007E-2</v>
      </c>
      <c r="K155" s="74">
        <f>SUM(K156:K160)</f>
        <v>4129.5200000000004</v>
      </c>
      <c r="L155" s="481">
        <f t="shared" ref="L155:L160" si="209">K155/H155</f>
        <v>0.01</v>
      </c>
      <c r="M155" s="167">
        <f t="shared" ref="M155:M176" si="210">K155/I155</f>
        <v>0.09</v>
      </c>
      <c r="N155" s="74">
        <f t="shared" ref="N155" si="211">SUM(N156:N160)</f>
        <v>633432.07999999996</v>
      </c>
      <c r="O155" s="74">
        <f t="shared" ref="O155:O172" si="212">H155-N155</f>
        <v>0</v>
      </c>
      <c r="P155" s="481">
        <f t="shared" si="182"/>
        <v>1</v>
      </c>
      <c r="Q155" s="74">
        <f t="shared" si="183"/>
        <v>0</v>
      </c>
      <c r="R155" s="74">
        <f t="shared" si="184"/>
        <v>39870.480000000003</v>
      </c>
      <c r="S155" s="163"/>
      <c r="CG155" s="228"/>
      <c r="CJ155" s="69" t="b">
        <f t="shared" si="185"/>
        <v>1</v>
      </c>
    </row>
    <row r="156" spans="1:88" s="63" customFormat="1" ht="27.75" x14ac:dyDescent="0.4">
      <c r="A156" s="178"/>
      <c r="B156" s="340" t="s">
        <v>16</v>
      </c>
      <c r="C156" s="340"/>
      <c r="D156" s="443" t="e">
        <f>#REF!</f>
        <v>#REF!</v>
      </c>
      <c r="E156" s="443" t="e">
        <f>#REF!</f>
        <v>#REF!</v>
      </c>
      <c r="F156" s="443" t="e">
        <f>#REF!</f>
        <v>#REF!</v>
      </c>
      <c r="G156" s="443">
        <f>G162+G168+G174+G180</f>
        <v>4669.3</v>
      </c>
      <c r="H156" s="443">
        <f t="shared" ref="H156:I156" si="213">H162+H168+H174+H180</f>
        <v>4669.3</v>
      </c>
      <c r="I156" s="443">
        <f t="shared" si="213"/>
        <v>0</v>
      </c>
      <c r="J156" s="180">
        <f>I156/H156</f>
        <v>0</v>
      </c>
      <c r="K156" s="443">
        <f t="shared" ref="K156" si="214">K162+K168+K174+K180</f>
        <v>0</v>
      </c>
      <c r="L156" s="171">
        <f t="shared" si="209"/>
        <v>0</v>
      </c>
      <c r="M156" s="170" t="e">
        <f t="shared" si="210"/>
        <v>#DIV/0!</v>
      </c>
      <c r="N156" s="443">
        <f t="shared" ref="N156:O156" si="215">N162+N168+N174+N180</f>
        <v>4669.3</v>
      </c>
      <c r="O156" s="443">
        <f t="shared" si="215"/>
        <v>0</v>
      </c>
      <c r="P156" s="171">
        <f t="shared" si="182"/>
        <v>1</v>
      </c>
      <c r="Q156" s="443">
        <f t="shared" si="183"/>
        <v>0</v>
      </c>
      <c r="R156" s="443">
        <f t="shared" si="184"/>
        <v>0</v>
      </c>
      <c r="S156" s="164"/>
      <c r="CG156" s="228"/>
      <c r="CJ156" s="69" t="b">
        <f t="shared" si="185"/>
        <v>1</v>
      </c>
    </row>
    <row r="157" spans="1:88" s="63" customFormat="1" ht="27.75" x14ac:dyDescent="0.4">
      <c r="A157" s="178"/>
      <c r="B157" s="340" t="s">
        <v>14</v>
      </c>
      <c r="C157" s="340"/>
      <c r="D157" s="443" t="e">
        <f>#REF!</f>
        <v>#REF!</v>
      </c>
      <c r="E157" s="443" t="e">
        <f>#REF!</f>
        <v>#REF!</v>
      </c>
      <c r="F157" s="443" t="e">
        <f>#REF!</f>
        <v>#REF!</v>
      </c>
      <c r="G157" s="443">
        <f t="shared" ref="G157:I160" si="216">G163+G169+G175+G181</f>
        <v>613381.5</v>
      </c>
      <c r="H157" s="443">
        <f t="shared" si="216"/>
        <v>613381.5</v>
      </c>
      <c r="I157" s="443">
        <f t="shared" si="216"/>
        <v>44000</v>
      </c>
      <c r="J157" s="180">
        <f t="shared" ref="J157:J160" si="217">I157/H157</f>
        <v>7.0000000000000007E-2</v>
      </c>
      <c r="K157" s="443">
        <f t="shared" ref="K157" si="218">K163+K169+K175+K181</f>
        <v>4129.5200000000004</v>
      </c>
      <c r="L157" s="171">
        <f t="shared" si="209"/>
        <v>0.01</v>
      </c>
      <c r="M157" s="171">
        <f t="shared" si="210"/>
        <v>0.09</v>
      </c>
      <c r="N157" s="443">
        <f t="shared" ref="N157:O157" si="219">N163+N169+N175+N181</f>
        <v>613381.5</v>
      </c>
      <c r="O157" s="443">
        <f t="shared" si="219"/>
        <v>0</v>
      </c>
      <c r="P157" s="171">
        <f t="shared" si="182"/>
        <v>1</v>
      </c>
      <c r="Q157" s="443">
        <f t="shared" si="183"/>
        <v>0</v>
      </c>
      <c r="R157" s="443">
        <f t="shared" si="184"/>
        <v>39870.480000000003</v>
      </c>
      <c r="S157" s="164"/>
      <c r="CG157" s="228"/>
      <c r="CJ157" s="69" t="b">
        <f t="shared" si="185"/>
        <v>1</v>
      </c>
    </row>
    <row r="158" spans="1:88" s="63" customFormat="1" ht="27.75" x14ac:dyDescent="0.4">
      <c r="A158" s="178"/>
      <c r="B158" s="340" t="s">
        <v>25</v>
      </c>
      <c r="C158" s="340"/>
      <c r="D158" s="443" t="e">
        <f>#REF!</f>
        <v>#REF!</v>
      </c>
      <c r="E158" s="443" t="e">
        <f>#REF!</f>
        <v>#REF!</v>
      </c>
      <c r="F158" s="443" t="e">
        <f>#REF!</f>
        <v>#REF!</v>
      </c>
      <c r="G158" s="443">
        <f t="shared" si="216"/>
        <v>15381.28</v>
      </c>
      <c r="H158" s="443">
        <f t="shared" si="216"/>
        <v>15381.28</v>
      </c>
      <c r="I158" s="443">
        <f t="shared" si="216"/>
        <v>0</v>
      </c>
      <c r="J158" s="180">
        <f t="shared" si="217"/>
        <v>0</v>
      </c>
      <c r="K158" s="443">
        <f t="shared" ref="K158" si="220">K164+K170+K176+K182</f>
        <v>0</v>
      </c>
      <c r="L158" s="236">
        <f t="shared" si="209"/>
        <v>0</v>
      </c>
      <c r="M158" s="170" t="e">
        <f t="shared" si="210"/>
        <v>#DIV/0!</v>
      </c>
      <c r="N158" s="443">
        <f t="shared" ref="N158:O158" si="221">N164+N170+N176+N182</f>
        <v>15381.28</v>
      </c>
      <c r="O158" s="443">
        <f t="shared" si="221"/>
        <v>0</v>
      </c>
      <c r="P158" s="171">
        <f t="shared" si="182"/>
        <v>1</v>
      </c>
      <c r="Q158" s="443">
        <f t="shared" si="183"/>
        <v>0</v>
      </c>
      <c r="R158" s="443">
        <f t="shared" si="184"/>
        <v>0</v>
      </c>
      <c r="S158" s="164"/>
      <c r="CG158" s="228">
        <f t="shared" ref="CG158:CG184" si="222">G158-H158</f>
        <v>0</v>
      </c>
      <c r="CJ158" s="69" t="b">
        <f t="shared" si="185"/>
        <v>1</v>
      </c>
    </row>
    <row r="159" spans="1:88" s="63" customFormat="1" ht="27.75" x14ac:dyDescent="0.4">
      <c r="A159" s="178"/>
      <c r="B159" s="340" t="s">
        <v>32</v>
      </c>
      <c r="C159" s="340"/>
      <c r="D159" s="443" t="e">
        <f>#REF!</f>
        <v>#REF!</v>
      </c>
      <c r="E159" s="443" t="e">
        <f>#REF!</f>
        <v>#REF!</v>
      </c>
      <c r="F159" s="443" t="e">
        <f>#REF!</f>
        <v>#REF!</v>
      </c>
      <c r="G159" s="443">
        <f t="shared" si="216"/>
        <v>0</v>
      </c>
      <c r="H159" s="443">
        <f t="shared" si="216"/>
        <v>0</v>
      </c>
      <c r="I159" s="443">
        <f t="shared" si="216"/>
        <v>0</v>
      </c>
      <c r="J159" s="179" t="e">
        <f t="shared" si="217"/>
        <v>#DIV/0!</v>
      </c>
      <c r="K159" s="443">
        <f t="shared" ref="K159" si="223">K165+K171+K177+K183</f>
        <v>0</v>
      </c>
      <c r="L159" s="483" t="e">
        <f t="shared" si="209"/>
        <v>#DIV/0!</v>
      </c>
      <c r="M159" s="170" t="e">
        <f t="shared" si="210"/>
        <v>#DIV/0!</v>
      </c>
      <c r="N159" s="443">
        <f t="shared" ref="N159:O159" si="224">N165+N171+N177+N183</f>
        <v>0</v>
      </c>
      <c r="O159" s="443">
        <f t="shared" si="224"/>
        <v>0</v>
      </c>
      <c r="P159" s="170" t="e">
        <f t="shared" si="182"/>
        <v>#DIV/0!</v>
      </c>
      <c r="Q159" s="174">
        <f t="shared" si="183"/>
        <v>0</v>
      </c>
      <c r="R159" s="443">
        <f t="shared" si="184"/>
        <v>0</v>
      </c>
      <c r="S159" s="164"/>
      <c r="CG159" s="228">
        <f t="shared" si="222"/>
        <v>0</v>
      </c>
      <c r="CJ159" s="69" t="b">
        <f t="shared" si="185"/>
        <v>1</v>
      </c>
    </row>
    <row r="160" spans="1:88" s="63" customFormat="1" ht="27.75" x14ac:dyDescent="0.4">
      <c r="A160" s="181"/>
      <c r="B160" s="340" t="s">
        <v>17</v>
      </c>
      <c r="C160" s="340"/>
      <c r="D160" s="443" t="e">
        <f>#REF!</f>
        <v>#REF!</v>
      </c>
      <c r="E160" s="443" t="e">
        <f>#REF!</f>
        <v>#REF!</v>
      </c>
      <c r="F160" s="443" t="e">
        <f>#REF!</f>
        <v>#REF!</v>
      </c>
      <c r="G160" s="443">
        <f t="shared" si="216"/>
        <v>0</v>
      </c>
      <c r="H160" s="443">
        <f t="shared" si="216"/>
        <v>0</v>
      </c>
      <c r="I160" s="443">
        <f t="shared" si="216"/>
        <v>0</v>
      </c>
      <c r="J160" s="179" t="e">
        <f t="shared" si="217"/>
        <v>#DIV/0!</v>
      </c>
      <c r="K160" s="443">
        <f t="shared" ref="K160" si="225">K166+K172+K178+K184</f>
        <v>0</v>
      </c>
      <c r="L160" s="170" t="e">
        <f t="shared" si="209"/>
        <v>#DIV/0!</v>
      </c>
      <c r="M160" s="170" t="e">
        <f t="shared" si="210"/>
        <v>#DIV/0!</v>
      </c>
      <c r="N160" s="443">
        <f t="shared" ref="N160:O160" si="226">N166+N172+N178+N184</f>
        <v>0</v>
      </c>
      <c r="O160" s="443">
        <f t="shared" si="226"/>
        <v>0</v>
      </c>
      <c r="P160" s="170" t="e">
        <f t="shared" si="182"/>
        <v>#DIV/0!</v>
      </c>
      <c r="Q160" s="443">
        <f t="shared" si="183"/>
        <v>0</v>
      </c>
      <c r="R160" s="443">
        <f t="shared" si="184"/>
        <v>0</v>
      </c>
      <c r="S160" s="165"/>
      <c r="CG160" s="228">
        <f t="shared" si="222"/>
        <v>0</v>
      </c>
      <c r="CJ160" s="69" t="b">
        <f t="shared" si="185"/>
        <v>1</v>
      </c>
    </row>
    <row r="161" spans="1:88" s="66" customFormat="1" ht="219.75" customHeight="1" x14ac:dyDescent="0.4">
      <c r="A161" s="182" t="s">
        <v>287</v>
      </c>
      <c r="B161" s="168" t="s">
        <v>471</v>
      </c>
      <c r="C161" s="230" t="s">
        <v>23</v>
      </c>
      <c r="D161" s="64">
        <f t="shared" ref="D161:I161" si="227">SUM(D162:D166)</f>
        <v>0</v>
      </c>
      <c r="E161" s="64">
        <f t="shared" si="227"/>
        <v>0</v>
      </c>
      <c r="F161" s="64">
        <f t="shared" si="227"/>
        <v>0</v>
      </c>
      <c r="G161" s="64">
        <f t="shared" si="227"/>
        <v>436313</v>
      </c>
      <c r="H161" s="64">
        <f t="shared" si="227"/>
        <v>436313</v>
      </c>
      <c r="I161" s="64">
        <f t="shared" si="227"/>
        <v>36000</v>
      </c>
      <c r="J161" s="177">
        <f>I161/H161</f>
        <v>0.08</v>
      </c>
      <c r="K161" s="64">
        <f>SUM(K162:K166)</f>
        <v>551.27</v>
      </c>
      <c r="L161" s="169">
        <f>K161/H161</f>
        <v>0</v>
      </c>
      <c r="M161" s="169">
        <f t="shared" si="210"/>
        <v>0.02</v>
      </c>
      <c r="N161" s="64">
        <f t="shared" ref="N161" si="228">SUM(N162:N166)</f>
        <v>436313</v>
      </c>
      <c r="O161" s="64">
        <f t="shared" si="212"/>
        <v>0</v>
      </c>
      <c r="P161" s="169">
        <f t="shared" si="182"/>
        <v>1</v>
      </c>
      <c r="Q161" s="64">
        <f t="shared" si="183"/>
        <v>0</v>
      </c>
      <c r="R161" s="64">
        <f t="shared" si="184"/>
        <v>35448.730000000003</v>
      </c>
      <c r="S161" s="544" t="s">
        <v>525</v>
      </c>
      <c r="CG161" s="228">
        <f t="shared" si="222"/>
        <v>0</v>
      </c>
      <c r="CJ161" s="69" t="b">
        <f t="shared" si="185"/>
        <v>1</v>
      </c>
    </row>
    <row r="162" spans="1:88" s="63" customFormat="1" ht="47.25" customHeight="1" x14ac:dyDescent="0.4">
      <c r="A162" s="183"/>
      <c r="B162" s="340" t="s">
        <v>16</v>
      </c>
      <c r="C162" s="340"/>
      <c r="D162" s="443"/>
      <c r="E162" s="443"/>
      <c r="F162" s="443"/>
      <c r="G162" s="443">
        <v>4669.3</v>
      </c>
      <c r="H162" s="443">
        <v>4669.3</v>
      </c>
      <c r="I162" s="443">
        <v>0</v>
      </c>
      <c r="J162" s="180">
        <f t="shared" ref="J162:J166" si="229">I162/H162</f>
        <v>0</v>
      </c>
      <c r="K162" s="443"/>
      <c r="L162" s="236">
        <f t="shared" ref="L162:L166" si="230">K162/H162</f>
        <v>0</v>
      </c>
      <c r="M162" s="483" t="e">
        <f t="shared" si="210"/>
        <v>#DIV/0!</v>
      </c>
      <c r="N162" s="443">
        <f>H162</f>
        <v>4669.3</v>
      </c>
      <c r="O162" s="443">
        <f t="shared" si="212"/>
        <v>0</v>
      </c>
      <c r="P162" s="171">
        <f t="shared" si="182"/>
        <v>1</v>
      </c>
      <c r="Q162" s="443">
        <f t="shared" si="183"/>
        <v>0</v>
      </c>
      <c r="R162" s="443">
        <f t="shared" si="184"/>
        <v>0</v>
      </c>
      <c r="S162" s="550"/>
      <c r="CG162" s="228">
        <f t="shared" si="222"/>
        <v>0</v>
      </c>
      <c r="CJ162" s="69" t="b">
        <f t="shared" si="185"/>
        <v>1</v>
      </c>
    </row>
    <row r="163" spans="1:88" s="63" customFormat="1" ht="47.25" customHeight="1" x14ac:dyDescent="0.4">
      <c r="A163" s="183"/>
      <c r="B163" s="340" t="s">
        <v>14</v>
      </c>
      <c r="C163" s="340"/>
      <c r="D163" s="443"/>
      <c r="E163" s="443"/>
      <c r="F163" s="443"/>
      <c r="G163" s="443">
        <v>431643.7</v>
      </c>
      <c r="H163" s="443">
        <v>431643.7</v>
      </c>
      <c r="I163" s="443">
        <v>36000</v>
      </c>
      <c r="J163" s="180">
        <f t="shared" si="229"/>
        <v>0.08</v>
      </c>
      <c r="K163" s="443">
        <v>551.27</v>
      </c>
      <c r="L163" s="171">
        <f t="shared" si="230"/>
        <v>0</v>
      </c>
      <c r="M163" s="171">
        <f t="shared" si="210"/>
        <v>0.02</v>
      </c>
      <c r="N163" s="443">
        <f>H163</f>
        <v>431643.7</v>
      </c>
      <c r="O163" s="443">
        <f t="shared" si="212"/>
        <v>0</v>
      </c>
      <c r="P163" s="171">
        <f t="shared" si="182"/>
        <v>1</v>
      </c>
      <c r="Q163" s="443">
        <f t="shared" si="183"/>
        <v>0</v>
      </c>
      <c r="R163" s="443">
        <f t="shared" si="184"/>
        <v>35448.730000000003</v>
      </c>
      <c r="S163" s="550"/>
      <c r="CG163" s="228">
        <f t="shared" si="222"/>
        <v>0</v>
      </c>
      <c r="CJ163" s="69" t="b">
        <f t="shared" si="185"/>
        <v>1</v>
      </c>
    </row>
    <row r="164" spans="1:88" s="63" customFormat="1" ht="47.25" customHeight="1" x14ac:dyDescent="0.4">
      <c r="A164" s="183"/>
      <c r="B164" s="340" t="s">
        <v>25</v>
      </c>
      <c r="C164" s="340"/>
      <c r="D164" s="443"/>
      <c r="E164" s="443"/>
      <c r="F164" s="443"/>
      <c r="G164" s="443"/>
      <c r="H164" s="443"/>
      <c r="I164" s="443"/>
      <c r="J164" s="179" t="e">
        <f t="shared" si="229"/>
        <v>#DIV/0!</v>
      </c>
      <c r="K164" s="443"/>
      <c r="L164" s="170" t="e">
        <f t="shared" si="230"/>
        <v>#DIV/0!</v>
      </c>
      <c r="M164" s="170" t="e">
        <f t="shared" si="210"/>
        <v>#DIV/0!</v>
      </c>
      <c r="N164" s="443"/>
      <c r="O164" s="443">
        <f t="shared" si="212"/>
        <v>0</v>
      </c>
      <c r="P164" s="170" t="e">
        <f t="shared" si="182"/>
        <v>#DIV/0!</v>
      </c>
      <c r="Q164" s="443">
        <f t="shared" si="183"/>
        <v>0</v>
      </c>
      <c r="R164" s="443">
        <f t="shared" si="184"/>
        <v>0</v>
      </c>
      <c r="S164" s="550"/>
      <c r="CG164" s="228">
        <f t="shared" si="222"/>
        <v>0</v>
      </c>
      <c r="CJ164" s="69" t="b">
        <f t="shared" si="185"/>
        <v>1</v>
      </c>
    </row>
    <row r="165" spans="1:88" s="63" customFormat="1" ht="47.25" customHeight="1" x14ac:dyDescent="0.4">
      <c r="A165" s="183"/>
      <c r="B165" s="340" t="s">
        <v>32</v>
      </c>
      <c r="C165" s="340"/>
      <c r="D165" s="443"/>
      <c r="E165" s="443"/>
      <c r="F165" s="443"/>
      <c r="G165" s="443"/>
      <c r="H165" s="443"/>
      <c r="I165" s="443"/>
      <c r="J165" s="179" t="e">
        <f t="shared" si="229"/>
        <v>#DIV/0!</v>
      </c>
      <c r="K165" s="443"/>
      <c r="L165" s="170" t="e">
        <f t="shared" si="230"/>
        <v>#DIV/0!</v>
      </c>
      <c r="M165" s="170" t="e">
        <f t="shared" si="210"/>
        <v>#DIV/0!</v>
      </c>
      <c r="N165" s="443"/>
      <c r="O165" s="443">
        <f t="shared" si="212"/>
        <v>0</v>
      </c>
      <c r="P165" s="170" t="e">
        <f t="shared" si="182"/>
        <v>#DIV/0!</v>
      </c>
      <c r="Q165" s="443">
        <f t="shared" si="183"/>
        <v>0</v>
      </c>
      <c r="R165" s="443">
        <f t="shared" si="184"/>
        <v>0</v>
      </c>
      <c r="S165" s="550"/>
      <c r="CG165" s="228">
        <f t="shared" si="222"/>
        <v>0</v>
      </c>
      <c r="CJ165" s="69" t="b">
        <f t="shared" si="185"/>
        <v>1</v>
      </c>
    </row>
    <row r="166" spans="1:88" s="63" customFormat="1" ht="102.75" customHeight="1" x14ac:dyDescent="0.4">
      <c r="A166" s="185"/>
      <c r="B166" s="340" t="s">
        <v>17</v>
      </c>
      <c r="C166" s="340"/>
      <c r="D166" s="443"/>
      <c r="E166" s="443"/>
      <c r="F166" s="443"/>
      <c r="G166" s="443"/>
      <c r="H166" s="443"/>
      <c r="I166" s="443"/>
      <c r="J166" s="179" t="e">
        <f t="shared" si="229"/>
        <v>#DIV/0!</v>
      </c>
      <c r="K166" s="443"/>
      <c r="L166" s="170" t="e">
        <f t="shared" si="230"/>
        <v>#DIV/0!</v>
      </c>
      <c r="M166" s="170" t="e">
        <f t="shared" si="210"/>
        <v>#DIV/0!</v>
      </c>
      <c r="N166" s="443"/>
      <c r="O166" s="443">
        <f t="shared" si="212"/>
        <v>0</v>
      </c>
      <c r="P166" s="170" t="e">
        <f t="shared" si="182"/>
        <v>#DIV/0!</v>
      </c>
      <c r="Q166" s="443">
        <f t="shared" si="183"/>
        <v>0</v>
      </c>
      <c r="R166" s="443">
        <f t="shared" si="184"/>
        <v>0</v>
      </c>
      <c r="S166" s="551"/>
      <c r="CG166" s="228">
        <f t="shared" si="222"/>
        <v>0</v>
      </c>
      <c r="CJ166" s="69" t="b">
        <f t="shared" si="185"/>
        <v>1</v>
      </c>
    </row>
    <row r="167" spans="1:88" s="66" customFormat="1" ht="129" customHeight="1" x14ac:dyDescent="0.4">
      <c r="A167" s="182" t="s">
        <v>288</v>
      </c>
      <c r="B167" s="168" t="s">
        <v>135</v>
      </c>
      <c r="C167" s="230" t="s">
        <v>23</v>
      </c>
      <c r="D167" s="64">
        <f t="shared" ref="D167:I167" si="231">SUM(D168:D172)</f>
        <v>0</v>
      </c>
      <c r="E167" s="64">
        <f t="shared" si="231"/>
        <v>0</v>
      </c>
      <c r="F167" s="64">
        <f t="shared" si="231"/>
        <v>0</v>
      </c>
      <c r="G167" s="64">
        <f t="shared" si="231"/>
        <v>91073.7</v>
      </c>
      <c r="H167" s="64">
        <f t="shared" si="231"/>
        <v>91073.7</v>
      </c>
      <c r="I167" s="64">
        <f t="shared" si="231"/>
        <v>8000</v>
      </c>
      <c r="J167" s="177">
        <f>I167/H167</f>
        <v>0.09</v>
      </c>
      <c r="K167" s="64">
        <f>SUM(K168:K172)</f>
        <v>3578.25</v>
      </c>
      <c r="L167" s="169">
        <f>K167/H167</f>
        <v>0.04</v>
      </c>
      <c r="M167" s="169">
        <f t="shared" si="210"/>
        <v>0.45</v>
      </c>
      <c r="N167" s="64">
        <f>SUM(N168:N172)</f>
        <v>91073.7</v>
      </c>
      <c r="O167" s="64">
        <f t="shared" si="212"/>
        <v>0</v>
      </c>
      <c r="P167" s="169">
        <f t="shared" ref="P167:P176" si="232">N167/H167</f>
        <v>1</v>
      </c>
      <c r="Q167" s="64">
        <f t="shared" si="183"/>
        <v>0</v>
      </c>
      <c r="R167" s="64">
        <f t="shared" si="184"/>
        <v>4421.75</v>
      </c>
      <c r="S167" s="549" t="s">
        <v>472</v>
      </c>
      <c r="CG167" s="228">
        <f t="shared" si="222"/>
        <v>0</v>
      </c>
      <c r="CJ167" s="69" t="b">
        <f t="shared" si="185"/>
        <v>1</v>
      </c>
    </row>
    <row r="168" spans="1:88" s="63" customFormat="1" ht="33" customHeight="1" x14ac:dyDescent="0.4">
      <c r="A168" s="183"/>
      <c r="B168" s="340" t="s">
        <v>16</v>
      </c>
      <c r="C168" s="340"/>
      <c r="D168" s="443"/>
      <c r="E168" s="443"/>
      <c r="F168" s="443"/>
      <c r="G168" s="443"/>
      <c r="H168" s="443"/>
      <c r="I168" s="443"/>
      <c r="J168" s="179" t="e">
        <f t="shared" ref="J168:J172" si="233">I168/H168</f>
        <v>#DIV/0!</v>
      </c>
      <c r="K168" s="443"/>
      <c r="L168" s="170" t="e">
        <f t="shared" ref="L168:L172" si="234">K168/H168</f>
        <v>#DIV/0!</v>
      </c>
      <c r="M168" s="170" t="e">
        <f t="shared" si="210"/>
        <v>#DIV/0!</v>
      </c>
      <c r="N168" s="443"/>
      <c r="O168" s="443">
        <f t="shared" si="212"/>
        <v>0</v>
      </c>
      <c r="P168" s="170" t="e">
        <f t="shared" si="232"/>
        <v>#DIV/0!</v>
      </c>
      <c r="Q168" s="443">
        <f t="shared" si="183"/>
        <v>0</v>
      </c>
      <c r="R168" s="443">
        <f t="shared" si="184"/>
        <v>0</v>
      </c>
      <c r="S168" s="550"/>
      <c r="CG168" s="228">
        <f t="shared" si="222"/>
        <v>0</v>
      </c>
      <c r="CJ168" s="69" t="b">
        <f t="shared" si="185"/>
        <v>1</v>
      </c>
    </row>
    <row r="169" spans="1:88" s="63" customFormat="1" ht="33" customHeight="1" x14ac:dyDescent="0.4">
      <c r="A169" s="183"/>
      <c r="B169" s="340" t="s">
        <v>14</v>
      </c>
      <c r="C169" s="340"/>
      <c r="D169" s="443"/>
      <c r="E169" s="443"/>
      <c r="F169" s="443"/>
      <c r="G169" s="443">
        <v>91073.7</v>
      </c>
      <c r="H169" s="443">
        <v>91073.7</v>
      </c>
      <c r="I169" s="443">
        <v>8000</v>
      </c>
      <c r="J169" s="180">
        <f t="shared" si="233"/>
        <v>0.09</v>
      </c>
      <c r="K169" s="443">
        <v>3578.25</v>
      </c>
      <c r="L169" s="171">
        <f t="shared" si="234"/>
        <v>0.04</v>
      </c>
      <c r="M169" s="171">
        <f t="shared" si="210"/>
        <v>0.45</v>
      </c>
      <c r="N169" s="443">
        <f>H169</f>
        <v>91073.7</v>
      </c>
      <c r="O169" s="443">
        <f t="shared" si="212"/>
        <v>0</v>
      </c>
      <c r="P169" s="171">
        <f t="shared" si="232"/>
        <v>1</v>
      </c>
      <c r="Q169" s="443">
        <f t="shared" si="183"/>
        <v>0</v>
      </c>
      <c r="R169" s="443">
        <f t="shared" si="184"/>
        <v>4421.75</v>
      </c>
      <c r="S169" s="550"/>
      <c r="CG169" s="228">
        <f t="shared" si="222"/>
        <v>0</v>
      </c>
      <c r="CJ169" s="69" t="b">
        <f t="shared" si="185"/>
        <v>1</v>
      </c>
    </row>
    <row r="170" spans="1:88" s="63" customFormat="1" ht="33" customHeight="1" x14ac:dyDescent="0.4">
      <c r="A170" s="183"/>
      <c r="B170" s="340" t="s">
        <v>25</v>
      </c>
      <c r="C170" s="340"/>
      <c r="D170" s="443"/>
      <c r="E170" s="443"/>
      <c r="F170" s="443"/>
      <c r="G170" s="443"/>
      <c r="H170" s="443"/>
      <c r="I170" s="443"/>
      <c r="J170" s="179" t="e">
        <f t="shared" si="233"/>
        <v>#DIV/0!</v>
      </c>
      <c r="K170" s="443"/>
      <c r="L170" s="170" t="e">
        <f t="shared" si="234"/>
        <v>#DIV/0!</v>
      </c>
      <c r="M170" s="170" t="e">
        <f t="shared" si="210"/>
        <v>#DIV/0!</v>
      </c>
      <c r="N170" s="443"/>
      <c r="O170" s="443">
        <f t="shared" si="212"/>
        <v>0</v>
      </c>
      <c r="P170" s="170" t="e">
        <f t="shared" si="232"/>
        <v>#DIV/0!</v>
      </c>
      <c r="Q170" s="443">
        <f t="shared" si="183"/>
        <v>0</v>
      </c>
      <c r="R170" s="443">
        <f t="shared" si="184"/>
        <v>0</v>
      </c>
      <c r="S170" s="550"/>
      <c r="CG170" s="228">
        <f t="shared" si="222"/>
        <v>0</v>
      </c>
      <c r="CJ170" s="69" t="b">
        <f t="shared" si="185"/>
        <v>1</v>
      </c>
    </row>
    <row r="171" spans="1:88" s="63" customFormat="1" ht="33" customHeight="1" x14ac:dyDescent="0.4">
      <c r="A171" s="183"/>
      <c r="B171" s="340" t="s">
        <v>32</v>
      </c>
      <c r="C171" s="340"/>
      <c r="D171" s="443"/>
      <c r="E171" s="443"/>
      <c r="F171" s="443"/>
      <c r="G171" s="443"/>
      <c r="H171" s="443"/>
      <c r="I171" s="443"/>
      <c r="J171" s="179" t="e">
        <f t="shared" si="233"/>
        <v>#DIV/0!</v>
      </c>
      <c r="K171" s="443"/>
      <c r="L171" s="170" t="e">
        <f t="shared" si="234"/>
        <v>#DIV/0!</v>
      </c>
      <c r="M171" s="170" t="e">
        <f t="shared" si="210"/>
        <v>#DIV/0!</v>
      </c>
      <c r="N171" s="443"/>
      <c r="O171" s="443">
        <f t="shared" si="212"/>
        <v>0</v>
      </c>
      <c r="P171" s="170" t="e">
        <f t="shared" si="232"/>
        <v>#DIV/0!</v>
      </c>
      <c r="Q171" s="443">
        <f t="shared" si="183"/>
        <v>0</v>
      </c>
      <c r="R171" s="443">
        <f t="shared" si="184"/>
        <v>0</v>
      </c>
      <c r="S171" s="550"/>
      <c r="CG171" s="228">
        <f t="shared" si="222"/>
        <v>0</v>
      </c>
      <c r="CJ171" s="69" t="b">
        <f t="shared" si="185"/>
        <v>1</v>
      </c>
    </row>
    <row r="172" spans="1:88" s="63" customFormat="1" ht="33" customHeight="1" x14ac:dyDescent="0.4">
      <c r="A172" s="185"/>
      <c r="B172" s="340" t="s">
        <v>17</v>
      </c>
      <c r="C172" s="340"/>
      <c r="D172" s="443"/>
      <c r="E172" s="443"/>
      <c r="F172" s="443"/>
      <c r="G172" s="443"/>
      <c r="H172" s="18"/>
      <c r="I172" s="443"/>
      <c r="J172" s="179" t="e">
        <f t="shared" si="233"/>
        <v>#DIV/0!</v>
      </c>
      <c r="K172" s="443"/>
      <c r="L172" s="170" t="e">
        <f t="shared" si="234"/>
        <v>#DIV/0!</v>
      </c>
      <c r="M172" s="170" t="e">
        <f t="shared" si="210"/>
        <v>#DIV/0!</v>
      </c>
      <c r="N172" s="443"/>
      <c r="O172" s="18">
        <f t="shared" si="212"/>
        <v>0</v>
      </c>
      <c r="P172" s="170" t="e">
        <f t="shared" si="232"/>
        <v>#DIV/0!</v>
      </c>
      <c r="Q172" s="443">
        <f t="shared" si="183"/>
        <v>0</v>
      </c>
      <c r="R172" s="443">
        <f t="shared" si="184"/>
        <v>0</v>
      </c>
      <c r="S172" s="551"/>
      <c r="CG172" s="228">
        <f t="shared" si="222"/>
        <v>0</v>
      </c>
      <c r="CJ172" s="69" t="b">
        <f t="shared" si="185"/>
        <v>1</v>
      </c>
    </row>
    <row r="173" spans="1:88" s="66" customFormat="1" ht="199.5" customHeight="1" x14ac:dyDescent="0.4">
      <c r="A173" s="388" t="s">
        <v>538</v>
      </c>
      <c r="B173" s="479" t="s">
        <v>441</v>
      </c>
      <c r="C173" s="250"/>
      <c r="D173" s="65">
        <f t="shared" ref="D173:I173" si="235">SUM(D174:D178)</f>
        <v>0</v>
      </c>
      <c r="E173" s="65">
        <f t="shared" si="235"/>
        <v>0</v>
      </c>
      <c r="F173" s="65">
        <f t="shared" si="235"/>
        <v>0</v>
      </c>
      <c r="G173" s="65">
        <f t="shared" si="235"/>
        <v>93295.38</v>
      </c>
      <c r="H173" s="65">
        <f t="shared" si="235"/>
        <v>93295.38</v>
      </c>
      <c r="I173" s="65">
        <f t="shared" si="235"/>
        <v>0</v>
      </c>
      <c r="J173" s="289">
        <f>I173/H173</f>
        <v>0</v>
      </c>
      <c r="K173" s="65">
        <f>SUM(K174:K178)</f>
        <v>0</v>
      </c>
      <c r="L173" s="246">
        <f>K173/H173</f>
        <v>0</v>
      </c>
      <c r="M173" s="251" t="e">
        <f t="shared" si="210"/>
        <v>#DIV/0!</v>
      </c>
      <c r="N173" s="65">
        <f>SUM(N174:N178)</f>
        <v>93295.38</v>
      </c>
      <c r="O173" s="65">
        <f>H173-N173</f>
        <v>0</v>
      </c>
      <c r="P173" s="246">
        <f t="shared" si="232"/>
        <v>1</v>
      </c>
      <c r="Q173" s="65" t="e">
        <f>D173+H173-N173-#REF!</f>
        <v>#REF!</v>
      </c>
      <c r="R173" s="65">
        <f t="shared" si="184"/>
        <v>0</v>
      </c>
      <c r="S173" s="544" t="s">
        <v>530</v>
      </c>
      <c r="CG173" s="228">
        <f t="shared" si="222"/>
        <v>0</v>
      </c>
      <c r="CJ173" s="69" t="b">
        <f t="shared" si="185"/>
        <v>1</v>
      </c>
    </row>
    <row r="174" spans="1:88" s="63" customFormat="1" ht="127.5" customHeight="1" x14ac:dyDescent="0.4">
      <c r="A174" s="383"/>
      <c r="B174" s="340" t="s">
        <v>16</v>
      </c>
      <c r="C174" s="340"/>
      <c r="D174" s="443"/>
      <c r="E174" s="443"/>
      <c r="F174" s="443"/>
      <c r="G174" s="443"/>
      <c r="H174" s="18"/>
      <c r="I174" s="443"/>
      <c r="J174" s="389"/>
      <c r="K174" s="443"/>
      <c r="L174" s="251"/>
      <c r="M174" s="251"/>
      <c r="N174" s="443"/>
      <c r="O174" s="443"/>
      <c r="P174" s="251"/>
      <c r="Q174" s="18" t="e">
        <f>D174+H174-N174-#REF!</f>
        <v>#REF!</v>
      </c>
      <c r="R174" s="443">
        <f t="shared" si="184"/>
        <v>0</v>
      </c>
      <c r="S174" s="545"/>
      <c r="CG174" s="228">
        <f t="shared" si="222"/>
        <v>0</v>
      </c>
      <c r="CJ174" s="69" t="b">
        <f t="shared" si="185"/>
        <v>1</v>
      </c>
    </row>
    <row r="175" spans="1:88" s="63" customFormat="1" ht="127.5" customHeight="1" x14ac:dyDescent="0.4">
      <c r="A175" s="383"/>
      <c r="B175" s="340" t="s">
        <v>14</v>
      </c>
      <c r="C175" s="340"/>
      <c r="D175" s="443"/>
      <c r="E175" s="443"/>
      <c r="F175" s="443"/>
      <c r="G175" s="443">
        <f>26000.86+228.06+1778.87+798.21+49108.1</f>
        <v>77914.100000000006</v>
      </c>
      <c r="H175" s="443">
        <f>26000.86+228.06+1778.87+798.21+49108.1</f>
        <v>77914.100000000006</v>
      </c>
      <c r="I175" s="443"/>
      <c r="J175" s="180">
        <f t="shared" ref="J175:J176" si="236">I175/H175</f>
        <v>0</v>
      </c>
      <c r="K175" s="443"/>
      <c r="L175" s="246">
        <f t="shared" ref="L175:L176" si="237">K175/H175</f>
        <v>0</v>
      </c>
      <c r="M175" s="251" t="e">
        <f t="shared" si="210"/>
        <v>#DIV/0!</v>
      </c>
      <c r="N175" s="443">
        <f>H175</f>
        <v>77914.100000000006</v>
      </c>
      <c r="O175" s="443">
        <f t="shared" ref="O175:O176" si="238">H175-N175</f>
        <v>0</v>
      </c>
      <c r="P175" s="171">
        <f t="shared" si="232"/>
        <v>1</v>
      </c>
      <c r="Q175" s="18" t="e">
        <f>D175+H175-N175-#REF!</f>
        <v>#REF!</v>
      </c>
      <c r="R175" s="443">
        <f t="shared" si="184"/>
        <v>0</v>
      </c>
      <c r="S175" s="545"/>
      <c r="CG175" s="228">
        <f t="shared" si="222"/>
        <v>0</v>
      </c>
      <c r="CJ175" s="69" t="b">
        <f t="shared" si="185"/>
        <v>1</v>
      </c>
    </row>
    <row r="176" spans="1:88" s="63" customFormat="1" ht="127.5" customHeight="1" x14ac:dyDescent="0.4">
      <c r="A176" s="383"/>
      <c r="B176" s="340" t="s">
        <v>25</v>
      </c>
      <c r="C176" s="340"/>
      <c r="D176" s="443"/>
      <c r="E176" s="443"/>
      <c r="F176" s="443"/>
      <c r="G176" s="443">
        <f>12576.14+228.06+1778.87+798.21</f>
        <v>15381.28</v>
      </c>
      <c r="H176" s="443">
        <f>12576.14+228.06+1778.87+798.21</f>
        <v>15381.28</v>
      </c>
      <c r="I176" s="443"/>
      <c r="J176" s="235">
        <f t="shared" si="236"/>
        <v>0</v>
      </c>
      <c r="K176" s="443"/>
      <c r="L176" s="246">
        <f t="shared" si="237"/>
        <v>0</v>
      </c>
      <c r="M176" s="251" t="e">
        <f t="shared" si="210"/>
        <v>#DIV/0!</v>
      </c>
      <c r="N176" s="443">
        <f>H176</f>
        <v>15381.28</v>
      </c>
      <c r="O176" s="443">
        <f t="shared" si="238"/>
        <v>0</v>
      </c>
      <c r="P176" s="171">
        <f t="shared" si="232"/>
        <v>1</v>
      </c>
      <c r="Q176" s="18" t="e">
        <f>D176+H176-N176-#REF!</f>
        <v>#REF!</v>
      </c>
      <c r="R176" s="443">
        <f t="shared" si="184"/>
        <v>0</v>
      </c>
      <c r="S176" s="545"/>
      <c r="CG176" s="228">
        <f t="shared" si="222"/>
        <v>0</v>
      </c>
      <c r="CJ176" s="69" t="b">
        <f t="shared" si="185"/>
        <v>1</v>
      </c>
    </row>
    <row r="177" spans="1:88" s="63" customFormat="1" ht="107.25" customHeight="1" x14ac:dyDescent="0.4">
      <c r="A177" s="383"/>
      <c r="B177" s="340" t="s">
        <v>32</v>
      </c>
      <c r="C177" s="340"/>
      <c r="D177" s="443"/>
      <c r="E177" s="443"/>
      <c r="F177" s="443"/>
      <c r="G177" s="443"/>
      <c r="H177" s="443"/>
      <c r="I177" s="443"/>
      <c r="J177" s="389"/>
      <c r="K177" s="443"/>
      <c r="L177" s="251"/>
      <c r="M177" s="251"/>
      <c r="N177" s="443"/>
      <c r="O177" s="443"/>
      <c r="P177" s="251"/>
      <c r="Q177" s="18" t="e">
        <f>D177+H177-N177-#REF!</f>
        <v>#REF!</v>
      </c>
      <c r="R177" s="443">
        <f t="shared" si="184"/>
        <v>0</v>
      </c>
      <c r="S177" s="545"/>
      <c r="CG177" s="228">
        <f t="shared" si="222"/>
        <v>0</v>
      </c>
      <c r="CJ177" s="69" t="b">
        <f t="shared" si="185"/>
        <v>1</v>
      </c>
    </row>
    <row r="178" spans="1:88" s="63" customFormat="1" ht="72.75" customHeight="1" x14ac:dyDescent="0.4">
      <c r="A178" s="386"/>
      <c r="B178" s="340" t="s">
        <v>17</v>
      </c>
      <c r="C178" s="340"/>
      <c r="D178" s="443"/>
      <c r="E178" s="443"/>
      <c r="F178" s="443"/>
      <c r="G178" s="443"/>
      <c r="H178" s="18"/>
      <c r="I178" s="443"/>
      <c r="J178" s="389"/>
      <c r="K178" s="443"/>
      <c r="L178" s="251"/>
      <c r="M178" s="251"/>
      <c r="N178" s="443"/>
      <c r="O178" s="443"/>
      <c r="P178" s="251"/>
      <c r="Q178" s="18" t="e">
        <f>D178+H178-N178-#REF!</f>
        <v>#REF!</v>
      </c>
      <c r="R178" s="443">
        <f t="shared" si="184"/>
        <v>0</v>
      </c>
      <c r="S178" s="546"/>
      <c r="CG178" s="228">
        <f t="shared" si="222"/>
        <v>0</v>
      </c>
      <c r="CJ178" s="69" t="b">
        <f t="shared" si="185"/>
        <v>1</v>
      </c>
    </row>
    <row r="179" spans="1:88" s="66" customFormat="1" ht="154.5" customHeight="1" x14ac:dyDescent="0.4">
      <c r="A179" s="388" t="s">
        <v>539</v>
      </c>
      <c r="B179" s="479" t="s">
        <v>442</v>
      </c>
      <c r="C179" s="250"/>
      <c r="D179" s="65">
        <f t="shared" ref="D179:I179" si="239">SUM(D180:D184)</f>
        <v>0</v>
      </c>
      <c r="E179" s="65">
        <f t="shared" si="239"/>
        <v>0</v>
      </c>
      <c r="F179" s="65">
        <f t="shared" si="239"/>
        <v>0</v>
      </c>
      <c r="G179" s="65">
        <f t="shared" si="239"/>
        <v>12750</v>
      </c>
      <c r="H179" s="65">
        <f t="shared" si="239"/>
        <v>12750</v>
      </c>
      <c r="I179" s="65">
        <f t="shared" si="239"/>
        <v>0</v>
      </c>
      <c r="J179" s="289">
        <f>I179/H179</f>
        <v>0</v>
      </c>
      <c r="K179" s="65">
        <f>SUM(K180:K184)</f>
        <v>0</v>
      </c>
      <c r="L179" s="246">
        <f>K179/H179</f>
        <v>0</v>
      </c>
      <c r="M179" s="170" t="e">
        <f>K179/I179</f>
        <v>#DIV/0!</v>
      </c>
      <c r="N179" s="65">
        <f>SUM(N180:N184)</f>
        <v>12750</v>
      </c>
      <c r="O179" s="65">
        <f>H179-N179</f>
        <v>0</v>
      </c>
      <c r="P179" s="246">
        <f t="shared" ref="P179:P184" si="240">N179/H179</f>
        <v>1</v>
      </c>
      <c r="Q179" s="65" t="e">
        <f>D179+H179-N179-#REF!</f>
        <v>#REF!</v>
      </c>
      <c r="R179" s="65">
        <f t="shared" si="184"/>
        <v>0</v>
      </c>
      <c r="S179" s="549" t="s">
        <v>443</v>
      </c>
      <c r="CG179" s="228">
        <f t="shared" si="222"/>
        <v>0</v>
      </c>
      <c r="CJ179" s="69" t="b">
        <f t="shared" si="185"/>
        <v>1</v>
      </c>
    </row>
    <row r="180" spans="1:88" s="63" customFormat="1" ht="36.75" customHeight="1" x14ac:dyDescent="0.4">
      <c r="A180" s="383"/>
      <c r="B180" s="340" t="s">
        <v>16</v>
      </c>
      <c r="C180" s="340"/>
      <c r="D180" s="443"/>
      <c r="E180" s="443"/>
      <c r="F180" s="443"/>
      <c r="G180" s="443"/>
      <c r="H180" s="18"/>
      <c r="I180" s="443"/>
      <c r="J180" s="179" t="e">
        <f t="shared" ref="J180:J184" si="241">I180/H180</f>
        <v>#DIV/0!</v>
      </c>
      <c r="K180" s="443"/>
      <c r="L180" s="170" t="e">
        <f t="shared" ref="L180:L184" si="242">K180/H180</f>
        <v>#DIV/0!</v>
      </c>
      <c r="M180" s="170" t="e">
        <f t="shared" ref="M180:M184" si="243">K180/I180</f>
        <v>#DIV/0!</v>
      </c>
      <c r="N180" s="443"/>
      <c r="O180" s="443">
        <f>H180-N180</f>
        <v>0</v>
      </c>
      <c r="P180" s="170" t="e">
        <f t="shared" si="240"/>
        <v>#DIV/0!</v>
      </c>
      <c r="Q180" s="18" t="e">
        <f>D180+H180-N180-#REF!</f>
        <v>#REF!</v>
      </c>
      <c r="R180" s="443">
        <f t="shared" si="184"/>
        <v>0</v>
      </c>
      <c r="S180" s="550"/>
      <c r="CG180" s="228">
        <f t="shared" si="222"/>
        <v>0</v>
      </c>
      <c r="CJ180" s="69" t="b">
        <f t="shared" si="185"/>
        <v>1</v>
      </c>
    </row>
    <row r="181" spans="1:88" s="63" customFormat="1" ht="36.75" customHeight="1" x14ac:dyDescent="0.4">
      <c r="A181" s="383"/>
      <c r="B181" s="340" t="s">
        <v>14</v>
      </c>
      <c r="C181" s="340"/>
      <c r="D181" s="443"/>
      <c r="E181" s="443"/>
      <c r="F181" s="443"/>
      <c r="G181" s="443">
        <v>12750</v>
      </c>
      <c r="H181" s="443">
        <v>12750</v>
      </c>
      <c r="I181" s="443"/>
      <c r="J181" s="180">
        <f t="shared" si="241"/>
        <v>0</v>
      </c>
      <c r="K181" s="443"/>
      <c r="L181" s="476">
        <f t="shared" si="242"/>
        <v>0</v>
      </c>
      <c r="M181" s="484" t="e">
        <f t="shared" si="243"/>
        <v>#DIV/0!</v>
      </c>
      <c r="N181" s="443">
        <v>12750</v>
      </c>
      <c r="O181" s="443">
        <f t="shared" ref="O181:O184" si="244">H181-N181</f>
        <v>0</v>
      </c>
      <c r="P181" s="171">
        <f t="shared" si="240"/>
        <v>1</v>
      </c>
      <c r="Q181" s="18" t="e">
        <f>D181+H181-N181-#REF!</f>
        <v>#REF!</v>
      </c>
      <c r="R181" s="443">
        <f t="shared" si="184"/>
        <v>0</v>
      </c>
      <c r="S181" s="550"/>
      <c r="CG181" s="228">
        <f t="shared" si="222"/>
        <v>0</v>
      </c>
      <c r="CJ181" s="69" t="b">
        <f t="shared" si="185"/>
        <v>1</v>
      </c>
    </row>
    <row r="182" spans="1:88" s="63" customFormat="1" ht="36.75" customHeight="1" x14ac:dyDescent="0.4">
      <c r="A182" s="383"/>
      <c r="B182" s="340" t="s">
        <v>25</v>
      </c>
      <c r="C182" s="340"/>
      <c r="D182" s="443"/>
      <c r="E182" s="443"/>
      <c r="F182" s="443"/>
      <c r="G182" s="443"/>
      <c r="H182" s="443"/>
      <c r="I182" s="443"/>
      <c r="J182" s="179" t="e">
        <f t="shared" si="241"/>
        <v>#DIV/0!</v>
      </c>
      <c r="K182" s="443"/>
      <c r="L182" s="170" t="e">
        <f t="shared" si="242"/>
        <v>#DIV/0!</v>
      </c>
      <c r="M182" s="170" t="e">
        <f t="shared" si="243"/>
        <v>#DIV/0!</v>
      </c>
      <c r="N182" s="443"/>
      <c r="O182" s="443">
        <f t="shared" si="244"/>
        <v>0</v>
      </c>
      <c r="P182" s="170" t="e">
        <f t="shared" si="240"/>
        <v>#DIV/0!</v>
      </c>
      <c r="Q182" s="18" t="e">
        <f>D182+H182-N182-#REF!</f>
        <v>#REF!</v>
      </c>
      <c r="R182" s="443">
        <f t="shared" si="184"/>
        <v>0</v>
      </c>
      <c r="S182" s="550"/>
      <c r="CG182" s="228">
        <f t="shared" si="222"/>
        <v>0</v>
      </c>
      <c r="CJ182" s="69" t="b">
        <f t="shared" si="185"/>
        <v>1</v>
      </c>
    </row>
    <row r="183" spans="1:88" s="63" customFormat="1" ht="36.75" customHeight="1" x14ac:dyDescent="0.4">
      <c r="A183" s="383"/>
      <c r="B183" s="340" t="s">
        <v>32</v>
      </c>
      <c r="C183" s="340"/>
      <c r="D183" s="443"/>
      <c r="E183" s="443"/>
      <c r="F183" s="443"/>
      <c r="G183" s="443"/>
      <c r="H183" s="443"/>
      <c r="I183" s="443"/>
      <c r="J183" s="179" t="e">
        <f t="shared" si="241"/>
        <v>#DIV/0!</v>
      </c>
      <c r="K183" s="443"/>
      <c r="L183" s="170" t="e">
        <f t="shared" si="242"/>
        <v>#DIV/0!</v>
      </c>
      <c r="M183" s="170" t="e">
        <f t="shared" si="243"/>
        <v>#DIV/0!</v>
      </c>
      <c r="N183" s="443"/>
      <c r="O183" s="443">
        <f t="shared" si="244"/>
        <v>0</v>
      </c>
      <c r="P183" s="170" t="e">
        <f t="shared" si="240"/>
        <v>#DIV/0!</v>
      </c>
      <c r="Q183" s="18" t="e">
        <f>D183+H183-N183-#REF!</f>
        <v>#REF!</v>
      </c>
      <c r="R183" s="443">
        <f t="shared" si="184"/>
        <v>0</v>
      </c>
      <c r="S183" s="550"/>
      <c r="CG183" s="228">
        <f t="shared" si="222"/>
        <v>0</v>
      </c>
      <c r="CJ183" s="69" t="b">
        <f t="shared" si="185"/>
        <v>1</v>
      </c>
    </row>
    <row r="184" spans="1:88" s="63" customFormat="1" ht="36.75" customHeight="1" x14ac:dyDescent="0.4">
      <c r="A184" s="386"/>
      <c r="B184" s="340" t="s">
        <v>17</v>
      </c>
      <c r="C184" s="340"/>
      <c r="D184" s="443"/>
      <c r="E184" s="443"/>
      <c r="F184" s="443"/>
      <c r="G184" s="443"/>
      <c r="H184" s="18"/>
      <c r="I184" s="443"/>
      <c r="J184" s="179" t="e">
        <f t="shared" si="241"/>
        <v>#DIV/0!</v>
      </c>
      <c r="K184" s="443"/>
      <c r="L184" s="170" t="e">
        <f t="shared" si="242"/>
        <v>#DIV/0!</v>
      </c>
      <c r="M184" s="170" t="e">
        <f t="shared" si="243"/>
        <v>#DIV/0!</v>
      </c>
      <c r="N184" s="443"/>
      <c r="O184" s="443">
        <f t="shared" si="244"/>
        <v>0</v>
      </c>
      <c r="P184" s="170" t="e">
        <f t="shared" si="240"/>
        <v>#DIV/0!</v>
      </c>
      <c r="Q184" s="18" t="e">
        <f>D184+H184-N184-#REF!</f>
        <v>#REF!</v>
      </c>
      <c r="R184" s="443">
        <f t="shared" si="184"/>
        <v>0</v>
      </c>
      <c r="S184" s="551"/>
      <c r="CG184" s="228">
        <f t="shared" si="222"/>
        <v>0</v>
      </c>
      <c r="CJ184" s="69" t="b">
        <f t="shared" si="185"/>
        <v>1</v>
      </c>
    </row>
    <row r="185" spans="1:88" s="482" customFormat="1" ht="46.5" x14ac:dyDescent="0.4">
      <c r="A185" s="175" t="s">
        <v>289</v>
      </c>
      <c r="B185" s="166" t="s">
        <v>136</v>
      </c>
      <c r="C185" s="166" t="s">
        <v>7</v>
      </c>
      <c r="D185" s="74" t="e">
        <f t="shared" ref="D185:F185" si="245">SUM(D186:D190)</f>
        <v>#REF!</v>
      </c>
      <c r="E185" s="74" t="e">
        <f t="shared" si="245"/>
        <v>#REF!</v>
      </c>
      <c r="F185" s="74" t="e">
        <f t="shared" si="245"/>
        <v>#REF!</v>
      </c>
      <c r="G185" s="74">
        <f>SUM(G186:G190)</f>
        <v>200027.9</v>
      </c>
      <c r="H185" s="74">
        <f t="shared" ref="H185:I185" si="246">SUM(H186:H190)</f>
        <v>200027.9</v>
      </c>
      <c r="I185" s="74">
        <f t="shared" si="246"/>
        <v>0</v>
      </c>
      <c r="J185" s="485">
        <f>I185/H185</f>
        <v>0</v>
      </c>
      <c r="K185" s="74">
        <f>SUM(K186:K190)</f>
        <v>0</v>
      </c>
      <c r="L185" s="486">
        <f t="shared" ref="L185:L190" si="247">K185/H185</f>
        <v>0</v>
      </c>
      <c r="M185" s="487" t="e">
        <f>K185/I185</f>
        <v>#DIV/0!</v>
      </c>
      <c r="N185" s="74">
        <f t="shared" ref="N185:O185" si="248">SUM(N186:N190)</f>
        <v>200027.9</v>
      </c>
      <c r="O185" s="74">
        <f t="shared" si="248"/>
        <v>0</v>
      </c>
      <c r="P185" s="167">
        <f t="shared" ref="P185:P196" si="249">N185/H185</f>
        <v>1</v>
      </c>
      <c r="Q185" s="74">
        <f t="shared" ref="Q185:Q206" si="250">H185-N185</f>
        <v>0</v>
      </c>
      <c r="R185" s="74">
        <f t="shared" ref="R185:R212" si="251">I185-K185</f>
        <v>0</v>
      </c>
      <c r="S185" s="163"/>
      <c r="CG185" s="228">
        <f t="shared" ref="CG185:CG201" si="252">G185-H185</f>
        <v>0</v>
      </c>
      <c r="CJ185" s="69" t="b">
        <f t="shared" si="185"/>
        <v>1</v>
      </c>
    </row>
    <row r="186" spans="1:88" s="63" customFormat="1" ht="27.75" x14ac:dyDescent="0.4">
      <c r="A186" s="178"/>
      <c r="B186" s="340" t="s">
        <v>16</v>
      </c>
      <c r="C186" s="340"/>
      <c r="D186" s="443">
        <f t="shared" ref="D186:F188" si="253">D625</f>
        <v>0</v>
      </c>
      <c r="E186" s="443">
        <f t="shared" si="253"/>
        <v>0</v>
      </c>
      <c r="F186" s="443">
        <f t="shared" si="253"/>
        <v>0</v>
      </c>
      <c r="G186" s="443">
        <f>G192+G198</f>
        <v>41857.5</v>
      </c>
      <c r="H186" s="443">
        <f t="shared" ref="H186:I186" si="254">H192+H198</f>
        <v>41857.5</v>
      </c>
      <c r="I186" s="443">
        <f t="shared" si="254"/>
        <v>0</v>
      </c>
      <c r="J186" s="488">
        <f>I186/H186</f>
        <v>0</v>
      </c>
      <c r="K186" s="443">
        <f>K192+K198</f>
        <v>0</v>
      </c>
      <c r="L186" s="484">
        <f t="shared" si="247"/>
        <v>0</v>
      </c>
      <c r="M186" s="170" t="e">
        <f t="shared" ref="M186:M190" si="255">K186/I186</f>
        <v>#DIV/0!</v>
      </c>
      <c r="N186" s="443">
        <f t="shared" ref="N186:O186" si="256">N192+N198</f>
        <v>41857.5</v>
      </c>
      <c r="O186" s="443">
        <f t="shared" si="256"/>
        <v>0</v>
      </c>
      <c r="P186" s="171">
        <f t="shared" si="249"/>
        <v>1</v>
      </c>
      <c r="Q186" s="443">
        <f t="shared" si="250"/>
        <v>0</v>
      </c>
      <c r="R186" s="443">
        <f t="shared" si="251"/>
        <v>0</v>
      </c>
      <c r="S186" s="164"/>
      <c r="CG186" s="228">
        <f t="shared" si="252"/>
        <v>0</v>
      </c>
      <c r="CJ186" s="69" t="b">
        <f t="shared" si="185"/>
        <v>1</v>
      </c>
    </row>
    <row r="187" spans="1:88" s="63" customFormat="1" ht="27.75" x14ac:dyDescent="0.4">
      <c r="A187" s="178"/>
      <c r="B187" s="340" t="s">
        <v>14</v>
      </c>
      <c r="C187" s="340"/>
      <c r="D187" s="443">
        <f t="shared" si="253"/>
        <v>0</v>
      </c>
      <c r="E187" s="443">
        <f t="shared" si="253"/>
        <v>0</v>
      </c>
      <c r="F187" s="443">
        <f t="shared" si="253"/>
        <v>0</v>
      </c>
      <c r="G187" s="443">
        <f t="shared" ref="G187:I190" si="257">G193+G199</f>
        <v>158170.4</v>
      </c>
      <c r="H187" s="443">
        <f t="shared" si="257"/>
        <v>158170.4</v>
      </c>
      <c r="I187" s="443">
        <f t="shared" si="257"/>
        <v>0</v>
      </c>
      <c r="J187" s="235">
        <f t="shared" ref="J187:J190" si="258">I187/H187</f>
        <v>0</v>
      </c>
      <c r="K187" s="443">
        <f t="shared" ref="K187" si="259">K193+K199</f>
        <v>0</v>
      </c>
      <c r="L187" s="476">
        <f t="shared" si="247"/>
        <v>0</v>
      </c>
      <c r="M187" s="484" t="e">
        <f t="shared" si="255"/>
        <v>#DIV/0!</v>
      </c>
      <c r="N187" s="443">
        <f t="shared" ref="N187:O187" si="260">N193+N199</f>
        <v>158170.4</v>
      </c>
      <c r="O187" s="443">
        <f t="shared" si="260"/>
        <v>0</v>
      </c>
      <c r="P187" s="171">
        <f t="shared" si="249"/>
        <v>1</v>
      </c>
      <c r="Q187" s="443">
        <f t="shared" si="250"/>
        <v>0</v>
      </c>
      <c r="R187" s="443">
        <f t="shared" si="251"/>
        <v>0</v>
      </c>
      <c r="S187" s="164"/>
      <c r="CG187" s="228">
        <f t="shared" si="252"/>
        <v>0</v>
      </c>
      <c r="CJ187" s="69" t="b">
        <f t="shared" si="185"/>
        <v>1</v>
      </c>
    </row>
    <row r="188" spans="1:88" s="63" customFormat="1" ht="27.75" x14ac:dyDescent="0.4">
      <c r="A188" s="178"/>
      <c r="B188" s="340" t="s">
        <v>25</v>
      </c>
      <c r="C188" s="340"/>
      <c r="D188" s="443">
        <f t="shared" si="253"/>
        <v>0</v>
      </c>
      <c r="E188" s="443">
        <f t="shared" si="253"/>
        <v>0</v>
      </c>
      <c r="F188" s="443">
        <f t="shared" si="253"/>
        <v>0</v>
      </c>
      <c r="G188" s="443">
        <f t="shared" si="257"/>
        <v>0</v>
      </c>
      <c r="H188" s="443">
        <f t="shared" si="257"/>
        <v>0</v>
      </c>
      <c r="I188" s="443">
        <f t="shared" si="257"/>
        <v>0</v>
      </c>
      <c r="J188" s="488" t="e">
        <f t="shared" si="258"/>
        <v>#DIV/0!</v>
      </c>
      <c r="K188" s="443">
        <f t="shared" ref="K188" si="261">K194+K200</f>
        <v>0</v>
      </c>
      <c r="L188" s="170" t="e">
        <f t="shared" si="247"/>
        <v>#DIV/0!</v>
      </c>
      <c r="M188" s="170" t="e">
        <f t="shared" si="255"/>
        <v>#DIV/0!</v>
      </c>
      <c r="N188" s="443">
        <f t="shared" ref="N188:O188" si="262">N194+N200</f>
        <v>0</v>
      </c>
      <c r="O188" s="443">
        <f t="shared" si="262"/>
        <v>0</v>
      </c>
      <c r="P188" s="170" t="e">
        <f t="shared" si="249"/>
        <v>#DIV/0!</v>
      </c>
      <c r="Q188" s="443">
        <f t="shared" si="250"/>
        <v>0</v>
      </c>
      <c r="R188" s="443">
        <f t="shared" si="251"/>
        <v>0</v>
      </c>
      <c r="S188" s="164"/>
      <c r="CG188" s="228">
        <f t="shared" si="252"/>
        <v>0</v>
      </c>
      <c r="CJ188" s="69" t="b">
        <f t="shared" si="185"/>
        <v>1</v>
      </c>
    </row>
    <row r="189" spans="1:88" s="63" customFormat="1" ht="27.75" x14ac:dyDescent="0.4">
      <c r="A189" s="178"/>
      <c r="B189" s="340" t="s">
        <v>32</v>
      </c>
      <c r="C189" s="340"/>
      <c r="D189" s="443" t="e">
        <f>#REF!</f>
        <v>#REF!</v>
      </c>
      <c r="E189" s="443" t="e">
        <f>#REF!</f>
        <v>#REF!</v>
      </c>
      <c r="F189" s="443" t="e">
        <f>#REF!</f>
        <v>#REF!</v>
      </c>
      <c r="G189" s="443">
        <f t="shared" si="257"/>
        <v>0</v>
      </c>
      <c r="H189" s="443">
        <f t="shared" si="257"/>
        <v>0</v>
      </c>
      <c r="I189" s="443">
        <f t="shared" si="257"/>
        <v>0</v>
      </c>
      <c r="J189" s="488" t="e">
        <f t="shared" si="258"/>
        <v>#DIV/0!</v>
      </c>
      <c r="K189" s="443">
        <f t="shared" ref="K189" si="263">K195+K201</f>
        <v>0</v>
      </c>
      <c r="L189" s="170" t="e">
        <f t="shared" si="247"/>
        <v>#DIV/0!</v>
      </c>
      <c r="M189" s="170" t="e">
        <f t="shared" si="255"/>
        <v>#DIV/0!</v>
      </c>
      <c r="N189" s="443">
        <f t="shared" ref="N189:O189" si="264">N195+N201</f>
        <v>0</v>
      </c>
      <c r="O189" s="443">
        <f t="shared" si="264"/>
        <v>0</v>
      </c>
      <c r="P189" s="170" t="e">
        <f t="shared" si="249"/>
        <v>#DIV/0!</v>
      </c>
      <c r="Q189" s="443">
        <f t="shared" si="250"/>
        <v>0</v>
      </c>
      <c r="R189" s="443">
        <f t="shared" si="251"/>
        <v>0</v>
      </c>
      <c r="S189" s="164"/>
      <c r="CG189" s="228">
        <f t="shared" si="252"/>
        <v>0</v>
      </c>
      <c r="CJ189" s="69" t="b">
        <f t="shared" si="185"/>
        <v>1</v>
      </c>
    </row>
    <row r="190" spans="1:88" s="63" customFormat="1" ht="27.75" x14ac:dyDescent="0.4">
      <c r="A190" s="181"/>
      <c r="B190" s="340" t="s">
        <v>17</v>
      </c>
      <c r="C190" s="340"/>
      <c r="D190" s="443">
        <f>D628</f>
        <v>0</v>
      </c>
      <c r="E190" s="443">
        <f>E628</f>
        <v>0</v>
      </c>
      <c r="F190" s="443">
        <f>F628</f>
        <v>0</v>
      </c>
      <c r="G190" s="443">
        <f t="shared" si="257"/>
        <v>0</v>
      </c>
      <c r="H190" s="443">
        <f t="shared" si="257"/>
        <v>0</v>
      </c>
      <c r="I190" s="443">
        <f t="shared" si="257"/>
        <v>0</v>
      </c>
      <c r="J190" s="488" t="e">
        <f t="shared" si="258"/>
        <v>#DIV/0!</v>
      </c>
      <c r="K190" s="443">
        <f t="shared" ref="K190" si="265">K196+K202</f>
        <v>0</v>
      </c>
      <c r="L190" s="170" t="e">
        <f t="shared" si="247"/>
        <v>#DIV/0!</v>
      </c>
      <c r="M190" s="170" t="e">
        <f t="shared" si="255"/>
        <v>#DIV/0!</v>
      </c>
      <c r="N190" s="443">
        <f t="shared" ref="N190:O190" si="266">N196+N202</f>
        <v>0</v>
      </c>
      <c r="O190" s="443">
        <f t="shared" si="266"/>
        <v>0</v>
      </c>
      <c r="P190" s="170" t="e">
        <f t="shared" si="249"/>
        <v>#DIV/0!</v>
      </c>
      <c r="Q190" s="443">
        <f t="shared" si="250"/>
        <v>0</v>
      </c>
      <c r="R190" s="443">
        <f t="shared" si="251"/>
        <v>0</v>
      </c>
      <c r="S190" s="165"/>
      <c r="CG190" s="228">
        <f t="shared" si="252"/>
        <v>0</v>
      </c>
      <c r="CJ190" s="69" t="b">
        <f t="shared" si="185"/>
        <v>1</v>
      </c>
    </row>
    <row r="191" spans="1:88" s="128" customFormat="1" ht="139.5" x14ac:dyDescent="0.4">
      <c r="A191" s="182" t="s">
        <v>290</v>
      </c>
      <c r="B191" s="168" t="s">
        <v>428</v>
      </c>
      <c r="C191" s="252" t="s">
        <v>23</v>
      </c>
      <c r="D191" s="64" t="e">
        <f>SUM(D192:D203)</f>
        <v>#REF!</v>
      </c>
      <c r="E191" s="64" t="e">
        <f t="shared" ref="E191:F191" si="267">SUM(E192:E203)</f>
        <v>#REF!</v>
      </c>
      <c r="F191" s="64" t="e">
        <f t="shared" si="267"/>
        <v>#REF!</v>
      </c>
      <c r="G191" s="64">
        <f>SUM(G192:G196)</f>
        <v>3599</v>
      </c>
      <c r="H191" s="64">
        <f t="shared" ref="H191:K191" si="268">SUM(H192:H196)</f>
        <v>3599</v>
      </c>
      <c r="I191" s="64">
        <f t="shared" si="268"/>
        <v>0</v>
      </c>
      <c r="J191" s="177">
        <f>I191/H191</f>
        <v>0</v>
      </c>
      <c r="K191" s="64">
        <f t="shared" si="268"/>
        <v>0</v>
      </c>
      <c r="L191" s="169">
        <f>K191/H191</f>
        <v>0</v>
      </c>
      <c r="M191" s="295" t="e">
        <f>K191/I191</f>
        <v>#DIV/0!</v>
      </c>
      <c r="N191" s="64">
        <f t="shared" ref="N191" si="269">SUM(N192:N196)</f>
        <v>3599</v>
      </c>
      <c r="O191" s="64">
        <f t="shared" ref="O191:O206" si="270">H191-N191</f>
        <v>0</v>
      </c>
      <c r="P191" s="169">
        <f t="shared" si="249"/>
        <v>1</v>
      </c>
      <c r="Q191" s="64">
        <f t="shared" si="250"/>
        <v>0</v>
      </c>
      <c r="R191" s="64">
        <f t="shared" si="251"/>
        <v>0</v>
      </c>
      <c r="S191" s="549" t="s">
        <v>429</v>
      </c>
      <c r="CG191" s="228">
        <f t="shared" si="252"/>
        <v>0</v>
      </c>
      <c r="CJ191" s="69" t="b">
        <f t="shared" si="185"/>
        <v>1</v>
      </c>
    </row>
    <row r="192" spans="1:88" s="63" customFormat="1" ht="27.75" x14ac:dyDescent="0.4">
      <c r="A192" s="253"/>
      <c r="B192" s="340" t="s">
        <v>16</v>
      </c>
      <c r="C192" s="340"/>
      <c r="D192" s="443"/>
      <c r="E192" s="443"/>
      <c r="F192" s="443"/>
      <c r="G192" s="443"/>
      <c r="H192" s="443"/>
      <c r="I192" s="443"/>
      <c r="J192" s="179" t="e">
        <f t="shared" ref="J192:J196" si="271">I192/H192</f>
        <v>#DIV/0!</v>
      </c>
      <c r="K192" s="443"/>
      <c r="L192" s="170" t="e">
        <f t="shared" ref="L192:L196" si="272">K192/H192</f>
        <v>#DIV/0!</v>
      </c>
      <c r="M192" s="251" t="e">
        <f t="shared" ref="M192:M196" si="273">K192/I192</f>
        <v>#DIV/0!</v>
      </c>
      <c r="N192" s="443"/>
      <c r="O192" s="443">
        <f t="shared" si="270"/>
        <v>0</v>
      </c>
      <c r="P192" s="170" t="e">
        <f t="shared" si="249"/>
        <v>#DIV/0!</v>
      </c>
      <c r="Q192" s="443">
        <f t="shared" si="250"/>
        <v>0</v>
      </c>
      <c r="R192" s="443">
        <f t="shared" si="251"/>
        <v>0</v>
      </c>
      <c r="S192" s="550"/>
      <c r="CG192" s="228">
        <f t="shared" si="252"/>
        <v>0</v>
      </c>
      <c r="CJ192" s="69" t="b">
        <f t="shared" si="185"/>
        <v>1</v>
      </c>
    </row>
    <row r="193" spans="1:88" s="63" customFormat="1" ht="27.75" x14ac:dyDescent="0.4">
      <c r="A193" s="253"/>
      <c r="B193" s="340" t="s">
        <v>14</v>
      </c>
      <c r="C193" s="340"/>
      <c r="D193" s="443"/>
      <c r="E193" s="443"/>
      <c r="F193" s="443"/>
      <c r="G193" s="443">
        <v>3599</v>
      </c>
      <c r="H193" s="443">
        <v>3599</v>
      </c>
      <c r="I193" s="443"/>
      <c r="J193" s="180">
        <f>I193/H193</f>
        <v>0</v>
      </c>
      <c r="K193" s="443"/>
      <c r="L193" s="171">
        <f t="shared" si="272"/>
        <v>0</v>
      </c>
      <c r="M193" s="251" t="e">
        <f t="shared" si="273"/>
        <v>#DIV/0!</v>
      </c>
      <c r="N193" s="443">
        <f>H193</f>
        <v>3599</v>
      </c>
      <c r="O193" s="443">
        <f t="shared" si="270"/>
        <v>0</v>
      </c>
      <c r="P193" s="171">
        <f t="shared" si="249"/>
        <v>1</v>
      </c>
      <c r="Q193" s="443">
        <f t="shared" si="250"/>
        <v>0</v>
      </c>
      <c r="R193" s="443">
        <f t="shared" si="251"/>
        <v>0</v>
      </c>
      <c r="S193" s="550"/>
      <c r="CG193" s="228">
        <f t="shared" si="252"/>
        <v>0</v>
      </c>
      <c r="CJ193" s="69" t="b">
        <f t="shared" si="185"/>
        <v>1</v>
      </c>
    </row>
    <row r="194" spans="1:88" s="63" customFormat="1" ht="27.75" x14ac:dyDescent="0.4">
      <c r="A194" s="253"/>
      <c r="B194" s="340" t="s">
        <v>25</v>
      </c>
      <c r="C194" s="340"/>
      <c r="D194" s="443"/>
      <c r="E194" s="443"/>
      <c r="F194" s="443"/>
      <c r="G194" s="443"/>
      <c r="H194" s="443"/>
      <c r="I194" s="443"/>
      <c r="J194" s="179" t="e">
        <f t="shared" si="271"/>
        <v>#DIV/0!</v>
      </c>
      <c r="K194" s="443"/>
      <c r="L194" s="170" t="e">
        <f t="shared" si="272"/>
        <v>#DIV/0!</v>
      </c>
      <c r="M194" s="170" t="e">
        <f t="shared" si="273"/>
        <v>#DIV/0!</v>
      </c>
      <c r="N194" s="443"/>
      <c r="O194" s="443">
        <f t="shared" si="270"/>
        <v>0</v>
      </c>
      <c r="P194" s="170" t="e">
        <f t="shared" si="249"/>
        <v>#DIV/0!</v>
      </c>
      <c r="Q194" s="443">
        <f t="shared" si="250"/>
        <v>0</v>
      </c>
      <c r="R194" s="443">
        <f t="shared" si="251"/>
        <v>0</v>
      </c>
      <c r="S194" s="550"/>
      <c r="CG194" s="228">
        <f t="shared" si="252"/>
        <v>0</v>
      </c>
      <c r="CJ194" s="69" t="b">
        <f t="shared" si="185"/>
        <v>1</v>
      </c>
    </row>
    <row r="195" spans="1:88" s="63" customFormat="1" ht="27.75" x14ac:dyDescent="0.4">
      <c r="A195" s="253"/>
      <c r="B195" s="340" t="s">
        <v>32</v>
      </c>
      <c r="C195" s="340"/>
      <c r="D195" s="443"/>
      <c r="E195" s="443"/>
      <c r="F195" s="443"/>
      <c r="G195" s="443"/>
      <c r="H195" s="443"/>
      <c r="I195" s="443"/>
      <c r="J195" s="179" t="e">
        <f t="shared" si="271"/>
        <v>#DIV/0!</v>
      </c>
      <c r="K195" s="443"/>
      <c r="L195" s="170" t="e">
        <f t="shared" si="272"/>
        <v>#DIV/0!</v>
      </c>
      <c r="M195" s="170" t="e">
        <f t="shared" si="273"/>
        <v>#DIV/0!</v>
      </c>
      <c r="N195" s="443"/>
      <c r="O195" s="443">
        <f t="shared" si="270"/>
        <v>0</v>
      </c>
      <c r="P195" s="170" t="e">
        <f t="shared" si="249"/>
        <v>#DIV/0!</v>
      </c>
      <c r="Q195" s="443">
        <f t="shared" si="250"/>
        <v>0</v>
      </c>
      <c r="R195" s="443">
        <f t="shared" si="251"/>
        <v>0</v>
      </c>
      <c r="S195" s="550"/>
      <c r="CG195" s="228">
        <f t="shared" si="252"/>
        <v>0</v>
      </c>
      <c r="CJ195" s="69" t="b">
        <f t="shared" si="185"/>
        <v>1</v>
      </c>
    </row>
    <row r="196" spans="1:88" s="63" customFormat="1" ht="27.75" x14ac:dyDescent="0.4">
      <c r="A196" s="489"/>
      <c r="B196" s="340" t="s">
        <v>17</v>
      </c>
      <c r="C196" s="340"/>
      <c r="D196" s="443"/>
      <c r="E196" s="443"/>
      <c r="F196" s="443"/>
      <c r="G196" s="443"/>
      <c r="H196" s="18"/>
      <c r="I196" s="443"/>
      <c r="J196" s="179" t="e">
        <f t="shared" si="271"/>
        <v>#DIV/0!</v>
      </c>
      <c r="K196" s="443"/>
      <c r="L196" s="170" t="e">
        <f t="shared" si="272"/>
        <v>#DIV/0!</v>
      </c>
      <c r="M196" s="170" t="e">
        <f t="shared" si="273"/>
        <v>#DIV/0!</v>
      </c>
      <c r="N196" s="443"/>
      <c r="O196" s="18">
        <f t="shared" si="270"/>
        <v>0</v>
      </c>
      <c r="P196" s="170" t="e">
        <f t="shared" si="249"/>
        <v>#DIV/0!</v>
      </c>
      <c r="Q196" s="443">
        <f t="shared" si="250"/>
        <v>0</v>
      </c>
      <c r="R196" s="443">
        <f t="shared" si="251"/>
        <v>0</v>
      </c>
      <c r="S196" s="551"/>
      <c r="CG196" s="228">
        <f t="shared" si="252"/>
        <v>0</v>
      </c>
      <c r="CJ196" s="69" t="b">
        <f t="shared" si="185"/>
        <v>1</v>
      </c>
    </row>
    <row r="197" spans="1:88" s="66" customFormat="1" ht="195.75" customHeight="1" x14ac:dyDescent="0.4">
      <c r="A197" s="182" t="s">
        <v>291</v>
      </c>
      <c r="B197" s="168" t="s">
        <v>427</v>
      </c>
      <c r="C197" s="230" t="s">
        <v>23</v>
      </c>
      <c r="D197" s="64" t="e">
        <f t="shared" ref="D197:F197" si="274">SUM(D198:D280)</f>
        <v>#REF!</v>
      </c>
      <c r="E197" s="64" t="e">
        <f t="shared" si="274"/>
        <v>#REF!</v>
      </c>
      <c r="F197" s="64" t="e">
        <f t="shared" si="274"/>
        <v>#REF!</v>
      </c>
      <c r="G197" s="64">
        <f t="shared" ref="G197:K197" si="275">SUM(G198:G202)</f>
        <v>196428.9</v>
      </c>
      <c r="H197" s="64">
        <f t="shared" si="275"/>
        <v>196428.9</v>
      </c>
      <c r="I197" s="64">
        <f t="shared" si="275"/>
        <v>0</v>
      </c>
      <c r="J197" s="177">
        <f>I197/H197</f>
        <v>0</v>
      </c>
      <c r="K197" s="64">
        <f t="shared" si="275"/>
        <v>0</v>
      </c>
      <c r="L197" s="169">
        <f>K197/H197</f>
        <v>0</v>
      </c>
      <c r="M197" s="295" t="e">
        <f>K197/I197</f>
        <v>#DIV/0!</v>
      </c>
      <c r="N197" s="64">
        <f t="shared" ref="N197" si="276">SUM(N198:N202)</f>
        <v>196428.9</v>
      </c>
      <c r="O197" s="64">
        <f t="shared" ref="O197" si="277">SUM(O198:O202)</f>
        <v>0</v>
      </c>
      <c r="P197" s="169">
        <f t="shared" ref="P197:P201" si="278">N197/H197</f>
        <v>1</v>
      </c>
      <c r="Q197" s="64">
        <f t="shared" si="250"/>
        <v>0</v>
      </c>
      <c r="R197" s="64">
        <f t="shared" si="251"/>
        <v>0</v>
      </c>
      <c r="S197" s="544" t="s">
        <v>475</v>
      </c>
      <c r="CG197" s="228">
        <f t="shared" si="252"/>
        <v>0</v>
      </c>
      <c r="CJ197" s="69" t="b">
        <f t="shared" si="185"/>
        <v>1</v>
      </c>
    </row>
    <row r="198" spans="1:88" s="63" customFormat="1" ht="36.75" customHeight="1" x14ac:dyDescent="0.4">
      <c r="A198" s="253"/>
      <c r="B198" s="340" t="s">
        <v>16</v>
      </c>
      <c r="C198" s="340"/>
      <c r="D198" s="443"/>
      <c r="E198" s="443"/>
      <c r="F198" s="443"/>
      <c r="G198" s="443">
        <v>41857.5</v>
      </c>
      <c r="H198" s="443">
        <v>41857.5</v>
      </c>
      <c r="I198" s="443"/>
      <c r="J198" s="179">
        <f t="shared" ref="J198:J201" si="279">I198/H198</f>
        <v>0</v>
      </c>
      <c r="K198" s="443"/>
      <c r="L198" s="170">
        <f t="shared" ref="L198:L201" si="280">K198/H198</f>
        <v>0</v>
      </c>
      <c r="M198" s="170" t="e">
        <f t="shared" ref="M198:M201" si="281">K198/I198</f>
        <v>#DIV/0!</v>
      </c>
      <c r="N198" s="443">
        <f>H198</f>
        <v>41857.5</v>
      </c>
      <c r="O198" s="443">
        <f t="shared" si="270"/>
        <v>0</v>
      </c>
      <c r="P198" s="171">
        <f t="shared" si="278"/>
        <v>1</v>
      </c>
      <c r="Q198" s="443">
        <f t="shared" si="250"/>
        <v>0</v>
      </c>
      <c r="R198" s="443">
        <f t="shared" si="251"/>
        <v>0</v>
      </c>
      <c r="S198" s="545"/>
      <c r="CG198" s="228">
        <f t="shared" si="252"/>
        <v>0</v>
      </c>
      <c r="CJ198" s="69" t="b">
        <f t="shared" si="185"/>
        <v>1</v>
      </c>
    </row>
    <row r="199" spans="1:88" s="63" customFormat="1" ht="36.75" customHeight="1" x14ac:dyDescent="0.4">
      <c r="A199" s="253"/>
      <c r="B199" s="452" t="s">
        <v>14</v>
      </c>
      <c r="C199" s="452"/>
      <c r="D199" s="441"/>
      <c r="E199" s="441"/>
      <c r="F199" s="441"/>
      <c r="G199" s="441">
        <v>154571.4</v>
      </c>
      <c r="H199" s="441">
        <v>154571.4</v>
      </c>
      <c r="I199" s="441"/>
      <c r="J199" s="457">
        <f t="shared" si="279"/>
        <v>0</v>
      </c>
      <c r="K199" s="441"/>
      <c r="L199" s="379">
        <f t="shared" si="280"/>
        <v>0</v>
      </c>
      <c r="M199" s="490" t="e">
        <f t="shared" si="281"/>
        <v>#DIV/0!</v>
      </c>
      <c r="N199" s="443">
        <f>H199</f>
        <v>154571.4</v>
      </c>
      <c r="O199" s="441">
        <f t="shared" si="270"/>
        <v>0</v>
      </c>
      <c r="P199" s="379">
        <f t="shared" si="278"/>
        <v>1</v>
      </c>
      <c r="Q199" s="441">
        <f t="shared" si="250"/>
        <v>0</v>
      </c>
      <c r="R199" s="398">
        <f t="shared" si="251"/>
        <v>0</v>
      </c>
      <c r="S199" s="545"/>
      <c r="CG199" s="228">
        <f>I199-K199</f>
        <v>0</v>
      </c>
      <c r="CJ199" s="69" t="b">
        <f t="shared" si="185"/>
        <v>1</v>
      </c>
    </row>
    <row r="200" spans="1:88" s="63" customFormat="1" ht="36.75" customHeight="1" x14ac:dyDescent="0.4">
      <c r="A200" s="253"/>
      <c r="B200" s="340" t="s">
        <v>25</v>
      </c>
      <c r="C200" s="340"/>
      <c r="D200" s="443"/>
      <c r="E200" s="443"/>
      <c r="F200" s="443"/>
      <c r="G200" s="443"/>
      <c r="H200" s="443"/>
      <c r="I200" s="443"/>
      <c r="J200" s="179" t="e">
        <f t="shared" si="279"/>
        <v>#DIV/0!</v>
      </c>
      <c r="K200" s="443"/>
      <c r="L200" s="170" t="e">
        <f t="shared" si="280"/>
        <v>#DIV/0!</v>
      </c>
      <c r="M200" s="170" t="e">
        <f t="shared" si="281"/>
        <v>#DIV/0!</v>
      </c>
      <c r="N200" s="443"/>
      <c r="O200" s="443">
        <f t="shared" si="270"/>
        <v>0</v>
      </c>
      <c r="P200" s="170" t="e">
        <f t="shared" si="278"/>
        <v>#DIV/0!</v>
      </c>
      <c r="Q200" s="443">
        <f t="shared" si="250"/>
        <v>0</v>
      </c>
      <c r="R200" s="443">
        <f t="shared" si="251"/>
        <v>0</v>
      </c>
      <c r="S200" s="545"/>
      <c r="CG200" s="228">
        <f>CG199-3747.18</f>
        <v>-3747.18</v>
      </c>
      <c r="CJ200" s="69" t="b">
        <f t="shared" si="185"/>
        <v>1</v>
      </c>
    </row>
    <row r="201" spans="1:88" s="63" customFormat="1" ht="36.75" customHeight="1" x14ac:dyDescent="0.4">
      <c r="A201" s="253"/>
      <c r="B201" s="340" t="s">
        <v>32</v>
      </c>
      <c r="C201" s="340"/>
      <c r="D201" s="443"/>
      <c r="E201" s="443"/>
      <c r="F201" s="443"/>
      <c r="G201" s="443"/>
      <c r="H201" s="443"/>
      <c r="I201" s="443"/>
      <c r="J201" s="179" t="e">
        <f t="shared" si="279"/>
        <v>#DIV/0!</v>
      </c>
      <c r="K201" s="443"/>
      <c r="L201" s="170" t="e">
        <f t="shared" si="280"/>
        <v>#DIV/0!</v>
      </c>
      <c r="M201" s="170" t="e">
        <f t="shared" si="281"/>
        <v>#DIV/0!</v>
      </c>
      <c r="N201" s="443"/>
      <c r="O201" s="443">
        <f t="shared" si="270"/>
        <v>0</v>
      </c>
      <c r="P201" s="170" t="e">
        <f t="shared" si="278"/>
        <v>#DIV/0!</v>
      </c>
      <c r="Q201" s="443">
        <f t="shared" si="250"/>
        <v>0</v>
      </c>
      <c r="R201" s="443">
        <f t="shared" si="251"/>
        <v>0</v>
      </c>
      <c r="S201" s="545"/>
      <c r="CG201" s="228">
        <f t="shared" si="252"/>
        <v>0</v>
      </c>
      <c r="CJ201" s="69" t="b">
        <f t="shared" si="185"/>
        <v>1</v>
      </c>
    </row>
    <row r="202" spans="1:88" s="63" customFormat="1" ht="36.75" customHeight="1" x14ac:dyDescent="0.35">
      <c r="A202" s="489"/>
      <c r="B202" s="172" t="s">
        <v>17</v>
      </c>
      <c r="C202" s="452"/>
      <c r="D202" s="441"/>
      <c r="E202" s="441"/>
      <c r="F202" s="441"/>
      <c r="G202" s="441"/>
      <c r="H202" s="173"/>
      <c r="I202" s="441"/>
      <c r="J202" s="491" t="e">
        <f t="shared" ref="J202" si="282">I202/H202</f>
        <v>#DIV/0!</v>
      </c>
      <c r="K202" s="441"/>
      <c r="L202" s="187" t="e">
        <f t="shared" ref="L202" si="283">K202/H202</f>
        <v>#DIV/0!</v>
      </c>
      <c r="M202" s="187" t="e">
        <f t="shared" ref="M202" si="284">K202/I202</f>
        <v>#DIV/0!</v>
      </c>
      <c r="N202" s="441"/>
      <c r="O202" s="173">
        <f t="shared" si="270"/>
        <v>0</v>
      </c>
      <c r="P202" s="187" t="e">
        <f>N202/H202</f>
        <v>#DIV/0!</v>
      </c>
      <c r="Q202" s="441">
        <f t="shared" si="250"/>
        <v>0</v>
      </c>
      <c r="R202" s="441">
        <f t="shared" si="251"/>
        <v>0</v>
      </c>
      <c r="S202" s="546"/>
      <c r="CJ202" s="69" t="b">
        <f t="shared" ref="CJ202:CJ265" si="285">N202+O202=H202</f>
        <v>1</v>
      </c>
    </row>
    <row r="203" spans="1:88" s="16" customFormat="1" ht="93" customHeight="1" x14ac:dyDescent="0.25">
      <c r="A203" s="411" t="s">
        <v>292</v>
      </c>
      <c r="B203" s="76" t="s">
        <v>55</v>
      </c>
      <c r="C203" s="76" t="s">
        <v>15</v>
      </c>
      <c r="D203" s="77" t="e">
        <f>D205+D206+D279+#REF!+D280</f>
        <v>#REF!</v>
      </c>
      <c r="E203" s="77" t="e">
        <f>E205+E206+E279+#REF!+E280</f>
        <v>#REF!</v>
      </c>
      <c r="F203" s="77" t="e">
        <f>F205+F206+F279+#REF!+F280</f>
        <v>#REF!</v>
      </c>
      <c r="G203" s="77"/>
      <c r="H203" s="77"/>
      <c r="I203" s="78"/>
      <c r="J203" s="108"/>
      <c r="K203" s="77"/>
      <c r="L203" s="110"/>
      <c r="M203" s="110"/>
      <c r="N203" s="77"/>
      <c r="O203" s="77">
        <f t="shared" si="270"/>
        <v>0</v>
      </c>
      <c r="P203" s="110"/>
      <c r="Q203" s="77">
        <f t="shared" si="250"/>
        <v>0</v>
      </c>
      <c r="R203" s="78">
        <f t="shared" si="251"/>
        <v>0</v>
      </c>
      <c r="S203" s="460" t="s">
        <v>114</v>
      </c>
      <c r="T203" s="15" t="b">
        <f>H203-K203=Q203</f>
        <v>1</v>
      </c>
      <c r="CG203" s="73"/>
      <c r="CJ203" s="69" t="b">
        <f t="shared" si="285"/>
        <v>1</v>
      </c>
    </row>
    <row r="204" spans="1:88" s="17" customFormat="1" x14ac:dyDescent="0.25">
      <c r="A204" s="91"/>
      <c r="B204" s="92" t="s">
        <v>16</v>
      </c>
      <c r="C204" s="81"/>
      <c r="D204" s="47"/>
      <c r="E204" s="47"/>
      <c r="F204" s="47"/>
      <c r="G204" s="47"/>
      <c r="H204" s="47"/>
      <c r="I204" s="47"/>
      <c r="J204" s="109"/>
      <c r="K204" s="47"/>
      <c r="L204" s="111"/>
      <c r="M204" s="111"/>
      <c r="N204" s="47"/>
      <c r="O204" s="47">
        <f t="shared" si="270"/>
        <v>0</v>
      </c>
      <c r="P204" s="111"/>
      <c r="Q204" s="47">
        <f t="shared" si="250"/>
        <v>0</v>
      </c>
      <c r="R204" s="47">
        <f t="shared" si="251"/>
        <v>0</v>
      </c>
      <c r="S204" s="461"/>
      <c r="T204" s="15" t="b">
        <f>H204-K204=Q204</f>
        <v>1</v>
      </c>
      <c r="CG204" s="70"/>
      <c r="CJ204" s="69" t="b">
        <f t="shared" si="285"/>
        <v>1</v>
      </c>
    </row>
    <row r="205" spans="1:88" s="17" customFormat="1" x14ac:dyDescent="0.25">
      <c r="A205" s="91"/>
      <c r="B205" s="92" t="s">
        <v>14</v>
      </c>
      <c r="C205" s="81"/>
      <c r="D205" s="47" t="e">
        <f>#REF!+#REF!</f>
        <v>#REF!</v>
      </c>
      <c r="E205" s="47" t="e">
        <f>#REF!+#REF!</f>
        <v>#REF!</v>
      </c>
      <c r="F205" s="47" t="e">
        <f>#REF!+#REF!</f>
        <v>#REF!</v>
      </c>
      <c r="G205" s="47"/>
      <c r="H205" s="47"/>
      <c r="I205" s="47"/>
      <c r="J205" s="109"/>
      <c r="K205" s="47"/>
      <c r="L205" s="111"/>
      <c r="M205" s="111"/>
      <c r="N205" s="47"/>
      <c r="O205" s="47">
        <f t="shared" si="270"/>
        <v>0</v>
      </c>
      <c r="P205" s="111"/>
      <c r="Q205" s="47">
        <f t="shared" si="250"/>
        <v>0</v>
      </c>
      <c r="R205" s="47">
        <f t="shared" si="251"/>
        <v>0</v>
      </c>
      <c r="S205" s="461"/>
      <c r="T205" s="15" t="b">
        <f>H205-K205=Q205</f>
        <v>1</v>
      </c>
      <c r="CG205" s="70"/>
      <c r="CJ205" s="69" t="b">
        <f t="shared" si="285"/>
        <v>1</v>
      </c>
    </row>
    <row r="206" spans="1:88" s="17" customFormat="1" x14ac:dyDescent="0.25">
      <c r="A206" s="93"/>
      <c r="B206" s="92" t="s">
        <v>25</v>
      </c>
      <c r="C206" s="81"/>
      <c r="D206" s="47"/>
      <c r="E206" s="47"/>
      <c r="F206" s="47"/>
      <c r="G206" s="47"/>
      <c r="H206" s="47"/>
      <c r="I206" s="47"/>
      <c r="J206" s="109"/>
      <c r="K206" s="47"/>
      <c r="L206" s="111"/>
      <c r="M206" s="111"/>
      <c r="N206" s="47"/>
      <c r="O206" s="47">
        <f t="shared" si="270"/>
        <v>0</v>
      </c>
      <c r="P206" s="111"/>
      <c r="Q206" s="47">
        <f t="shared" si="250"/>
        <v>0</v>
      </c>
      <c r="R206" s="47">
        <f t="shared" si="251"/>
        <v>0</v>
      </c>
      <c r="S206" s="462"/>
      <c r="T206" s="15" t="b">
        <f>H206-K206=Q206</f>
        <v>1</v>
      </c>
      <c r="CG206" s="70"/>
      <c r="CJ206" s="69" t="b">
        <f t="shared" si="285"/>
        <v>1</v>
      </c>
    </row>
    <row r="207" spans="1:88" ht="102" customHeight="1" x14ac:dyDescent="0.35">
      <c r="A207" s="565" t="s">
        <v>8</v>
      </c>
      <c r="B207" s="88" t="s">
        <v>73</v>
      </c>
      <c r="C207" s="76" t="s">
        <v>15</v>
      </c>
      <c r="D207" s="77" t="e">
        <f>SUM(D208:D212)</f>
        <v>#REF!</v>
      </c>
      <c r="E207" s="77" t="e">
        <f t="shared" ref="E207:I207" si="286">SUM(E208:E212)</f>
        <v>#REF!</v>
      </c>
      <c r="F207" s="77" t="e">
        <f t="shared" si="286"/>
        <v>#REF!</v>
      </c>
      <c r="G207" s="77">
        <f t="shared" si="286"/>
        <v>114857.61</v>
      </c>
      <c r="H207" s="77">
        <f t="shared" si="286"/>
        <v>114857.57</v>
      </c>
      <c r="I207" s="77">
        <f t="shared" si="286"/>
        <v>0</v>
      </c>
      <c r="J207" s="130">
        <f>I207/H207</f>
        <v>0</v>
      </c>
      <c r="K207" s="77">
        <f t="shared" ref="K207" si="287">SUM(K208:K212)</f>
        <v>0</v>
      </c>
      <c r="L207" s="119">
        <f t="shared" ref="L207:L212" si="288">K207/H207</f>
        <v>0</v>
      </c>
      <c r="M207" s="108" t="e">
        <f>K207/I207</f>
        <v>#DIV/0!</v>
      </c>
      <c r="N207" s="77">
        <f t="shared" ref="N207" si="289">SUM(N208:N212)</f>
        <v>114857.24</v>
      </c>
      <c r="O207" s="77">
        <f>H207-N207</f>
        <v>0.33</v>
      </c>
      <c r="P207" s="79">
        <f t="shared" ref="P207:P212" si="290">N207/H207</f>
        <v>1</v>
      </c>
      <c r="Q207" s="435" t="e">
        <f>D207+H207-N207-#REF!</f>
        <v>#REF!</v>
      </c>
      <c r="R207" s="77">
        <f t="shared" si="251"/>
        <v>0</v>
      </c>
      <c r="S207" s="558" t="s">
        <v>520</v>
      </c>
      <c r="CG207" s="310">
        <f>K207-3088.84</f>
        <v>-3088.84</v>
      </c>
      <c r="CJ207" s="69" t="b">
        <f t="shared" si="285"/>
        <v>1</v>
      </c>
    </row>
    <row r="208" spans="1:88" ht="33" customHeight="1" x14ac:dyDescent="0.35">
      <c r="A208" s="566"/>
      <c r="B208" s="81" t="s">
        <v>16</v>
      </c>
      <c r="C208" s="81"/>
      <c r="D208" s="47">
        <f>D214</f>
        <v>0</v>
      </c>
      <c r="E208" s="47">
        <f t="shared" ref="E208:F208" si="291">E214</f>
        <v>0</v>
      </c>
      <c r="F208" s="47">
        <f t="shared" si="291"/>
        <v>0</v>
      </c>
      <c r="G208" s="47">
        <f>G214</f>
        <v>90.7</v>
      </c>
      <c r="H208" s="47">
        <f t="shared" ref="H208:I208" si="292">H214</f>
        <v>90.7</v>
      </c>
      <c r="I208" s="47">
        <f t="shared" si="292"/>
        <v>0</v>
      </c>
      <c r="J208" s="109">
        <f t="shared" ref="J208" si="293">I208/H208</f>
        <v>0</v>
      </c>
      <c r="K208" s="47">
        <f t="shared" ref="K208:K212" si="294">K214</f>
        <v>0</v>
      </c>
      <c r="L208" s="255"/>
      <c r="M208" s="109" t="e">
        <f t="shared" ref="M208" si="295">K208/I208</f>
        <v>#DIV/0!</v>
      </c>
      <c r="N208" s="47">
        <f t="shared" ref="N208:N212" si="296">N214</f>
        <v>90.7</v>
      </c>
      <c r="O208" s="47">
        <f>H208-N208</f>
        <v>0</v>
      </c>
      <c r="P208" s="82">
        <f t="shared" si="290"/>
        <v>1</v>
      </c>
      <c r="Q208" s="435" t="e">
        <f>D208+H208-N208-#REF!</f>
        <v>#REF!</v>
      </c>
      <c r="R208" s="47">
        <f t="shared" si="251"/>
        <v>0</v>
      </c>
      <c r="S208" s="559"/>
      <c r="CG208" s="69"/>
      <c r="CJ208" s="69" t="b">
        <f t="shared" si="285"/>
        <v>1</v>
      </c>
    </row>
    <row r="209" spans="1:88" ht="33" customHeight="1" x14ac:dyDescent="0.35">
      <c r="A209" s="566"/>
      <c r="B209" s="81" t="s">
        <v>14</v>
      </c>
      <c r="C209" s="81"/>
      <c r="D209" s="47">
        <f t="shared" ref="D209:I212" si="297">D215</f>
        <v>0</v>
      </c>
      <c r="E209" s="47">
        <f t="shared" si="297"/>
        <v>0</v>
      </c>
      <c r="F209" s="47">
        <f t="shared" si="297"/>
        <v>0</v>
      </c>
      <c r="G209" s="47">
        <f t="shared" si="297"/>
        <v>103177.4</v>
      </c>
      <c r="H209" s="47">
        <f t="shared" si="297"/>
        <v>103177.4</v>
      </c>
      <c r="I209" s="47">
        <f t="shared" si="297"/>
        <v>0</v>
      </c>
      <c r="J209" s="131">
        <f>I209/H209</f>
        <v>0</v>
      </c>
      <c r="K209" s="47">
        <f t="shared" si="294"/>
        <v>0</v>
      </c>
      <c r="L209" s="82">
        <f t="shared" si="288"/>
        <v>0</v>
      </c>
      <c r="M209" s="109" t="e">
        <f>K209/I209</f>
        <v>#DIV/0!</v>
      </c>
      <c r="N209" s="47">
        <f t="shared" si="296"/>
        <v>103177.1</v>
      </c>
      <c r="O209" s="47">
        <f t="shared" ref="O209:O212" si="298">H209-N209</f>
        <v>0.3</v>
      </c>
      <c r="P209" s="82">
        <f t="shared" si="290"/>
        <v>1</v>
      </c>
      <c r="Q209" s="435" t="e">
        <f>D209+H209-N209-#REF!</f>
        <v>#REF!</v>
      </c>
      <c r="R209" s="47">
        <f t="shared" si="251"/>
        <v>0</v>
      </c>
      <c r="S209" s="559"/>
      <c r="CG209" s="69"/>
      <c r="CJ209" s="69" t="b">
        <f t="shared" si="285"/>
        <v>1</v>
      </c>
    </row>
    <row r="210" spans="1:88" ht="45.75" customHeight="1" x14ac:dyDescent="0.35">
      <c r="A210" s="566"/>
      <c r="B210" s="89" t="s">
        <v>25</v>
      </c>
      <c r="C210" s="89"/>
      <c r="D210" s="47">
        <f t="shared" si="297"/>
        <v>0</v>
      </c>
      <c r="E210" s="47">
        <f t="shared" si="297"/>
        <v>0</v>
      </c>
      <c r="F210" s="47">
        <f t="shared" si="297"/>
        <v>0</v>
      </c>
      <c r="G210" s="47">
        <f t="shared" si="297"/>
        <v>11581.97</v>
      </c>
      <c r="H210" s="47">
        <f t="shared" si="297"/>
        <v>11581.93</v>
      </c>
      <c r="I210" s="47">
        <f t="shared" si="297"/>
        <v>0</v>
      </c>
      <c r="J210" s="83">
        <f t="shared" ref="J210:J212" si="299">I210/H210</f>
        <v>0</v>
      </c>
      <c r="K210" s="47">
        <f t="shared" si="294"/>
        <v>0</v>
      </c>
      <c r="L210" s="82">
        <f t="shared" si="288"/>
        <v>0</v>
      </c>
      <c r="M210" s="109" t="e">
        <f t="shared" ref="M210:M212" si="300">K210/I210</f>
        <v>#DIV/0!</v>
      </c>
      <c r="N210" s="47">
        <f t="shared" si="296"/>
        <v>11581.9</v>
      </c>
      <c r="O210" s="47">
        <f t="shared" si="298"/>
        <v>0.03</v>
      </c>
      <c r="P210" s="82">
        <f t="shared" si="290"/>
        <v>1</v>
      </c>
      <c r="Q210" s="435" t="e">
        <f>D210+H210-N210-#REF!</f>
        <v>#REF!</v>
      </c>
      <c r="R210" s="47">
        <f t="shared" si="251"/>
        <v>0</v>
      </c>
      <c r="S210" s="595" t="s">
        <v>488</v>
      </c>
      <c r="CG210" s="69"/>
      <c r="CJ210" s="69" t="b">
        <f t="shared" si="285"/>
        <v>1</v>
      </c>
    </row>
    <row r="211" spans="1:88" ht="45.75" customHeight="1" x14ac:dyDescent="0.35">
      <c r="A211" s="566"/>
      <c r="B211" s="81" t="s">
        <v>32</v>
      </c>
      <c r="C211" s="81"/>
      <c r="D211" s="47">
        <f t="shared" si="297"/>
        <v>0</v>
      </c>
      <c r="E211" s="47">
        <f t="shared" si="297"/>
        <v>0</v>
      </c>
      <c r="F211" s="47">
        <f t="shared" si="297"/>
        <v>0</v>
      </c>
      <c r="G211" s="47">
        <f t="shared" si="297"/>
        <v>7.54</v>
      </c>
      <c r="H211" s="47">
        <f t="shared" si="297"/>
        <v>7.54</v>
      </c>
      <c r="I211" s="47">
        <f t="shared" si="297"/>
        <v>0</v>
      </c>
      <c r="J211" s="109">
        <f t="shared" si="299"/>
        <v>0</v>
      </c>
      <c r="K211" s="47">
        <f t="shared" si="294"/>
        <v>0</v>
      </c>
      <c r="L211" s="111">
        <f t="shared" si="288"/>
        <v>0</v>
      </c>
      <c r="M211" s="109" t="e">
        <f t="shared" si="300"/>
        <v>#DIV/0!</v>
      </c>
      <c r="N211" s="47">
        <f t="shared" si="296"/>
        <v>7.54</v>
      </c>
      <c r="O211" s="47">
        <f t="shared" si="298"/>
        <v>0</v>
      </c>
      <c r="P211" s="82">
        <f t="shared" si="290"/>
        <v>1</v>
      </c>
      <c r="Q211" s="435" t="e">
        <f>D211+H211-N211-#REF!</f>
        <v>#REF!</v>
      </c>
      <c r="R211" s="47">
        <f t="shared" si="251"/>
        <v>0</v>
      </c>
      <c r="S211" s="595"/>
      <c r="CG211" s="69"/>
      <c r="CJ211" s="69" t="b">
        <f t="shared" si="285"/>
        <v>1</v>
      </c>
    </row>
    <row r="212" spans="1:88" ht="45.75" customHeight="1" x14ac:dyDescent="0.35">
      <c r="A212" s="567"/>
      <c r="B212" s="81" t="s">
        <v>17</v>
      </c>
      <c r="C212" s="81"/>
      <c r="D212" s="47" t="e">
        <f t="shared" si="297"/>
        <v>#REF!</v>
      </c>
      <c r="E212" s="47" t="e">
        <f t="shared" si="297"/>
        <v>#REF!</v>
      </c>
      <c r="F212" s="47" t="e">
        <f t="shared" si="297"/>
        <v>#REF!</v>
      </c>
      <c r="G212" s="47">
        <f t="shared" si="297"/>
        <v>0</v>
      </c>
      <c r="H212" s="47">
        <f t="shared" si="297"/>
        <v>0</v>
      </c>
      <c r="I212" s="47">
        <f t="shared" si="297"/>
        <v>0</v>
      </c>
      <c r="J212" s="109" t="e">
        <f t="shared" si="299"/>
        <v>#DIV/0!</v>
      </c>
      <c r="K212" s="47">
        <f t="shared" si="294"/>
        <v>0</v>
      </c>
      <c r="L212" s="111" t="e">
        <f t="shared" si="288"/>
        <v>#DIV/0!</v>
      </c>
      <c r="M212" s="109" t="e">
        <f t="shared" si="300"/>
        <v>#DIV/0!</v>
      </c>
      <c r="N212" s="47">
        <f t="shared" si="296"/>
        <v>0</v>
      </c>
      <c r="O212" s="47">
        <f t="shared" si="298"/>
        <v>0</v>
      </c>
      <c r="P212" s="111" t="e">
        <f t="shared" si="290"/>
        <v>#DIV/0!</v>
      </c>
      <c r="Q212" s="435" t="e">
        <f>D212+H212-N212-#REF!</f>
        <v>#REF!</v>
      </c>
      <c r="R212" s="47">
        <f t="shared" si="251"/>
        <v>0</v>
      </c>
      <c r="S212" s="596"/>
      <c r="CG212" s="69"/>
      <c r="CJ212" s="69" t="b">
        <f t="shared" si="285"/>
        <v>1</v>
      </c>
    </row>
    <row r="213" spans="1:88" s="128" customFormat="1" ht="59.25" customHeight="1" x14ac:dyDescent="0.35">
      <c r="A213" s="253" t="s">
        <v>293</v>
      </c>
      <c r="B213" s="231" t="s">
        <v>122</v>
      </c>
      <c r="C213" s="166" t="s">
        <v>7</v>
      </c>
      <c r="D213" s="232" t="e">
        <f t="shared" ref="D213" si="301">SUM(D214:D218)</f>
        <v>#REF!</v>
      </c>
      <c r="E213" s="232" t="e">
        <f>SUM(E214:E218)</f>
        <v>#REF!</v>
      </c>
      <c r="F213" s="232" t="e">
        <f>SUM(F214:F218)</f>
        <v>#REF!</v>
      </c>
      <c r="G213" s="232">
        <f>SUM(G214:G218)</f>
        <v>114857.61</v>
      </c>
      <c r="H213" s="232">
        <f t="shared" ref="H213:I213" si="302">SUM(H214:H218)</f>
        <v>114857.57</v>
      </c>
      <c r="I213" s="232">
        <f t="shared" si="302"/>
        <v>0</v>
      </c>
      <c r="J213" s="233">
        <f>I213/H213</f>
        <v>0</v>
      </c>
      <c r="K213" s="232">
        <f>SUM(K214:K218)</f>
        <v>0</v>
      </c>
      <c r="L213" s="236">
        <f t="shared" ref="L213:L218" si="303">K213/H213</f>
        <v>0</v>
      </c>
      <c r="M213" s="428" t="e">
        <f>K213/I213</f>
        <v>#DIV/0!</v>
      </c>
      <c r="N213" s="232">
        <f t="shared" ref="N213" si="304">SUM(N214:N218)</f>
        <v>114857.24</v>
      </c>
      <c r="O213" s="232">
        <f>H213-N213</f>
        <v>0.33</v>
      </c>
      <c r="P213" s="234">
        <f t="shared" ref="P213:P237" si="305">N213/H213</f>
        <v>1</v>
      </c>
      <c r="Q213" s="232" t="e">
        <f>D213+H213-N213-#REF!</f>
        <v>#REF!</v>
      </c>
      <c r="R213" s="232">
        <f t="shared" ref="R213:R248" si="306">I213-K213</f>
        <v>0</v>
      </c>
      <c r="S213" s="254"/>
      <c r="CG213" s="69"/>
      <c r="CJ213" s="69" t="b">
        <f t="shared" si="285"/>
        <v>1</v>
      </c>
    </row>
    <row r="214" spans="1:88" s="63" customFormat="1" x14ac:dyDescent="0.35">
      <c r="A214" s="240"/>
      <c r="B214" s="340" t="s">
        <v>16</v>
      </c>
      <c r="C214" s="340"/>
      <c r="D214" s="443">
        <f>D244</f>
        <v>0</v>
      </c>
      <c r="E214" s="443">
        <f t="shared" ref="E214:F214" si="307">E244</f>
        <v>0</v>
      </c>
      <c r="F214" s="443">
        <f t="shared" si="307"/>
        <v>0</v>
      </c>
      <c r="G214" s="443">
        <f>G220+G226+G232+G238+G250</f>
        <v>90.7</v>
      </c>
      <c r="H214" s="443">
        <f>H220+H226+H232+H238+H250</f>
        <v>90.7</v>
      </c>
      <c r="I214" s="443">
        <f t="shared" ref="I214:I218" si="308">I220+I226+I232+I238</f>
        <v>0</v>
      </c>
      <c r="J214" s="179">
        <f>I214/H214</f>
        <v>0</v>
      </c>
      <c r="K214" s="443">
        <f t="shared" ref="K214:K218" si="309">K220+K226+K232+K238</f>
        <v>0</v>
      </c>
      <c r="L214" s="170">
        <f t="shared" si="303"/>
        <v>0</v>
      </c>
      <c r="M214" s="251" t="e">
        <f t="shared" ref="M214:M218" si="310">K214/I214</f>
        <v>#DIV/0!</v>
      </c>
      <c r="N214" s="443">
        <f t="shared" ref="N214" si="311">N220+N226+N232+N238</f>
        <v>90.7</v>
      </c>
      <c r="O214" s="443">
        <f>H214-N214</f>
        <v>0</v>
      </c>
      <c r="P214" s="171">
        <f t="shared" si="305"/>
        <v>1</v>
      </c>
      <c r="Q214" s="18" t="e">
        <f>D214+H214-N214-#REF!</f>
        <v>#REF!</v>
      </c>
      <c r="R214" s="443">
        <f t="shared" si="306"/>
        <v>0</v>
      </c>
      <c r="S214" s="164"/>
      <c r="CG214" s="69"/>
      <c r="CJ214" s="69" t="b">
        <f t="shared" si="285"/>
        <v>1</v>
      </c>
    </row>
    <row r="215" spans="1:88" s="63" customFormat="1" x14ac:dyDescent="0.35">
      <c r="A215" s="240"/>
      <c r="B215" s="340" t="s">
        <v>14</v>
      </c>
      <c r="C215" s="340"/>
      <c r="D215" s="443">
        <f t="shared" ref="D215:F217" si="312">D245</f>
        <v>0</v>
      </c>
      <c r="E215" s="443">
        <f t="shared" si="312"/>
        <v>0</v>
      </c>
      <c r="F215" s="443">
        <f t="shared" si="312"/>
        <v>0</v>
      </c>
      <c r="G215" s="443">
        <f t="shared" ref="G215:H218" si="313">G221+G227+G233+G239+G251</f>
        <v>103177.4</v>
      </c>
      <c r="H215" s="443">
        <f t="shared" si="313"/>
        <v>103177.4</v>
      </c>
      <c r="I215" s="443">
        <f t="shared" si="308"/>
        <v>0</v>
      </c>
      <c r="J215" s="235">
        <f t="shared" ref="J215:J218" si="314">I215/H215</f>
        <v>0</v>
      </c>
      <c r="K215" s="443">
        <f t="shared" si="309"/>
        <v>0</v>
      </c>
      <c r="L215" s="171">
        <f t="shared" si="303"/>
        <v>0</v>
      </c>
      <c r="M215" s="251" t="e">
        <f t="shared" si="310"/>
        <v>#DIV/0!</v>
      </c>
      <c r="N215" s="443">
        <f t="shared" ref="N215" si="315">N221+N227+N233+N239+N251</f>
        <v>103177.1</v>
      </c>
      <c r="O215" s="443">
        <f t="shared" ref="O215:O218" si="316">H215-N215</f>
        <v>0.3</v>
      </c>
      <c r="P215" s="171">
        <f t="shared" si="305"/>
        <v>1</v>
      </c>
      <c r="Q215" s="18" t="e">
        <f>D215+H215-N215-#REF!</f>
        <v>#REF!</v>
      </c>
      <c r="R215" s="443">
        <f t="shared" si="306"/>
        <v>0</v>
      </c>
      <c r="S215" s="164"/>
      <c r="CG215" s="69"/>
      <c r="CJ215" s="69" t="b">
        <f t="shared" si="285"/>
        <v>1</v>
      </c>
    </row>
    <row r="216" spans="1:88" s="63" customFormat="1" x14ac:dyDescent="0.35">
      <c r="A216" s="240"/>
      <c r="B216" s="340" t="s">
        <v>25</v>
      </c>
      <c r="C216" s="340"/>
      <c r="D216" s="443">
        <f t="shared" si="312"/>
        <v>0</v>
      </c>
      <c r="E216" s="443">
        <f t="shared" si="312"/>
        <v>0</v>
      </c>
      <c r="F216" s="443">
        <f t="shared" si="312"/>
        <v>0</v>
      </c>
      <c r="G216" s="443">
        <f t="shared" si="313"/>
        <v>11581.97</v>
      </c>
      <c r="H216" s="443">
        <f t="shared" si="313"/>
        <v>11581.93</v>
      </c>
      <c r="I216" s="443">
        <f t="shared" si="308"/>
        <v>0</v>
      </c>
      <c r="J216" s="180">
        <f t="shared" si="314"/>
        <v>0</v>
      </c>
      <c r="K216" s="443">
        <f t="shared" si="309"/>
        <v>0</v>
      </c>
      <c r="L216" s="171">
        <f t="shared" si="303"/>
        <v>0</v>
      </c>
      <c r="M216" s="251" t="e">
        <f t="shared" si="310"/>
        <v>#DIV/0!</v>
      </c>
      <c r="N216" s="443">
        <f t="shared" ref="N216:N218" si="317">N222+N228+N234+N240</f>
        <v>11581.9</v>
      </c>
      <c r="O216" s="443">
        <f t="shared" si="316"/>
        <v>0.03</v>
      </c>
      <c r="P216" s="171">
        <f t="shared" si="305"/>
        <v>1</v>
      </c>
      <c r="Q216" s="18" t="e">
        <f>D216+H216-N216-#REF!</f>
        <v>#REF!</v>
      </c>
      <c r="R216" s="443">
        <f t="shared" si="306"/>
        <v>0</v>
      </c>
      <c r="S216" s="164"/>
      <c r="CG216" s="69"/>
      <c r="CJ216" s="69" t="b">
        <f t="shared" si="285"/>
        <v>1</v>
      </c>
    </row>
    <row r="217" spans="1:88" s="63" customFormat="1" x14ac:dyDescent="0.35">
      <c r="A217" s="240"/>
      <c r="B217" s="340" t="s">
        <v>32</v>
      </c>
      <c r="C217" s="340"/>
      <c r="D217" s="443">
        <f t="shared" si="312"/>
        <v>0</v>
      </c>
      <c r="E217" s="443">
        <f t="shared" si="312"/>
        <v>0</v>
      </c>
      <c r="F217" s="443">
        <f t="shared" si="312"/>
        <v>0</v>
      </c>
      <c r="G217" s="443">
        <f t="shared" si="313"/>
        <v>7.54</v>
      </c>
      <c r="H217" s="443">
        <f t="shared" si="313"/>
        <v>7.54</v>
      </c>
      <c r="I217" s="443">
        <f t="shared" si="308"/>
        <v>0</v>
      </c>
      <c r="J217" s="179">
        <f t="shared" si="314"/>
        <v>0</v>
      </c>
      <c r="K217" s="443">
        <f t="shared" si="309"/>
        <v>0</v>
      </c>
      <c r="L217" s="170">
        <f t="shared" si="303"/>
        <v>0</v>
      </c>
      <c r="M217" s="251" t="e">
        <f t="shared" si="310"/>
        <v>#DIV/0!</v>
      </c>
      <c r="N217" s="443">
        <f t="shared" si="317"/>
        <v>7.54</v>
      </c>
      <c r="O217" s="443">
        <f t="shared" si="316"/>
        <v>0</v>
      </c>
      <c r="P217" s="171">
        <f t="shared" si="305"/>
        <v>1</v>
      </c>
      <c r="Q217" s="18" t="e">
        <f>D217+H217-N217-#REF!</f>
        <v>#REF!</v>
      </c>
      <c r="R217" s="443">
        <f t="shared" si="306"/>
        <v>0</v>
      </c>
      <c r="S217" s="164"/>
      <c r="CG217" s="69"/>
      <c r="CJ217" s="69" t="b">
        <f t="shared" si="285"/>
        <v>1</v>
      </c>
    </row>
    <row r="218" spans="1:88" s="63" customFormat="1" x14ac:dyDescent="0.35">
      <c r="A218" s="241"/>
      <c r="B218" s="340" t="s">
        <v>17</v>
      </c>
      <c r="C218" s="340"/>
      <c r="D218" s="443" t="e">
        <f>#REF!</f>
        <v>#REF!</v>
      </c>
      <c r="E218" s="443" t="e">
        <f>#REF!</f>
        <v>#REF!</v>
      </c>
      <c r="F218" s="443" t="e">
        <f>#REF!</f>
        <v>#REF!</v>
      </c>
      <c r="G218" s="443">
        <f t="shared" si="313"/>
        <v>0</v>
      </c>
      <c r="H218" s="443">
        <f t="shared" si="313"/>
        <v>0</v>
      </c>
      <c r="I218" s="443">
        <f t="shared" si="308"/>
        <v>0</v>
      </c>
      <c r="J218" s="179" t="e">
        <f t="shared" si="314"/>
        <v>#DIV/0!</v>
      </c>
      <c r="K218" s="443">
        <f t="shared" si="309"/>
        <v>0</v>
      </c>
      <c r="L218" s="170" t="e">
        <f t="shared" si="303"/>
        <v>#DIV/0!</v>
      </c>
      <c r="M218" s="251" t="e">
        <f t="shared" si="310"/>
        <v>#DIV/0!</v>
      </c>
      <c r="N218" s="443">
        <f t="shared" si="317"/>
        <v>0</v>
      </c>
      <c r="O218" s="443">
        <f t="shared" si="316"/>
        <v>0</v>
      </c>
      <c r="P218" s="170" t="e">
        <f t="shared" si="305"/>
        <v>#DIV/0!</v>
      </c>
      <c r="Q218" s="18" t="e">
        <f>D218+H218-N218-#REF!</f>
        <v>#REF!</v>
      </c>
      <c r="R218" s="443">
        <f t="shared" si="306"/>
        <v>0</v>
      </c>
      <c r="S218" s="165"/>
      <c r="CG218" s="69"/>
      <c r="CJ218" s="69" t="b">
        <f t="shared" si="285"/>
        <v>1</v>
      </c>
    </row>
    <row r="219" spans="1:88" s="63" customFormat="1" ht="116.25" customHeight="1" x14ac:dyDescent="0.35">
      <c r="A219" s="374" t="s">
        <v>294</v>
      </c>
      <c r="B219" s="387" t="s">
        <v>116</v>
      </c>
      <c r="C219" s="230" t="s">
        <v>23</v>
      </c>
      <c r="D219" s="64">
        <f t="shared" ref="D219:I219" si="318">SUM(D220:D224)</f>
        <v>0</v>
      </c>
      <c r="E219" s="64">
        <f t="shared" si="318"/>
        <v>0</v>
      </c>
      <c r="F219" s="64">
        <f t="shared" si="318"/>
        <v>0</v>
      </c>
      <c r="G219" s="64">
        <f>SUM(G220:G224)</f>
        <v>1646.6</v>
      </c>
      <c r="H219" s="64">
        <f t="shared" si="318"/>
        <v>1646.6</v>
      </c>
      <c r="I219" s="64">
        <f t="shared" si="318"/>
        <v>0</v>
      </c>
      <c r="J219" s="477">
        <f>I219/H219</f>
        <v>0</v>
      </c>
      <c r="K219" s="301">
        <f>SUM(K220:K224)</f>
        <v>0</v>
      </c>
      <c r="L219" s="295">
        <f>K219/H219</f>
        <v>0</v>
      </c>
      <c r="M219" s="295" t="e">
        <f t="shared" ref="M219:M237" si="319">K219/I219</f>
        <v>#DIV/0!</v>
      </c>
      <c r="N219" s="64">
        <f>SUM(N220:N224)</f>
        <v>1646.6</v>
      </c>
      <c r="O219" s="64">
        <f>H219-N219</f>
        <v>0</v>
      </c>
      <c r="P219" s="169">
        <f t="shared" si="305"/>
        <v>1</v>
      </c>
      <c r="Q219" s="18" t="e">
        <f>D219+H219-N219-#REF!</f>
        <v>#REF!</v>
      </c>
      <c r="R219" s="64">
        <f t="shared" si="306"/>
        <v>0</v>
      </c>
      <c r="S219" s="549" t="s">
        <v>444</v>
      </c>
      <c r="CG219" s="69"/>
      <c r="CJ219" s="69" t="b">
        <f t="shared" si="285"/>
        <v>1</v>
      </c>
    </row>
    <row r="220" spans="1:88" s="63" customFormat="1" x14ac:dyDescent="0.35">
      <c r="A220" s="240"/>
      <c r="B220" s="340" t="s">
        <v>16</v>
      </c>
      <c r="C220" s="340"/>
      <c r="D220" s="443"/>
      <c r="E220" s="443"/>
      <c r="F220" s="443"/>
      <c r="G220" s="443">
        <v>90.7</v>
      </c>
      <c r="H220" s="443">
        <v>90.7</v>
      </c>
      <c r="I220" s="443"/>
      <c r="J220" s="389">
        <f t="shared" ref="J220:J224" si="320">I220/H220</f>
        <v>0</v>
      </c>
      <c r="K220" s="292"/>
      <c r="L220" s="251">
        <f t="shared" ref="L220:L224" si="321">K220/H220</f>
        <v>0</v>
      </c>
      <c r="M220" s="251" t="e">
        <f t="shared" si="319"/>
        <v>#DIV/0!</v>
      </c>
      <c r="N220" s="443">
        <v>90.7</v>
      </c>
      <c r="O220" s="443">
        <f>H220-N220</f>
        <v>0</v>
      </c>
      <c r="P220" s="171">
        <f t="shared" si="305"/>
        <v>1</v>
      </c>
      <c r="Q220" s="18" t="e">
        <f>D220+H220-N220-#REF!</f>
        <v>#REF!</v>
      </c>
      <c r="R220" s="443">
        <f t="shared" si="306"/>
        <v>0</v>
      </c>
      <c r="S220" s="550"/>
      <c r="CG220" s="69"/>
      <c r="CJ220" s="69" t="b">
        <f t="shared" si="285"/>
        <v>1</v>
      </c>
    </row>
    <row r="221" spans="1:88" s="63" customFormat="1" x14ac:dyDescent="0.35">
      <c r="A221" s="240"/>
      <c r="B221" s="340" t="s">
        <v>14</v>
      </c>
      <c r="C221" s="340"/>
      <c r="D221" s="443"/>
      <c r="E221" s="443"/>
      <c r="F221" s="443"/>
      <c r="G221" s="443">
        <v>1322.5</v>
      </c>
      <c r="H221" s="443">
        <v>1322.5</v>
      </c>
      <c r="I221" s="443"/>
      <c r="J221" s="389">
        <f t="shared" si="320"/>
        <v>0</v>
      </c>
      <c r="K221" s="292"/>
      <c r="L221" s="251">
        <f t="shared" si="321"/>
        <v>0</v>
      </c>
      <c r="M221" s="251" t="e">
        <f t="shared" si="319"/>
        <v>#DIV/0!</v>
      </c>
      <c r="N221" s="443">
        <v>1322.5</v>
      </c>
      <c r="O221" s="443">
        <f t="shared" ref="O221:O224" si="322">H221-N221</f>
        <v>0</v>
      </c>
      <c r="P221" s="171">
        <f t="shared" si="305"/>
        <v>1</v>
      </c>
      <c r="Q221" s="18" t="e">
        <f>D221+H221-N221-#REF!</f>
        <v>#REF!</v>
      </c>
      <c r="R221" s="443">
        <f t="shared" si="306"/>
        <v>0</v>
      </c>
      <c r="S221" s="550"/>
      <c r="CG221" s="310">
        <f>N219-2270</f>
        <v>-623.4</v>
      </c>
      <c r="CJ221" s="69" t="b">
        <f t="shared" si="285"/>
        <v>1</v>
      </c>
    </row>
    <row r="222" spans="1:88" s="63" customFormat="1" x14ac:dyDescent="0.35">
      <c r="A222" s="240"/>
      <c r="B222" s="340" t="s">
        <v>25</v>
      </c>
      <c r="C222" s="340"/>
      <c r="D222" s="443"/>
      <c r="E222" s="443"/>
      <c r="F222" s="443"/>
      <c r="G222" s="443">
        <v>233.4</v>
      </c>
      <c r="H222" s="443">
        <v>233.4</v>
      </c>
      <c r="I222" s="443"/>
      <c r="J222" s="389">
        <f t="shared" si="320"/>
        <v>0</v>
      </c>
      <c r="K222" s="292"/>
      <c r="L222" s="251">
        <f t="shared" si="321"/>
        <v>0</v>
      </c>
      <c r="M222" s="251" t="e">
        <f t="shared" si="319"/>
        <v>#DIV/0!</v>
      </c>
      <c r="N222" s="443">
        <v>233.4</v>
      </c>
      <c r="O222" s="443">
        <f t="shared" si="322"/>
        <v>0</v>
      </c>
      <c r="P222" s="171">
        <f t="shared" si="305"/>
        <v>1</v>
      </c>
      <c r="Q222" s="18" t="e">
        <f>D222+H222-N222-#REF!</f>
        <v>#REF!</v>
      </c>
      <c r="R222" s="443">
        <f t="shared" si="306"/>
        <v>0</v>
      </c>
      <c r="S222" s="550"/>
      <c r="CG222" s="69"/>
      <c r="CJ222" s="69" t="b">
        <f t="shared" si="285"/>
        <v>1</v>
      </c>
    </row>
    <row r="223" spans="1:88" s="63" customFormat="1" x14ac:dyDescent="0.35">
      <c r="A223" s="240"/>
      <c r="B223" s="340" t="s">
        <v>32</v>
      </c>
      <c r="C223" s="340"/>
      <c r="D223" s="443"/>
      <c r="E223" s="443"/>
      <c r="F223" s="443"/>
      <c r="G223" s="443"/>
      <c r="H223" s="443"/>
      <c r="I223" s="443"/>
      <c r="J223" s="389" t="e">
        <f t="shared" si="320"/>
        <v>#DIV/0!</v>
      </c>
      <c r="K223" s="292"/>
      <c r="L223" s="251" t="e">
        <f t="shared" si="321"/>
        <v>#DIV/0!</v>
      </c>
      <c r="M223" s="251" t="e">
        <f t="shared" si="319"/>
        <v>#DIV/0!</v>
      </c>
      <c r="N223" s="443">
        <f t="shared" ref="N223" si="323">H223</f>
        <v>0</v>
      </c>
      <c r="O223" s="443">
        <f t="shared" si="322"/>
        <v>0</v>
      </c>
      <c r="P223" s="170" t="e">
        <f t="shared" si="305"/>
        <v>#DIV/0!</v>
      </c>
      <c r="Q223" s="18" t="e">
        <f>D223+H223-N223-#REF!</f>
        <v>#REF!</v>
      </c>
      <c r="R223" s="443">
        <f t="shared" si="306"/>
        <v>0</v>
      </c>
      <c r="S223" s="550"/>
      <c r="CG223" s="69"/>
      <c r="CJ223" s="69" t="b">
        <f t="shared" si="285"/>
        <v>1</v>
      </c>
    </row>
    <row r="224" spans="1:88" s="63" customFormat="1" x14ac:dyDescent="0.35">
      <c r="A224" s="241"/>
      <c r="B224" s="340" t="s">
        <v>17</v>
      </c>
      <c r="C224" s="340"/>
      <c r="D224" s="443"/>
      <c r="E224" s="443"/>
      <c r="F224" s="443"/>
      <c r="G224" s="443"/>
      <c r="H224" s="18"/>
      <c r="I224" s="443"/>
      <c r="J224" s="389" t="e">
        <f t="shared" si="320"/>
        <v>#DIV/0!</v>
      </c>
      <c r="K224" s="292"/>
      <c r="L224" s="251" t="e">
        <f t="shared" si="321"/>
        <v>#DIV/0!</v>
      </c>
      <c r="M224" s="251" t="e">
        <f t="shared" si="319"/>
        <v>#DIV/0!</v>
      </c>
      <c r="N224" s="443"/>
      <c r="O224" s="443">
        <f t="shared" si="322"/>
        <v>0</v>
      </c>
      <c r="P224" s="170" t="e">
        <f t="shared" si="305"/>
        <v>#DIV/0!</v>
      </c>
      <c r="Q224" s="18" t="e">
        <f>D224+H224-N224-#REF!</f>
        <v>#REF!</v>
      </c>
      <c r="R224" s="443">
        <f t="shared" si="306"/>
        <v>0</v>
      </c>
      <c r="S224" s="551"/>
      <c r="CG224" s="69"/>
      <c r="CJ224" s="69" t="b">
        <f t="shared" si="285"/>
        <v>1</v>
      </c>
    </row>
    <row r="225" spans="1:88" s="63" customFormat="1" ht="126" customHeight="1" x14ac:dyDescent="0.35">
      <c r="A225" s="374" t="s">
        <v>295</v>
      </c>
      <c r="B225" s="387" t="s">
        <v>445</v>
      </c>
      <c r="C225" s="230" t="s">
        <v>23</v>
      </c>
      <c r="D225" s="64">
        <f t="shared" ref="D225:I225" si="324">SUM(D226:D230)</f>
        <v>0</v>
      </c>
      <c r="E225" s="64">
        <f t="shared" si="324"/>
        <v>0</v>
      </c>
      <c r="F225" s="64">
        <f t="shared" si="324"/>
        <v>0</v>
      </c>
      <c r="G225" s="376">
        <f>SUM(G226:G230)</f>
        <v>347.04</v>
      </c>
      <c r="H225" s="376">
        <f t="shared" si="324"/>
        <v>347</v>
      </c>
      <c r="I225" s="64">
        <f t="shared" si="324"/>
        <v>0</v>
      </c>
      <c r="J225" s="177">
        <f>I225/H225</f>
        <v>0</v>
      </c>
      <c r="K225" s="64">
        <f>SUM(K226:K230)</f>
        <v>0</v>
      </c>
      <c r="L225" s="169">
        <f>K225/H225</f>
        <v>0</v>
      </c>
      <c r="M225" s="249" t="e">
        <f t="shared" si="319"/>
        <v>#DIV/0!</v>
      </c>
      <c r="N225" s="64">
        <f>SUM(N226:N230)</f>
        <v>347</v>
      </c>
      <c r="O225" s="64">
        <f>H225-N225</f>
        <v>0</v>
      </c>
      <c r="P225" s="169">
        <f t="shared" si="305"/>
        <v>1</v>
      </c>
      <c r="Q225" s="18" t="e">
        <f>D225+H225-N225-#REF!</f>
        <v>#REF!</v>
      </c>
      <c r="R225" s="64">
        <f t="shared" si="306"/>
        <v>0</v>
      </c>
      <c r="S225" s="549" t="s">
        <v>511</v>
      </c>
      <c r="CG225" s="69"/>
      <c r="CJ225" s="69" t="b">
        <f t="shared" si="285"/>
        <v>1</v>
      </c>
    </row>
    <row r="226" spans="1:88" s="63" customFormat="1" x14ac:dyDescent="0.35">
      <c r="A226" s="240"/>
      <c r="B226" s="340" t="s">
        <v>16</v>
      </c>
      <c r="C226" s="340"/>
      <c r="D226" s="443"/>
      <c r="E226" s="443"/>
      <c r="F226" s="443"/>
      <c r="G226" s="443"/>
      <c r="H226" s="443"/>
      <c r="I226" s="443"/>
      <c r="J226" s="179" t="e">
        <f t="shared" ref="J226:J230" si="325">I226/H226</f>
        <v>#DIV/0!</v>
      </c>
      <c r="K226" s="443"/>
      <c r="L226" s="170" t="e">
        <f t="shared" ref="L226:L230" si="326">K226/H226</f>
        <v>#DIV/0!</v>
      </c>
      <c r="M226" s="170" t="e">
        <f t="shared" si="319"/>
        <v>#DIV/0!</v>
      </c>
      <c r="N226" s="443"/>
      <c r="O226" s="443">
        <f>H226-N226</f>
        <v>0</v>
      </c>
      <c r="P226" s="170" t="e">
        <f t="shared" si="305"/>
        <v>#DIV/0!</v>
      </c>
      <c r="Q226" s="18" t="e">
        <f>D226+H226-N226-#REF!</f>
        <v>#REF!</v>
      </c>
      <c r="R226" s="443">
        <f t="shared" si="306"/>
        <v>0</v>
      </c>
      <c r="S226" s="550"/>
      <c r="CG226" s="69"/>
      <c r="CJ226" s="69" t="b">
        <f t="shared" si="285"/>
        <v>1</v>
      </c>
    </row>
    <row r="227" spans="1:88" s="63" customFormat="1" x14ac:dyDescent="0.35">
      <c r="A227" s="240"/>
      <c r="B227" s="340" t="s">
        <v>14</v>
      </c>
      <c r="C227" s="340"/>
      <c r="D227" s="443"/>
      <c r="E227" s="443"/>
      <c r="F227" s="443"/>
      <c r="G227" s="443">
        <f>40+255</f>
        <v>295</v>
      </c>
      <c r="H227" s="443">
        <f>40+255</f>
        <v>295</v>
      </c>
      <c r="I227" s="443"/>
      <c r="J227" s="180">
        <f t="shared" si="325"/>
        <v>0</v>
      </c>
      <c r="K227" s="443"/>
      <c r="L227" s="171">
        <f t="shared" si="326"/>
        <v>0</v>
      </c>
      <c r="M227" s="170" t="e">
        <f t="shared" si="319"/>
        <v>#DIV/0!</v>
      </c>
      <c r="N227" s="443">
        <f>H227</f>
        <v>295</v>
      </c>
      <c r="O227" s="443">
        <f t="shared" ref="O227:O230" si="327">H227-N227</f>
        <v>0</v>
      </c>
      <c r="P227" s="171">
        <f t="shared" si="305"/>
        <v>1</v>
      </c>
      <c r="Q227" s="18" t="e">
        <f>D227+H227-N227-#REF!</f>
        <v>#REF!</v>
      </c>
      <c r="R227" s="443">
        <f t="shared" si="306"/>
        <v>0</v>
      </c>
      <c r="S227" s="550"/>
      <c r="CG227" s="69"/>
      <c r="CJ227" s="69" t="b">
        <f t="shared" si="285"/>
        <v>1</v>
      </c>
    </row>
    <row r="228" spans="1:88" s="63" customFormat="1" x14ac:dyDescent="0.35">
      <c r="A228" s="240"/>
      <c r="B228" s="340" t="s">
        <v>25</v>
      </c>
      <c r="C228" s="340"/>
      <c r="D228" s="443"/>
      <c r="E228" s="443"/>
      <c r="F228" s="443"/>
      <c r="G228" s="443">
        <f>7+45.04</f>
        <v>52.04</v>
      </c>
      <c r="H228" s="443">
        <f>7+45</f>
        <v>52</v>
      </c>
      <c r="I228" s="443"/>
      <c r="J228" s="180">
        <f t="shared" si="325"/>
        <v>0</v>
      </c>
      <c r="K228" s="443"/>
      <c r="L228" s="171">
        <f t="shared" si="326"/>
        <v>0</v>
      </c>
      <c r="M228" s="170" t="e">
        <f t="shared" si="319"/>
        <v>#DIV/0!</v>
      </c>
      <c r="N228" s="464">
        <f>H228</f>
        <v>52</v>
      </c>
      <c r="O228" s="443">
        <f t="shared" si="327"/>
        <v>0</v>
      </c>
      <c r="P228" s="171">
        <f t="shared" si="305"/>
        <v>1</v>
      </c>
      <c r="Q228" s="18" t="e">
        <f>D228+H228-N228-#REF!</f>
        <v>#REF!</v>
      </c>
      <c r="R228" s="443">
        <f t="shared" si="306"/>
        <v>0</v>
      </c>
      <c r="S228" s="550"/>
      <c r="CG228" s="69"/>
      <c r="CJ228" s="69" t="b">
        <f t="shared" si="285"/>
        <v>1</v>
      </c>
    </row>
    <row r="229" spans="1:88" s="63" customFormat="1" x14ac:dyDescent="0.35">
      <c r="A229" s="240"/>
      <c r="B229" s="340" t="s">
        <v>32</v>
      </c>
      <c r="C229" s="340"/>
      <c r="D229" s="443"/>
      <c r="E229" s="443"/>
      <c r="F229" s="443"/>
      <c r="G229" s="443"/>
      <c r="H229" s="443"/>
      <c r="I229" s="443"/>
      <c r="J229" s="179" t="e">
        <f t="shared" si="325"/>
        <v>#DIV/0!</v>
      </c>
      <c r="K229" s="443"/>
      <c r="L229" s="170" t="e">
        <f t="shared" si="326"/>
        <v>#DIV/0!</v>
      </c>
      <c r="M229" s="170" t="e">
        <f t="shared" si="319"/>
        <v>#DIV/0!</v>
      </c>
      <c r="N229" s="443">
        <f t="shared" ref="N229" si="328">H229</f>
        <v>0</v>
      </c>
      <c r="O229" s="443">
        <f t="shared" si="327"/>
        <v>0</v>
      </c>
      <c r="P229" s="170" t="e">
        <f t="shared" si="305"/>
        <v>#DIV/0!</v>
      </c>
      <c r="Q229" s="18" t="e">
        <f>D229+H229-N229-#REF!</f>
        <v>#REF!</v>
      </c>
      <c r="R229" s="443">
        <f t="shared" si="306"/>
        <v>0</v>
      </c>
      <c r="S229" s="550"/>
      <c r="CG229" s="69"/>
      <c r="CJ229" s="69" t="b">
        <f t="shared" si="285"/>
        <v>1</v>
      </c>
    </row>
    <row r="230" spans="1:88" s="63" customFormat="1" x14ac:dyDescent="0.35">
      <c r="A230" s="241"/>
      <c r="B230" s="340" t="s">
        <v>17</v>
      </c>
      <c r="C230" s="340"/>
      <c r="D230" s="443"/>
      <c r="E230" s="443"/>
      <c r="F230" s="443"/>
      <c r="G230" s="443"/>
      <c r="H230" s="18"/>
      <c r="I230" s="443"/>
      <c r="J230" s="179" t="e">
        <f t="shared" si="325"/>
        <v>#DIV/0!</v>
      </c>
      <c r="K230" s="443"/>
      <c r="L230" s="170" t="e">
        <f t="shared" si="326"/>
        <v>#DIV/0!</v>
      </c>
      <c r="M230" s="170" t="e">
        <f t="shared" si="319"/>
        <v>#DIV/0!</v>
      </c>
      <c r="N230" s="443"/>
      <c r="O230" s="443">
        <f t="shared" si="327"/>
        <v>0</v>
      </c>
      <c r="P230" s="170" t="e">
        <f t="shared" si="305"/>
        <v>#DIV/0!</v>
      </c>
      <c r="Q230" s="18" t="e">
        <f>D230+H230-N230-#REF!</f>
        <v>#REF!</v>
      </c>
      <c r="R230" s="443">
        <f t="shared" si="306"/>
        <v>0</v>
      </c>
      <c r="S230" s="551"/>
      <c r="CG230" s="69"/>
      <c r="CJ230" s="69" t="b">
        <f t="shared" si="285"/>
        <v>1</v>
      </c>
    </row>
    <row r="231" spans="1:88" s="63" customFormat="1" ht="69.75" customHeight="1" x14ac:dyDescent="0.35">
      <c r="A231" s="374" t="s">
        <v>296</v>
      </c>
      <c r="B231" s="387" t="s">
        <v>120</v>
      </c>
      <c r="C231" s="230" t="s">
        <v>23</v>
      </c>
      <c r="D231" s="64">
        <f t="shared" ref="D231:I231" si="329">SUM(D232:D236)</f>
        <v>0</v>
      </c>
      <c r="E231" s="64">
        <f t="shared" si="329"/>
        <v>0</v>
      </c>
      <c r="F231" s="64">
        <f t="shared" si="329"/>
        <v>0</v>
      </c>
      <c r="G231" s="64">
        <f t="shared" si="329"/>
        <v>581.4</v>
      </c>
      <c r="H231" s="64">
        <f t="shared" si="329"/>
        <v>581.4</v>
      </c>
      <c r="I231" s="64">
        <f t="shared" si="329"/>
        <v>0</v>
      </c>
      <c r="J231" s="177">
        <f>I231/H231</f>
        <v>0</v>
      </c>
      <c r="K231" s="64">
        <f>SUM(K232:K236)</f>
        <v>0</v>
      </c>
      <c r="L231" s="169">
        <f>K231/H231</f>
        <v>0</v>
      </c>
      <c r="M231" s="249" t="e">
        <f t="shared" si="319"/>
        <v>#DIV/0!</v>
      </c>
      <c r="N231" s="64">
        <f>SUM(N232:N236)</f>
        <v>581.4</v>
      </c>
      <c r="O231" s="64">
        <f>H231-N231</f>
        <v>0</v>
      </c>
      <c r="P231" s="169">
        <f t="shared" si="305"/>
        <v>1</v>
      </c>
      <c r="Q231" s="18" t="e">
        <f>D231+H231-N231-#REF!</f>
        <v>#REF!</v>
      </c>
      <c r="R231" s="64">
        <f t="shared" si="306"/>
        <v>0</v>
      </c>
      <c r="S231" s="549" t="s">
        <v>512</v>
      </c>
      <c r="CG231" s="69"/>
      <c r="CJ231" s="69" t="b">
        <f t="shared" si="285"/>
        <v>1</v>
      </c>
    </row>
    <row r="232" spans="1:88" s="63" customFormat="1" ht="27" customHeight="1" x14ac:dyDescent="0.35">
      <c r="A232" s="240"/>
      <c r="B232" s="340" t="s">
        <v>16</v>
      </c>
      <c r="C232" s="340"/>
      <c r="D232" s="443"/>
      <c r="E232" s="443"/>
      <c r="F232" s="443"/>
      <c r="G232" s="443"/>
      <c r="H232" s="18"/>
      <c r="I232" s="443"/>
      <c r="J232" s="179" t="e">
        <f t="shared" ref="J232:J236" si="330">I232/H232</f>
        <v>#DIV/0!</v>
      </c>
      <c r="K232" s="443"/>
      <c r="L232" s="170" t="e">
        <f t="shared" ref="L232:L236" si="331">K232/H232</f>
        <v>#DIV/0!</v>
      </c>
      <c r="M232" s="170" t="e">
        <f t="shared" si="319"/>
        <v>#DIV/0!</v>
      </c>
      <c r="N232" s="443"/>
      <c r="O232" s="443">
        <f>H232-N232</f>
        <v>0</v>
      </c>
      <c r="P232" s="170" t="e">
        <f t="shared" si="305"/>
        <v>#DIV/0!</v>
      </c>
      <c r="Q232" s="18" t="e">
        <f>D232+H232-N232-#REF!</f>
        <v>#REF!</v>
      </c>
      <c r="R232" s="443">
        <f t="shared" si="306"/>
        <v>0</v>
      </c>
      <c r="S232" s="550"/>
      <c r="CG232" s="69"/>
      <c r="CJ232" s="69" t="b">
        <f t="shared" si="285"/>
        <v>1</v>
      </c>
    </row>
    <row r="233" spans="1:88" s="63" customFormat="1" ht="27" customHeight="1" x14ac:dyDescent="0.35">
      <c r="A233" s="240"/>
      <c r="B233" s="340" t="s">
        <v>14</v>
      </c>
      <c r="C233" s="340"/>
      <c r="D233" s="443"/>
      <c r="E233" s="443"/>
      <c r="F233" s="443"/>
      <c r="G233" s="443">
        <v>494.2</v>
      </c>
      <c r="H233" s="443">
        <v>494.2</v>
      </c>
      <c r="I233" s="443"/>
      <c r="J233" s="180">
        <f t="shared" si="330"/>
        <v>0</v>
      </c>
      <c r="K233" s="443"/>
      <c r="L233" s="171">
        <f t="shared" si="331"/>
        <v>0</v>
      </c>
      <c r="M233" s="170" t="e">
        <f t="shared" si="319"/>
        <v>#DIV/0!</v>
      </c>
      <c r="N233" s="443">
        <v>494.2</v>
      </c>
      <c r="O233" s="443">
        <f t="shared" ref="O233:O236" si="332">H233-N233</f>
        <v>0</v>
      </c>
      <c r="P233" s="171">
        <f t="shared" si="305"/>
        <v>1</v>
      </c>
      <c r="Q233" s="18" t="e">
        <f>D233+H233-N233-#REF!</f>
        <v>#REF!</v>
      </c>
      <c r="R233" s="443">
        <f t="shared" si="306"/>
        <v>0</v>
      </c>
      <c r="S233" s="550"/>
      <c r="CG233" s="69"/>
      <c r="CJ233" s="69" t="b">
        <f t="shared" si="285"/>
        <v>1</v>
      </c>
    </row>
    <row r="234" spans="1:88" s="63" customFormat="1" ht="27" customHeight="1" x14ac:dyDescent="0.35">
      <c r="A234" s="240"/>
      <c r="B234" s="340" t="s">
        <v>25</v>
      </c>
      <c r="C234" s="340"/>
      <c r="D234" s="443"/>
      <c r="E234" s="443"/>
      <c r="F234" s="443"/>
      <c r="G234" s="443">
        <v>87.2</v>
      </c>
      <c r="H234" s="443">
        <v>87.2</v>
      </c>
      <c r="I234" s="443"/>
      <c r="J234" s="180">
        <f t="shared" si="330"/>
        <v>0</v>
      </c>
      <c r="K234" s="443"/>
      <c r="L234" s="171">
        <f t="shared" si="331"/>
        <v>0</v>
      </c>
      <c r="M234" s="170" t="e">
        <f t="shared" si="319"/>
        <v>#DIV/0!</v>
      </c>
      <c r="N234" s="443">
        <v>87.2</v>
      </c>
      <c r="O234" s="443">
        <f t="shared" si="332"/>
        <v>0</v>
      </c>
      <c r="P234" s="171">
        <f t="shared" si="305"/>
        <v>1</v>
      </c>
      <c r="Q234" s="18" t="e">
        <f>D234+H234-N234-#REF!</f>
        <v>#REF!</v>
      </c>
      <c r="R234" s="443">
        <f t="shared" si="306"/>
        <v>0</v>
      </c>
      <c r="S234" s="550"/>
      <c r="CG234" s="69"/>
      <c r="CJ234" s="69" t="b">
        <f t="shared" si="285"/>
        <v>1</v>
      </c>
    </row>
    <row r="235" spans="1:88" s="63" customFormat="1" ht="27" customHeight="1" x14ac:dyDescent="0.35">
      <c r="A235" s="240"/>
      <c r="B235" s="340" t="s">
        <v>32</v>
      </c>
      <c r="C235" s="340"/>
      <c r="D235" s="443"/>
      <c r="E235" s="443"/>
      <c r="F235" s="443"/>
      <c r="G235" s="443"/>
      <c r="H235" s="443"/>
      <c r="I235" s="443"/>
      <c r="J235" s="179" t="e">
        <f t="shared" si="330"/>
        <v>#DIV/0!</v>
      </c>
      <c r="K235" s="443"/>
      <c r="L235" s="170" t="e">
        <f t="shared" si="331"/>
        <v>#DIV/0!</v>
      </c>
      <c r="M235" s="170" t="e">
        <f t="shared" si="319"/>
        <v>#DIV/0!</v>
      </c>
      <c r="N235" s="443">
        <f t="shared" ref="N235" si="333">H235</f>
        <v>0</v>
      </c>
      <c r="O235" s="443">
        <f t="shared" si="332"/>
        <v>0</v>
      </c>
      <c r="P235" s="170" t="e">
        <f t="shared" si="305"/>
        <v>#DIV/0!</v>
      </c>
      <c r="Q235" s="18" t="e">
        <f>D235+H235-N235-#REF!</f>
        <v>#REF!</v>
      </c>
      <c r="R235" s="443">
        <f t="shared" si="306"/>
        <v>0</v>
      </c>
      <c r="S235" s="550"/>
      <c r="CG235" s="69"/>
      <c r="CJ235" s="69" t="b">
        <f t="shared" si="285"/>
        <v>1</v>
      </c>
    </row>
    <row r="236" spans="1:88" s="63" customFormat="1" ht="27" customHeight="1" x14ac:dyDescent="0.35">
      <c r="A236" s="241"/>
      <c r="B236" s="340" t="s">
        <v>17</v>
      </c>
      <c r="C236" s="340"/>
      <c r="D236" s="443"/>
      <c r="E236" s="443"/>
      <c r="F236" s="443"/>
      <c r="G236" s="443"/>
      <c r="H236" s="18"/>
      <c r="I236" s="443"/>
      <c r="J236" s="179" t="e">
        <f t="shared" si="330"/>
        <v>#DIV/0!</v>
      </c>
      <c r="K236" s="443"/>
      <c r="L236" s="170" t="e">
        <f t="shared" si="331"/>
        <v>#DIV/0!</v>
      </c>
      <c r="M236" s="170" t="e">
        <f t="shared" si="319"/>
        <v>#DIV/0!</v>
      </c>
      <c r="N236" s="443"/>
      <c r="O236" s="443">
        <f t="shared" si="332"/>
        <v>0</v>
      </c>
      <c r="P236" s="170" t="e">
        <f t="shared" si="305"/>
        <v>#DIV/0!</v>
      </c>
      <c r="Q236" s="18" t="e">
        <f>D236+H236-N236-#REF!</f>
        <v>#REF!</v>
      </c>
      <c r="R236" s="443">
        <f t="shared" si="306"/>
        <v>0</v>
      </c>
      <c r="S236" s="551"/>
      <c r="CG236" s="69"/>
      <c r="CJ236" s="69" t="b">
        <f t="shared" si="285"/>
        <v>1</v>
      </c>
    </row>
    <row r="237" spans="1:88" s="63" customFormat="1" ht="46.5" x14ac:dyDescent="0.35">
      <c r="A237" s="374" t="s">
        <v>297</v>
      </c>
      <c r="B237" s="387" t="s">
        <v>446</v>
      </c>
      <c r="C237" s="230" t="s">
        <v>23</v>
      </c>
      <c r="D237" s="64">
        <f t="shared" ref="D237:I237" si="334">SUM(D238:D242)</f>
        <v>0</v>
      </c>
      <c r="E237" s="64">
        <f t="shared" si="334"/>
        <v>0</v>
      </c>
      <c r="F237" s="64">
        <f t="shared" si="334"/>
        <v>0</v>
      </c>
      <c r="G237" s="64">
        <f>SUM(G238:G242)</f>
        <v>112100.87</v>
      </c>
      <c r="H237" s="64">
        <f t="shared" si="334"/>
        <v>112100.87</v>
      </c>
      <c r="I237" s="64">
        <f t="shared" si="334"/>
        <v>0</v>
      </c>
      <c r="J237" s="177">
        <f>I237/H237</f>
        <v>0</v>
      </c>
      <c r="K237" s="64">
        <f>SUM(K238:K242)</f>
        <v>0</v>
      </c>
      <c r="L237" s="169">
        <f>K237/H237</f>
        <v>0</v>
      </c>
      <c r="M237" s="249" t="e">
        <f t="shared" si="319"/>
        <v>#DIV/0!</v>
      </c>
      <c r="N237" s="64">
        <f>SUM(N238:N242)</f>
        <v>112100.54</v>
      </c>
      <c r="O237" s="64">
        <f>H237-N237</f>
        <v>0.33</v>
      </c>
      <c r="P237" s="169">
        <f t="shared" si="305"/>
        <v>1</v>
      </c>
      <c r="Q237" s="18" t="e">
        <f>D237+H237-N237-#REF!</f>
        <v>#REF!</v>
      </c>
      <c r="R237" s="64">
        <f t="shared" si="306"/>
        <v>0</v>
      </c>
      <c r="S237" s="549"/>
      <c r="CG237" s="69"/>
      <c r="CJ237" s="69" t="b">
        <f t="shared" si="285"/>
        <v>1</v>
      </c>
    </row>
    <row r="238" spans="1:88" s="63" customFormat="1" ht="28.5" customHeight="1" x14ac:dyDescent="0.35">
      <c r="A238" s="240"/>
      <c r="B238" s="340" t="s">
        <v>16</v>
      </c>
      <c r="C238" s="340"/>
      <c r="D238" s="443"/>
      <c r="E238" s="443"/>
      <c r="F238" s="443"/>
      <c r="G238" s="443">
        <f>G244</f>
        <v>0</v>
      </c>
      <c r="H238" s="443">
        <f t="shared" ref="H238:I238" si="335">H244</f>
        <v>0</v>
      </c>
      <c r="I238" s="443">
        <f t="shared" si="335"/>
        <v>0</v>
      </c>
      <c r="J238" s="179"/>
      <c r="K238" s="443">
        <f t="shared" ref="K238:K242" si="336">K244</f>
        <v>0</v>
      </c>
      <c r="L238" s="170"/>
      <c r="M238" s="170"/>
      <c r="N238" s="443">
        <f t="shared" ref="N238:N242" si="337">N244</f>
        <v>0</v>
      </c>
      <c r="O238" s="443">
        <f>H238-N238</f>
        <v>0</v>
      </c>
      <c r="P238" s="170"/>
      <c r="Q238" s="18" t="e">
        <f>D238+H238-N238-#REF!</f>
        <v>#REF!</v>
      </c>
      <c r="R238" s="443">
        <f t="shared" si="306"/>
        <v>0</v>
      </c>
      <c r="S238" s="550"/>
      <c r="CG238" s="69"/>
      <c r="CJ238" s="69" t="b">
        <f t="shared" si="285"/>
        <v>1</v>
      </c>
    </row>
    <row r="239" spans="1:88" s="63" customFormat="1" ht="28.5" customHeight="1" x14ac:dyDescent="0.35">
      <c r="A239" s="240"/>
      <c r="B239" s="340" t="s">
        <v>14</v>
      </c>
      <c r="C239" s="340"/>
      <c r="D239" s="443"/>
      <c r="E239" s="443"/>
      <c r="F239" s="443"/>
      <c r="G239" s="443">
        <f t="shared" ref="G239:I242" si="338">G245</f>
        <v>100884</v>
      </c>
      <c r="H239" s="443">
        <f t="shared" si="338"/>
        <v>100884</v>
      </c>
      <c r="I239" s="443">
        <f t="shared" si="338"/>
        <v>0</v>
      </c>
      <c r="J239" s="180">
        <f t="shared" ref="J239:J240" si="339">I239/H239</f>
        <v>0</v>
      </c>
      <c r="K239" s="443">
        <f t="shared" si="336"/>
        <v>0</v>
      </c>
      <c r="L239" s="171">
        <f t="shared" ref="L239:L240" si="340">K239/H239</f>
        <v>0</v>
      </c>
      <c r="M239" s="170" t="e">
        <f t="shared" ref="M239:M240" si="341">K239/I239</f>
        <v>#DIV/0!</v>
      </c>
      <c r="N239" s="443">
        <f t="shared" si="337"/>
        <v>100883.7</v>
      </c>
      <c r="O239" s="443">
        <f t="shared" ref="O239:O242" si="342">H239-N239</f>
        <v>0.3</v>
      </c>
      <c r="P239" s="171">
        <f t="shared" ref="P239:P240" si="343">N239/H239</f>
        <v>1</v>
      </c>
      <c r="Q239" s="18" t="e">
        <f>D239+H239-N239-#REF!</f>
        <v>#REF!</v>
      </c>
      <c r="R239" s="443">
        <f t="shared" si="306"/>
        <v>0</v>
      </c>
      <c r="S239" s="550"/>
      <c r="CG239" s="69"/>
      <c r="CJ239" s="69" t="b">
        <f t="shared" si="285"/>
        <v>1</v>
      </c>
    </row>
    <row r="240" spans="1:88" s="63" customFormat="1" ht="28.5" customHeight="1" x14ac:dyDescent="0.35">
      <c r="A240" s="240"/>
      <c r="B240" s="340" t="s">
        <v>25</v>
      </c>
      <c r="C240" s="340"/>
      <c r="D240" s="443"/>
      <c r="E240" s="443"/>
      <c r="F240" s="443"/>
      <c r="G240" s="443">
        <f t="shared" si="338"/>
        <v>11209.33</v>
      </c>
      <c r="H240" s="443">
        <f t="shared" si="338"/>
        <v>11209.33</v>
      </c>
      <c r="I240" s="443">
        <f t="shared" si="338"/>
        <v>0</v>
      </c>
      <c r="J240" s="180">
        <f t="shared" si="339"/>
        <v>0</v>
      </c>
      <c r="K240" s="443">
        <f t="shared" si="336"/>
        <v>0</v>
      </c>
      <c r="L240" s="171">
        <f t="shared" si="340"/>
        <v>0</v>
      </c>
      <c r="M240" s="170" t="e">
        <f t="shared" si="341"/>
        <v>#DIV/0!</v>
      </c>
      <c r="N240" s="443">
        <f t="shared" si="337"/>
        <v>11209.3</v>
      </c>
      <c r="O240" s="443">
        <f t="shared" si="342"/>
        <v>0.03</v>
      </c>
      <c r="P240" s="171">
        <f t="shared" si="343"/>
        <v>1</v>
      </c>
      <c r="Q240" s="18" t="e">
        <f>D240+H240-N240-#REF!</f>
        <v>#REF!</v>
      </c>
      <c r="R240" s="443">
        <f t="shared" si="306"/>
        <v>0</v>
      </c>
      <c r="S240" s="550"/>
      <c r="CG240" s="69"/>
      <c r="CJ240" s="69" t="b">
        <f t="shared" si="285"/>
        <v>1</v>
      </c>
    </row>
    <row r="241" spans="1:88" s="63" customFormat="1" ht="28.5" customHeight="1" x14ac:dyDescent="0.35">
      <c r="A241" s="240"/>
      <c r="B241" s="340" t="s">
        <v>32</v>
      </c>
      <c r="C241" s="340"/>
      <c r="D241" s="443"/>
      <c r="E241" s="443"/>
      <c r="F241" s="443"/>
      <c r="G241" s="443">
        <f t="shared" si="338"/>
        <v>7.54</v>
      </c>
      <c r="H241" s="443">
        <f t="shared" si="338"/>
        <v>7.54</v>
      </c>
      <c r="I241" s="443">
        <f t="shared" si="338"/>
        <v>0</v>
      </c>
      <c r="J241" s="179"/>
      <c r="K241" s="443">
        <f t="shared" si="336"/>
        <v>0</v>
      </c>
      <c r="L241" s="170"/>
      <c r="M241" s="170"/>
      <c r="N241" s="443">
        <f t="shared" si="337"/>
        <v>7.54</v>
      </c>
      <c r="O241" s="443">
        <f t="shared" si="342"/>
        <v>0</v>
      </c>
      <c r="P241" s="170"/>
      <c r="Q241" s="18" t="e">
        <f>D241+H241-N241-#REF!</f>
        <v>#REF!</v>
      </c>
      <c r="R241" s="443">
        <f t="shared" si="306"/>
        <v>0</v>
      </c>
      <c r="S241" s="550"/>
      <c r="CG241" s="69"/>
      <c r="CJ241" s="69" t="b">
        <f t="shared" si="285"/>
        <v>1</v>
      </c>
    </row>
    <row r="242" spans="1:88" s="63" customFormat="1" ht="28.5" customHeight="1" x14ac:dyDescent="0.35">
      <c r="A242" s="241"/>
      <c r="B242" s="340" t="s">
        <v>17</v>
      </c>
      <c r="C242" s="340"/>
      <c r="D242" s="443"/>
      <c r="E242" s="443"/>
      <c r="F242" s="443"/>
      <c r="G242" s="443">
        <f t="shared" si="338"/>
        <v>0</v>
      </c>
      <c r="H242" s="443">
        <f t="shared" si="338"/>
        <v>0</v>
      </c>
      <c r="I242" s="443">
        <f t="shared" si="338"/>
        <v>0</v>
      </c>
      <c r="J242" s="179"/>
      <c r="K242" s="443">
        <f t="shared" si="336"/>
        <v>0</v>
      </c>
      <c r="L242" s="170"/>
      <c r="M242" s="170"/>
      <c r="N242" s="443">
        <f t="shared" si="337"/>
        <v>0</v>
      </c>
      <c r="O242" s="443">
        <f t="shared" si="342"/>
        <v>0</v>
      </c>
      <c r="P242" s="170"/>
      <c r="Q242" s="18" t="e">
        <f>D242+H242-N242-#REF!</f>
        <v>#REF!</v>
      </c>
      <c r="R242" s="443">
        <f t="shared" si="306"/>
        <v>0</v>
      </c>
      <c r="S242" s="551"/>
      <c r="CG242" s="69"/>
      <c r="CJ242" s="69" t="b">
        <f t="shared" si="285"/>
        <v>1</v>
      </c>
    </row>
    <row r="243" spans="1:88" s="63" customFormat="1" ht="135.75" customHeight="1" x14ac:dyDescent="0.35">
      <c r="A243" s="374" t="s">
        <v>447</v>
      </c>
      <c r="B243" s="387" t="s">
        <v>115</v>
      </c>
      <c r="C243" s="230" t="s">
        <v>23</v>
      </c>
      <c r="D243" s="64">
        <f t="shared" ref="D243:I243" si="344">SUM(D244:D248)</f>
        <v>0</v>
      </c>
      <c r="E243" s="64">
        <f t="shared" si="344"/>
        <v>0</v>
      </c>
      <c r="F243" s="64">
        <f t="shared" si="344"/>
        <v>0</v>
      </c>
      <c r="G243" s="64">
        <f t="shared" si="344"/>
        <v>112100.87</v>
      </c>
      <c r="H243" s="64">
        <f>SUM(H244:H248)</f>
        <v>112100.87</v>
      </c>
      <c r="I243" s="64">
        <f t="shared" si="344"/>
        <v>0</v>
      </c>
      <c r="J243" s="177">
        <f>I243/H243</f>
        <v>0</v>
      </c>
      <c r="K243" s="64">
        <f>SUM(K244:K248)</f>
        <v>0</v>
      </c>
      <c r="L243" s="169">
        <f>K243/H243</f>
        <v>0</v>
      </c>
      <c r="M243" s="249" t="e">
        <f t="shared" ref="M243:M248" si="345">K243/I243</f>
        <v>#DIV/0!</v>
      </c>
      <c r="N243" s="64">
        <f>SUM(N244:N248)</f>
        <v>112100.54</v>
      </c>
      <c r="O243" s="64">
        <f>H243-N243</f>
        <v>0.33</v>
      </c>
      <c r="P243" s="169">
        <f t="shared" ref="P243:P247" si="346">N243/H243</f>
        <v>1</v>
      </c>
      <c r="Q243" s="18" t="e">
        <f>D243+H243-N243-#REF!</f>
        <v>#REF!</v>
      </c>
      <c r="R243" s="64">
        <f t="shared" si="306"/>
        <v>0</v>
      </c>
      <c r="S243" s="549" t="s">
        <v>448</v>
      </c>
      <c r="CG243" s="69"/>
      <c r="CJ243" s="69" t="b">
        <f t="shared" si="285"/>
        <v>1</v>
      </c>
    </row>
    <row r="244" spans="1:88" s="63" customFormat="1" ht="32.25" customHeight="1" x14ac:dyDescent="0.35">
      <c r="A244" s="240"/>
      <c r="B244" s="340" t="s">
        <v>16</v>
      </c>
      <c r="C244" s="340"/>
      <c r="D244" s="443"/>
      <c r="E244" s="443"/>
      <c r="F244" s="443"/>
      <c r="G244" s="443"/>
      <c r="H244" s="18"/>
      <c r="I244" s="443"/>
      <c r="J244" s="179"/>
      <c r="K244" s="443"/>
      <c r="L244" s="170"/>
      <c r="M244" s="170" t="e">
        <f t="shared" si="345"/>
        <v>#DIV/0!</v>
      </c>
      <c r="N244" s="443"/>
      <c r="O244" s="443">
        <f>H244-N244</f>
        <v>0</v>
      </c>
      <c r="P244" s="170"/>
      <c r="Q244" s="18" t="e">
        <f>D244+H244-N244-#REF!</f>
        <v>#REF!</v>
      </c>
      <c r="R244" s="443">
        <f t="shared" si="306"/>
        <v>0</v>
      </c>
      <c r="S244" s="550"/>
      <c r="CG244" s="69"/>
      <c r="CJ244" s="69" t="b">
        <f t="shared" si="285"/>
        <v>1</v>
      </c>
    </row>
    <row r="245" spans="1:88" s="63" customFormat="1" ht="54" customHeight="1" x14ac:dyDescent="0.35">
      <c r="A245" s="240"/>
      <c r="B245" s="340" t="s">
        <v>14</v>
      </c>
      <c r="C245" s="340"/>
      <c r="D245" s="443"/>
      <c r="E245" s="443"/>
      <c r="F245" s="443"/>
      <c r="G245" s="443">
        <v>100884</v>
      </c>
      <c r="H245" s="443">
        <v>100884</v>
      </c>
      <c r="I245" s="443"/>
      <c r="J245" s="180">
        <f t="shared" ref="J245:J247" si="347">I245/H245</f>
        <v>0</v>
      </c>
      <c r="K245" s="443"/>
      <c r="L245" s="171">
        <f t="shared" ref="L245:L247" si="348">K245/H245</f>
        <v>0</v>
      </c>
      <c r="M245" s="170" t="e">
        <f t="shared" si="345"/>
        <v>#DIV/0!</v>
      </c>
      <c r="N245" s="443">
        <v>100883.7</v>
      </c>
      <c r="O245" s="443">
        <f t="shared" ref="O245:O248" si="349">H245-N245</f>
        <v>0.3</v>
      </c>
      <c r="P245" s="171">
        <f t="shared" si="346"/>
        <v>1</v>
      </c>
      <c r="Q245" s="18" t="e">
        <f>D245+H245-N245-#REF!</f>
        <v>#REF!</v>
      </c>
      <c r="R245" s="443">
        <f t="shared" si="306"/>
        <v>0</v>
      </c>
      <c r="S245" s="550"/>
      <c r="CG245" s="69"/>
      <c r="CJ245" s="69" t="b">
        <f t="shared" si="285"/>
        <v>1</v>
      </c>
    </row>
    <row r="246" spans="1:88" s="63" customFormat="1" ht="32.25" customHeight="1" x14ac:dyDescent="0.35">
      <c r="A246" s="240"/>
      <c r="B246" s="340" t="s">
        <v>25</v>
      </c>
      <c r="C246" s="340"/>
      <c r="D246" s="443"/>
      <c r="E246" s="443"/>
      <c r="F246" s="443"/>
      <c r="G246" s="443">
        <v>11209.33</v>
      </c>
      <c r="H246" s="443">
        <v>11209.33</v>
      </c>
      <c r="I246" s="443"/>
      <c r="J246" s="180">
        <f t="shared" si="347"/>
        <v>0</v>
      </c>
      <c r="K246" s="443"/>
      <c r="L246" s="171">
        <f t="shared" si="348"/>
        <v>0</v>
      </c>
      <c r="M246" s="170" t="e">
        <f t="shared" si="345"/>
        <v>#DIV/0!</v>
      </c>
      <c r="N246" s="443">
        <v>11209.3</v>
      </c>
      <c r="O246" s="443">
        <f t="shared" si="349"/>
        <v>0.03</v>
      </c>
      <c r="P246" s="171">
        <f t="shared" si="346"/>
        <v>1</v>
      </c>
      <c r="Q246" s="18" t="e">
        <f>D246+H246-N246-#REF!</f>
        <v>#REF!</v>
      </c>
      <c r="R246" s="443">
        <f t="shared" si="306"/>
        <v>0</v>
      </c>
      <c r="S246" s="550"/>
      <c r="CG246" s="69"/>
      <c r="CJ246" s="69" t="b">
        <f t="shared" si="285"/>
        <v>1</v>
      </c>
    </row>
    <row r="247" spans="1:88" s="63" customFormat="1" ht="32.25" customHeight="1" x14ac:dyDescent="0.35">
      <c r="A247" s="240"/>
      <c r="B247" s="340" t="s">
        <v>32</v>
      </c>
      <c r="C247" s="340"/>
      <c r="D247" s="443"/>
      <c r="E247" s="443"/>
      <c r="F247" s="443"/>
      <c r="G247" s="443">
        <v>7.54</v>
      </c>
      <c r="H247" s="443">
        <v>7.54</v>
      </c>
      <c r="I247" s="443"/>
      <c r="J247" s="180">
        <f t="shared" si="347"/>
        <v>0</v>
      </c>
      <c r="K247" s="443"/>
      <c r="L247" s="171">
        <f t="shared" si="348"/>
        <v>0</v>
      </c>
      <c r="M247" s="170" t="e">
        <f t="shared" si="345"/>
        <v>#DIV/0!</v>
      </c>
      <c r="N247" s="443">
        <v>7.54</v>
      </c>
      <c r="O247" s="443">
        <f t="shared" si="349"/>
        <v>0</v>
      </c>
      <c r="P247" s="171">
        <f t="shared" si="346"/>
        <v>1</v>
      </c>
      <c r="Q247" s="18" t="e">
        <f>D247+H247-N247-#REF!</f>
        <v>#REF!</v>
      </c>
      <c r="R247" s="443">
        <f t="shared" si="306"/>
        <v>0</v>
      </c>
      <c r="S247" s="550"/>
      <c r="CG247" s="69"/>
      <c r="CJ247" s="69" t="b">
        <f t="shared" si="285"/>
        <v>1</v>
      </c>
    </row>
    <row r="248" spans="1:88" s="63" customFormat="1" ht="32.25" customHeight="1" x14ac:dyDescent="0.35">
      <c r="A248" s="241"/>
      <c r="B248" s="340" t="s">
        <v>17</v>
      </c>
      <c r="C248" s="340"/>
      <c r="D248" s="443"/>
      <c r="E248" s="443"/>
      <c r="F248" s="443"/>
      <c r="G248" s="443"/>
      <c r="H248" s="18"/>
      <c r="I248" s="443"/>
      <c r="J248" s="179"/>
      <c r="K248" s="443"/>
      <c r="L248" s="170"/>
      <c r="M248" s="170" t="e">
        <f t="shared" si="345"/>
        <v>#DIV/0!</v>
      </c>
      <c r="N248" s="443"/>
      <c r="O248" s="443">
        <f t="shared" si="349"/>
        <v>0</v>
      </c>
      <c r="P248" s="170"/>
      <c r="Q248" s="18" t="e">
        <f>D248+H248-N248-#REF!</f>
        <v>#REF!</v>
      </c>
      <c r="R248" s="443">
        <f t="shared" si="306"/>
        <v>0</v>
      </c>
      <c r="S248" s="551"/>
      <c r="CG248" s="69"/>
      <c r="CJ248" s="69" t="b">
        <f t="shared" si="285"/>
        <v>1</v>
      </c>
    </row>
    <row r="249" spans="1:88" s="63" customFormat="1" ht="93" x14ac:dyDescent="0.35">
      <c r="A249" s="374" t="s">
        <v>540</v>
      </c>
      <c r="B249" s="479" t="s">
        <v>190</v>
      </c>
      <c r="C249" s="230" t="s">
        <v>23</v>
      </c>
      <c r="D249" s="64">
        <f t="shared" ref="D249:I249" si="350">SUM(D250:D254)</f>
        <v>0</v>
      </c>
      <c r="E249" s="64">
        <f t="shared" si="350"/>
        <v>0</v>
      </c>
      <c r="F249" s="64">
        <f t="shared" si="350"/>
        <v>0</v>
      </c>
      <c r="G249" s="64">
        <f t="shared" si="350"/>
        <v>181.7</v>
      </c>
      <c r="H249" s="64">
        <f t="shared" si="350"/>
        <v>181.7</v>
      </c>
      <c r="I249" s="64">
        <f t="shared" si="350"/>
        <v>45.4</v>
      </c>
      <c r="J249" s="177">
        <f>I249/H249</f>
        <v>0.25</v>
      </c>
      <c r="K249" s="64">
        <f>SUM(K250:K254)</f>
        <v>0</v>
      </c>
      <c r="L249" s="169">
        <f>K249/H249</f>
        <v>0</v>
      </c>
      <c r="M249" s="169">
        <f t="shared" ref="M249:M254" si="351">K249/I249</f>
        <v>0</v>
      </c>
      <c r="N249" s="64">
        <f>SUM(N250:N254)</f>
        <v>181.7</v>
      </c>
      <c r="O249" s="64">
        <f t="shared" ref="O249:O268" si="352">H249-N249</f>
        <v>0</v>
      </c>
      <c r="P249" s="169">
        <f t="shared" ref="P249:P254" si="353">N249/H249</f>
        <v>1</v>
      </c>
      <c r="Q249" s="64">
        <f t="shared" ref="Q249:Q268" si="354">H249-N249</f>
        <v>0</v>
      </c>
      <c r="R249" s="64">
        <f t="shared" ref="R249:R274" si="355">I249-K249</f>
        <v>45.4</v>
      </c>
      <c r="S249" s="549" t="s">
        <v>404</v>
      </c>
      <c r="CG249" s="69"/>
      <c r="CJ249" s="69" t="b">
        <f t="shared" si="285"/>
        <v>1</v>
      </c>
    </row>
    <row r="250" spans="1:88" s="63" customFormat="1" x14ac:dyDescent="0.35">
      <c r="A250" s="240"/>
      <c r="B250" s="340" t="s">
        <v>16</v>
      </c>
      <c r="C250" s="340"/>
      <c r="D250" s="443"/>
      <c r="E250" s="443"/>
      <c r="F250" s="443"/>
      <c r="G250" s="443"/>
      <c r="H250" s="18"/>
      <c r="I250" s="443"/>
      <c r="J250" s="179" t="e">
        <f t="shared" ref="J250:J254" si="356">I250/H250</f>
        <v>#DIV/0!</v>
      </c>
      <c r="K250" s="443"/>
      <c r="L250" s="170" t="e">
        <f t="shared" ref="L250:L254" si="357">K250/H250</f>
        <v>#DIV/0!</v>
      </c>
      <c r="M250" s="170" t="e">
        <f t="shared" si="351"/>
        <v>#DIV/0!</v>
      </c>
      <c r="N250" s="443"/>
      <c r="O250" s="18">
        <f t="shared" si="352"/>
        <v>0</v>
      </c>
      <c r="P250" s="170" t="e">
        <f t="shared" si="353"/>
        <v>#DIV/0!</v>
      </c>
      <c r="Q250" s="443">
        <f t="shared" si="354"/>
        <v>0</v>
      </c>
      <c r="R250" s="443">
        <f t="shared" si="355"/>
        <v>0</v>
      </c>
      <c r="S250" s="550"/>
      <c r="CG250" s="69"/>
      <c r="CJ250" s="69" t="b">
        <f t="shared" si="285"/>
        <v>1</v>
      </c>
    </row>
    <row r="251" spans="1:88" s="63" customFormat="1" x14ac:dyDescent="0.35">
      <c r="A251" s="240"/>
      <c r="B251" s="340" t="s">
        <v>14</v>
      </c>
      <c r="C251" s="340"/>
      <c r="D251" s="443"/>
      <c r="E251" s="443"/>
      <c r="F251" s="443"/>
      <c r="G251" s="443">
        <v>181.7</v>
      </c>
      <c r="H251" s="443">
        <v>181.7</v>
      </c>
      <c r="I251" s="443">
        <v>45.4</v>
      </c>
      <c r="J251" s="180">
        <f t="shared" si="356"/>
        <v>0.25</v>
      </c>
      <c r="K251" s="443"/>
      <c r="L251" s="476">
        <f t="shared" si="357"/>
        <v>0</v>
      </c>
      <c r="M251" s="476">
        <f t="shared" si="351"/>
        <v>0</v>
      </c>
      <c r="N251" s="443">
        <f>H251</f>
        <v>181.7</v>
      </c>
      <c r="O251" s="443">
        <f t="shared" si="352"/>
        <v>0</v>
      </c>
      <c r="P251" s="171">
        <f t="shared" si="353"/>
        <v>1</v>
      </c>
      <c r="Q251" s="443">
        <f t="shared" si="354"/>
        <v>0</v>
      </c>
      <c r="R251" s="443">
        <f t="shared" si="355"/>
        <v>45.4</v>
      </c>
      <c r="S251" s="550"/>
      <c r="CG251" s="69"/>
      <c r="CJ251" s="69" t="b">
        <f t="shared" si="285"/>
        <v>1</v>
      </c>
    </row>
    <row r="252" spans="1:88" s="63" customFormat="1" x14ac:dyDescent="0.35">
      <c r="A252" s="240"/>
      <c r="B252" s="340" t="s">
        <v>25</v>
      </c>
      <c r="C252" s="340"/>
      <c r="D252" s="443"/>
      <c r="E252" s="443"/>
      <c r="F252" s="443"/>
      <c r="G252" s="443"/>
      <c r="H252" s="443"/>
      <c r="I252" s="443"/>
      <c r="J252" s="179" t="e">
        <f t="shared" si="356"/>
        <v>#DIV/0!</v>
      </c>
      <c r="K252" s="443"/>
      <c r="L252" s="170" t="e">
        <f t="shared" si="357"/>
        <v>#DIV/0!</v>
      </c>
      <c r="M252" s="170" t="e">
        <f t="shared" si="351"/>
        <v>#DIV/0!</v>
      </c>
      <c r="N252" s="443"/>
      <c r="O252" s="443">
        <f t="shared" si="352"/>
        <v>0</v>
      </c>
      <c r="P252" s="170" t="e">
        <f t="shared" si="353"/>
        <v>#DIV/0!</v>
      </c>
      <c r="Q252" s="443">
        <f t="shared" si="354"/>
        <v>0</v>
      </c>
      <c r="R252" s="443">
        <f t="shared" si="355"/>
        <v>0</v>
      </c>
      <c r="S252" s="550"/>
      <c r="CG252" s="69"/>
      <c r="CJ252" s="69" t="b">
        <f t="shared" si="285"/>
        <v>1</v>
      </c>
    </row>
    <row r="253" spans="1:88" s="63" customFormat="1" x14ac:dyDescent="0.35">
      <c r="A253" s="240"/>
      <c r="B253" s="340" t="s">
        <v>32</v>
      </c>
      <c r="C253" s="340"/>
      <c r="D253" s="443"/>
      <c r="E253" s="443"/>
      <c r="F253" s="443"/>
      <c r="G253" s="443"/>
      <c r="H253" s="443"/>
      <c r="I253" s="443"/>
      <c r="J253" s="179" t="e">
        <f t="shared" si="356"/>
        <v>#DIV/0!</v>
      </c>
      <c r="K253" s="443"/>
      <c r="L253" s="170" t="e">
        <f t="shared" si="357"/>
        <v>#DIV/0!</v>
      </c>
      <c r="M253" s="170" t="e">
        <f t="shared" si="351"/>
        <v>#DIV/0!</v>
      </c>
      <c r="N253" s="443"/>
      <c r="O253" s="443">
        <f t="shared" si="352"/>
        <v>0</v>
      </c>
      <c r="P253" s="170" t="e">
        <f t="shared" si="353"/>
        <v>#DIV/0!</v>
      </c>
      <c r="Q253" s="443">
        <f t="shared" si="354"/>
        <v>0</v>
      </c>
      <c r="R253" s="443">
        <f t="shared" si="355"/>
        <v>0</v>
      </c>
      <c r="S253" s="550"/>
      <c r="CG253" s="69"/>
      <c r="CJ253" s="69" t="b">
        <f t="shared" si="285"/>
        <v>1</v>
      </c>
    </row>
    <row r="254" spans="1:88" s="63" customFormat="1" x14ac:dyDescent="0.35">
      <c r="A254" s="241"/>
      <c r="B254" s="340" t="s">
        <v>17</v>
      </c>
      <c r="C254" s="340"/>
      <c r="D254" s="443"/>
      <c r="E254" s="443"/>
      <c r="F254" s="443"/>
      <c r="G254" s="443"/>
      <c r="H254" s="18"/>
      <c r="I254" s="443"/>
      <c r="J254" s="179" t="e">
        <f t="shared" si="356"/>
        <v>#DIV/0!</v>
      </c>
      <c r="K254" s="443"/>
      <c r="L254" s="170" t="e">
        <f t="shared" si="357"/>
        <v>#DIV/0!</v>
      </c>
      <c r="M254" s="170" t="e">
        <f t="shared" si="351"/>
        <v>#DIV/0!</v>
      </c>
      <c r="N254" s="443"/>
      <c r="O254" s="18">
        <f t="shared" si="352"/>
        <v>0</v>
      </c>
      <c r="P254" s="170" t="e">
        <f t="shared" si="353"/>
        <v>#DIV/0!</v>
      </c>
      <c r="Q254" s="443">
        <f t="shared" si="354"/>
        <v>0</v>
      </c>
      <c r="R254" s="443">
        <f t="shared" si="355"/>
        <v>0</v>
      </c>
      <c r="S254" s="551"/>
      <c r="CG254" s="69"/>
      <c r="CJ254" s="69" t="b">
        <f t="shared" si="285"/>
        <v>1</v>
      </c>
    </row>
    <row r="255" spans="1:88" s="128" customFormat="1" ht="55.5" hidden="1" customHeight="1" x14ac:dyDescent="0.35">
      <c r="A255" s="253" t="s">
        <v>298</v>
      </c>
      <c r="B255" s="231" t="s">
        <v>121</v>
      </c>
      <c r="C255" s="166" t="s">
        <v>7</v>
      </c>
      <c r="D255" s="232" t="e">
        <f t="shared" ref="D255" si="358">SUM(D256:D260)</f>
        <v>#REF!</v>
      </c>
      <c r="E255" s="232" t="e">
        <f>SUM(E256:E260)</f>
        <v>#REF!</v>
      </c>
      <c r="F255" s="232" t="e">
        <f>SUM(F256:F260)</f>
        <v>#REF!</v>
      </c>
      <c r="G255" s="232">
        <f t="shared" ref="G255:I255" si="359">SUM(G256:G260)</f>
        <v>0</v>
      </c>
      <c r="H255" s="232">
        <f t="shared" si="359"/>
        <v>0</v>
      </c>
      <c r="I255" s="232">
        <f t="shared" si="359"/>
        <v>0</v>
      </c>
      <c r="J255" s="337" t="e">
        <f>I255/H255</f>
        <v>#DIV/0!</v>
      </c>
      <c r="K255" s="232">
        <f>SUM(K256:K260)</f>
        <v>0</v>
      </c>
      <c r="L255" s="167" t="e">
        <f t="shared" ref="L255:L260" si="360">K255/H255</f>
        <v>#DIV/0!</v>
      </c>
      <c r="M255" s="167" t="e">
        <f t="shared" ref="M255" si="361">K255/I255</f>
        <v>#DIV/0!</v>
      </c>
      <c r="N255" s="232">
        <f t="shared" ref="N255" si="362">SUM(N256:N260)</f>
        <v>0</v>
      </c>
      <c r="O255" s="232">
        <f t="shared" si="352"/>
        <v>0</v>
      </c>
      <c r="P255" s="234" t="e">
        <f t="shared" ref="P255:P287" si="363">N255/H255</f>
        <v>#DIV/0!</v>
      </c>
      <c r="Q255" s="232">
        <f t="shared" si="354"/>
        <v>0</v>
      </c>
      <c r="R255" s="232">
        <f t="shared" si="355"/>
        <v>0</v>
      </c>
      <c r="S255" s="254"/>
      <c r="CG255" s="69"/>
      <c r="CJ255" s="69" t="b">
        <f t="shared" si="285"/>
        <v>1</v>
      </c>
    </row>
    <row r="256" spans="1:88" s="63" customFormat="1" hidden="1" x14ac:dyDescent="0.35">
      <c r="A256" s="240"/>
      <c r="B256" s="321" t="s">
        <v>16</v>
      </c>
      <c r="C256" s="321"/>
      <c r="D256" s="325">
        <f t="shared" ref="D256:F259" si="364">D486</f>
        <v>0</v>
      </c>
      <c r="E256" s="325">
        <f t="shared" si="364"/>
        <v>0</v>
      </c>
      <c r="F256" s="325">
        <f t="shared" si="364"/>
        <v>0</v>
      </c>
      <c r="G256" s="325">
        <f>G262</f>
        <v>0</v>
      </c>
      <c r="H256" s="325">
        <f t="shared" ref="H256:I256" si="365">H262</f>
        <v>0</v>
      </c>
      <c r="I256" s="325">
        <f t="shared" si="365"/>
        <v>0</v>
      </c>
      <c r="J256" s="179" t="e">
        <f>I256/H256</f>
        <v>#DIV/0!</v>
      </c>
      <c r="K256" s="325">
        <f t="shared" ref="K256" si="366">K262</f>
        <v>0</v>
      </c>
      <c r="L256" s="170" t="e">
        <f t="shared" si="360"/>
        <v>#DIV/0!</v>
      </c>
      <c r="M256" s="170" t="e">
        <f t="shared" ref="M256:M261" si="367">K256/I256</f>
        <v>#DIV/0!</v>
      </c>
      <c r="N256" s="325">
        <f t="shared" ref="N256" si="368">N262</f>
        <v>0</v>
      </c>
      <c r="O256" s="414">
        <f t="shared" si="352"/>
        <v>0</v>
      </c>
      <c r="P256" s="170" t="e">
        <f t="shared" si="363"/>
        <v>#DIV/0!</v>
      </c>
      <c r="Q256" s="414">
        <f t="shared" si="354"/>
        <v>0</v>
      </c>
      <c r="R256" s="359">
        <f t="shared" si="355"/>
        <v>0</v>
      </c>
      <c r="S256" s="164"/>
      <c r="CG256" s="69"/>
      <c r="CJ256" s="69" t="b">
        <f t="shared" si="285"/>
        <v>1</v>
      </c>
    </row>
    <row r="257" spans="1:88" s="63" customFormat="1" hidden="1" x14ac:dyDescent="0.35">
      <c r="A257" s="240"/>
      <c r="B257" s="321" t="s">
        <v>14</v>
      </c>
      <c r="C257" s="321"/>
      <c r="D257" s="325">
        <f t="shared" si="364"/>
        <v>0</v>
      </c>
      <c r="E257" s="325">
        <f t="shared" si="364"/>
        <v>0</v>
      </c>
      <c r="F257" s="325">
        <f t="shared" si="364"/>
        <v>0</v>
      </c>
      <c r="G257" s="325"/>
      <c r="H257" s="325"/>
      <c r="I257" s="325"/>
      <c r="J257" s="180" t="e">
        <f t="shared" ref="J257:J260" si="369">I257/H257</f>
        <v>#DIV/0!</v>
      </c>
      <c r="K257" s="325"/>
      <c r="L257" s="171" t="e">
        <f t="shared" si="360"/>
        <v>#DIV/0!</v>
      </c>
      <c r="M257" s="171" t="e">
        <f t="shared" si="367"/>
        <v>#DIV/0!</v>
      </c>
      <c r="N257" s="325"/>
      <c r="O257" s="414">
        <f t="shared" si="352"/>
        <v>0</v>
      </c>
      <c r="P257" s="171" t="e">
        <f t="shared" si="363"/>
        <v>#DIV/0!</v>
      </c>
      <c r="Q257" s="414">
        <f t="shared" si="354"/>
        <v>0</v>
      </c>
      <c r="R257" s="359">
        <f t="shared" si="355"/>
        <v>0</v>
      </c>
      <c r="S257" s="164"/>
      <c r="CG257" s="69"/>
      <c r="CJ257" s="69" t="b">
        <f t="shared" si="285"/>
        <v>1</v>
      </c>
    </row>
    <row r="258" spans="1:88" s="63" customFormat="1" hidden="1" x14ac:dyDescent="0.35">
      <c r="A258" s="240"/>
      <c r="B258" s="321" t="s">
        <v>25</v>
      </c>
      <c r="C258" s="321"/>
      <c r="D258" s="325">
        <f t="shared" si="364"/>
        <v>0</v>
      </c>
      <c r="E258" s="325">
        <f t="shared" si="364"/>
        <v>0</v>
      </c>
      <c r="F258" s="325">
        <f t="shared" si="364"/>
        <v>0</v>
      </c>
      <c r="G258" s="325">
        <f t="shared" ref="G258:I258" si="370">G264</f>
        <v>0</v>
      </c>
      <c r="H258" s="325">
        <f t="shared" si="370"/>
        <v>0</v>
      </c>
      <c r="I258" s="325">
        <f t="shared" si="370"/>
        <v>0</v>
      </c>
      <c r="J258" s="179" t="e">
        <f t="shared" si="369"/>
        <v>#DIV/0!</v>
      </c>
      <c r="K258" s="325">
        <f t="shared" ref="K258" si="371">K264</f>
        <v>0</v>
      </c>
      <c r="L258" s="170" t="e">
        <f t="shared" si="360"/>
        <v>#DIV/0!</v>
      </c>
      <c r="M258" s="170" t="e">
        <f t="shared" si="367"/>
        <v>#DIV/0!</v>
      </c>
      <c r="N258" s="325">
        <f>N264</f>
        <v>0</v>
      </c>
      <c r="O258" s="414">
        <f t="shared" si="352"/>
        <v>0</v>
      </c>
      <c r="P258" s="170" t="e">
        <f t="shared" si="363"/>
        <v>#DIV/0!</v>
      </c>
      <c r="Q258" s="414">
        <f t="shared" si="354"/>
        <v>0</v>
      </c>
      <c r="R258" s="359">
        <f t="shared" si="355"/>
        <v>0</v>
      </c>
      <c r="S258" s="164"/>
      <c r="CG258" s="69"/>
      <c r="CJ258" s="69" t="b">
        <f t="shared" si="285"/>
        <v>1</v>
      </c>
    </row>
    <row r="259" spans="1:88" s="63" customFormat="1" hidden="1" x14ac:dyDescent="0.35">
      <c r="A259" s="240"/>
      <c r="B259" s="321" t="s">
        <v>32</v>
      </c>
      <c r="C259" s="321"/>
      <c r="D259" s="325">
        <f t="shared" si="364"/>
        <v>0</v>
      </c>
      <c r="E259" s="325">
        <f t="shared" si="364"/>
        <v>0</v>
      </c>
      <c r="F259" s="325">
        <f t="shared" si="364"/>
        <v>0</v>
      </c>
      <c r="G259" s="325">
        <f t="shared" ref="G259:I259" si="372">G265</f>
        <v>0</v>
      </c>
      <c r="H259" s="325">
        <f t="shared" si="372"/>
        <v>0</v>
      </c>
      <c r="I259" s="325">
        <f t="shared" si="372"/>
        <v>0</v>
      </c>
      <c r="J259" s="179" t="e">
        <f t="shared" si="369"/>
        <v>#DIV/0!</v>
      </c>
      <c r="K259" s="325">
        <f t="shared" ref="K259" si="373">K265</f>
        <v>0</v>
      </c>
      <c r="L259" s="170" t="e">
        <f t="shared" si="360"/>
        <v>#DIV/0!</v>
      </c>
      <c r="M259" s="170" t="e">
        <f t="shared" si="367"/>
        <v>#DIV/0!</v>
      </c>
      <c r="N259" s="325">
        <f t="shared" ref="N259" si="374">N265</f>
        <v>0</v>
      </c>
      <c r="O259" s="414">
        <f t="shared" si="352"/>
        <v>0</v>
      </c>
      <c r="P259" s="170" t="e">
        <f t="shared" si="363"/>
        <v>#DIV/0!</v>
      </c>
      <c r="Q259" s="414">
        <f t="shared" si="354"/>
        <v>0</v>
      </c>
      <c r="R259" s="359">
        <f t="shared" si="355"/>
        <v>0</v>
      </c>
      <c r="S259" s="164"/>
      <c r="CG259" s="69"/>
      <c r="CJ259" s="69" t="b">
        <f t="shared" si="285"/>
        <v>1</v>
      </c>
    </row>
    <row r="260" spans="1:88" s="63" customFormat="1" hidden="1" x14ac:dyDescent="0.35">
      <c r="A260" s="241"/>
      <c r="B260" s="321" t="s">
        <v>17</v>
      </c>
      <c r="C260" s="321"/>
      <c r="D260" s="325" t="e">
        <f>#REF!</f>
        <v>#REF!</v>
      </c>
      <c r="E260" s="325" t="e">
        <f>#REF!</f>
        <v>#REF!</v>
      </c>
      <c r="F260" s="325" t="e">
        <f>#REF!</f>
        <v>#REF!</v>
      </c>
      <c r="G260" s="325">
        <f t="shared" ref="G260:I260" si="375">G266</f>
        <v>0</v>
      </c>
      <c r="H260" s="325">
        <f t="shared" si="375"/>
        <v>0</v>
      </c>
      <c r="I260" s="325">
        <f t="shared" si="375"/>
        <v>0</v>
      </c>
      <c r="J260" s="179" t="e">
        <f t="shared" si="369"/>
        <v>#DIV/0!</v>
      </c>
      <c r="K260" s="325">
        <f t="shared" ref="K260" si="376">K266</f>
        <v>0</v>
      </c>
      <c r="L260" s="170" t="e">
        <f t="shared" si="360"/>
        <v>#DIV/0!</v>
      </c>
      <c r="M260" s="170" t="e">
        <f t="shared" si="367"/>
        <v>#DIV/0!</v>
      </c>
      <c r="N260" s="325">
        <f t="shared" ref="N260" si="377">N266</f>
        <v>0</v>
      </c>
      <c r="O260" s="414">
        <f t="shared" si="352"/>
        <v>0</v>
      </c>
      <c r="P260" s="170" t="e">
        <f t="shared" si="363"/>
        <v>#DIV/0!</v>
      </c>
      <c r="Q260" s="414">
        <f t="shared" si="354"/>
        <v>0</v>
      </c>
      <c r="R260" s="359">
        <f t="shared" si="355"/>
        <v>0</v>
      </c>
      <c r="S260" s="165"/>
      <c r="CG260" s="69"/>
      <c r="CJ260" s="69" t="b">
        <f t="shared" si="285"/>
        <v>1</v>
      </c>
    </row>
    <row r="261" spans="1:88" s="66" customFormat="1" ht="69.75" hidden="1" x14ac:dyDescent="0.35">
      <c r="A261" s="383" t="s">
        <v>299</v>
      </c>
      <c r="B261" s="341" t="s">
        <v>123</v>
      </c>
      <c r="C261" s="230" t="s">
        <v>23</v>
      </c>
      <c r="D261" s="244">
        <f t="shared" ref="D261" si="378">SUM(D262:D266)</f>
        <v>0</v>
      </c>
      <c r="E261" s="244">
        <f>SUM(E262:E266)</f>
        <v>0</v>
      </c>
      <c r="F261" s="244">
        <f>SUM(F262:F266)</f>
        <v>0</v>
      </c>
      <c r="G261" s="244"/>
      <c r="H261" s="244"/>
      <c r="I261" s="244"/>
      <c r="J261" s="335" t="e">
        <f>I261/H261</f>
        <v>#DIV/0!</v>
      </c>
      <c r="K261" s="244"/>
      <c r="L261" s="171" t="e">
        <f t="shared" ref="L261:L269" si="379">K261/H261</f>
        <v>#DIV/0!</v>
      </c>
      <c r="M261" s="248" t="e">
        <f t="shared" si="367"/>
        <v>#DIV/0!</v>
      </c>
      <c r="N261" s="244">
        <f>SUM(N262:N266)</f>
        <v>0</v>
      </c>
      <c r="O261" s="244">
        <f t="shared" si="352"/>
        <v>0</v>
      </c>
      <c r="P261" s="245" t="e">
        <f t="shared" si="363"/>
        <v>#DIV/0!</v>
      </c>
      <c r="Q261" s="244">
        <f t="shared" si="354"/>
        <v>0</v>
      </c>
      <c r="R261" s="244">
        <f t="shared" si="355"/>
        <v>0</v>
      </c>
      <c r="S261" s="544"/>
      <c r="CG261" s="69"/>
      <c r="CJ261" s="69" t="b">
        <f t="shared" si="285"/>
        <v>1</v>
      </c>
    </row>
    <row r="262" spans="1:88" s="63" customFormat="1" hidden="1" x14ac:dyDescent="0.35">
      <c r="A262" s="240"/>
      <c r="B262" s="340" t="s">
        <v>16</v>
      </c>
      <c r="C262" s="340"/>
      <c r="D262" s="365">
        <f t="shared" ref="D262:F266" si="380">D647</f>
        <v>0</v>
      </c>
      <c r="E262" s="365">
        <f t="shared" si="380"/>
        <v>0</v>
      </c>
      <c r="F262" s="365">
        <f t="shared" si="380"/>
        <v>0</v>
      </c>
      <c r="G262" s="365"/>
      <c r="H262" s="365"/>
      <c r="I262" s="365"/>
      <c r="J262" s="179" t="e">
        <f>I262/H262</f>
        <v>#DIV/0!</v>
      </c>
      <c r="K262" s="365"/>
      <c r="L262" s="170" t="e">
        <f t="shared" si="379"/>
        <v>#DIV/0!</v>
      </c>
      <c r="M262" s="170" t="e">
        <f t="shared" ref="M262:M273" si="381">K262/I262</f>
        <v>#DIV/0!</v>
      </c>
      <c r="N262" s="365"/>
      <c r="O262" s="414">
        <f t="shared" si="352"/>
        <v>0</v>
      </c>
      <c r="P262" s="170" t="e">
        <f t="shared" si="363"/>
        <v>#DIV/0!</v>
      </c>
      <c r="Q262" s="414">
        <f t="shared" si="354"/>
        <v>0</v>
      </c>
      <c r="R262" s="365">
        <f t="shared" si="355"/>
        <v>0</v>
      </c>
      <c r="S262" s="545"/>
      <c r="CG262" s="69"/>
      <c r="CJ262" s="69" t="b">
        <f t="shared" si="285"/>
        <v>1</v>
      </c>
    </row>
    <row r="263" spans="1:88" s="63" customFormat="1" hidden="1" x14ac:dyDescent="0.35">
      <c r="A263" s="240"/>
      <c r="B263" s="340" t="s">
        <v>14</v>
      </c>
      <c r="C263" s="340"/>
      <c r="D263" s="365">
        <f t="shared" si="380"/>
        <v>0</v>
      </c>
      <c r="E263" s="365">
        <f t="shared" si="380"/>
        <v>0</v>
      </c>
      <c r="F263" s="365">
        <f t="shared" si="380"/>
        <v>0</v>
      </c>
      <c r="G263" s="365"/>
      <c r="H263" s="365"/>
      <c r="I263" s="365"/>
      <c r="J263" s="180" t="e">
        <f t="shared" ref="J263:J266" si="382">I263/H263</f>
        <v>#DIV/0!</v>
      </c>
      <c r="K263" s="365"/>
      <c r="L263" s="171" t="e">
        <f t="shared" si="379"/>
        <v>#DIV/0!</v>
      </c>
      <c r="M263" s="171" t="e">
        <f t="shared" si="381"/>
        <v>#DIV/0!</v>
      </c>
      <c r="N263" s="365">
        <f>H263</f>
        <v>0</v>
      </c>
      <c r="O263" s="414">
        <f t="shared" si="352"/>
        <v>0</v>
      </c>
      <c r="P263" s="171" t="e">
        <f t="shared" si="363"/>
        <v>#DIV/0!</v>
      </c>
      <c r="Q263" s="414">
        <f t="shared" si="354"/>
        <v>0</v>
      </c>
      <c r="R263" s="365">
        <f t="shared" si="355"/>
        <v>0</v>
      </c>
      <c r="S263" s="545"/>
      <c r="CG263" s="69"/>
      <c r="CJ263" s="69" t="b">
        <f t="shared" si="285"/>
        <v>1</v>
      </c>
    </row>
    <row r="264" spans="1:88" s="63" customFormat="1" hidden="1" x14ac:dyDescent="0.35">
      <c r="A264" s="240"/>
      <c r="B264" s="340" t="s">
        <v>25</v>
      </c>
      <c r="C264" s="340"/>
      <c r="D264" s="365">
        <f t="shared" si="380"/>
        <v>0</v>
      </c>
      <c r="E264" s="365">
        <f t="shared" si="380"/>
        <v>0</v>
      </c>
      <c r="F264" s="365">
        <f t="shared" si="380"/>
        <v>0</v>
      </c>
      <c r="G264" s="365"/>
      <c r="H264" s="365"/>
      <c r="I264" s="365"/>
      <c r="J264" s="179" t="e">
        <f t="shared" si="382"/>
        <v>#DIV/0!</v>
      </c>
      <c r="K264" s="365"/>
      <c r="L264" s="170" t="e">
        <f t="shared" si="379"/>
        <v>#DIV/0!</v>
      </c>
      <c r="M264" s="170" t="e">
        <f t="shared" si="381"/>
        <v>#DIV/0!</v>
      </c>
      <c r="N264" s="365"/>
      <c r="O264" s="414">
        <f t="shared" si="352"/>
        <v>0</v>
      </c>
      <c r="P264" s="170" t="e">
        <f t="shared" si="363"/>
        <v>#DIV/0!</v>
      </c>
      <c r="Q264" s="414">
        <f t="shared" si="354"/>
        <v>0</v>
      </c>
      <c r="R264" s="365">
        <f t="shared" si="355"/>
        <v>0</v>
      </c>
      <c r="S264" s="545"/>
      <c r="CG264" s="69"/>
      <c r="CJ264" s="69" t="b">
        <f t="shared" si="285"/>
        <v>1</v>
      </c>
    </row>
    <row r="265" spans="1:88" s="63" customFormat="1" hidden="1" x14ac:dyDescent="0.35">
      <c r="A265" s="240"/>
      <c r="B265" s="340" t="s">
        <v>32</v>
      </c>
      <c r="C265" s="340"/>
      <c r="D265" s="365">
        <f t="shared" si="380"/>
        <v>0</v>
      </c>
      <c r="E265" s="365">
        <f t="shared" si="380"/>
        <v>0</v>
      </c>
      <c r="F265" s="365">
        <f t="shared" si="380"/>
        <v>0</v>
      </c>
      <c r="G265" s="365"/>
      <c r="H265" s="365"/>
      <c r="I265" s="365"/>
      <c r="J265" s="179" t="e">
        <f t="shared" si="382"/>
        <v>#DIV/0!</v>
      </c>
      <c r="K265" s="365"/>
      <c r="L265" s="170" t="e">
        <f t="shared" si="379"/>
        <v>#DIV/0!</v>
      </c>
      <c r="M265" s="170" t="e">
        <f t="shared" si="381"/>
        <v>#DIV/0!</v>
      </c>
      <c r="N265" s="365"/>
      <c r="O265" s="414">
        <f t="shared" si="352"/>
        <v>0</v>
      </c>
      <c r="P265" s="170" t="e">
        <f t="shared" si="363"/>
        <v>#DIV/0!</v>
      </c>
      <c r="Q265" s="414">
        <f t="shared" si="354"/>
        <v>0</v>
      </c>
      <c r="R265" s="365">
        <f t="shared" si="355"/>
        <v>0</v>
      </c>
      <c r="S265" s="545"/>
      <c r="CG265" s="69"/>
      <c r="CJ265" s="69" t="b">
        <f t="shared" si="285"/>
        <v>1</v>
      </c>
    </row>
    <row r="266" spans="1:88" s="63" customFormat="1" hidden="1" x14ac:dyDescent="0.35">
      <c r="A266" s="241"/>
      <c r="B266" s="340" t="s">
        <v>17</v>
      </c>
      <c r="C266" s="340"/>
      <c r="D266" s="365">
        <f t="shared" si="380"/>
        <v>0</v>
      </c>
      <c r="E266" s="365">
        <f t="shared" si="380"/>
        <v>0</v>
      </c>
      <c r="F266" s="365">
        <f t="shared" si="380"/>
        <v>0</v>
      </c>
      <c r="G266" s="365"/>
      <c r="H266" s="365"/>
      <c r="I266" s="365"/>
      <c r="J266" s="179" t="e">
        <f t="shared" si="382"/>
        <v>#DIV/0!</v>
      </c>
      <c r="K266" s="365"/>
      <c r="L266" s="170" t="e">
        <f t="shared" si="379"/>
        <v>#DIV/0!</v>
      </c>
      <c r="M266" s="170" t="e">
        <f t="shared" si="381"/>
        <v>#DIV/0!</v>
      </c>
      <c r="N266" s="365"/>
      <c r="O266" s="414">
        <f t="shared" si="352"/>
        <v>0</v>
      </c>
      <c r="P266" s="170" t="e">
        <f t="shared" si="363"/>
        <v>#DIV/0!</v>
      </c>
      <c r="Q266" s="414">
        <f t="shared" si="354"/>
        <v>0</v>
      </c>
      <c r="R266" s="365">
        <f t="shared" si="355"/>
        <v>0</v>
      </c>
      <c r="S266" s="546"/>
      <c r="CG266" s="69"/>
      <c r="CJ266" s="69" t="b">
        <f t="shared" ref="CJ266:CJ335" si="383">N266+O266=H266</f>
        <v>1</v>
      </c>
    </row>
    <row r="267" spans="1:88" s="128" customFormat="1" ht="81.75" hidden="1" customHeight="1" x14ac:dyDescent="0.35">
      <c r="A267" s="175" t="s">
        <v>300</v>
      </c>
      <c r="B267" s="166" t="s">
        <v>126</v>
      </c>
      <c r="C267" s="166" t="s">
        <v>7</v>
      </c>
      <c r="D267" s="18">
        <f t="shared" ref="D267" si="384">SUM(D268:D272)</f>
        <v>0</v>
      </c>
      <c r="E267" s="18">
        <f>SUM(E268:E272)</f>
        <v>0</v>
      </c>
      <c r="F267" s="18">
        <f>SUM(F268:F272)</f>
        <v>0</v>
      </c>
      <c r="G267" s="74">
        <f t="shared" ref="G267:I267" si="385">SUM(G268:G272)</f>
        <v>0</v>
      </c>
      <c r="H267" s="74">
        <f t="shared" si="385"/>
        <v>0</v>
      </c>
      <c r="I267" s="74">
        <f t="shared" si="385"/>
        <v>0</v>
      </c>
      <c r="J267" s="176" t="e">
        <f>I267/H267</f>
        <v>#DIV/0!</v>
      </c>
      <c r="K267" s="74">
        <f>SUM(K268:K272)</f>
        <v>0</v>
      </c>
      <c r="L267" s="167" t="e">
        <f t="shared" si="379"/>
        <v>#DIV/0!</v>
      </c>
      <c r="M267" s="167" t="e">
        <f t="shared" si="381"/>
        <v>#DIV/0!</v>
      </c>
      <c r="N267" s="74">
        <f t="shared" ref="N267" si="386">SUM(N268:N272)</f>
        <v>0</v>
      </c>
      <c r="O267" s="74">
        <f t="shared" si="352"/>
        <v>0</v>
      </c>
      <c r="P267" s="167" t="e">
        <f t="shared" si="363"/>
        <v>#DIV/0!</v>
      </c>
      <c r="Q267" s="74">
        <f t="shared" si="354"/>
        <v>0</v>
      </c>
      <c r="R267" s="74">
        <f t="shared" si="355"/>
        <v>0</v>
      </c>
      <c r="S267" s="254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9"/>
      <c r="CJ267" s="69" t="b">
        <f t="shared" si="383"/>
        <v>1</v>
      </c>
    </row>
    <row r="268" spans="1:88" s="63" customFormat="1" ht="29.25" hidden="1" customHeight="1" x14ac:dyDescent="0.35">
      <c r="A268" s="240"/>
      <c r="B268" s="321" t="s">
        <v>16</v>
      </c>
      <c r="C268" s="321"/>
      <c r="D268" s="325">
        <f>D652</f>
        <v>0</v>
      </c>
      <c r="E268" s="325">
        <f>E652</f>
        <v>0</v>
      </c>
      <c r="F268" s="325">
        <f>F652</f>
        <v>0</v>
      </c>
      <c r="G268" s="325">
        <f>G274</f>
        <v>0</v>
      </c>
      <c r="H268" s="325">
        <f t="shared" ref="H268:I268" si="387">H274</f>
        <v>0</v>
      </c>
      <c r="I268" s="325">
        <f t="shared" si="387"/>
        <v>0</v>
      </c>
      <c r="J268" s="179" t="e">
        <f>I268/H268</f>
        <v>#DIV/0!</v>
      </c>
      <c r="K268" s="325">
        <f t="shared" ref="K268:N268" si="388">K274</f>
        <v>0</v>
      </c>
      <c r="L268" s="171"/>
      <c r="M268" s="174" t="e">
        <f t="shared" si="388"/>
        <v>#DIV/0!</v>
      </c>
      <c r="N268" s="325">
        <f t="shared" si="388"/>
        <v>0</v>
      </c>
      <c r="O268" s="414">
        <f t="shared" si="352"/>
        <v>0</v>
      </c>
      <c r="P268" s="174" t="e">
        <f t="shared" si="363"/>
        <v>#DIV/0!</v>
      </c>
      <c r="Q268" s="414">
        <f t="shared" si="354"/>
        <v>0</v>
      </c>
      <c r="R268" s="359">
        <f t="shared" si="355"/>
        <v>0</v>
      </c>
      <c r="S268" s="164"/>
      <c r="CG268" s="69"/>
      <c r="CJ268" s="69" t="b">
        <f t="shared" si="383"/>
        <v>1</v>
      </c>
    </row>
    <row r="269" spans="1:88" s="63" customFormat="1" ht="29.25" hidden="1" customHeight="1" x14ac:dyDescent="0.35">
      <c r="A269" s="240"/>
      <c r="B269" s="321" t="s">
        <v>14</v>
      </c>
      <c r="C269" s="321"/>
      <c r="D269" s="325">
        <f t="shared" ref="D269:F272" si="389">D35</f>
        <v>0</v>
      </c>
      <c r="E269" s="325">
        <f t="shared" si="389"/>
        <v>0</v>
      </c>
      <c r="F269" s="325">
        <f t="shared" si="389"/>
        <v>0</v>
      </c>
      <c r="G269" s="325"/>
      <c r="H269" s="325"/>
      <c r="I269" s="325"/>
      <c r="J269" s="180" t="e">
        <f t="shared" ref="J269:J272" si="390">I269/H269</f>
        <v>#DIV/0!</v>
      </c>
      <c r="K269" s="325"/>
      <c r="L269" s="171" t="e">
        <f t="shared" si="379"/>
        <v>#DIV/0!</v>
      </c>
      <c r="M269" s="246" t="e">
        <f t="shared" si="381"/>
        <v>#DIV/0!</v>
      </c>
      <c r="N269" s="325"/>
      <c r="O269" s="414"/>
      <c r="P269" s="171" t="e">
        <f t="shared" si="363"/>
        <v>#DIV/0!</v>
      </c>
      <c r="Q269" s="414">
        <f t="shared" ref="Q269:Q350" si="391">H269-N269</f>
        <v>0</v>
      </c>
      <c r="R269" s="359">
        <f t="shared" si="355"/>
        <v>0</v>
      </c>
      <c r="S269" s="164"/>
      <c r="CG269" s="69"/>
      <c r="CJ269" s="69" t="b">
        <f t="shared" si="383"/>
        <v>1</v>
      </c>
    </row>
    <row r="270" spans="1:88" s="63" customFormat="1" ht="29.25" hidden="1" customHeight="1" x14ac:dyDescent="0.35">
      <c r="A270" s="240"/>
      <c r="B270" s="321" t="s">
        <v>25</v>
      </c>
      <c r="C270" s="321"/>
      <c r="D270" s="325">
        <f t="shared" si="389"/>
        <v>0</v>
      </c>
      <c r="E270" s="325">
        <f t="shared" si="389"/>
        <v>0</v>
      </c>
      <c r="F270" s="325">
        <f t="shared" si="389"/>
        <v>0</v>
      </c>
      <c r="G270" s="325"/>
      <c r="H270" s="325"/>
      <c r="I270" s="325"/>
      <c r="J270" s="179" t="e">
        <f t="shared" si="390"/>
        <v>#DIV/0!</v>
      </c>
      <c r="K270" s="325">
        <f t="shared" ref="K270:N270" si="392">K276</f>
        <v>0</v>
      </c>
      <c r="L270" s="174" t="e">
        <f t="shared" si="392"/>
        <v>#DIV/0!</v>
      </c>
      <c r="M270" s="174" t="e">
        <f t="shared" si="392"/>
        <v>#DIV/0!</v>
      </c>
      <c r="N270" s="325">
        <f t="shared" si="392"/>
        <v>0</v>
      </c>
      <c r="O270" s="414">
        <f t="shared" ref="O270:O350" si="393">H270-N270</f>
        <v>0</v>
      </c>
      <c r="P270" s="174" t="e">
        <f t="shared" si="363"/>
        <v>#DIV/0!</v>
      </c>
      <c r="Q270" s="414">
        <f t="shared" si="391"/>
        <v>0</v>
      </c>
      <c r="R270" s="359">
        <f t="shared" si="355"/>
        <v>0</v>
      </c>
      <c r="S270" s="164"/>
      <c r="CG270" s="69"/>
      <c r="CJ270" s="69" t="b">
        <f t="shared" si="383"/>
        <v>1</v>
      </c>
    </row>
    <row r="271" spans="1:88" s="63" customFormat="1" ht="29.25" hidden="1" customHeight="1" x14ac:dyDescent="0.35">
      <c r="A271" s="240"/>
      <c r="B271" s="321" t="s">
        <v>32</v>
      </c>
      <c r="C271" s="321"/>
      <c r="D271" s="325">
        <f t="shared" si="389"/>
        <v>0</v>
      </c>
      <c r="E271" s="325">
        <f t="shared" si="389"/>
        <v>0</v>
      </c>
      <c r="F271" s="325">
        <f t="shared" si="389"/>
        <v>0</v>
      </c>
      <c r="G271" s="325">
        <f t="shared" ref="G271:I271" si="394">G277</f>
        <v>0</v>
      </c>
      <c r="H271" s="325">
        <f t="shared" si="394"/>
        <v>0</v>
      </c>
      <c r="I271" s="325">
        <f t="shared" si="394"/>
        <v>0</v>
      </c>
      <c r="J271" s="179" t="e">
        <f t="shared" si="390"/>
        <v>#DIV/0!</v>
      </c>
      <c r="K271" s="325">
        <f t="shared" ref="K271:N271" si="395">K277</f>
        <v>0</v>
      </c>
      <c r="L271" s="174" t="e">
        <f t="shared" si="395"/>
        <v>#DIV/0!</v>
      </c>
      <c r="M271" s="174" t="e">
        <f t="shared" si="395"/>
        <v>#DIV/0!</v>
      </c>
      <c r="N271" s="325">
        <f t="shared" si="395"/>
        <v>0</v>
      </c>
      <c r="O271" s="414">
        <f t="shared" si="393"/>
        <v>0</v>
      </c>
      <c r="P271" s="174" t="e">
        <f t="shared" si="363"/>
        <v>#DIV/0!</v>
      </c>
      <c r="Q271" s="414">
        <f t="shared" si="391"/>
        <v>0</v>
      </c>
      <c r="R271" s="359">
        <f t="shared" si="355"/>
        <v>0</v>
      </c>
      <c r="S271" s="164"/>
      <c r="CG271" s="69"/>
      <c r="CJ271" s="69" t="b">
        <f t="shared" si="383"/>
        <v>1</v>
      </c>
    </row>
    <row r="272" spans="1:88" s="63" customFormat="1" ht="29.25" hidden="1" customHeight="1" x14ac:dyDescent="0.35">
      <c r="A272" s="241"/>
      <c r="B272" s="321" t="s">
        <v>17</v>
      </c>
      <c r="C272" s="321"/>
      <c r="D272" s="325">
        <f t="shared" si="389"/>
        <v>0</v>
      </c>
      <c r="E272" s="325">
        <f t="shared" si="389"/>
        <v>0</v>
      </c>
      <c r="F272" s="325">
        <f t="shared" si="389"/>
        <v>0</v>
      </c>
      <c r="G272" s="325">
        <f t="shared" ref="G272:I272" si="396">G278</f>
        <v>0</v>
      </c>
      <c r="H272" s="325">
        <f t="shared" si="396"/>
        <v>0</v>
      </c>
      <c r="I272" s="325">
        <f t="shared" si="396"/>
        <v>0</v>
      </c>
      <c r="J272" s="179" t="e">
        <f t="shared" si="390"/>
        <v>#DIV/0!</v>
      </c>
      <c r="K272" s="325">
        <f t="shared" ref="K272:N272" si="397">K278</f>
        <v>0</v>
      </c>
      <c r="L272" s="174" t="e">
        <f t="shared" si="397"/>
        <v>#DIV/0!</v>
      </c>
      <c r="M272" s="174" t="e">
        <f t="shared" si="397"/>
        <v>#DIV/0!</v>
      </c>
      <c r="N272" s="325">
        <f t="shared" si="397"/>
        <v>0</v>
      </c>
      <c r="O272" s="414">
        <f t="shared" si="393"/>
        <v>0</v>
      </c>
      <c r="P272" s="174" t="e">
        <f t="shared" si="363"/>
        <v>#DIV/0!</v>
      </c>
      <c r="Q272" s="414">
        <f t="shared" si="391"/>
        <v>0</v>
      </c>
      <c r="R272" s="359">
        <f t="shared" si="355"/>
        <v>0</v>
      </c>
      <c r="S272" s="165"/>
      <c r="CG272" s="69"/>
      <c r="CJ272" s="69" t="b">
        <f t="shared" si="383"/>
        <v>1</v>
      </c>
    </row>
    <row r="273" spans="1:88" s="66" customFormat="1" ht="116.25" hidden="1" x14ac:dyDescent="0.35">
      <c r="A273" s="388" t="s">
        <v>301</v>
      </c>
      <c r="B273" s="250" t="s">
        <v>127</v>
      </c>
      <c r="C273" s="230" t="s">
        <v>23</v>
      </c>
      <c r="D273" s="65">
        <f t="shared" ref="D273" si="398">SUM(D274:D278)</f>
        <v>0</v>
      </c>
      <c r="E273" s="65">
        <f>SUM(E274:E278)</f>
        <v>0</v>
      </c>
      <c r="F273" s="65">
        <f>SUM(F274:F278)</f>
        <v>0</v>
      </c>
      <c r="G273" s="65">
        <f t="shared" ref="G273:I273" si="399">SUM(G274:G278)</f>
        <v>0</v>
      </c>
      <c r="H273" s="65">
        <f t="shared" si="399"/>
        <v>0</v>
      </c>
      <c r="I273" s="65">
        <f t="shared" si="399"/>
        <v>0</v>
      </c>
      <c r="J273" s="289" t="e">
        <f t="shared" ref="J273:J278" si="400">I273/H273</f>
        <v>#DIV/0!</v>
      </c>
      <c r="K273" s="65">
        <f>SUM(K274:K278)</f>
        <v>0</v>
      </c>
      <c r="L273" s="246" t="e">
        <f t="shared" ref="L273" si="401">K273/H273</f>
        <v>#DIV/0!</v>
      </c>
      <c r="M273" s="169" t="e">
        <f t="shared" si="381"/>
        <v>#DIV/0!</v>
      </c>
      <c r="N273" s="65">
        <f>SUM(N274:N278)</f>
        <v>0</v>
      </c>
      <c r="O273" s="65">
        <f t="shared" si="393"/>
        <v>0</v>
      </c>
      <c r="P273" s="246" t="e">
        <f t="shared" si="363"/>
        <v>#DIV/0!</v>
      </c>
      <c r="Q273" s="65">
        <f t="shared" si="391"/>
        <v>0</v>
      </c>
      <c r="R273" s="65">
        <f t="shared" si="355"/>
        <v>0</v>
      </c>
      <c r="S273" s="544"/>
      <c r="CG273" s="69"/>
      <c r="CJ273" s="69" t="b">
        <f t="shared" si="383"/>
        <v>1</v>
      </c>
    </row>
    <row r="274" spans="1:88" s="63" customFormat="1" hidden="1" x14ac:dyDescent="0.35">
      <c r="A274" s="240"/>
      <c r="B274" s="340" t="s">
        <v>16</v>
      </c>
      <c r="C274" s="340"/>
      <c r="D274" s="365">
        <f t="shared" ref="D274:F278" si="402">D40</f>
        <v>0</v>
      </c>
      <c r="E274" s="365">
        <f t="shared" si="402"/>
        <v>0</v>
      </c>
      <c r="F274" s="365">
        <f t="shared" si="402"/>
        <v>0</v>
      </c>
      <c r="G274" s="365"/>
      <c r="H274" s="365"/>
      <c r="I274" s="365"/>
      <c r="J274" s="179" t="e">
        <f t="shared" si="400"/>
        <v>#DIV/0!</v>
      </c>
      <c r="K274" s="365"/>
      <c r="L274" s="170" t="e">
        <f t="shared" ref="L274:L278" si="403">K274/H274</f>
        <v>#DIV/0!</v>
      </c>
      <c r="M274" s="170" t="e">
        <f t="shared" ref="M274:M278" si="404">K274/I274</f>
        <v>#DIV/0!</v>
      </c>
      <c r="N274" s="365"/>
      <c r="O274" s="414">
        <f t="shared" si="393"/>
        <v>0</v>
      </c>
      <c r="P274" s="170" t="e">
        <f t="shared" si="363"/>
        <v>#DIV/0!</v>
      </c>
      <c r="Q274" s="414">
        <f t="shared" si="391"/>
        <v>0</v>
      </c>
      <c r="R274" s="365">
        <f t="shared" si="355"/>
        <v>0</v>
      </c>
      <c r="S274" s="545"/>
      <c r="CG274" s="69"/>
      <c r="CJ274" s="69" t="b">
        <f t="shared" si="383"/>
        <v>1</v>
      </c>
    </row>
    <row r="275" spans="1:88" s="63" customFormat="1" hidden="1" x14ac:dyDescent="0.35">
      <c r="A275" s="240"/>
      <c r="B275" s="340" t="s">
        <v>14</v>
      </c>
      <c r="C275" s="340"/>
      <c r="D275" s="365">
        <f t="shared" si="402"/>
        <v>0</v>
      </c>
      <c r="E275" s="365">
        <f t="shared" si="402"/>
        <v>0</v>
      </c>
      <c r="F275" s="365">
        <f t="shared" si="402"/>
        <v>0</v>
      </c>
      <c r="G275" s="365"/>
      <c r="H275" s="365"/>
      <c r="I275" s="365"/>
      <c r="J275" s="180" t="e">
        <f t="shared" si="400"/>
        <v>#DIV/0!</v>
      </c>
      <c r="K275" s="365"/>
      <c r="L275" s="171" t="e">
        <f t="shared" si="403"/>
        <v>#DIV/0!</v>
      </c>
      <c r="M275" s="171" t="e">
        <f t="shared" si="404"/>
        <v>#DIV/0!</v>
      </c>
      <c r="N275" s="365">
        <f>H275</f>
        <v>0</v>
      </c>
      <c r="O275" s="414">
        <f t="shared" si="393"/>
        <v>0</v>
      </c>
      <c r="P275" s="171" t="e">
        <f t="shared" si="363"/>
        <v>#DIV/0!</v>
      </c>
      <c r="Q275" s="414">
        <f t="shared" si="391"/>
        <v>0</v>
      </c>
      <c r="R275" s="365">
        <f>I275-K275</f>
        <v>0</v>
      </c>
      <c r="S275" s="545"/>
      <c r="CG275" s="310"/>
      <c r="CJ275" s="69" t="b">
        <f t="shared" si="383"/>
        <v>1</v>
      </c>
    </row>
    <row r="276" spans="1:88" s="63" customFormat="1" hidden="1" x14ac:dyDescent="0.35">
      <c r="A276" s="240"/>
      <c r="B276" s="340" t="s">
        <v>25</v>
      </c>
      <c r="C276" s="340"/>
      <c r="D276" s="365">
        <f t="shared" si="402"/>
        <v>0</v>
      </c>
      <c r="E276" s="365">
        <f t="shared" si="402"/>
        <v>0</v>
      </c>
      <c r="F276" s="365">
        <f t="shared" si="402"/>
        <v>0</v>
      </c>
      <c r="G276" s="365"/>
      <c r="H276" s="365"/>
      <c r="I276" s="365"/>
      <c r="J276" s="179" t="e">
        <f t="shared" si="400"/>
        <v>#DIV/0!</v>
      </c>
      <c r="K276" s="365"/>
      <c r="L276" s="170" t="e">
        <f t="shared" si="403"/>
        <v>#DIV/0!</v>
      </c>
      <c r="M276" s="170" t="e">
        <f t="shared" si="404"/>
        <v>#DIV/0!</v>
      </c>
      <c r="N276" s="365"/>
      <c r="O276" s="414">
        <f t="shared" si="393"/>
        <v>0</v>
      </c>
      <c r="P276" s="170" t="e">
        <f t="shared" si="363"/>
        <v>#DIV/0!</v>
      </c>
      <c r="Q276" s="414">
        <f t="shared" si="391"/>
        <v>0</v>
      </c>
      <c r="R276" s="365">
        <f>I276-K276</f>
        <v>0</v>
      </c>
      <c r="S276" s="545"/>
      <c r="CG276" s="69"/>
      <c r="CJ276" s="69" t="b">
        <f t="shared" si="383"/>
        <v>1</v>
      </c>
    </row>
    <row r="277" spans="1:88" s="63" customFormat="1" hidden="1" x14ac:dyDescent="0.35">
      <c r="A277" s="240"/>
      <c r="B277" s="340" t="s">
        <v>32</v>
      </c>
      <c r="C277" s="340"/>
      <c r="D277" s="365">
        <f t="shared" si="402"/>
        <v>0</v>
      </c>
      <c r="E277" s="365">
        <f t="shared" si="402"/>
        <v>0</v>
      </c>
      <c r="F277" s="365">
        <f t="shared" si="402"/>
        <v>0</v>
      </c>
      <c r="G277" s="365"/>
      <c r="H277" s="365"/>
      <c r="I277" s="365"/>
      <c r="J277" s="179" t="e">
        <f t="shared" si="400"/>
        <v>#DIV/0!</v>
      </c>
      <c r="K277" s="365"/>
      <c r="L277" s="170" t="e">
        <f t="shared" si="403"/>
        <v>#DIV/0!</v>
      </c>
      <c r="M277" s="170" t="e">
        <f t="shared" si="404"/>
        <v>#DIV/0!</v>
      </c>
      <c r="N277" s="365"/>
      <c r="O277" s="414">
        <f t="shared" si="393"/>
        <v>0</v>
      </c>
      <c r="P277" s="170" t="e">
        <f t="shared" si="363"/>
        <v>#DIV/0!</v>
      </c>
      <c r="Q277" s="414">
        <f t="shared" si="391"/>
        <v>0</v>
      </c>
      <c r="R277" s="365">
        <f>I277-K277</f>
        <v>0</v>
      </c>
      <c r="S277" s="545"/>
      <c r="CG277" s="69"/>
      <c r="CJ277" s="69" t="b">
        <f t="shared" si="383"/>
        <v>1</v>
      </c>
    </row>
    <row r="278" spans="1:88" s="63" customFormat="1" hidden="1" x14ac:dyDescent="0.35">
      <c r="A278" s="241"/>
      <c r="B278" s="340" t="s">
        <v>17</v>
      </c>
      <c r="C278" s="340"/>
      <c r="D278" s="365">
        <f t="shared" si="402"/>
        <v>0</v>
      </c>
      <c r="E278" s="365">
        <f t="shared" si="402"/>
        <v>0</v>
      </c>
      <c r="F278" s="365">
        <f t="shared" si="402"/>
        <v>0</v>
      </c>
      <c r="G278" s="365"/>
      <c r="H278" s="365"/>
      <c r="I278" s="365"/>
      <c r="J278" s="179" t="e">
        <f t="shared" si="400"/>
        <v>#DIV/0!</v>
      </c>
      <c r="K278" s="365"/>
      <c r="L278" s="170" t="e">
        <f t="shared" si="403"/>
        <v>#DIV/0!</v>
      </c>
      <c r="M278" s="170" t="e">
        <f t="shared" si="404"/>
        <v>#DIV/0!</v>
      </c>
      <c r="N278" s="365"/>
      <c r="O278" s="414">
        <f t="shared" si="393"/>
        <v>0</v>
      </c>
      <c r="P278" s="170" t="e">
        <f t="shared" si="363"/>
        <v>#DIV/0!</v>
      </c>
      <c r="Q278" s="414">
        <f t="shared" si="391"/>
        <v>0</v>
      </c>
      <c r="R278" s="365">
        <f>I278-K278</f>
        <v>0</v>
      </c>
      <c r="S278" s="546"/>
      <c r="CG278" s="69"/>
      <c r="CJ278" s="69" t="b">
        <f t="shared" si="383"/>
        <v>1</v>
      </c>
    </row>
    <row r="279" spans="1:88" s="17" customFormat="1" hidden="1" x14ac:dyDescent="0.25">
      <c r="A279" s="91"/>
      <c r="B279" s="81" t="s">
        <v>32</v>
      </c>
      <c r="C279" s="81"/>
      <c r="D279" s="47"/>
      <c r="E279" s="47"/>
      <c r="F279" s="47"/>
      <c r="G279" s="47"/>
      <c r="H279" s="47"/>
      <c r="I279" s="47"/>
      <c r="J279" s="109" t="e">
        <f t="shared" ref="J279:J280" si="405">I279/H279</f>
        <v>#DIV/0!</v>
      </c>
      <c r="K279" s="47"/>
      <c r="L279" s="111" t="e">
        <f t="shared" ref="L279:L280" si="406">K279/H279</f>
        <v>#DIV/0!</v>
      </c>
      <c r="M279" s="111" t="e">
        <f t="shared" ref="M279:M280" si="407">K279/I279</f>
        <v>#DIV/0!</v>
      </c>
      <c r="N279" s="47"/>
      <c r="O279" s="47">
        <f t="shared" si="393"/>
        <v>0</v>
      </c>
      <c r="P279" s="111" t="e">
        <f t="shared" si="363"/>
        <v>#DIV/0!</v>
      </c>
      <c r="Q279" s="47">
        <f t="shared" si="391"/>
        <v>0</v>
      </c>
      <c r="R279" s="47">
        <f t="shared" ref="R279:R280" si="408">I279-K279</f>
        <v>0</v>
      </c>
      <c r="S279" s="451"/>
      <c r="T279" s="15" t="b">
        <f t="shared" ref="T279:T298" si="409">H279-K279=Q279</f>
        <v>1</v>
      </c>
      <c r="CG279" s="70"/>
      <c r="CJ279" s="69" t="b">
        <f t="shared" si="383"/>
        <v>1</v>
      </c>
    </row>
    <row r="280" spans="1:88" s="17" customFormat="1" hidden="1" x14ac:dyDescent="0.25">
      <c r="A280" s="93"/>
      <c r="B280" s="92" t="s">
        <v>17</v>
      </c>
      <c r="C280" s="81"/>
      <c r="D280" s="47"/>
      <c r="E280" s="47"/>
      <c r="F280" s="47"/>
      <c r="G280" s="47"/>
      <c r="H280" s="47"/>
      <c r="I280" s="47"/>
      <c r="J280" s="109" t="e">
        <f t="shared" si="405"/>
        <v>#DIV/0!</v>
      </c>
      <c r="K280" s="47"/>
      <c r="L280" s="111" t="e">
        <f t="shared" si="406"/>
        <v>#DIV/0!</v>
      </c>
      <c r="M280" s="111" t="e">
        <f t="shared" si="407"/>
        <v>#DIV/0!</v>
      </c>
      <c r="N280" s="47"/>
      <c r="O280" s="47">
        <f t="shared" si="393"/>
        <v>0</v>
      </c>
      <c r="P280" s="111" t="e">
        <f t="shared" si="363"/>
        <v>#DIV/0!</v>
      </c>
      <c r="Q280" s="47">
        <f t="shared" si="391"/>
        <v>0</v>
      </c>
      <c r="R280" s="47">
        <f t="shared" si="408"/>
        <v>0</v>
      </c>
      <c r="S280" s="452"/>
      <c r="T280" s="15" t="b">
        <f t="shared" si="409"/>
        <v>1</v>
      </c>
      <c r="CG280" s="70"/>
      <c r="CJ280" s="69" t="b">
        <f t="shared" si="383"/>
        <v>1</v>
      </c>
    </row>
    <row r="281" spans="1:88" s="16" customFormat="1" ht="117.75" customHeight="1" x14ac:dyDescent="0.25">
      <c r="A281" s="444" t="s">
        <v>24</v>
      </c>
      <c r="B281" s="76" t="s">
        <v>214</v>
      </c>
      <c r="C281" s="76" t="s">
        <v>15</v>
      </c>
      <c r="D281" s="77" t="e">
        <f>D283+D284+D285+#REF!+D286</f>
        <v>#REF!</v>
      </c>
      <c r="E281" s="77" t="e">
        <f>E283+E284+E285+#REF!+E286</f>
        <v>#REF!</v>
      </c>
      <c r="F281" s="77" t="e">
        <f>F283+F284+F285+#REF!+F286</f>
        <v>#REF!</v>
      </c>
      <c r="G281" s="77">
        <f>SUM(G282:G286)</f>
        <v>406429</v>
      </c>
      <c r="H281" s="77">
        <f>SUM(H282:H286)</f>
        <v>406429</v>
      </c>
      <c r="I281" s="77">
        <f>SUM(I282:I286)</f>
        <v>0</v>
      </c>
      <c r="J281" s="79">
        <f>I281/H281</f>
        <v>0</v>
      </c>
      <c r="K281" s="77">
        <f>SUM(K282:K286)</f>
        <v>0</v>
      </c>
      <c r="L281" s="80">
        <f>K281/H281</f>
        <v>0</v>
      </c>
      <c r="M281" s="110" t="e">
        <f>K281/I281</f>
        <v>#DIV/0!</v>
      </c>
      <c r="N281" s="77">
        <f>SUM(N282:N286)</f>
        <v>323587.84999999998</v>
      </c>
      <c r="O281" s="77">
        <f>H281-N281</f>
        <v>82841.149999999994</v>
      </c>
      <c r="P281" s="80">
        <f t="shared" si="363"/>
        <v>0.8</v>
      </c>
      <c r="Q281" s="77">
        <f t="shared" si="391"/>
        <v>82841.149999999994</v>
      </c>
      <c r="R281" s="77">
        <f t="shared" ref="R281:R330" si="410">I281-K281</f>
        <v>0</v>
      </c>
      <c r="S281" s="558" t="s">
        <v>489</v>
      </c>
      <c r="T281" s="15" t="b">
        <f t="shared" si="409"/>
        <v>0</v>
      </c>
      <c r="CG281" s="73"/>
      <c r="CJ281" s="69" t="b">
        <f t="shared" si="383"/>
        <v>1</v>
      </c>
    </row>
    <row r="282" spans="1:88" s="17" customFormat="1" x14ac:dyDescent="0.25">
      <c r="A282" s="91"/>
      <c r="B282" s="92" t="s">
        <v>16</v>
      </c>
      <c r="C282" s="81"/>
      <c r="D282" s="47"/>
      <c r="E282" s="47"/>
      <c r="F282" s="47"/>
      <c r="G282" s="47">
        <f>G288</f>
        <v>0</v>
      </c>
      <c r="H282" s="47">
        <f t="shared" ref="H282:K282" si="411">H288</f>
        <v>0</v>
      </c>
      <c r="I282" s="47">
        <f t="shared" si="411"/>
        <v>0</v>
      </c>
      <c r="J282" s="109" t="e">
        <f>I282/H282</f>
        <v>#DIV/0!</v>
      </c>
      <c r="K282" s="47">
        <f t="shared" si="411"/>
        <v>0</v>
      </c>
      <c r="L282" s="111" t="e">
        <f>K282/H282</f>
        <v>#DIV/0!</v>
      </c>
      <c r="M282" s="111" t="e">
        <f>K282/I282</f>
        <v>#DIV/0!</v>
      </c>
      <c r="N282" s="47">
        <f t="shared" ref="N282" si="412">N288</f>
        <v>0</v>
      </c>
      <c r="O282" s="47">
        <f t="shared" si="393"/>
        <v>0</v>
      </c>
      <c r="P282" s="111" t="e">
        <f t="shared" si="363"/>
        <v>#DIV/0!</v>
      </c>
      <c r="Q282" s="47">
        <f t="shared" si="391"/>
        <v>0</v>
      </c>
      <c r="R282" s="47">
        <f t="shared" si="410"/>
        <v>0</v>
      </c>
      <c r="S282" s="559"/>
      <c r="T282" s="15" t="b">
        <f t="shared" si="409"/>
        <v>1</v>
      </c>
      <c r="CG282" s="70"/>
      <c r="CJ282" s="69" t="b">
        <f t="shared" si="383"/>
        <v>1</v>
      </c>
    </row>
    <row r="283" spans="1:88" s="17" customFormat="1" x14ac:dyDescent="0.25">
      <c r="A283" s="91"/>
      <c r="B283" s="92" t="s">
        <v>14</v>
      </c>
      <c r="C283" s="81"/>
      <c r="D283" s="47" t="e">
        <f>D289+#REF!</f>
        <v>#REF!</v>
      </c>
      <c r="E283" s="47" t="e">
        <f>E289+#REF!</f>
        <v>#REF!</v>
      </c>
      <c r="F283" s="47" t="e">
        <f>F289+#REF!</f>
        <v>#REF!</v>
      </c>
      <c r="G283" s="47">
        <f t="shared" ref="G283:I283" si="413">G289</f>
        <v>374092.7</v>
      </c>
      <c r="H283" s="47">
        <f t="shared" si="413"/>
        <v>374092.7</v>
      </c>
      <c r="I283" s="47">
        <f t="shared" si="413"/>
        <v>0</v>
      </c>
      <c r="J283" s="83">
        <f>I283/H283</f>
        <v>0</v>
      </c>
      <c r="K283" s="47">
        <f t="shared" ref="K283" si="414">K289</f>
        <v>0</v>
      </c>
      <c r="L283" s="82">
        <f>K283/H283</f>
        <v>0</v>
      </c>
      <c r="M283" s="111" t="e">
        <f>K283/I283</f>
        <v>#DIV/0!</v>
      </c>
      <c r="N283" s="47">
        <f t="shared" ref="N283" si="415">N289</f>
        <v>291251.55</v>
      </c>
      <c r="O283" s="47">
        <f t="shared" si="393"/>
        <v>82841.149999999994</v>
      </c>
      <c r="P283" s="82">
        <f t="shared" si="363"/>
        <v>0.78</v>
      </c>
      <c r="Q283" s="47">
        <f t="shared" si="391"/>
        <v>82841.149999999994</v>
      </c>
      <c r="R283" s="47">
        <f t="shared" si="410"/>
        <v>0</v>
      </c>
      <c r="S283" s="559"/>
      <c r="T283" s="15" t="b">
        <f t="shared" si="409"/>
        <v>0</v>
      </c>
      <c r="CG283" s="70"/>
      <c r="CJ283" s="69" t="b">
        <f t="shared" si="383"/>
        <v>1</v>
      </c>
    </row>
    <row r="284" spans="1:88" s="17" customFormat="1" x14ac:dyDescent="0.25">
      <c r="A284" s="91"/>
      <c r="B284" s="92" t="s">
        <v>25</v>
      </c>
      <c r="C284" s="81"/>
      <c r="D284" s="47"/>
      <c r="E284" s="47"/>
      <c r="F284" s="47"/>
      <c r="G284" s="47">
        <f t="shared" ref="G284:I284" si="416">G290</f>
        <v>32336.3</v>
      </c>
      <c r="H284" s="47">
        <f t="shared" si="416"/>
        <v>32336.3</v>
      </c>
      <c r="I284" s="47">
        <f t="shared" si="416"/>
        <v>0</v>
      </c>
      <c r="J284" s="83">
        <f t="shared" ref="J284:J292" si="417">I284/H284</f>
        <v>0</v>
      </c>
      <c r="K284" s="47">
        <f t="shared" ref="K284" si="418">K290</f>
        <v>0</v>
      </c>
      <c r="L284" s="82">
        <f t="shared" ref="L284:L292" si="419">K284/H284</f>
        <v>0</v>
      </c>
      <c r="M284" s="111" t="e">
        <f t="shared" ref="M284:M304" si="420">K284/I284</f>
        <v>#DIV/0!</v>
      </c>
      <c r="N284" s="47">
        <f t="shared" ref="N284" si="421">N290</f>
        <v>32336.3</v>
      </c>
      <c r="O284" s="47">
        <f t="shared" si="393"/>
        <v>0</v>
      </c>
      <c r="P284" s="82">
        <f t="shared" si="363"/>
        <v>1</v>
      </c>
      <c r="Q284" s="47">
        <f t="shared" si="391"/>
        <v>0</v>
      </c>
      <c r="R284" s="47">
        <f t="shared" si="410"/>
        <v>0</v>
      </c>
      <c r="S284" s="559"/>
      <c r="T284" s="15" t="b">
        <f t="shared" si="409"/>
        <v>0</v>
      </c>
      <c r="CG284" s="70"/>
      <c r="CJ284" s="69" t="b">
        <f t="shared" si="383"/>
        <v>1</v>
      </c>
    </row>
    <row r="285" spans="1:88" s="17" customFormat="1" x14ac:dyDescent="0.25">
      <c r="A285" s="91"/>
      <c r="B285" s="81" t="s">
        <v>32</v>
      </c>
      <c r="C285" s="81"/>
      <c r="D285" s="47"/>
      <c r="E285" s="47"/>
      <c r="F285" s="47"/>
      <c r="G285" s="47">
        <f t="shared" ref="G285:I285" si="422">G291</f>
        <v>0</v>
      </c>
      <c r="H285" s="47">
        <f t="shared" si="422"/>
        <v>0</v>
      </c>
      <c r="I285" s="47">
        <f t="shared" si="422"/>
        <v>0</v>
      </c>
      <c r="J285" s="109" t="e">
        <f t="shared" si="417"/>
        <v>#DIV/0!</v>
      </c>
      <c r="K285" s="47">
        <f t="shared" ref="K285" si="423">K291</f>
        <v>0</v>
      </c>
      <c r="L285" s="111" t="e">
        <f t="shared" si="419"/>
        <v>#DIV/0!</v>
      </c>
      <c r="M285" s="111" t="e">
        <f t="shared" si="420"/>
        <v>#DIV/0!</v>
      </c>
      <c r="N285" s="47">
        <f t="shared" ref="N285" si="424">N291</f>
        <v>0</v>
      </c>
      <c r="O285" s="47">
        <f t="shared" si="393"/>
        <v>0</v>
      </c>
      <c r="P285" s="111" t="e">
        <f t="shared" si="363"/>
        <v>#DIV/0!</v>
      </c>
      <c r="Q285" s="47">
        <f t="shared" si="391"/>
        <v>0</v>
      </c>
      <c r="R285" s="47">
        <f t="shared" si="410"/>
        <v>0</v>
      </c>
      <c r="S285" s="559"/>
      <c r="T285" s="15" t="b">
        <f t="shared" si="409"/>
        <v>1</v>
      </c>
      <c r="CG285" s="70"/>
      <c r="CJ285" s="69" t="b">
        <f t="shared" si="383"/>
        <v>1</v>
      </c>
    </row>
    <row r="286" spans="1:88" s="17" customFormat="1" x14ac:dyDescent="0.25">
      <c r="A286" s="93"/>
      <c r="B286" s="92" t="s">
        <v>17</v>
      </c>
      <c r="C286" s="81"/>
      <c r="D286" s="47"/>
      <c r="E286" s="47"/>
      <c r="F286" s="47"/>
      <c r="G286" s="47">
        <f t="shared" ref="G286:I286" si="425">G292</f>
        <v>0</v>
      </c>
      <c r="H286" s="47">
        <f t="shared" si="425"/>
        <v>0</v>
      </c>
      <c r="I286" s="47">
        <f t="shared" si="425"/>
        <v>0</v>
      </c>
      <c r="J286" s="109" t="e">
        <f t="shared" si="417"/>
        <v>#DIV/0!</v>
      </c>
      <c r="K286" s="47">
        <f t="shared" ref="K286" si="426">K292</f>
        <v>0</v>
      </c>
      <c r="L286" s="111" t="e">
        <f t="shared" si="419"/>
        <v>#DIV/0!</v>
      </c>
      <c r="M286" s="111" t="e">
        <f t="shared" si="420"/>
        <v>#DIV/0!</v>
      </c>
      <c r="N286" s="47">
        <f t="shared" ref="N286" si="427">N292</f>
        <v>0</v>
      </c>
      <c r="O286" s="47">
        <f t="shared" si="393"/>
        <v>0</v>
      </c>
      <c r="P286" s="111" t="e">
        <f t="shared" si="363"/>
        <v>#DIV/0!</v>
      </c>
      <c r="Q286" s="47">
        <f t="shared" si="391"/>
        <v>0</v>
      </c>
      <c r="R286" s="47">
        <f t="shared" si="410"/>
        <v>0</v>
      </c>
      <c r="S286" s="560"/>
      <c r="T286" s="15" t="b">
        <f t="shared" si="409"/>
        <v>1</v>
      </c>
      <c r="CG286" s="70"/>
      <c r="CJ286" s="69" t="b">
        <f t="shared" si="383"/>
        <v>1</v>
      </c>
    </row>
    <row r="287" spans="1:88" s="71" customFormat="1" ht="69.75" x14ac:dyDescent="0.25">
      <c r="A287" s="175" t="s">
        <v>164</v>
      </c>
      <c r="B287" s="303" t="s">
        <v>451</v>
      </c>
      <c r="C287" s="166" t="s">
        <v>7</v>
      </c>
      <c r="D287" s="74" t="e">
        <f>D289</f>
        <v>#REF!</v>
      </c>
      <c r="E287" s="74">
        <f>E289</f>
        <v>0</v>
      </c>
      <c r="F287" s="74" t="e">
        <f>F289</f>
        <v>#REF!</v>
      </c>
      <c r="G287" s="74">
        <f>SUM(G288:G292)</f>
        <v>406429</v>
      </c>
      <c r="H287" s="74">
        <f t="shared" ref="H287:K287" si="428">SUM(H288:H292)</f>
        <v>406429</v>
      </c>
      <c r="I287" s="74">
        <f t="shared" si="428"/>
        <v>0</v>
      </c>
      <c r="J287" s="176">
        <f t="shared" si="417"/>
        <v>0</v>
      </c>
      <c r="K287" s="74">
        <f t="shared" si="428"/>
        <v>0</v>
      </c>
      <c r="L287" s="167">
        <f t="shared" si="419"/>
        <v>0</v>
      </c>
      <c r="M287" s="492" t="e">
        <f t="shared" si="420"/>
        <v>#DIV/0!</v>
      </c>
      <c r="N287" s="74">
        <f t="shared" ref="N287" si="429">SUM(N288:N292)</f>
        <v>323587.84999999998</v>
      </c>
      <c r="O287" s="74">
        <f>H287-N287</f>
        <v>82841.149999999994</v>
      </c>
      <c r="P287" s="167">
        <f t="shared" si="363"/>
        <v>0.8</v>
      </c>
      <c r="Q287" s="74" t="e">
        <f>Q288+Q289+Q290+Q291+#REF!+Q292</f>
        <v>#REF!</v>
      </c>
      <c r="R287" s="74">
        <f t="shared" si="410"/>
        <v>0</v>
      </c>
      <c r="S287" s="549"/>
      <c r="T287" s="71" t="e">
        <f t="shared" si="409"/>
        <v>#REF!</v>
      </c>
      <c r="CJ287" s="69" t="b">
        <f t="shared" si="383"/>
        <v>1</v>
      </c>
    </row>
    <row r="288" spans="1:88" s="69" customFormat="1" x14ac:dyDescent="0.25">
      <c r="A288" s="290"/>
      <c r="B288" s="299" t="s">
        <v>16</v>
      </c>
      <c r="C288" s="22"/>
      <c r="D288" s="18"/>
      <c r="E288" s="18"/>
      <c r="F288" s="18"/>
      <c r="G288" s="443">
        <f>G294+G306</f>
        <v>0</v>
      </c>
      <c r="H288" s="443">
        <f t="shared" ref="H288:I288" si="430">H294+H306</f>
        <v>0</v>
      </c>
      <c r="I288" s="443">
        <f t="shared" si="430"/>
        <v>0</v>
      </c>
      <c r="J288" s="179" t="e">
        <f t="shared" si="417"/>
        <v>#DIV/0!</v>
      </c>
      <c r="K288" s="443">
        <f t="shared" ref="K288" si="431">K294+K306</f>
        <v>0</v>
      </c>
      <c r="L288" s="170" t="e">
        <f t="shared" si="419"/>
        <v>#DIV/0!</v>
      </c>
      <c r="M288" s="170" t="e">
        <f>K288/I288</f>
        <v>#DIV/0!</v>
      </c>
      <c r="N288" s="443">
        <f t="shared" ref="N288" si="432">N294+N306</f>
        <v>0</v>
      </c>
      <c r="O288" s="443">
        <f>H288-N288</f>
        <v>0</v>
      </c>
      <c r="P288" s="170" t="e">
        <f t="shared" ref="P288:P292" si="433">P300</f>
        <v>#DIV/0!</v>
      </c>
      <c r="Q288" s="291" t="e">
        <f>Q300</f>
        <v>#REF!</v>
      </c>
      <c r="R288" s="443">
        <f t="shared" si="410"/>
        <v>0</v>
      </c>
      <c r="S288" s="550"/>
      <c r="T288" s="69" t="e">
        <f t="shared" si="409"/>
        <v>#REF!</v>
      </c>
      <c r="CJ288" s="69" t="b">
        <f t="shared" si="383"/>
        <v>1</v>
      </c>
    </row>
    <row r="289" spans="1:88" s="69" customFormat="1" x14ac:dyDescent="0.25">
      <c r="A289" s="290"/>
      <c r="B289" s="299" t="s">
        <v>14</v>
      </c>
      <c r="C289" s="22"/>
      <c r="D289" s="443" t="e">
        <f>D301+#REF!+#REF!+#REF!</f>
        <v>#REF!</v>
      </c>
      <c r="E289" s="443"/>
      <c r="F289" s="443" t="e">
        <f>F301+#REF!+#REF!+#REF!</f>
        <v>#REF!</v>
      </c>
      <c r="G289" s="443">
        <f t="shared" ref="G289:I289" si="434">G295+G307</f>
        <v>374092.7</v>
      </c>
      <c r="H289" s="443">
        <f t="shared" si="434"/>
        <v>374092.7</v>
      </c>
      <c r="I289" s="443">
        <f t="shared" si="434"/>
        <v>0</v>
      </c>
      <c r="J289" s="180">
        <f t="shared" si="417"/>
        <v>0</v>
      </c>
      <c r="K289" s="443">
        <f t="shared" ref="K289" si="435">K295+K307</f>
        <v>0</v>
      </c>
      <c r="L289" s="171">
        <f t="shared" si="419"/>
        <v>0</v>
      </c>
      <c r="M289" s="170" t="e">
        <f t="shared" si="420"/>
        <v>#DIV/0!</v>
      </c>
      <c r="N289" s="443">
        <f t="shared" ref="N289" si="436">N295+N307</f>
        <v>291251.55</v>
      </c>
      <c r="O289" s="443">
        <f t="shared" ref="O289:O292" si="437">H289-N289</f>
        <v>82841.149999999994</v>
      </c>
      <c r="P289" s="171">
        <f t="shared" si="433"/>
        <v>0.78</v>
      </c>
      <c r="Q289" s="291" t="e">
        <f>Q301</f>
        <v>#REF!</v>
      </c>
      <c r="R289" s="443">
        <f t="shared" si="410"/>
        <v>0</v>
      </c>
      <c r="S289" s="550"/>
      <c r="T289" s="69" t="e">
        <f t="shared" si="409"/>
        <v>#REF!</v>
      </c>
      <c r="CJ289" s="69" t="b">
        <f t="shared" si="383"/>
        <v>1</v>
      </c>
    </row>
    <row r="290" spans="1:88" s="69" customFormat="1" x14ac:dyDescent="0.25">
      <c r="A290" s="290"/>
      <c r="B290" s="299" t="s">
        <v>25</v>
      </c>
      <c r="C290" s="22"/>
      <c r="D290" s="18"/>
      <c r="E290" s="18"/>
      <c r="F290" s="18"/>
      <c r="G290" s="443">
        <f t="shared" ref="G290:I290" si="438">G296+G308</f>
        <v>32336.3</v>
      </c>
      <c r="H290" s="443">
        <f t="shared" si="438"/>
        <v>32336.3</v>
      </c>
      <c r="I290" s="443">
        <f t="shared" si="438"/>
        <v>0</v>
      </c>
      <c r="J290" s="180">
        <f t="shared" si="417"/>
        <v>0</v>
      </c>
      <c r="K290" s="443">
        <f t="shared" ref="K290" si="439">K296+K308</f>
        <v>0</v>
      </c>
      <c r="L290" s="171">
        <f t="shared" si="419"/>
        <v>0</v>
      </c>
      <c r="M290" s="170" t="e">
        <f t="shared" si="420"/>
        <v>#DIV/0!</v>
      </c>
      <c r="N290" s="443">
        <f t="shared" ref="N290" si="440">N296+N308</f>
        <v>32336.3</v>
      </c>
      <c r="O290" s="443">
        <f t="shared" si="437"/>
        <v>0</v>
      </c>
      <c r="P290" s="171">
        <f t="shared" si="433"/>
        <v>1</v>
      </c>
      <c r="Q290" s="291" t="e">
        <f>Q302</f>
        <v>#REF!</v>
      </c>
      <c r="R290" s="443">
        <f t="shared" si="410"/>
        <v>0</v>
      </c>
      <c r="S290" s="550"/>
      <c r="T290" s="69" t="e">
        <f t="shared" si="409"/>
        <v>#REF!</v>
      </c>
      <c r="CJ290" s="69" t="b">
        <f t="shared" si="383"/>
        <v>1</v>
      </c>
    </row>
    <row r="291" spans="1:88" s="69" customFormat="1" x14ac:dyDescent="0.25">
      <c r="A291" s="290"/>
      <c r="B291" s="340" t="s">
        <v>32</v>
      </c>
      <c r="C291" s="22"/>
      <c r="D291" s="18"/>
      <c r="E291" s="18"/>
      <c r="F291" s="18"/>
      <c r="G291" s="443">
        <f t="shared" ref="G291:I291" si="441">G297+G309</f>
        <v>0</v>
      </c>
      <c r="H291" s="443">
        <f t="shared" si="441"/>
        <v>0</v>
      </c>
      <c r="I291" s="443">
        <f t="shared" si="441"/>
        <v>0</v>
      </c>
      <c r="J291" s="179" t="e">
        <f t="shared" si="417"/>
        <v>#DIV/0!</v>
      </c>
      <c r="K291" s="443">
        <f t="shared" ref="K291" si="442">K297+K309</f>
        <v>0</v>
      </c>
      <c r="L291" s="170" t="e">
        <f t="shared" si="419"/>
        <v>#DIV/0!</v>
      </c>
      <c r="M291" s="170" t="e">
        <f t="shared" si="420"/>
        <v>#DIV/0!</v>
      </c>
      <c r="N291" s="443">
        <f t="shared" ref="N291" si="443">N297+N309</f>
        <v>0</v>
      </c>
      <c r="O291" s="443">
        <f t="shared" si="437"/>
        <v>0</v>
      </c>
      <c r="P291" s="170" t="e">
        <f t="shared" si="433"/>
        <v>#DIV/0!</v>
      </c>
      <c r="Q291" s="291" t="e">
        <f>Q303</f>
        <v>#REF!</v>
      </c>
      <c r="R291" s="443">
        <f t="shared" si="410"/>
        <v>0</v>
      </c>
      <c r="S291" s="550"/>
      <c r="T291" s="69" t="e">
        <f t="shared" si="409"/>
        <v>#REF!</v>
      </c>
      <c r="CJ291" s="69" t="b">
        <f t="shared" si="383"/>
        <v>1</v>
      </c>
    </row>
    <row r="292" spans="1:88" s="69" customFormat="1" x14ac:dyDescent="0.25">
      <c r="A292" s="293"/>
      <c r="B292" s="299" t="s">
        <v>17</v>
      </c>
      <c r="C292" s="22"/>
      <c r="D292" s="18"/>
      <c r="E292" s="18"/>
      <c r="F292" s="18"/>
      <c r="G292" s="443">
        <f t="shared" ref="G292:I292" si="444">G298+G310</f>
        <v>0</v>
      </c>
      <c r="H292" s="443">
        <f t="shared" si="444"/>
        <v>0</v>
      </c>
      <c r="I292" s="443">
        <f t="shared" si="444"/>
        <v>0</v>
      </c>
      <c r="J292" s="179" t="e">
        <f t="shared" si="417"/>
        <v>#DIV/0!</v>
      </c>
      <c r="K292" s="443">
        <f t="shared" ref="K292" si="445">K298+K310</f>
        <v>0</v>
      </c>
      <c r="L292" s="170" t="e">
        <f t="shared" si="419"/>
        <v>#DIV/0!</v>
      </c>
      <c r="M292" s="170" t="e">
        <f t="shared" si="420"/>
        <v>#DIV/0!</v>
      </c>
      <c r="N292" s="443">
        <f t="shared" ref="N292" si="446">N298+N310</f>
        <v>0</v>
      </c>
      <c r="O292" s="443">
        <f t="shared" si="437"/>
        <v>0</v>
      </c>
      <c r="P292" s="170" t="e">
        <f t="shared" si="433"/>
        <v>#DIV/0!</v>
      </c>
      <c r="Q292" s="291" t="e">
        <f>Q304</f>
        <v>#REF!</v>
      </c>
      <c r="R292" s="443">
        <f t="shared" si="410"/>
        <v>0</v>
      </c>
      <c r="S292" s="551"/>
      <c r="T292" s="69" t="e">
        <f t="shared" si="409"/>
        <v>#REF!</v>
      </c>
      <c r="CJ292" s="69" t="b">
        <f t="shared" si="383"/>
        <v>1</v>
      </c>
    </row>
    <row r="293" spans="1:88" s="75" customFormat="1" ht="46.5" customHeight="1" x14ac:dyDescent="0.25">
      <c r="A293" s="374" t="s">
        <v>165</v>
      </c>
      <c r="B293" s="493" t="s">
        <v>449</v>
      </c>
      <c r="C293" s="230" t="s">
        <v>23</v>
      </c>
      <c r="D293" s="376" t="e">
        <f>D294+D295+D296+D297+#REF!+D298</f>
        <v>#REF!</v>
      </c>
      <c r="E293" s="376" t="e">
        <f>E294+E295+E296+E297+#REF!+E298</f>
        <v>#REF!</v>
      </c>
      <c r="F293" s="376" t="e">
        <f>F294+F295+F296+F297+#REF!+F298</f>
        <v>#REF!</v>
      </c>
      <c r="G293" s="376">
        <f>SUM(G294:G298)</f>
        <v>406136.3</v>
      </c>
      <c r="H293" s="376">
        <f t="shared" ref="H293:I293" si="447">SUM(H294:H298)</f>
        <v>406136.3</v>
      </c>
      <c r="I293" s="376">
        <f t="shared" si="447"/>
        <v>0</v>
      </c>
      <c r="J293" s="378">
        <f>I293/H293</f>
        <v>0</v>
      </c>
      <c r="K293" s="376">
        <f t="shared" ref="K293" si="448">SUM(K294:K298)</f>
        <v>0</v>
      </c>
      <c r="L293" s="248">
        <f>K293/H293</f>
        <v>0</v>
      </c>
      <c r="M293" s="170" t="e">
        <f t="shared" si="420"/>
        <v>#DIV/0!</v>
      </c>
      <c r="N293" s="376">
        <f t="shared" ref="N293" si="449">SUM(N294:N298)</f>
        <v>323295.15000000002</v>
      </c>
      <c r="O293" s="376">
        <f>H293-N293</f>
        <v>82841.149999999994</v>
      </c>
      <c r="P293" s="248">
        <f t="shared" ref="P293:P310" si="450">N293/H293</f>
        <v>0.8</v>
      </c>
      <c r="Q293" s="18" t="e">
        <f>D293+H293-N293-#REF!</f>
        <v>#REF!</v>
      </c>
      <c r="R293" s="376">
        <f t="shared" si="410"/>
        <v>0</v>
      </c>
      <c r="S293" s="549"/>
      <c r="T293" s="69" t="e">
        <f t="shared" si="409"/>
        <v>#REF!</v>
      </c>
      <c r="CJ293" s="69" t="b">
        <f t="shared" si="383"/>
        <v>1</v>
      </c>
    </row>
    <row r="294" spans="1:88" s="409" customFormat="1" x14ac:dyDescent="0.25">
      <c r="A294" s="380"/>
      <c r="B294" s="299" t="s">
        <v>16</v>
      </c>
      <c r="C294" s="340"/>
      <c r="D294" s="443"/>
      <c r="E294" s="443"/>
      <c r="F294" s="443"/>
      <c r="G294" s="443">
        <f>G300</f>
        <v>0</v>
      </c>
      <c r="H294" s="443">
        <f t="shared" ref="H294:I294" si="451">H300</f>
        <v>0</v>
      </c>
      <c r="I294" s="443">
        <f t="shared" si="451"/>
        <v>0</v>
      </c>
      <c r="J294" s="179" t="e">
        <f t="shared" ref="J294" si="452">I294/H294</f>
        <v>#DIV/0!</v>
      </c>
      <c r="K294" s="443">
        <f t="shared" ref="K294:K298" si="453">K300</f>
        <v>0</v>
      </c>
      <c r="L294" s="170" t="e">
        <f t="shared" ref="L294" si="454">K294/H294</f>
        <v>#DIV/0!</v>
      </c>
      <c r="M294" s="170" t="e">
        <f t="shared" si="420"/>
        <v>#DIV/0!</v>
      </c>
      <c r="N294" s="443">
        <f t="shared" ref="N294:N298" si="455">N300</f>
        <v>0</v>
      </c>
      <c r="O294" s="443">
        <f>H294-N294</f>
        <v>0</v>
      </c>
      <c r="P294" s="170" t="e">
        <f t="shared" si="450"/>
        <v>#DIV/0!</v>
      </c>
      <c r="Q294" s="18" t="e">
        <f>D294+H294-N294-#REF!</f>
        <v>#REF!</v>
      </c>
      <c r="R294" s="454">
        <f t="shared" si="410"/>
        <v>0</v>
      </c>
      <c r="S294" s="550"/>
      <c r="T294" s="69" t="e">
        <f t="shared" si="409"/>
        <v>#REF!</v>
      </c>
      <c r="CJ294" s="69" t="b">
        <f t="shared" si="383"/>
        <v>1</v>
      </c>
    </row>
    <row r="295" spans="1:88" s="409" customFormat="1" x14ac:dyDescent="0.25">
      <c r="A295" s="380"/>
      <c r="B295" s="299" t="s">
        <v>14</v>
      </c>
      <c r="C295" s="340"/>
      <c r="D295" s="443"/>
      <c r="E295" s="443"/>
      <c r="F295" s="443"/>
      <c r="G295" s="443">
        <f t="shared" ref="G295:I298" si="456">G301</f>
        <v>373800</v>
      </c>
      <c r="H295" s="443">
        <f t="shared" si="456"/>
        <v>373800</v>
      </c>
      <c r="I295" s="443">
        <f t="shared" si="456"/>
        <v>0</v>
      </c>
      <c r="J295" s="180">
        <f>I295/H295</f>
        <v>0</v>
      </c>
      <c r="K295" s="443">
        <f t="shared" si="453"/>
        <v>0</v>
      </c>
      <c r="L295" s="171">
        <f>K295/H295</f>
        <v>0</v>
      </c>
      <c r="M295" s="170" t="e">
        <f t="shared" si="420"/>
        <v>#DIV/0!</v>
      </c>
      <c r="N295" s="443">
        <f t="shared" si="455"/>
        <v>290958.84999999998</v>
      </c>
      <c r="O295" s="443">
        <f t="shared" ref="O295:O298" si="457">H295-N295</f>
        <v>82841.149999999994</v>
      </c>
      <c r="P295" s="171">
        <f t="shared" si="450"/>
        <v>0.78</v>
      </c>
      <c r="Q295" s="18" t="e">
        <f>D295+H295-N295-#REF!</f>
        <v>#REF!</v>
      </c>
      <c r="R295" s="65">
        <f t="shared" si="410"/>
        <v>0</v>
      </c>
      <c r="S295" s="550"/>
      <c r="T295" s="69" t="e">
        <f t="shared" si="409"/>
        <v>#REF!</v>
      </c>
      <c r="CJ295" s="69" t="b">
        <f t="shared" si="383"/>
        <v>1</v>
      </c>
    </row>
    <row r="296" spans="1:88" s="409" customFormat="1" x14ac:dyDescent="0.25">
      <c r="A296" s="380"/>
      <c r="B296" s="299" t="s">
        <v>25</v>
      </c>
      <c r="C296" s="340"/>
      <c r="D296" s="443"/>
      <c r="E296" s="443"/>
      <c r="F296" s="443"/>
      <c r="G296" s="443">
        <f t="shared" si="456"/>
        <v>32336.3</v>
      </c>
      <c r="H296" s="443">
        <f t="shared" si="456"/>
        <v>32336.3</v>
      </c>
      <c r="I296" s="443">
        <f t="shared" si="456"/>
        <v>0</v>
      </c>
      <c r="J296" s="180">
        <f t="shared" ref="J296:J298" si="458">I296/H296</f>
        <v>0</v>
      </c>
      <c r="K296" s="443">
        <f t="shared" si="453"/>
        <v>0</v>
      </c>
      <c r="L296" s="171">
        <f t="shared" ref="L296:L298" si="459">K296/H296</f>
        <v>0</v>
      </c>
      <c r="M296" s="170" t="e">
        <f t="shared" si="420"/>
        <v>#DIV/0!</v>
      </c>
      <c r="N296" s="443">
        <f t="shared" si="455"/>
        <v>32336.3</v>
      </c>
      <c r="O296" s="443">
        <f t="shared" si="457"/>
        <v>0</v>
      </c>
      <c r="P296" s="171">
        <f t="shared" si="450"/>
        <v>1</v>
      </c>
      <c r="Q296" s="18" t="e">
        <f>D296+H296-N296-#REF!</f>
        <v>#REF!</v>
      </c>
      <c r="R296" s="65">
        <f t="shared" si="410"/>
        <v>0</v>
      </c>
      <c r="S296" s="550"/>
      <c r="T296" s="69" t="e">
        <f t="shared" si="409"/>
        <v>#REF!</v>
      </c>
      <c r="CJ296" s="69" t="b">
        <f t="shared" si="383"/>
        <v>1</v>
      </c>
    </row>
    <row r="297" spans="1:88" s="409" customFormat="1" x14ac:dyDescent="0.25">
      <c r="A297" s="380"/>
      <c r="B297" s="340" t="s">
        <v>32</v>
      </c>
      <c r="C297" s="340"/>
      <c r="D297" s="443"/>
      <c r="E297" s="443"/>
      <c r="F297" s="443"/>
      <c r="G297" s="443">
        <f t="shared" si="456"/>
        <v>0</v>
      </c>
      <c r="H297" s="443">
        <f t="shared" si="456"/>
        <v>0</v>
      </c>
      <c r="I297" s="443">
        <f t="shared" si="456"/>
        <v>0</v>
      </c>
      <c r="J297" s="179" t="e">
        <f t="shared" si="458"/>
        <v>#DIV/0!</v>
      </c>
      <c r="K297" s="443">
        <f t="shared" si="453"/>
        <v>0</v>
      </c>
      <c r="L297" s="170" t="e">
        <f t="shared" si="459"/>
        <v>#DIV/0!</v>
      </c>
      <c r="M297" s="170" t="e">
        <f t="shared" si="420"/>
        <v>#DIV/0!</v>
      </c>
      <c r="N297" s="443">
        <f t="shared" si="455"/>
        <v>0</v>
      </c>
      <c r="O297" s="443">
        <f t="shared" si="457"/>
        <v>0</v>
      </c>
      <c r="P297" s="170" t="e">
        <f t="shared" si="450"/>
        <v>#DIV/0!</v>
      </c>
      <c r="Q297" s="18" t="e">
        <f>D297+H297-N297-#REF!</f>
        <v>#REF!</v>
      </c>
      <c r="R297" s="454">
        <f t="shared" si="410"/>
        <v>0</v>
      </c>
      <c r="S297" s="550"/>
      <c r="T297" s="69" t="e">
        <f t="shared" si="409"/>
        <v>#REF!</v>
      </c>
      <c r="CJ297" s="69" t="b">
        <f t="shared" si="383"/>
        <v>1</v>
      </c>
    </row>
    <row r="298" spans="1:88" s="409" customFormat="1" x14ac:dyDescent="0.25">
      <c r="A298" s="381"/>
      <c r="B298" s="299" t="s">
        <v>17</v>
      </c>
      <c r="C298" s="340"/>
      <c r="D298" s="443"/>
      <c r="E298" s="443"/>
      <c r="F298" s="443"/>
      <c r="G298" s="443">
        <f t="shared" si="456"/>
        <v>0</v>
      </c>
      <c r="H298" s="443">
        <f t="shared" si="456"/>
        <v>0</v>
      </c>
      <c r="I298" s="443">
        <f t="shared" si="456"/>
        <v>0</v>
      </c>
      <c r="J298" s="179" t="e">
        <f t="shared" si="458"/>
        <v>#DIV/0!</v>
      </c>
      <c r="K298" s="443">
        <f t="shared" si="453"/>
        <v>0</v>
      </c>
      <c r="L298" s="170" t="e">
        <f t="shared" si="459"/>
        <v>#DIV/0!</v>
      </c>
      <c r="M298" s="170" t="e">
        <f t="shared" si="420"/>
        <v>#DIV/0!</v>
      </c>
      <c r="N298" s="443">
        <f t="shared" si="455"/>
        <v>0</v>
      </c>
      <c r="O298" s="443">
        <f t="shared" si="457"/>
        <v>0</v>
      </c>
      <c r="P298" s="170" t="e">
        <f t="shared" si="450"/>
        <v>#DIV/0!</v>
      </c>
      <c r="Q298" s="18" t="e">
        <f>D298+H298-N298-#REF!</f>
        <v>#REF!</v>
      </c>
      <c r="R298" s="454">
        <f t="shared" si="410"/>
        <v>0</v>
      </c>
      <c r="S298" s="551"/>
      <c r="T298" s="69" t="e">
        <f t="shared" si="409"/>
        <v>#REF!</v>
      </c>
      <c r="CJ298" s="69" t="b">
        <f t="shared" si="383"/>
        <v>1</v>
      </c>
    </row>
    <row r="299" spans="1:88" s="69" customFormat="1" ht="57.75" customHeight="1" x14ac:dyDescent="0.25">
      <c r="A299" s="374" t="s">
        <v>450</v>
      </c>
      <c r="B299" s="493" t="s">
        <v>195</v>
      </c>
      <c r="C299" s="230"/>
      <c r="D299" s="376" t="e">
        <f>D300+D301+D302+D303+#REF!+D304</f>
        <v>#REF!</v>
      </c>
      <c r="E299" s="376" t="e">
        <f>E300+E301+E302+E303+#REF!+E304</f>
        <v>#REF!</v>
      </c>
      <c r="F299" s="376" t="e">
        <f>F300+F301+F302+F303+#REF!+F304</f>
        <v>#REF!</v>
      </c>
      <c r="G299" s="376">
        <f>SUM(G300:G304)</f>
        <v>406136.3</v>
      </c>
      <c r="H299" s="376">
        <f t="shared" ref="H299:K299" si="460">SUM(H300:H304)</f>
        <v>406136.3</v>
      </c>
      <c r="I299" s="376">
        <f t="shared" si="460"/>
        <v>0</v>
      </c>
      <c r="J299" s="378">
        <f>I299/H299</f>
        <v>0</v>
      </c>
      <c r="K299" s="376">
        <f t="shared" si="460"/>
        <v>0</v>
      </c>
      <c r="L299" s="248">
        <f>K299/H299</f>
        <v>0</v>
      </c>
      <c r="M299" s="170" t="e">
        <f t="shared" si="420"/>
        <v>#DIV/0!</v>
      </c>
      <c r="N299" s="376">
        <f t="shared" ref="N299" si="461">SUM(N300:N304)</f>
        <v>323295.15000000002</v>
      </c>
      <c r="O299" s="376">
        <f>H299-N299</f>
        <v>82841.149999999994</v>
      </c>
      <c r="P299" s="248">
        <f t="shared" si="450"/>
        <v>0.8</v>
      </c>
      <c r="Q299" s="18" t="e">
        <f>D299+H299-N299-#REF!</f>
        <v>#REF!</v>
      </c>
      <c r="R299" s="376">
        <f t="shared" si="410"/>
        <v>0</v>
      </c>
      <c r="S299" s="549" t="s">
        <v>531</v>
      </c>
      <c r="T299" s="69" t="b">
        <f t="shared" ref="T299:T304" si="462">H311-K311=Q311</f>
        <v>0</v>
      </c>
      <c r="CJ299" s="69" t="b">
        <f t="shared" si="383"/>
        <v>1</v>
      </c>
    </row>
    <row r="300" spans="1:88" s="409" customFormat="1" ht="61.5" customHeight="1" x14ac:dyDescent="0.25">
      <c r="A300" s="380"/>
      <c r="B300" s="299" t="s">
        <v>16</v>
      </c>
      <c r="C300" s="340"/>
      <c r="D300" s="443"/>
      <c r="E300" s="443"/>
      <c r="F300" s="443"/>
      <c r="G300" s="443"/>
      <c r="H300" s="443"/>
      <c r="I300" s="454"/>
      <c r="J300" s="179" t="e">
        <f t="shared" ref="J300" si="463">I300/H300</f>
        <v>#DIV/0!</v>
      </c>
      <c r="K300" s="443"/>
      <c r="L300" s="170" t="e">
        <f>K300/H300</f>
        <v>#DIV/0!</v>
      </c>
      <c r="M300" s="170" t="e">
        <f t="shared" si="420"/>
        <v>#DIV/0!</v>
      </c>
      <c r="N300" s="443"/>
      <c r="O300" s="443">
        <f>H300-N300</f>
        <v>0</v>
      </c>
      <c r="P300" s="170" t="e">
        <f t="shared" si="450"/>
        <v>#DIV/0!</v>
      </c>
      <c r="Q300" s="18" t="e">
        <f>D300+H300-N300-#REF!</f>
        <v>#REF!</v>
      </c>
      <c r="R300" s="454">
        <f t="shared" si="410"/>
        <v>0</v>
      </c>
      <c r="S300" s="550"/>
      <c r="T300" s="69" t="b">
        <f t="shared" si="462"/>
        <v>1</v>
      </c>
      <c r="CG300" s="69"/>
      <c r="CJ300" s="69" t="b">
        <f t="shared" si="383"/>
        <v>1</v>
      </c>
    </row>
    <row r="301" spans="1:88" s="409" customFormat="1" ht="61.5" customHeight="1" x14ac:dyDescent="0.25">
      <c r="A301" s="380"/>
      <c r="B301" s="299" t="s">
        <v>14</v>
      </c>
      <c r="C301" s="340"/>
      <c r="D301" s="443"/>
      <c r="E301" s="443"/>
      <c r="F301" s="443"/>
      <c r="G301" s="443">
        <v>373800</v>
      </c>
      <c r="H301" s="443">
        <v>373800</v>
      </c>
      <c r="I301" s="443"/>
      <c r="J301" s="180">
        <f>I301/H301</f>
        <v>0</v>
      </c>
      <c r="K301" s="443"/>
      <c r="L301" s="171">
        <f>K301/H301</f>
        <v>0</v>
      </c>
      <c r="M301" s="170" t="e">
        <f t="shared" si="420"/>
        <v>#DIV/0!</v>
      </c>
      <c r="N301" s="443">
        <v>290958.84999999998</v>
      </c>
      <c r="O301" s="443">
        <f t="shared" ref="O301:O304" si="464">H301-N301</f>
        <v>82841.149999999994</v>
      </c>
      <c r="P301" s="171">
        <f t="shared" si="450"/>
        <v>0.78</v>
      </c>
      <c r="Q301" s="18" t="e">
        <f>D301+H301-N301-#REF!</f>
        <v>#REF!</v>
      </c>
      <c r="R301" s="65">
        <f t="shared" si="410"/>
        <v>0</v>
      </c>
      <c r="S301" s="550"/>
      <c r="T301" s="69" t="b">
        <f t="shared" si="462"/>
        <v>0</v>
      </c>
      <c r="CG301" s="69"/>
      <c r="CJ301" s="69" t="b">
        <f t="shared" si="383"/>
        <v>1</v>
      </c>
    </row>
    <row r="302" spans="1:88" s="409" customFormat="1" ht="61.5" customHeight="1" x14ac:dyDescent="0.25">
      <c r="A302" s="380"/>
      <c r="B302" s="299" t="s">
        <v>25</v>
      </c>
      <c r="C302" s="340"/>
      <c r="D302" s="443"/>
      <c r="E302" s="443"/>
      <c r="F302" s="443"/>
      <c r="G302" s="443">
        <v>32336.3</v>
      </c>
      <c r="H302" s="443">
        <v>32336.3</v>
      </c>
      <c r="I302" s="443"/>
      <c r="J302" s="180">
        <f t="shared" ref="J302:J310" si="465">I302/H302</f>
        <v>0</v>
      </c>
      <c r="K302" s="443"/>
      <c r="L302" s="171">
        <f t="shared" ref="L302:L304" si="466">K302/H302</f>
        <v>0</v>
      </c>
      <c r="M302" s="170" t="e">
        <f t="shared" si="420"/>
        <v>#DIV/0!</v>
      </c>
      <c r="N302" s="443">
        <v>32336.3</v>
      </c>
      <c r="O302" s="443">
        <f t="shared" si="464"/>
        <v>0</v>
      </c>
      <c r="P302" s="171">
        <f t="shared" si="450"/>
        <v>1</v>
      </c>
      <c r="Q302" s="18" t="e">
        <f>D302+H302-N302-#REF!</f>
        <v>#REF!</v>
      </c>
      <c r="R302" s="65">
        <f t="shared" si="410"/>
        <v>0</v>
      </c>
      <c r="S302" s="550"/>
      <c r="T302" s="69" t="b">
        <f t="shared" si="462"/>
        <v>1</v>
      </c>
      <c r="CG302" s="69"/>
      <c r="CJ302" s="69" t="b">
        <f t="shared" si="383"/>
        <v>1</v>
      </c>
    </row>
    <row r="303" spans="1:88" s="409" customFormat="1" ht="61.5" customHeight="1" x14ac:dyDescent="0.25">
      <c r="A303" s="380"/>
      <c r="B303" s="340" t="s">
        <v>32</v>
      </c>
      <c r="C303" s="340"/>
      <c r="D303" s="443"/>
      <c r="E303" s="443"/>
      <c r="F303" s="443"/>
      <c r="G303" s="443"/>
      <c r="H303" s="443"/>
      <c r="I303" s="454"/>
      <c r="J303" s="179" t="e">
        <f t="shared" si="465"/>
        <v>#DIV/0!</v>
      </c>
      <c r="K303" s="443"/>
      <c r="L303" s="170" t="e">
        <f t="shared" si="466"/>
        <v>#DIV/0!</v>
      </c>
      <c r="M303" s="170" t="e">
        <f t="shared" si="420"/>
        <v>#DIV/0!</v>
      </c>
      <c r="N303" s="443"/>
      <c r="O303" s="443">
        <f t="shared" si="464"/>
        <v>0</v>
      </c>
      <c r="P303" s="170" t="e">
        <f t="shared" si="450"/>
        <v>#DIV/0!</v>
      </c>
      <c r="Q303" s="18" t="e">
        <f>D303+H303-N303-#REF!</f>
        <v>#REF!</v>
      </c>
      <c r="R303" s="454">
        <f t="shared" si="410"/>
        <v>0</v>
      </c>
      <c r="S303" s="550"/>
      <c r="T303" s="69" t="b">
        <f t="shared" si="462"/>
        <v>1</v>
      </c>
      <c r="CG303" s="69"/>
      <c r="CJ303" s="69" t="b">
        <f t="shared" si="383"/>
        <v>1</v>
      </c>
    </row>
    <row r="304" spans="1:88" s="409" customFormat="1" ht="61.5" customHeight="1" collapsed="1" x14ac:dyDescent="0.25">
      <c r="A304" s="381"/>
      <c r="B304" s="299" t="s">
        <v>17</v>
      </c>
      <c r="C304" s="340"/>
      <c r="D304" s="443"/>
      <c r="E304" s="443"/>
      <c r="F304" s="443"/>
      <c r="G304" s="443"/>
      <c r="H304" s="443"/>
      <c r="I304" s="454"/>
      <c r="J304" s="179" t="e">
        <f t="shared" si="465"/>
        <v>#DIV/0!</v>
      </c>
      <c r="K304" s="443"/>
      <c r="L304" s="170" t="e">
        <f t="shared" si="466"/>
        <v>#DIV/0!</v>
      </c>
      <c r="M304" s="170" t="e">
        <f t="shared" si="420"/>
        <v>#DIV/0!</v>
      </c>
      <c r="N304" s="443"/>
      <c r="O304" s="443">
        <f t="shared" si="464"/>
        <v>0</v>
      </c>
      <c r="P304" s="170" t="e">
        <f t="shared" si="450"/>
        <v>#DIV/0!</v>
      </c>
      <c r="Q304" s="18" t="e">
        <f>D304+H304-N304-#REF!</f>
        <v>#REF!</v>
      </c>
      <c r="R304" s="454">
        <f t="shared" si="410"/>
        <v>0</v>
      </c>
      <c r="S304" s="551"/>
      <c r="T304" s="69" t="b">
        <f t="shared" si="462"/>
        <v>1</v>
      </c>
      <c r="CG304" s="69"/>
      <c r="CJ304" s="69" t="b">
        <f t="shared" si="383"/>
        <v>1</v>
      </c>
    </row>
    <row r="305" spans="1:88" s="409" customFormat="1" ht="128.25" customHeight="1" x14ac:dyDescent="0.25">
      <c r="A305" s="380" t="s">
        <v>478</v>
      </c>
      <c r="B305" s="493" t="s">
        <v>479</v>
      </c>
      <c r="C305" s="340"/>
      <c r="D305" s="443"/>
      <c r="E305" s="443"/>
      <c r="F305" s="443"/>
      <c r="G305" s="376">
        <f>SUM(G306:G310)</f>
        <v>292.7</v>
      </c>
      <c r="H305" s="376">
        <f t="shared" ref="H305:K305" si="467">SUM(H306:H310)</f>
        <v>292.7</v>
      </c>
      <c r="I305" s="376">
        <f t="shared" si="467"/>
        <v>0</v>
      </c>
      <c r="J305" s="179">
        <f t="shared" si="465"/>
        <v>0</v>
      </c>
      <c r="K305" s="376">
        <f t="shared" si="467"/>
        <v>0</v>
      </c>
      <c r="L305" s="170">
        <f>K305/H305</f>
        <v>0</v>
      </c>
      <c r="M305" s="170" t="e">
        <f t="shared" ref="M305:M309" si="468">K305/I305</f>
        <v>#DIV/0!</v>
      </c>
      <c r="N305" s="376">
        <f t="shared" ref="N305" si="469">SUM(N306:N310)</f>
        <v>292.7</v>
      </c>
      <c r="O305" s="376">
        <f>H305-N305</f>
        <v>0</v>
      </c>
      <c r="P305" s="248">
        <f t="shared" si="450"/>
        <v>1</v>
      </c>
      <c r="Q305" s="18"/>
      <c r="R305" s="454"/>
      <c r="S305" s="549" t="s">
        <v>521</v>
      </c>
      <c r="T305" s="69"/>
      <c r="CG305" s="69"/>
      <c r="CJ305" s="69"/>
    </row>
    <row r="306" spans="1:88" s="409" customFormat="1" ht="59.25" customHeight="1" x14ac:dyDescent="0.25">
      <c r="A306" s="380"/>
      <c r="B306" s="299" t="s">
        <v>16</v>
      </c>
      <c r="C306" s="340"/>
      <c r="D306" s="443"/>
      <c r="E306" s="443"/>
      <c r="F306" s="443"/>
      <c r="G306" s="443"/>
      <c r="H306" s="443"/>
      <c r="I306" s="454"/>
      <c r="J306" s="179" t="e">
        <f>I306/H306</f>
        <v>#DIV/0!</v>
      </c>
      <c r="K306" s="443"/>
      <c r="L306" s="170" t="e">
        <f>K306/H306</f>
        <v>#DIV/0!</v>
      </c>
      <c r="M306" s="170" t="e">
        <f t="shared" si="468"/>
        <v>#DIV/0!</v>
      </c>
      <c r="N306" s="443"/>
      <c r="O306" s="443">
        <f>H306-N306</f>
        <v>0</v>
      </c>
      <c r="P306" s="170" t="e">
        <f t="shared" si="450"/>
        <v>#DIV/0!</v>
      </c>
      <c r="Q306" s="18"/>
      <c r="R306" s="454"/>
      <c r="S306" s="550"/>
      <c r="T306" s="69"/>
      <c r="CG306" s="69"/>
      <c r="CJ306" s="69"/>
    </row>
    <row r="307" spans="1:88" s="409" customFormat="1" ht="59.25" customHeight="1" x14ac:dyDescent="0.25">
      <c r="A307" s="380"/>
      <c r="B307" s="299" t="s">
        <v>14</v>
      </c>
      <c r="C307" s="340"/>
      <c r="D307" s="443"/>
      <c r="E307" s="443"/>
      <c r="F307" s="443"/>
      <c r="G307" s="443">
        <v>292.7</v>
      </c>
      <c r="H307" s="443">
        <v>292.7</v>
      </c>
      <c r="I307" s="454"/>
      <c r="J307" s="179">
        <f t="shared" si="465"/>
        <v>0</v>
      </c>
      <c r="K307" s="443"/>
      <c r="L307" s="170">
        <f t="shared" ref="L307:L309" si="470">K307/H307</f>
        <v>0</v>
      </c>
      <c r="M307" s="170" t="e">
        <f t="shared" si="468"/>
        <v>#DIV/0!</v>
      </c>
      <c r="N307" s="443">
        <v>292.7</v>
      </c>
      <c r="O307" s="443">
        <f t="shared" ref="O307:O310" si="471">H307-N307</f>
        <v>0</v>
      </c>
      <c r="P307" s="171">
        <f t="shared" si="450"/>
        <v>1</v>
      </c>
      <c r="Q307" s="18"/>
      <c r="R307" s="454"/>
      <c r="S307" s="550"/>
      <c r="T307" s="69"/>
      <c r="CG307" s="69"/>
      <c r="CJ307" s="69"/>
    </row>
    <row r="308" spans="1:88" s="409" customFormat="1" ht="59.25" customHeight="1" x14ac:dyDescent="0.25">
      <c r="A308" s="380"/>
      <c r="B308" s="299" t="s">
        <v>25</v>
      </c>
      <c r="C308" s="340"/>
      <c r="D308" s="443"/>
      <c r="E308" s="443"/>
      <c r="F308" s="443"/>
      <c r="G308" s="443"/>
      <c r="H308" s="443"/>
      <c r="I308" s="454"/>
      <c r="J308" s="179" t="e">
        <f t="shared" si="465"/>
        <v>#DIV/0!</v>
      </c>
      <c r="K308" s="443"/>
      <c r="L308" s="170" t="e">
        <f t="shared" si="470"/>
        <v>#DIV/0!</v>
      </c>
      <c r="M308" s="170" t="e">
        <f t="shared" si="468"/>
        <v>#DIV/0!</v>
      </c>
      <c r="N308" s="443"/>
      <c r="O308" s="443">
        <f t="shared" si="471"/>
        <v>0</v>
      </c>
      <c r="P308" s="170" t="e">
        <f t="shared" si="450"/>
        <v>#DIV/0!</v>
      </c>
      <c r="Q308" s="18"/>
      <c r="R308" s="454"/>
      <c r="S308" s="550"/>
      <c r="T308" s="69"/>
      <c r="CG308" s="69"/>
      <c r="CJ308" s="69"/>
    </row>
    <row r="309" spans="1:88" s="409" customFormat="1" ht="59.25" customHeight="1" x14ac:dyDescent="0.25">
      <c r="A309" s="380"/>
      <c r="B309" s="340" t="s">
        <v>32</v>
      </c>
      <c r="C309" s="340"/>
      <c r="D309" s="443"/>
      <c r="E309" s="443"/>
      <c r="F309" s="443"/>
      <c r="G309" s="443"/>
      <c r="H309" s="443"/>
      <c r="I309" s="454"/>
      <c r="J309" s="179" t="e">
        <f t="shared" si="465"/>
        <v>#DIV/0!</v>
      </c>
      <c r="K309" s="443"/>
      <c r="L309" s="170" t="e">
        <f t="shared" si="470"/>
        <v>#DIV/0!</v>
      </c>
      <c r="M309" s="170" t="e">
        <f t="shared" si="468"/>
        <v>#DIV/0!</v>
      </c>
      <c r="N309" s="443"/>
      <c r="O309" s="443">
        <f t="shared" si="471"/>
        <v>0</v>
      </c>
      <c r="P309" s="170" t="e">
        <f t="shared" si="450"/>
        <v>#DIV/0!</v>
      </c>
      <c r="Q309" s="18"/>
      <c r="R309" s="454"/>
      <c r="S309" s="550"/>
      <c r="T309" s="69"/>
      <c r="CG309" s="69"/>
      <c r="CJ309" s="69"/>
    </row>
    <row r="310" spans="1:88" s="409" customFormat="1" ht="59.25" customHeight="1" x14ac:dyDescent="0.25">
      <c r="A310" s="380"/>
      <c r="B310" s="299" t="s">
        <v>17</v>
      </c>
      <c r="C310" s="340"/>
      <c r="D310" s="443"/>
      <c r="E310" s="443"/>
      <c r="F310" s="443"/>
      <c r="G310" s="443"/>
      <c r="H310" s="443"/>
      <c r="I310" s="454"/>
      <c r="J310" s="179" t="e">
        <f t="shared" si="465"/>
        <v>#DIV/0!</v>
      </c>
      <c r="K310" s="443"/>
      <c r="L310" s="170" t="e">
        <f t="shared" ref="L310" si="472">K310/H310</f>
        <v>#DIV/0!</v>
      </c>
      <c r="M310" s="170" t="e">
        <f t="shared" ref="M310" si="473">K310/I310</f>
        <v>#DIV/0!</v>
      </c>
      <c r="N310" s="443"/>
      <c r="O310" s="443">
        <f t="shared" si="471"/>
        <v>0</v>
      </c>
      <c r="P310" s="170" t="e">
        <f t="shared" si="450"/>
        <v>#DIV/0!</v>
      </c>
      <c r="Q310" s="18"/>
      <c r="R310" s="454"/>
      <c r="S310" s="551"/>
      <c r="T310" s="69"/>
      <c r="CG310" s="69"/>
      <c r="CJ310" s="69"/>
    </row>
    <row r="311" spans="1:88" s="425" customFormat="1" ht="90" x14ac:dyDescent="0.25">
      <c r="A311" s="565" t="s">
        <v>302</v>
      </c>
      <c r="B311" s="76" t="s">
        <v>72</v>
      </c>
      <c r="C311" s="76" t="s">
        <v>15</v>
      </c>
      <c r="D311" s="77">
        <f t="shared" ref="D311:I311" si="474">SUM(D312:D313)</f>
        <v>0</v>
      </c>
      <c r="E311" s="77">
        <f t="shared" si="474"/>
        <v>0</v>
      </c>
      <c r="F311" s="77">
        <f t="shared" si="474"/>
        <v>0</v>
      </c>
      <c r="G311" s="77">
        <f t="shared" si="474"/>
        <v>8743.1</v>
      </c>
      <c r="H311" s="52">
        <f t="shared" si="474"/>
        <v>8743.1</v>
      </c>
      <c r="I311" s="52">
        <f t="shared" si="474"/>
        <v>550</v>
      </c>
      <c r="J311" s="107">
        <f>I311/H311</f>
        <v>0.06</v>
      </c>
      <c r="K311" s="52">
        <f>SUM(K312:K313)</f>
        <v>389</v>
      </c>
      <c r="L311" s="80">
        <f>K311/H311</f>
        <v>0.04</v>
      </c>
      <c r="M311" s="79">
        <f>K311/I311</f>
        <v>0.71</v>
      </c>
      <c r="N311" s="77">
        <f>SUM(N312:N313)</f>
        <v>7892.9</v>
      </c>
      <c r="O311" s="52">
        <f t="shared" si="393"/>
        <v>850.2</v>
      </c>
      <c r="P311" s="80">
        <f t="shared" ref="P311:P313" si="475">N311/H311</f>
        <v>0.9</v>
      </c>
      <c r="Q311" s="77">
        <f t="shared" si="391"/>
        <v>850.2</v>
      </c>
      <c r="R311" s="52">
        <f t="shared" si="410"/>
        <v>161</v>
      </c>
      <c r="S311" s="549" t="s">
        <v>493</v>
      </c>
      <c r="T311" s="323" t="b">
        <f t="shared" ref="T311:T316" si="476">H323-K323=Q323</f>
        <v>0</v>
      </c>
      <c r="CG311" s="323"/>
      <c r="CJ311" s="69" t="b">
        <f t="shared" si="383"/>
        <v>1</v>
      </c>
    </row>
    <row r="312" spans="1:88" s="425" customFormat="1" x14ac:dyDescent="0.25">
      <c r="A312" s="566"/>
      <c r="B312" s="81" t="s">
        <v>16</v>
      </c>
      <c r="C312" s="81"/>
      <c r="D312" s="47">
        <f t="shared" ref="D312:F316" si="477">D318+D354</f>
        <v>0</v>
      </c>
      <c r="E312" s="47">
        <f t="shared" si="477"/>
        <v>0</v>
      </c>
      <c r="F312" s="47">
        <f t="shared" si="477"/>
        <v>0</v>
      </c>
      <c r="G312" s="47">
        <f t="shared" ref="G312:I313" si="478">G318+G342+G354</f>
        <v>0</v>
      </c>
      <c r="H312" s="286">
        <f t="shared" si="478"/>
        <v>0</v>
      </c>
      <c r="I312" s="286">
        <f t="shared" si="478"/>
        <v>0</v>
      </c>
      <c r="J312" s="109" t="e">
        <f>I312/H312</f>
        <v>#DIV/0!</v>
      </c>
      <c r="K312" s="286">
        <f>K318+K342+K354</f>
        <v>0</v>
      </c>
      <c r="L312" s="111" t="e">
        <f>K312/H312</f>
        <v>#DIV/0!</v>
      </c>
      <c r="M312" s="111" t="e">
        <f>K312/I312</f>
        <v>#DIV/0!</v>
      </c>
      <c r="N312" s="286">
        <f>N318+N342+N354</f>
        <v>0</v>
      </c>
      <c r="O312" s="286">
        <f t="shared" si="393"/>
        <v>0</v>
      </c>
      <c r="P312" s="111" t="e">
        <f t="shared" si="475"/>
        <v>#DIV/0!</v>
      </c>
      <c r="Q312" s="47">
        <f t="shared" si="391"/>
        <v>0</v>
      </c>
      <c r="R312" s="47">
        <f t="shared" si="410"/>
        <v>0</v>
      </c>
      <c r="S312" s="550"/>
      <c r="T312" s="323" t="b">
        <f t="shared" si="476"/>
        <v>1</v>
      </c>
      <c r="CG312" s="323"/>
      <c r="CJ312" s="69" t="b">
        <f t="shared" si="383"/>
        <v>1</v>
      </c>
    </row>
    <row r="313" spans="1:88" s="425" customFormat="1" x14ac:dyDescent="0.25">
      <c r="A313" s="566"/>
      <c r="B313" s="81" t="s">
        <v>14</v>
      </c>
      <c r="C313" s="81"/>
      <c r="D313" s="47">
        <f t="shared" si="477"/>
        <v>0</v>
      </c>
      <c r="E313" s="47">
        <f t="shared" si="477"/>
        <v>0</v>
      </c>
      <c r="F313" s="47">
        <f t="shared" si="477"/>
        <v>0</v>
      </c>
      <c r="G313" s="47">
        <f t="shared" si="478"/>
        <v>8743.1</v>
      </c>
      <c r="H313" s="47">
        <f t="shared" si="478"/>
        <v>8743.1</v>
      </c>
      <c r="I313" s="47">
        <f t="shared" si="478"/>
        <v>550</v>
      </c>
      <c r="J313" s="83">
        <f>I313/H313</f>
        <v>0.06</v>
      </c>
      <c r="K313" s="47">
        <f>K319+K343+K355</f>
        <v>389</v>
      </c>
      <c r="L313" s="82">
        <f>K313/H313</f>
        <v>0.04</v>
      </c>
      <c r="M313" s="82">
        <f>K313/I313</f>
        <v>0.71</v>
      </c>
      <c r="N313" s="47">
        <f>N319+N343+N355</f>
        <v>7892.9</v>
      </c>
      <c r="O313" s="47">
        <f t="shared" si="393"/>
        <v>850.2</v>
      </c>
      <c r="P313" s="82">
        <f t="shared" si="475"/>
        <v>0.9</v>
      </c>
      <c r="Q313" s="47">
        <f t="shared" si="391"/>
        <v>850.2</v>
      </c>
      <c r="R313" s="47">
        <f t="shared" si="410"/>
        <v>161</v>
      </c>
      <c r="S313" s="550"/>
      <c r="T313" s="323" t="b">
        <f t="shared" si="476"/>
        <v>0</v>
      </c>
      <c r="CG313" s="323"/>
      <c r="CJ313" s="69" t="b">
        <f t="shared" si="383"/>
        <v>1</v>
      </c>
    </row>
    <row r="314" spans="1:88" s="425" customFormat="1" x14ac:dyDescent="0.25">
      <c r="A314" s="566"/>
      <c r="B314" s="81" t="s">
        <v>25</v>
      </c>
      <c r="C314" s="81"/>
      <c r="D314" s="47">
        <f t="shared" si="477"/>
        <v>0</v>
      </c>
      <c r="E314" s="47">
        <f t="shared" si="477"/>
        <v>0</v>
      </c>
      <c r="F314" s="47">
        <f t="shared" si="477"/>
        <v>0</v>
      </c>
      <c r="G314" s="47">
        <f>G320+G356+G344</f>
        <v>0</v>
      </c>
      <c r="H314" s="47">
        <f>H320+H356+H344</f>
        <v>0</v>
      </c>
      <c r="I314" s="47">
        <f>I320+I356+I344</f>
        <v>0</v>
      </c>
      <c r="J314" s="79"/>
      <c r="K314" s="47">
        <f>K320+K356+K344</f>
        <v>0</v>
      </c>
      <c r="L314" s="80"/>
      <c r="M314" s="82"/>
      <c r="N314" s="47">
        <f>N320+N356+N344</f>
        <v>0</v>
      </c>
      <c r="O314" s="47">
        <f t="shared" si="393"/>
        <v>0</v>
      </c>
      <c r="P314" s="159"/>
      <c r="Q314" s="47">
        <f t="shared" si="391"/>
        <v>0</v>
      </c>
      <c r="R314" s="47">
        <f t="shared" si="410"/>
        <v>0</v>
      </c>
      <c r="S314" s="550"/>
      <c r="T314" s="323" t="b">
        <f t="shared" si="476"/>
        <v>1</v>
      </c>
      <c r="CG314" s="323"/>
      <c r="CJ314" s="69" t="b">
        <f t="shared" si="383"/>
        <v>1</v>
      </c>
    </row>
    <row r="315" spans="1:88" s="425" customFormat="1" x14ac:dyDescent="0.25">
      <c r="A315" s="566"/>
      <c r="B315" s="81" t="s">
        <v>32</v>
      </c>
      <c r="C315" s="81"/>
      <c r="D315" s="47">
        <f t="shared" si="477"/>
        <v>0</v>
      </c>
      <c r="E315" s="47">
        <f t="shared" si="477"/>
        <v>0</v>
      </c>
      <c r="F315" s="47">
        <f t="shared" si="477"/>
        <v>0</v>
      </c>
      <c r="G315" s="47">
        <f t="shared" ref="G315:I316" si="479">G321+G357</f>
        <v>0</v>
      </c>
      <c r="H315" s="47">
        <f t="shared" si="479"/>
        <v>0</v>
      </c>
      <c r="I315" s="47">
        <f t="shared" si="479"/>
        <v>0</v>
      </c>
      <c r="J315" s="79"/>
      <c r="K315" s="47">
        <f>K321+K357</f>
        <v>0</v>
      </c>
      <c r="L315" s="80"/>
      <c r="M315" s="82"/>
      <c r="N315" s="47"/>
      <c r="O315" s="47">
        <f t="shared" si="393"/>
        <v>0</v>
      </c>
      <c r="P315" s="159"/>
      <c r="Q315" s="47">
        <f t="shared" si="391"/>
        <v>0</v>
      </c>
      <c r="R315" s="47">
        <f t="shared" si="410"/>
        <v>0</v>
      </c>
      <c r="S315" s="550"/>
      <c r="T315" s="323" t="b">
        <f t="shared" si="476"/>
        <v>1</v>
      </c>
      <c r="CG315" s="323"/>
      <c r="CJ315" s="69" t="b">
        <f t="shared" si="383"/>
        <v>1</v>
      </c>
    </row>
    <row r="316" spans="1:88" s="425" customFormat="1" x14ac:dyDescent="0.25">
      <c r="A316" s="567"/>
      <c r="B316" s="81" t="s">
        <v>17</v>
      </c>
      <c r="C316" s="81"/>
      <c r="D316" s="47">
        <f t="shared" si="477"/>
        <v>0</v>
      </c>
      <c r="E316" s="47">
        <f t="shared" si="477"/>
        <v>0</v>
      </c>
      <c r="F316" s="47">
        <f t="shared" si="477"/>
        <v>0</v>
      </c>
      <c r="G316" s="47">
        <f t="shared" si="479"/>
        <v>0</v>
      </c>
      <c r="H316" s="47">
        <f t="shared" si="479"/>
        <v>0</v>
      </c>
      <c r="I316" s="47">
        <f t="shared" si="479"/>
        <v>0</v>
      </c>
      <c r="J316" s="79"/>
      <c r="K316" s="47">
        <f>K322+K358</f>
        <v>0</v>
      </c>
      <c r="L316" s="79"/>
      <c r="M316" s="82"/>
      <c r="N316" s="47"/>
      <c r="O316" s="47">
        <f t="shared" si="393"/>
        <v>0</v>
      </c>
      <c r="P316" s="160"/>
      <c r="Q316" s="47">
        <f t="shared" si="391"/>
        <v>0</v>
      </c>
      <c r="R316" s="47">
        <f t="shared" si="410"/>
        <v>0</v>
      </c>
      <c r="S316" s="551"/>
      <c r="T316" s="323" t="b">
        <f t="shared" si="476"/>
        <v>1</v>
      </c>
      <c r="CG316" s="323"/>
      <c r="CJ316" s="69" t="b">
        <f t="shared" si="383"/>
        <v>1</v>
      </c>
    </row>
    <row r="317" spans="1:88" s="409" customFormat="1" ht="46.5" x14ac:dyDescent="0.25">
      <c r="A317" s="175" t="s">
        <v>137</v>
      </c>
      <c r="B317" s="242" t="s">
        <v>154</v>
      </c>
      <c r="C317" s="166" t="s">
        <v>7</v>
      </c>
      <c r="D317" s="74">
        <f t="shared" ref="D317:I317" si="480">SUM(D318:D322)</f>
        <v>0</v>
      </c>
      <c r="E317" s="74">
        <f t="shared" si="480"/>
        <v>0</v>
      </c>
      <c r="F317" s="74">
        <f t="shared" si="480"/>
        <v>0</v>
      </c>
      <c r="G317" s="74">
        <f t="shared" si="480"/>
        <v>850.2</v>
      </c>
      <c r="H317" s="74">
        <f t="shared" si="480"/>
        <v>850.2</v>
      </c>
      <c r="I317" s="243">
        <f t="shared" si="480"/>
        <v>0</v>
      </c>
      <c r="J317" s="176">
        <f>I317/H317</f>
        <v>0</v>
      </c>
      <c r="K317" s="74">
        <f>SUM(K318:K322)</f>
        <v>0</v>
      </c>
      <c r="L317" s="167">
        <f>K317/H317</f>
        <v>0</v>
      </c>
      <c r="M317" s="295" t="e">
        <f>K317/I317</f>
        <v>#DIV/0!</v>
      </c>
      <c r="N317" s="74">
        <f t="shared" ref="N317" si="481">SUM(N318:N322)</f>
        <v>0</v>
      </c>
      <c r="O317" s="74">
        <f t="shared" si="393"/>
        <v>850.2</v>
      </c>
      <c r="P317" s="167">
        <f t="shared" ref="P317:P354" si="482">N317/H317</f>
        <v>0</v>
      </c>
      <c r="Q317" s="74">
        <f t="shared" si="391"/>
        <v>850.2</v>
      </c>
      <c r="R317" s="243">
        <f t="shared" si="410"/>
        <v>0</v>
      </c>
      <c r="S317" s="544"/>
      <c r="T317" s="69" t="b">
        <f t="shared" ref="T317:T348" si="483">H329-K329=Q329</f>
        <v>1</v>
      </c>
      <c r="CG317" s="69"/>
      <c r="CJ317" s="69" t="b">
        <f t="shared" si="383"/>
        <v>1</v>
      </c>
    </row>
    <row r="318" spans="1:88" s="409" customFormat="1" ht="35.25" customHeight="1" x14ac:dyDescent="0.25">
      <c r="A318" s="240"/>
      <c r="B318" s="452" t="s">
        <v>149</v>
      </c>
      <c r="C318" s="452"/>
      <c r="D318" s="441">
        <f t="shared" ref="D318:F322" si="484">D336</f>
        <v>0</v>
      </c>
      <c r="E318" s="441">
        <f t="shared" si="484"/>
        <v>0</v>
      </c>
      <c r="F318" s="441">
        <f t="shared" si="484"/>
        <v>0</v>
      </c>
      <c r="G318" s="441">
        <f>G330+G336+G324</f>
        <v>0</v>
      </c>
      <c r="H318" s="441">
        <f t="shared" ref="H318:I318" si="485">H330+H336+H324</f>
        <v>0</v>
      </c>
      <c r="I318" s="441">
        <f t="shared" si="485"/>
        <v>0</v>
      </c>
      <c r="J318" s="335"/>
      <c r="K318" s="441">
        <f t="shared" ref="K318" si="486">K330+K336+K324</f>
        <v>0</v>
      </c>
      <c r="L318" s="245"/>
      <c r="M318" s="246"/>
      <c r="N318" s="441">
        <f t="shared" ref="N318:O318" si="487">N330+N336+N324</f>
        <v>0</v>
      </c>
      <c r="O318" s="441">
        <f t="shared" si="487"/>
        <v>0</v>
      </c>
      <c r="P318" s="247" t="e">
        <f t="shared" si="482"/>
        <v>#DIV/0!</v>
      </c>
      <c r="Q318" s="441">
        <f t="shared" si="391"/>
        <v>0</v>
      </c>
      <c r="R318" s="441">
        <f t="shared" si="410"/>
        <v>0</v>
      </c>
      <c r="S318" s="545"/>
      <c r="T318" s="69" t="b">
        <f t="shared" si="483"/>
        <v>1</v>
      </c>
      <c r="CG318" s="69"/>
      <c r="CJ318" s="69" t="b">
        <f t="shared" si="383"/>
        <v>1</v>
      </c>
    </row>
    <row r="319" spans="1:88" s="409" customFormat="1" ht="35.25" customHeight="1" x14ac:dyDescent="0.25">
      <c r="A319" s="240"/>
      <c r="B319" s="340" t="s">
        <v>14</v>
      </c>
      <c r="C319" s="340"/>
      <c r="D319" s="443">
        <f t="shared" si="484"/>
        <v>0</v>
      </c>
      <c r="E319" s="443">
        <f t="shared" si="484"/>
        <v>0</v>
      </c>
      <c r="F319" s="443">
        <f t="shared" si="484"/>
        <v>0</v>
      </c>
      <c r="G319" s="441">
        <v>850.2</v>
      </c>
      <c r="H319" s="441">
        <v>850.2</v>
      </c>
      <c r="I319" s="441"/>
      <c r="J319" s="289">
        <f>I319/H319</f>
        <v>0</v>
      </c>
      <c r="K319" s="441"/>
      <c r="L319" s="246">
        <f>K319/H319</f>
        <v>0</v>
      </c>
      <c r="M319" s="251" t="e">
        <f>K319/I319</f>
        <v>#DIV/0!</v>
      </c>
      <c r="N319" s="441"/>
      <c r="O319" s="74">
        <f t="shared" si="393"/>
        <v>850.2</v>
      </c>
      <c r="P319" s="246">
        <f t="shared" si="482"/>
        <v>0</v>
      </c>
      <c r="Q319" s="441">
        <f t="shared" si="391"/>
        <v>850.2</v>
      </c>
      <c r="R319" s="441">
        <f t="shared" si="410"/>
        <v>0</v>
      </c>
      <c r="S319" s="545"/>
      <c r="T319" s="69" t="b">
        <f t="shared" si="483"/>
        <v>1</v>
      </c>
      <c r="CG319" s="69"/>
      <c r="CJ319" s="69" t="b">
        <f t="shared" si="383"/>
        <v>1</v>
      </c>
    </row>
    <row r="320" spans="1:88" s="409" customFormat="1" ht="35.25" customHeight="1" x14ac:dyDescent="0.25">
      <c r="A320" s="240"/>
      <c r="B320" s="340" t="s">
        <v>25</v>
      </c>
      <c r="C320" s="340"/>
      <c r="D320" s="443">
        <f t="shared" si="484"/>
        <v>0</v>
      </c>
      <c r="E320" s="443">
        <f t="shared" si="484"/>
        <v>0</v>
      </c>
      <c r="F320" s="443">
        <f t="shared" si="484"/>
        <v>0</v>
      </c>
      <c r="G320" s="441">
        <f t="shared" ref="G320:I322" si="488">G332+G338+G326</f>
        <v>0</v>
      </c>
      <c r="H320" s="441">
        <f t="shared" si="488"/>
        <v>0</v>
      </c>
      <c r="I320" s="441">
        <f t="shared" si="488"/>
        <v>0</v>
      </c>
      <c r="J320" s="180"/>
      <c r="K320" s="441">
        <f t="shared" ref="K320" si="489">K332+K338+K326</f>
        <v>0</v>
      </c>
      <c r="L320" s="171"/>
      <c r="M320" s="171"/>
      <c r="N320" s="441">
        <f t="shared" ref="N320:O320" si="490">N332+N338+N326</f>
        <v>0</v>
      </c>
      <c r="O320" s="441">
        <f t="shared" si="490"/>
        <v>0</v>
      </c>
      <c r="P320" s="170" t="e">
        <f t="shared" si="482"/>
        <v>#DIV/0!</v>
      </c>
      <c r="Q320" s="441">
        <f t="shared" si="391"/>
        <v>0</v>
      </c>
      <c r="R320" s="441">
        <f t="shared" si="410"/>
        <v>0</v>
      </c>
      <c r="S320" s="545"/>
      <c r="T320" s="69" t="b">
        <f t="shared" si="483"/>
        <v>1</v>
      </c>
      <c r="CG320" s="69"/>
      <c r="CJ320" s="69" t="b">
        <f t="shared" si="383"/>
        <v>1</v>
      </c>
    </row>
    <row r="321" spans="1:88" s="409" customFormat="1" ht="35.25" customHeight="1" x14ac:dyDescent="0.25">
      <c r="A321" s="240"/>
      <c r="B321" s="340" t="s">
        <v>32</v>
      </c>
      <c r="C321" s="340"/>
      <c r="D321" s="443">
        <f t="shared" si="484"/>
        <v>0</v>
      </c>
      <c r="E321" s="443">
        <f t="shared" si="484"/>
        <v>0</v>
      </c>
      <c r="F321" s="443">
        <f t="shared" si="484"/>
        <v>0</v>
      </c>
      <c r="G321" s="441">
        <f t="shared" si="488"/>
        <v>0</v>
      </c>
      <c r="H321" s="441">
        <f t="shared" si="488"/>
        <v>0</v>
      </c>
      <c r="I321" s="441">
        <f t="shared" si="488"/>
        <v>0</v>
      </c>
      <c r="J321" s="180"/>
      <c r="K321" s="441">
        <f t="shared" ref="K321" si="491">K333+K339+K327</f>
        <v>0</v>
      </c>
      <c r="L321" s="171"/>
      <c r="M321" s="171"/>
      <c r="N321" s="441">
        <f t="shared" ref="N321:O321" si="492">N333+N339+N327</f>
        <v>0</v>
      </c>
      <c r="O321" s="441">
        <f t="shared" si="492"/>
        <v>0</v>
      </c>
      <c r="P321" s="170" t="e">
        <f t="shared" si="482"/>
        <v>#DIV/0!</v>
      </c>
      <c r="Q321" s="441">
        <f t="shared" si="391"/>
        <v>0</v>
      </c>
      <c r="R321" s="441">
        <f t="shared" si="410"/>
        <v>0</v>
      </c>
      <c r="S321" s="545"/>
      <c r="T321" s="69" t="b">
        <f t="shared" si="483"/>
        <v>1</v>
      </c>
      <c r="CG321" s="69"/>
      <c r="CJ321" s="69" t="b">
        <f t="shared" si="383"/>
        <v>1</v>
      </c>
    </row>
    <row r="322" spans="1:88" s="409" customFormat="1" ht="35.25" customHeight="1" x14ac:dyDescent="0.25">
      <c r="A322" s="241"/>
      <c r="B322" s="340" t="s">
        <v>17</v>
      </c>
      <c r="C322" s="340"/>
      <c r="D322" s="443">
        <f t="shared" si="484"/>
        <v>0</v>
      </c>
      <c r="E322" s="443">
        <f t="shared" si="484"/>
        <v>0</v>
      </c>
      <c r="F322" s="443">
        <f t="shared" si="484"/>
        <v>0</v>
      </c>
      <c r="G322" s="441">
        <f t="shared" si="488"/>
        <v>0</v>
      </c>
      <c r="H322" s="441">
        <f t="shared" si="488"/>
        <v>0</v>
      </c>
      <c r="I322" s="441">
        <f t="shared" si="488"/>
        <v>0</v>
      </c>
      <c r="J322" s="180"/>
      <c r="K322" s="441">
        <f t="shared" ref="K322" si="493">K334+K340+K328</f>
        <v>0</v>
      </c>
      <c r="L322" s="171"/>
      <c r="M322" s="171"/>
      <c r="N322" s="441">
        <f t="shared" ref="N322:O322" si="494">N334+N340+N328</f>
        <v>0</v>
      </c>
      <c r="O322" s="441">
        <f t="shared" si="494"/>
        <v>0</v>
      </c>
      <c r="P322" s="170" t="e">
        <f t="shared" si="482"/>
        <v>#DIV/0!</v>
      </c>
      <c r="Q322" s="441">
        <f t="shared" si="391"/>
        <v>0</v>
      </c>
      <c r="R322" s="441">
        <f t="shared" si="410"/>
        <v>0</v>
      </c>
      <c r="S322" s="546"/>
      <c r="T322" s="69" t="b">
        <f t="shared" si="483"/>
        <v>1</v>
      </c>
      <c r="CG322" s="69"/>
      <c r="CJ322" s="69" t="b">
        <f t="shared" si="383"/>
        <v>1</v>
      </c>
    </row>
    <row r="323" spans="1:88" s="409" customFormat="1" ht="69.75" x14ac:dyDescent="0.25">
      <c r="A323" s="374" t="s">
        <v>139</v>
      </c>
      <c r="B323" s="375" t="s">
        <v>400</v>
      </c>
      <c r="C323" s="230" t="s">
        <v>23</v>
      </c>
      <c r="D323" s="376">
        <f t="shared" ref="D323:I323" si="495">SUM(D324:D328)</f>
        <v>0</v>
      </c>
      <c r="E323" s="376">
        <f t="shared" si="495"/>
        <v>0</v>
      </c>
      <c r="F323" s="376">
        <f t="shared" si="495"/>
        <v>0</v>
      </c>
      <c r="G323" s="376">
        <f t="shared" si="495"/>
        <v>0</v>
      </c>
      <c r="H323" s="376">
        <f t="shared" si="495"/>
        <v>1045.1199999999999</v>
      </c>
      <c r="I323" s="377">
        <f t="shared" si="495"/>
        <v>942.96</v>
      </c>
      <c r="J323" s="378">
        <f>I323/H323</f>
        <v>0.9</v>
      </c>
      <c r="K323" s="376">
        <f>SUM(K324:K328)</f>
        <v>942.96</v>
      </c>
      <c r="L323" s="248">
        <f>K323/H323</f>
        <v>0.9</v>
      </c>
      <c r="M323" s="171">
        <f>K323/I323</f>
        <v>1</v>
      </c>
      <c r="N323" s="376">
        <f>SUM(N324:N328)</f>
        <v>1045.1199999999999</v>
      </c>
      <c r="O323" s="376">
        <f t="shared" ref="O323:O328" si="496">H323-N323</f>
        <v>0</v>
      </c>
      <c r="P323" s="248">
        <f t="shared" ref="P323:P328" si="497">N323/H323</f>
        <v>1</v>
      </c>
      <c r="Q323" s="376">
        <f t="shared" ref="Q323:Q328" si="498">H323-N323</f>
        <v>0</v>
      </c>
      <c r="R323" s="377">
        <f t="shared" ref="R323:R328" si="499">I323-K323</f>
        <v>0</v>
      </c>
      <c r="S323" s="544" t="s">
        <v>402</v>
      </c>
      <c r="T323" s="69" t="b">
        <f t="shared" si="483"/>
        <v>1</v>
      </c>
      <c r="CG323" s="69"/>
      <c r="CJ323" s="69" t="b">
        <f t="shared" si="383"/>
        <v>1</v>
      </c>
    </row>
    <row r="324" spans="1:88" s="409" customFormat="1" ht="29.25" customHeight="1" x14ac:dyDescent="0.25">
      <c r="A324" s="240"/>
      <c r="B324" s="340" t="s">
        <v>149</v>
      </c>
      <c r="C324" s="340"/>
      <c r="D324" s="443"/>
      <c r="E324" s="443"/>
      <c r="F324" s="376"/>
      <c r="G324" s="443"/>
      <c r="H324" s="18"/>
      <c r="I324" s="454"/>
      <c r="J324" s="179"/>
      <c r="K324" s="174"/>
      <c r="L324" s="170"/>
      <c r="M324" s="171"/>
      <c r="N324" s="443"/>
      <c r="O324" s="18">
        <f t="shared" si="496"/>
        <v>0</v>
      </c>
      <c r="P324" s="170" t="e">
        <f t="shared" si="497"/>
        <v>#DIV/0!</v>
      </c>
      <c r="Q324" s="443">
        <f t="shared" si="498"/>
        <v>0</v>
      </c>
      <c r="R324" s="454">
        <f t="shared" si="499"/>
        <v>0</v>
      </c>
      <c r="S324" s="545"/>
      <c r="T324" s="69" t="b">
        <f t="shared" si="483"/>
        <v>1</v>
      </c>
      <c r="CG324" s="69"/>
      <c r="CJ324" s="69" t="b">
        <f t="shared" si="383"/>
        <v>1</v>
      </c>
    </row>
    <row r="325" spans="1:88" s="409" customFormat="1" ht="29.25" customHeight="1" x14ac:dyDescent="0.25">
      <c r="A325" s="240"/>
      <c r="B325" s="340" t="s">
        <v>14</v>
      </c>
      <c r="C325" s="340"/>
      <c r="D325" s="443"/>
      <c r="E325" s="443"/>
      <c r="F325" s="376">
        <f>SUM(F326:F330)</f>
        <v>0</v>
      </c>
      <c r="G325" s="443"/>
      <c r="H325" s="443">
        <f>102.45+942.67</f>
        <v>1045.1199999999999</v>
      </c>
      <c r="I325" s="454">
        <f>102.45+840.51</f>
        <v>942.96</v>
      </c>
      <c r="J325" s="180">
        <f>I325/H325</f>
        <v>0.9</v>
      </c>
      <c r="K325" s="443">
        <f>102.45+840.51</f>
        <v>942.96</v>
      </c>
      <c r="L325" s="171">
        <f>K325/H325</f>
        <v>0.9</v>
      </c>
      <c r="M325" s="171">
        <f>K325/I325</f>
        <v>1</v>
      </c>
      <c r="N325" s="443">
        <f>H325</f>
        <v>1045.1199999999999</v>
      </c>
      <c r="O325" s="443">
        <f t="shared" si="496"/>
        <v>0</v>
      </c>
      <c r="P325" s="171">
        <f t="shared" si="497"/>
        <v>1</v>
      </c>
      <c r="Q325" s="443">
        <f t="shared" si="498"/>
        <v>0</v>
      </c>
      <c r="R325" s="454">
        <f t="shared" si="499"/>
        <v>0</v>
      </c>
      <c r="S325" s="545"/>
      <c r="T325" s="69" t="b">
        <f t="shared" si="483"/>
        <v>1</v>
      </c>
      <c r="CG325" s="69"/>
      <c r="CJ325" s="69" t="b">
        <f t="shared" si="383"/>
        <v>1</v>
      </c>
    </row>
    <row r="326" spans="1:88" s="409" customFormat="1" ht="29.25" customHeight="1" x14ac:dyDescent="0.25">
      <c r="A326" s="240"/>
      <c r="B326" s="340" t="s">
        <v>25</v>
      </c>
      <c r="C326" s="340"/>
      <c r="D326" s="443"/>
      <c r="E326" s="443"/>
      <c r="F326" s="18"/>
      <c r="G326" s="443"/>
      <c r="H326" s="443"/>
      <c r="I326" s="454"/>
      <c r="J326" s="180"/>
      <c r="K326" s="443"/>
      <c r="L326" s="171"/>
      <c r="M326" s="171"/>
      <c r="N326" s="443"/>
      <c r="O326" s="443">
        <f t="shared" si="496"/>
        <v>0</v>
      </c>
      <c r="P326" s="170" t="e">
        <f t="shared" si="497"/>
        <v>#DIV/0!</v>
      </c>
      <c r="Q326" s="443">
        <f t="shared" si="498"/>
        <v>0</v>
      </c>
      <c r="R326" s="454">
        <f t="shared" si="499"/>
        <v>0</v>
      </c>
      <c r="S326" s="545"/>
      <c r="T326" s="69" t="b">
        <f t="shared" si="483"/>
        <v>1</v>
      </c>
      <c r="CG326" s="69"/>
      <c r="CJ326" s="69" t="b">
        <f t="shared" si="383"/>
        <v>1</v>
      </c>
    </row>
    <row r="327" spans="1:88" s="409" customFormat="1" ht="25.5" customHeight="1" x14ac:dyDescent="0.25">
      <c r="A327" s="240"/>
      <c r="B327" s="452" t="s">
        <v>32</v>
      </c>
      <c r="C327" s="452"/>
      <c r="D327" s="441"/>
      <c r="E327" s="441"/>
      <c r="F327" s="173"/>
      <c r="G327" s="441"/>
      <c r="H327" s="173"/>
      <c r="I327" s="455"/>
      <c r="J327" s="457"/>
      <c r="K327" s="441"/>
      <c r="L327" s="379"/>
      <c r="M327" s="379"/>
      <c r="N327" s="441"/>
      <c r="O327" s="173">
        <f t="shared" si="496"/>
        <v>0</v>
      </c>
      <c r="P327" s="187" t="e">
        <f t="shared" si="497"/>
        <v>#DIV/0!</v>
      </c>
      <c r="Q327" s="441">
        <f t="shared" si="498"/>
        <v>0</v>
      </c>
      <c r="R327" s="455">
        <f t="shared" si="499"/>
        <v>0</v>
      </c>
      <c r="S327" s="545"/>
      <c r="T327" s="69" t="b">
        <f t="shared" si="483"/>
        <v>1</v>
      </c>
      <c r="CG327" s="69"/>
      <c r="CJ327" s="69" t="b">
        <f t="shared" si="383"/>
        <v>1</v>
      </c>
    </row>
    <row r="328" spans="1:88" s="409" customFormat="1" ht="25.5" customHeight="1" x14ac:dyDescent="0.25">
      <c r="A328" s="241"/>
      <c r="B328" s="452" t="s">
        <v>17</v>
      </c>
      <c r="C328" s="452"/>
      <c r="D328" s="441"/>
      <c r="E328" s="441"/>
      <c r="F328" s="173"/>
      <c r="G328" s="441"/>
      <c r="H328" s="173"/>
      <c r="I328" s="455"/>
      <c r="J328" s="457"/>
      <c r="K328" s="441"/>
      <c r="L328" s="379"/>
      <c r="M328" s="379"/>
      <c r="N328" s="441"/>
      <c r="O328" s="173">
        <f t="shared" si="496"/>
        <v>0</v>
      </c>
      <c r="P328" s="187" t="e">
        <f t="shared" si="497"/>
        <v>#DIV/0!</v>
      </c>
      <c r="Q328" s="441">
        <f t="shared" si="498"/>
        <v>0</v>
      </c>
      <c r="R328" s="455">
        <f t="shared" si="499"/>
        <v>0</v>
      </c>
      <c r="S328" s="546"/>
      <c r="T328" s="69" t="b">
        <f t="shared" si="483"/>
        <v>1</v>
      </c>
      <c r="CG328" s="69"/>
      <c r="CJ328" s="69" t="b">
        <f t="shared" si="383"/>
        <v>1</v>
      </c>
    </row>
    <row r="329" spans="1:88" s="67" customFormat="1" ht="93" hidden="1" x14ac:dyDescent="0.25">
      <c r="A329" s="374" t="s">
        <v>184</v>
      </c>
      <c r="B329" s="375" t="s">
        <v>198</v>
      </c>
      <c r="C329" s="230" t="s">
        <v>23</v>
      </c>
      <c r="D329" s="376">
        <f t="shared" ref="D329:I329" si="500">SUM(D330:D334)</f>
        <v>0</v>
      </c>
      <c r="E329" s="376">
        <f t="shared" si="500"/>
        <v>0</v>
      </c>
      <c r="F329" s="376">
        <f t="shared" si="500"/>
        <v>0</v>
      </c>
      <c r="G329" s="376">
        <f t="shared" si="500"/>
        <v>0</v>
      </c>
      <c r="H329" s="376">
        <f t="shared" si="500"/>
        <v>0</v>
      </c>
      <c r="I329" s="377">
        <f t="shared" si="500"/>
        <v>0</v>
      </c>
      <c r="J329" s="378" t="e">
        <f>I329/H329</f>
        <v>#DIV/0!</v>
      </c>
      <c r="K329" s="376">
        <f>SUM(K330:K334)</f>
        <v>0</v>
      </c>
      <c r="L329" s="248" t="e">
        <f>K329/H329</f>
        <v>#DIV/0!</v>
      </c>
      <c r="M329" s="171" t="e">
        <f>K329/I329</f>
        <v>#DIV/0!</v>
      </c>
      <c r="N329" s="376">
        <f>SUM(N330:N334)</f>
        <v>0</v>
      </c>
      <c r="O329" s="376">
        <f t="shared" si="393"/>
        <v>0</v>
      </c>
      <c r="P329" s="248" t="e">
        <f t="shared" si="482"/>
        <v>#DIV/0!</v>
      </c>
      <c r="Q329" s="376">
        <f t="shared" si="391"/>
        <v>0</v>
      </c>
      <c r="R329" s="377">
        <f t="shared" si="410"/>
        <v>0</v>
      </c>
      <c r="S329" s="561"/>
      <c r="T329" s="71" t="b">
        <f t="shared" si="483"/>
        <v>1</v>
      </c>
      <c r="CG329" s="330"/>
      <c r="CJ329" s="69" t="b">
        <f t="shared" si="383"/>
        <v>1</v>
      </c>
    </row>
    <row r="330" spans="1:88" s="60" customFormat="1" hidden="1" x14ac:dyDescent="0.25">
      <c r="A330" s="240"/>
      <c r="B330" s="340" t="s">
        <v>149</v>
      </c>
      <c r="C330" s="340"/>
      <c r="D330" s="443"/>
      <c r="E330" s="443"/>
      <c r="F330" s="376"/>
      <c r="G330" s="443"/>
      <c r="H330" s="18"/>
      <c r="I330" s="454"/>
      <c r="J330" s="179"/>
      <c r="K330" s="174"/>
      <c r="L330" s="170"/>
      <c r="M330" s="171"/>
      <c r="N330" s="443"/>
      <c r="O330" s="18">
        <f t="shared" si="393"/>
        <v>0</v>
      </c>
      <c r="P330" s="170" t="e">
        <f t="shared" si="482"/>
        <v>#DIV/0!</v>
      </c>
      <c r="Q330" s="443">
        <f t="shared" si="391"/>
        <v>0</v>
      </c>
      <c r="R330" s="454">
        <f t="shared" si="410"/>
        <v>0</v>
      </c>
      <c r="S330" s="602"/>
      <c r="T330" s="330" t="b">
        <f t="shared" si="483"/>
        <v>1</v>
      </c>
      <c r="CG330" s="330"/>
      <c r="CJ330" s="69" t="b">
        <f t="shared" si="383"/>
        <v>1</v>
      </c>
    </row>
    <row r="331" spans="1:88" s="60" customFormat="1" hidden="1" x14ac:dyDescent="0.25">
      <c r="A331" s="240"/>
      <c r="B331" s="340" t="s">
        <v>14</v>
      </c>
      <c r="C331" s="340"/>
      <c r="D331" s="443"/>
      <c r="E331" s="443"/>
      <c r="F331" s="376">
        <f>SUM(F332:F336)</f>
        <v>0</v>
      </c>
      <c r="G331" s="443"/>
      <c r="H331" s="443"/>
      <c r="I331" s="454"/>
      <c r="J331" s="180" t="e">
        <f>I331/H331</f>
        <v>#DIV/0!</v>
      </c>
      <c r="K331" s="443"/>
      <c r="L331" s="171" t="e">
        <f>K331/H331</f>
        <v>#DIV/0!</v>
      </c>
      <c r="M331" s="171" t="e">
        <f>K331/I331</f>
        <v>#DIV/0!</v>
      </c>
      <c r="N331" s="443">
        <f>H331</f>
        <v>0</v>
      </c>
      <c r="O331" s="443">
        <f t="shared" si="393"/>
        <v>0</v>
      </c>
      <c r="P331" s="171" t="e">
        <f t="shared" si="482"/>
        <v>#DIV/0!</v>
      </c>
      <c r="Q331" s="443">
        <f t="shared" si="391"/>
        <v>0</v>
      </c>
      <c r="R331" s="454">
        <f t="shared" ref="R331:R362" si="501">I331-K331</f>
        <v>0</v>
      </c>
      <c r="S331" s="602"/>
      <c r="T331" s="330" t="b">
        <f t="shared" si="483"/>
        <v>1</v>
      </c>
      <c r="CG331" s="330"/>
      <c r="CJ331" s="69" t="b">
        <f t="shared" si="383"/>
        <v>1</v>
      </c>
    </row>
    <row r="332" spans="1:88" s="60" customFormat="1" hidden="1" x14ac:dyDescent="0.25">
      <c r="A332" s="240"/>
      <c r="B332" s="340" t="s">
        <v>25</v>
      </c>
      <c r="C332" s="340"/>
      <c r="D332" s="443"/>
      <c r="E332" s="443"/>
      <c r="F332" s="18"/>
      <c r="G332" s="443"/>
      <c r="H332" s="443"/>
      <c r="I332" s="454"/>
      <c r="J332" s="180"/>
      <c r="K332" s="443"/>
      <c r="L332" s="171"/>
      <c r="M332" s="171"/>
      <c r="N332" s="443"/>
      <c r="O332" s="443">
        <f t="shared" si="393"/>
        <v>0</v>
      </c>
      <c r="P332" s="170" t="e">
        <f t="shared" si="482"/>
        <v>#DIV/0!</v>
      </c>
      <c r="Q332" s="443">
        <f t="shared" si="391"/>
        <v>0</v>
      </c>
      <c r="R332" s="454">
        <f t="shared" si="501"/>
        <v>0</v>
      </c>
      <c r="S332" s="602"/>
      <c r="T332" s="330" t="b">
        <f t="shared" si="483"/>
        <v>1</v>
      </c>
      <c r="CG332" s="330"/>
      <c r="CJ332" s="69" t="b">
        <f t="shared" si="383"/>
        <v>1</v>
      </c>
    </row>
    <row r="333" spans="1:88" s="60" customFormat="1" hidden="1" x14ac:dyDescent="0.25">
      <c r="A333" s="240"/>
      <c r="B333" s="452" t="s">
        <v>32</v>
      </c>
      <c r="C333" s="452"/>
      <c r="D333" s="441"/>
      <c r="E333" s="441"/>
      <c r="F333" s="173"/>
      <c r="G333" s="441"/>
      <c r="H333" s="173"/>
      <c r="I333" s="455"/>
      <c r="J333" s="457"/>
      <c r="K333" s="441"/>
      <c r="L333" s="379"/>
      <c r="M333" s="379"/>
      <c r="N333" s="441"/>
      <c r="O333" s="173">
        <f t="shared" si="393"/>
        <v>0</v>
      </c>
      <c r="P333" s="187" t="e">
        <f t="shared" si="482"/>
        <v>#DIV/0!</v>
      </c>
      <c r="Q333" s="441">
        <f t="shared" si="391"/>
        <v>0</v>
      </c>
      <c r="R333" s="455">
        <f t="shared" si="501"/>
        <v>0</v>
      </c>
      <c r="S333" s="602"/>
      <c r="T333" s="330" t="b">
        <f t="shared" si="483"/>
        <v>1</v>
      </c>
      <c r="CG333" s="330"/>
      <c r="CJ333" s="69" t="b">
        <f t="shared" si="383"/>
        <v>1</v>
      </c>
    </row>
    <row r="334" spans="1:88" s="60" customFormat="1" hidden="1" x14ac:dyDescent="0.25">
      <c r="A334" s="241"/>
      <c r="B334" s="452" t="s">
        <v>17</v>
      </c>
      <c r="C334" s="452"/>
      <c r="D334" s="441"/>
      <c r="E334" s="441"/>
      <c r="F334" s="173"/>
      <c r="G334" s="441"/>
      <c r="H334" s="173"/>
      <c r="I334" s="455"/>
      <c r="J334" s="457"/>
      <c r="K334" s="441"/>
      <c r="L334" s="379"/>
      <c r="M334" s="379"/>
      <c r="N334" s="441"/>
      <c r="O334" s="173">
        <f t="shared" si="393"/>
        <v>0</v>
      </c>
      <c r="P334" s="187" t="e">
        <f t="shared" si="482"/>
        <v>#DIV/0!</v>
      </c>
      <c r="Q334" s="441">
        <f t="shared" si="391"/>
        <v>0</v>
      </c>
      <c r="R334" s="455">
        <f t="shared" si="501"/>
        <v>0</v>
      </c>
      <c r="S334" s="603"/>
      <c r="T334" s="330" t="b">
        <f t="shared" si="483"/>
        <v>1</v>
      </c>
      <c r="CG334" s="330"/>
      <c r="CJ334" s="69" t="b">
        <f t="shared" si="383"/>
        <v>1</v>
      </c>
    </row>
    <row r="335" spans="1:88" s="60" customFormat="1" ht="69.75" hidden="1" x14ac:dyDescent="0.25">
      <c r="A335" s="374" t="s">
        <v>401</v>
      </c>
      <c r="B335" s="375" t="s">
        <v>199</v>
      </c>
      <c r="C335" s="230" t="s">
        <v>23</v>
      </c>
      <c r="D335" s="376">
        <f t="shared" ref="D335:I335" si="502">SUM(D336:D340)</f>
        <v>0</v>
      </c>
      <c r="E335" s="376">
        <f t="shared" si="502"/>
        <v>0</v>
      </c>
      <c r="F335" s="376">
        <f t="shared" si="502"/>
        <v>0</v>
      </c>
      <c r="G335" s="376">
        <f t="shared" si="502"/>
        <v>0</v>
      </c>
      <c r="H335" s="376">
        <f t="shared" si="502"/>
        <v>0</v>
      </c>
      <c r="I335" s="377">
        <f t="shared" si="502"/>
        <v>0</v>
      </c>
      <c r="J335" s="378" t="e">
        <f>I335/H335</f>
        <v>#DIV/0!</v>
      </c>
      <c r="K335" s="376">
        <f>SUM(K336:K340)</f>
        <v>0</v>
      </c>
      <c r="L335" s="248" t="e">
        <f>K335/H335</f>
        <v>#DIV/0!</v>
      </c>
      <c r="M335" s="171" t="e">
        <f>K335/I335</f>
        <v>#DIV/0!</v>
      </c>
      <c r="N335" s="376">
        <f>SUM(N336:N340)</f>
        <v>0</v>
      </c>
      <c r="O335" s="376">
        <f t="shared" si="393"/>
        <v>0</v>
      </c>
      <c r="P335" s="248" t="e">
        <f t="shared" si="482"/>
        <v>#DIV/0!</v>
      </c>
      <c r="Q335" s="376">
        <f t="shared" si="391"/>
        <v>0</v>
      </c>
      <c r="R335" s="377">
        <f t="shared" si="501"/>
        <v>0</v>
      </c>
      <c r="S335" s="544"/>
      <c r="T335" s="330" t="b">
        <f t="shared" si="483"/>
        <v>1</v>
      </c>
      <c r="CG335" s="330"/>
      <c r="CJ335" s="69" t="b">
        <f t="shared" si="383"/>
        <v>1</v>
      </c>
    </row>
    <row r="336" spans="1:88" s="60" customFormat="1" hidden="1" x14ac:dyDescent="0.25">
      <c r="A336" s="380"/>
      <c r="B336" s="340" t="s">
        <v>149</v>
      </c>
      <c r="C336" s="340"/>
      <c r="D336" s="443"/>
      <c r="E336" s="443"/>
      <c r="F336" s="376"/>
      <c r="G336" s="443"/>
      <c r="H336" s="18"/>
      <c r="I336" s="454"/>
      <c r="J336" s="180"/>
      <c r="K336" s="174"/>
      <c r="L336" s="170"/>
      <c r="M336" s="170" t="e">
        <f>K336/I336</f>
        <v>#DIV/0!</v>
      </c>
      <c r="N336" s="443"/>
      <c r="O336" s="18">
        <f t="shared" si="393"/>
        <v>0</v>
      </c>
      <c r="P336" s="170" t="e">
        <f t="shared" si="482"/>
        <v>#DIV/0!</v>
      </c>
      <c r="Q336" s="443">
        <f t="shared" si="391"/>
        <v>0</v>
      </c>
      <c r="R336" s="454">
        <f t="shared" si="501"/>
        <v>0</v>
      </c>
      <c r="S336" s="545"/>
      <c r="T336" s="330" t="b">
        <f t="shared" si="483"/>
        <v>1</v>
      </c>
      <c r="CG336" s="330"/>
      <c r="CJ336" s="69" t="b">
        <f t="shared" ref="CJ336:CJ399" si="503">N336+O336=H336</f>
        <v>1</v>
      </c>
    </row>
    <row r="337" spans="1:88" s="60" customFormat="1" hidden="1" x14ac:dyDescent="0.25">
      <c r="A337" s="380"/>
      <c r="B337" s="340" t="s">
        <v>14</v>
      </c>
      <c r="C337" s="340"/>
      <c r="D337" s="443"/>
      <c r="E337" s="443"/>
      <c r="F337" s="376">
        <f>SUM(F338:F354)</f>
        <v>0</v>
      </c>
      <c r="G337" s="443"/>
      <c r="H337" s="443"/>
      <c r="I337" s="454"/>
      <c r="J337" s="180" t="e">
        <f>I337/H337</f>
        <v>#DIV/0!</v>
      </c>
      <c r="K337" s="443"/>
      <c r="L337" s="171" t="e">
        <f>K337/H337</f>
        <v>#DIV/0!</v>
      </c>
      <c r="M337" s="171" t="e">
        <f>K337/I337</f>
        <v>#DIV/0!</v>
      </c>
      <c r="N337" s="443">
        <f>H337</f>
        <v>0</v>
      </c>
      <c r="O337" s="443">
        <f t="shared" si="393"/>
        <v>0</v>
      </c>
      <c r="P337" s="171" t="e">
        <f t="shared" si="482"/>
        <v>#DIV/0!</v>
      </c>
      <c r="Q337" s="443">
        <f t="shared" si="391"/>
        <v>0</v>
      </c>
      <c r="R337" s="454">
        <f t="shared" si="501"/>
        <v>0</v>
      </c>
      <c r="S337" s="545"/>
      <c r="T337" s="330" t="b">
        <f t="shared" si="483"/>
        <v>1</v>
      </c>
      <c r="CG337" s="330"/>
      <c r="CJ337" s="69" t="b">
        <f t="shared" si="503"/>
        <v>1</v>
      </c>
    </row>
    <row r="338" spans="1:88" s="60" customFormat="1" hidden="1" x14ac:dyDescent="0.25">
      <c r="A338" s="380"/>
      <c r="B338" s="340" t="s">
        <v>25</v>
      </c>
      <c r="C338" s="340"/>
      <c r="D338" s="443"/>
      <c r="E338" s="443"/>
      <c r="F338" s="18"/>
      <c r="G338" s="443"/>
      <c r="H338" s="443"/>
      <c r="I338" s="454"/>
      <c r="J338" s="180"/>
      <c r="K338" s="443"/>
      <c r="L338" s="171"/>
      <c r="M338" s="171"/>
      <c r="N338" s="443"/>
      <c r="O338" s="443">
        <f t="shared" si="393"/>
        <v>0</v>
      </c>
      <c r="P338" s="170" t="e">
        <f t="shared" si="482"/>
        <v>#DIV/0!</v>
      </c>
      <c r="Q338" s="443">
        <f t="shared" si="391"/>
        <v>0</v>
      </c>
      <c r="R338" s="454">
        <f t="shared" si="501"/>
        <v>0</v>
      </c>
      <c r="S338" s="545"/>
      <c r="T338" s="330" t="b">
        <f t="shared" si="483"/>
        <v>1</v>
      </c>
      <c r="CG338" s="330"/>
      <c r="CJ338" s="69" t="b">
        <f t="shared" si="503"/>
        <v>1</v>
      </c>
    </row>
    <row r="339" spans="1:88" s="60" customFormat="1" hidden="1" x14ac:dyDescent="0.25">
      <c r="A339" s="380"/>
      <c r="B339" s="452" t="s">
        <v>32</v>
      </c>
      <c r="C339" s="452"/>
      <c r="D339" s="441"/>
      <c r="E339" s="441"/>
      <c r="F339" s="173"/>
      <c r="G339" s="441"/>
      <c r="H339" s="173"/>
      <c r="I339" s="455"/>
      <c r="J339" s="457"/>
      <c r="K339" s="441"/>
      <c r="L339" s="379"/>
      <c r="M339" s="379"/>
      <c r="N339" s="441"/>
      <c r="O339" s="173">
        <f t="shared" si="393"/>
        <v>0</v>
      </c>
      <c r="P339" s="187" t="e">
        <f t="shared" si="482"/>
        <v>#DIV/0!</v>
      </c>
      <c r="Q339" s="441">
        <f t="shared" si="391"/>
        <v>0</v>
      </c>
      <c r="R339" s="455">
        <f t="shared" si="501"/>
        <v>0</v>
      </c>
      <c r="S339" s="545"/>
      <c r="T339" s="330" t="b">
        <f t="shared" si="483"/>
        <v>1</v>
      </c>
      <c r="CG339" s="330"/>
      <c r="CJ339" s="69" t="b">
        <f t="shared" si="503"/>
        <v>1</v>
      </c>
    </row>
    <row r="340" spans="1:88" s="60" customFormat="1" hidden="1" x14ac:dyDescent="0.25">
      <c r="A340" s="381"/>
      <c r="B340" s="340" t="s">
        <v>17</v>
      </c>
      <c r="C340" s="340"/>
      <c r="D340" s="443"/>
      <c r="E340" s="443"/>
      <c r="F340" s="18"/>
      <c r="G340" s="443"/>
      <c r="H340" s="18"/>
      <c r="I340" s="454"/>
      <c r="J340" s="180"/>
      <c r="K340" s="443"/>
      <c r="L340" s="171"/>
      <c r="M340" s="171"/>
      <c r="N340" s="443"/>
      <c r="O340" s="18">
        <f t="shared" si="393"/>
        <v>0</v>
      </c>
      <c r="P340" s="170" t="e">
        <f t="shared" si="482"/>
        <v>#DIV/0!</v>
      </c>
      <c r="Q340" s="443">
        <f t="shared" si="391"/>
        <v>0</v>
      </c>
      <c r="R340" s="454">
        <f t="shared" si="501"/>
        <v>0</v>
      </c>
      <c r="S340" s="546"/>
      <c r="T340" s="330" t="b">
        <f t="shared" si="483"/>
        <v>1</v>
      </c>
      <c r="CG340" s="330"/>
      <c r="CJ340" s="69" t="b">
        <f t="shared" si="503"/>
        <v>1</v>
      </c>
    </row>
    <row r="341" spans="1:88" s="67" customFormat="1" ht="46.5" hidden="1" x14ac:dyDescent="0.25">
      <c r="A341" s="175" t="s">
        <v>140</v>
      </c>
      <c r="B341" s="242" t="s">
        <v>196</v>
      </c>
      <c r="C341" s="166" t="s">
        <v>7</v>
      </c>
      <c r="D341" s="74">
        <f t="shared" ref="D341:I341" si="504">SUM(D342:D346)</f>
        <v>0</v>
      </c>
      <c r="E341" s="74">
        <f t="shared" si="504"/>
        <v>0</v>
      </c>
      <c r="F341" s="74">
        <f t="shared" si="504"/>
        <v>0</v>
      </c>
      <c r="G341" s="74">
        <f t="shared" si="504"/>
        <v>0</v>
      </c>
      <c r="H341" s="74">
        <f t="shared" si="504"/>
        <v>0</v>
      </c>
      <c r="I341" s="243">
        <f t="shared" si="504"/>
        <v>0</v>
      </c>
      <c r="J341" s="176" t="e">
        <f>I341/H341</f>
        <v>#DIV/0!</v>
      </c>
      <c r="K341" s="74">
        <f>SUM(K342:K346)</f>
        <v>0</v>
      </c>
      <c r="L341" s="167" t="e">
        <f>K341/H341</f>
        <v>#DIV/0!</v>
      </c>
      <c r="M341" s="167" t="e">
        <f t="shared" ref="M341:M343" si="505">K341/I341</f>
        <v>#DIV/0!</v>
      </c>
      <c r="N341" s="74">
        <f>SUM(N342:N346)</f>
        <v>0</v>
      </c>
      <c r="O341" s="74">
        <f t="shared" si="393"/>
        <v>0</v>
      </c>
      <c r="P341" s="167" t="e">
        <f t="shared" si="482"/>
        <v>#DIV/0!</v>
      </c>
      <c r="Q341" s="74">
        <f t="shared" si="391"/>
        <v>0</v>
      </c>
      <c r="R341" s="243">
        <f t="shared" si="501"/>
        <v>0</v>
      </c>
      <c r="S341" s="163"/>
      <c r="T341" s="71" t="b">
        <f t="shared" si="483"/>
        <v>0</v>
      </c>
      <c r="CG341" s="69"/>
      <c r="CJ341" s="69" t="b">
        <f t="shared" si="503"/>
        <v>1</v>
      </c>
    </row>
    <row r="342" spans="1:88" s="409" customFormat="1" hidden="1" x14ac:dyDescent="0.25">
      <c r="A342" s="290"/>
      <c r="B342" s="250" t="s">
        <v>149</v>
      </c>
      <c r="C342" s="250"/>
      <c r="D342" s="65"/>
      <c r="E342" s="65"/>
      <c r="F342" s="291"/>
      <c r="G342" s="65"/>
      <c r="H342" s="65"/>
      <c r="I342" s="331"/>
      <c r="J342" s="289" t="e">
        <f>I342/H342</f>
        <v>#DIV/0!</v>
      </c>
      <c r="K342" s="65"/>
      <c r="L342" s="246" t="e">
        <f>K342/H342</f>
        <v>#DIV/0!</v>
      </c>
      <c r="M342" s="246" t="e">
        <f t="shared" si="505"/>
        <v>#DIV/0!</v>
      </c>
      <c r="N342" s="65"/>
      <c r="O342" s="65">
        <f t="shared" si="393"/>
        <v>0</v>
      </c>
      <c r="P342" s="246" t="e">
        <f t="shared" si="482"/>
        <v>#DIV/0!</v>
      </c>
      <c r="Q342" s="65">
        <f t="shared" si="391"/>
        <v>0</v>
      </c>
      <c r="R342" s="331">
        <f t="shared" si="501"/>
        <v>0</v>
      </c>
      <c r="S342" s="332"/>
      <c r="T342" s="69" t="b">
        <f t="shared" si="483"/>
        <v>1</v>
      </c>
      <c r="CG342" s="69"/>
      <c r="CJ342" s="69" t="b">
        <f t="shared" si="503"/>
        <v>1</v>
      </c>
    </row>
    <row r="343" spans="1:88" s="409" customFormat="1" hidden="1" x14ac:dyDescent="0.25">
      <c r="A343" s="290"/>
      <c r="B343" s="250" t="s">
        <v>14</v>
      </c>
      <c r="C343" s="250"/>
      <c r="D343" s="65"/>
      <c r="E343" s="65"/>
      <c r="F343" s="291"/>
      <c r="G343" s="65"/>
      <c r="H343" s="65"/>
      <c r="I343" s="331"/>
      <c r="J343" s="289" t="e">
        <f>I343/H343</f>
        <v>#DIV/0!</v>
      </c>
      <c r="K343" s="65"/>
      <c r="L343" s="246" t="e">
        <f>K343/H343</f>
        <v>#DIV/0!</v>
      </c>
      <c r="M343" s="246" t="e">
        <f t="shared" si="505"/>
        <v>#DIV/0!</v>
      </c>
      <c r="N343" s="65"/>
      <c r="O343" s="65">
        <f t="shared" si="393"/>
        <v>0</v>
      </c>
      <c r="P343" s="246" t="e">
        <f t="shared" si="482"/>
        <v>#DIV/0!</v>
      </c>
      <c r="Q343" s="65">
        <f t="shared" si="391"/>
        <v>0</v>
      </c>
      <c r="R343" s="331">
        <f t="shared" si="501"/>
        <v>0</v>
      </c>
      <c r="S343" s="332"/>
      <c r="T343" s="69" t="b">
        <f t="shared" si="483"/>
        <v>0</v>
      </c>
      <c r="CG343" s="69"/>
      <c r="CJ343" s="69" t="b">
        <f t="shared" si="503"/>
        <v>1</v>
      </c>
    </row>
    <row r="344" spans="1:88" s="409" customFormat="1" hidden="1" x14ac:dyDescent="0.25">
      <c r="A344" s="290"/>
      <c r="B344" s="341" t="s">
        <v>25</v>
      </c>
      <c r="C344" s="341"/>
      <c r="D344" s="244"/>
      <c r="E344" s="244"/>
      <c r="F344" s="333"/>
      <c r="G344" s="244">
        <f t="shared" ref="G344:I346" si="506">G350</f>
        <v>0</v>
      </c>
      <c r="H344" s="244">
        <f t="shared" si="506"/>
        <v>0</v>
      </c>
      <c r="I344" s="334">
        <f t="shared" si="506"/>
        <v>0</v>
      </c>
      <c r="J344" s="335"/>
      <c r="K344" s="244">
        <f>K350</f>
        <v>0</v>
      </c>
      <c r="L344" s="245"/>
      <c r="M344" s="247"/>
      <c r="N344" s="244"/>
      <c r="O344" s="244">
        <f t="shared" si="393"/>
        <v>0</v>
      </c>
      <c r="P344" s="247" t="e">
        <f t="shared" si="482"/>
        <v>#DIV/0!</v>
      </c>
      <c r="Q344" s="244">
        <f t="shared" si="391"/>
        <v>0</v>
      </c>
      <c r="R344" s="334">
        <f t="shared" si="501"/>
        <v>0</v>
      </c>
      <c r="S344" s="332"/>
      <c r="T344" s="69" t="b">
        <f t="shared" si="483"/>
        <v>1</v>
      </c>
      <c r="CG344" s="69"/>
      <c r="CJ344" s="69" t="b">
        <f t="shared" si="503"/>
        <v>1</v>
      </c>
    </row>
    <row r="345" spans="1:88" s="409" customFormat="1" hidden="1" x14ac:dyDescent="0.25">
      <c r="A345" s="290"/>
      <c r="B345" s="341" t="s">
        <v>32</v>
      </c>
      <c r="C345" s="341"/>
      <c r="D345" s="244"/>
      <c r="E345" s="244"/>
      <c r="F345" s="333"/>
      <c r="G345" s="244">
        <f t="shared" si="506"/>
        <v>0</v>
      </c>
      <c r="H345" s="244">
        <f t="shared" si="506"/>
        <v>0</v>
      </c>
      <c r="I345" s="334">
        <f t="shared" si="506"/>
        <v>0</v>
      </c>
      <c r="J345" s="335"/>
      <c r="K345" s="244">
        <f>K351</f>
        <v>0</v>
      </c>
      <c r="L345" s="245"/>
      <c r="M345" s="247"/>
      <c r="N345" s="244"/>
      <c r="O345" s="244">
        <f t="shared" si="393"/>
        <v>0</v>
      </c>
      <c r="P345" s="247" t="e">
        <f t="shared" si="482"/>
        <v>#DIV/0!</v>
      </c>
      <c r="Q345" s="244">
        <f t="shared" si="391"/>
        <v>0</v>
      </c>
      <c r="R345" s="334">
        <f t="shared" si="501"/>
        <v>0</v>
      </c>
      <c r="S345" s="332"/>
      <c r="T345" s="69" t="b">
        <f t="shared" si="483"/>
        <v>1</v>
      </c>
      <c r="CG345" s="69"/>
      <c r="CJ345" s="69" t="b">
        <f t="shared" si="503"/>
        <v>1</v>
      </c>
    </row>
    <row r="346" spans="1:88" s="409" customFormat="1" hidden="1" x14ac:dyDescent="0.25">
      <c r="A346" s="293"/>
      <c r="B346" s="250" t="s">
        <v>17</v>
      </c>
      <c r="C346" s="250"/>
      <c r="D346" s="65"/>
      <c r="E346" s="65"/>
      <c r="F346" s="291"/>
      <c r="G346" s="65">
        <f t="shared" si="506"/>
        <v>0</v>
      </c>
      <c r="H346" s="65">
        <f t="shared" si="506"/>
        <v>0</v>
      </c>
      <c r="I346" s="331">
        <f t="shared" si="506"/>
        <v>0</v>
      </c>
      <c r="J346" s="289"/>
      <c r="K346" s="65">
        <f>K352</f>
        <v>0</v>
      </c>
      <c r="L346" s="246"/>
      <c r="M346" s="251"/>
      <c r="N346" s="65"/>
      <c r="O346" s="65">
        <f t="shared" si="393"/>
        <v>0</v>
      </c>
      <c r="P346" s="251" t="e">
        <f t="shared" si="482"/>
        <v>#DIV/0!</v>
      </c>
      <c r="Q346" s="65">
        <f t="shared" si="391"/>
        <v>0</v>
      </c>
      <c r="R346" s="331">
        <f t="shared" si="501"/>
        <v>0</v>
      </c>
      <c r="S346" s="336"/>
      <c r="T346" s="69" t="b">
        <f t="shared" si="483"/>
        <v>1</v>
      </c>
      <c r="CG346" s="69"/>
      <c r="CJ346" s="69" t="b">
        <f t="shared" si="503"/>
        <v>1</v>
      </c>
    </row>
    <row r="347" spans="1:88" s="409" customFormat="1" ht="69.75" hidden="1" x14ac:dyDescent="0.25">
      <c r="A347" s="182" t="s">
        <v>141</v>
      </c>
      <c r="B347" s="382" t="s">
        <v>197</v>
      </c>
      <c r="C347" s="252" t="s">
        <v>23</v>
      </c>
      <c r="D347" s="65">
        <f t="shared" ref="D347:I347" si="507">SUM(D348:D352)</f>
        <v>0</v>
      </c>
      <c r="E347" s="65">
        <f t="shared" si="507"/>
        <v>0</v>
      </c>
      <c r="F347" s="65">
        <f t="shared" si="507"/>
        <v>0</v>
      </c>
      <c r="G347" s="65">
        <f t="shared" si="507"/>
        <v>0</v>
      </c>
      <c r="H347" s="65">
        <f t="shared" si="507"/>
        <v>0</v>
      </c>
      <c r="I347" s="65">
        <f t="shared" si="507"/>
        <v>0</v>
      </c>
      <c r="J347" s="289" t="e">
        <f>I347/H347</f>
        <v>#DIV/0!</v>
      </c>
      <c r="K347" s="65">
        <f>SUM(K348:K352)</f>
        <v>0</v>
      </c>
      <c r="L347" s="246" t="e">
        <f>K347/H347</f>
        <v>#DIV/0!</v>
      </c>
      <c r="M347" s="246" t="e">
        <f t="shared" ref="M347:M349" si="508">K347/I347</f>
        <v>#DIV/0!</v>
      </c>
      <c r="N347" s="65">
        <f>SUM(N348:N352)</f>
        <v>0</v>
      </c>
      <c r="O347" s="65">
        <f t="shared" si="393"/>
        <v>0</v>
      </c>
      <c r="P347" s="246" t="e">
        <f t="shared" si="482"/>
        <v>#DIV/0!</v>
      </c>
      <c r="Q347" s="65">
        <f t="shared" si="391"/>
        <v>0</v>
      </c>
      <c r="R347" s="65">
        <f t="shared" si="501"/>
        <v>0</v>
      </c>
      <c r="S347" s="544"/>
      <c r="T347" s="69" t="b">
        <f t="shared" si="483"/>
        <v>0</v>
      </c>
      <c r="CG347" s="69"/>
      <c r="CJ347" s="69" t="b">
        <f t="shared" si="503"/>
        <v>1</v>
      </c>
    </row>
    <row r="348" spans="1:88" s="409" customFormat="1" hidden="1" x14ac:dyDescent="0.25">
      <c r="A348" s="383"/>
      <c r="B348" s="384" t="s">
        <v>149</v>
      </c>
      <c r="C348" s="250"/>
      <c r="D348" s="65"/>
      <c r="E348" s="65"/>
      <c r="F348" s="291"/>
      <c r="G348" s="65"/>
      <c r="H348" s="65"/>
      <c r="I348" s="65"/>
      <c r="J348" s="335" t="e">
        <f>I348/H348</f>
        <v>#DIV/0!</v>
      </c>
      <c r="K348" s="65">
        <f>I348</f>
        <v>0</v>
      </c>
      <c r="L348" s="245" t="e">
        <f>K348/H348</f>
        <v>#DIV/0!</v>
      </c>
      <c r="M348" s="245" t="e">
        <f t="shared" si="508"/>
        <v>#DIV/0!</v>
      </c>
      <c r="N348" s="244">
        <f>H348</f>
        <v>0</v>
      </c>
      <c r="O348" s="65">
        <f t="shared" si="393"/>
        <v>0</v>
      </c>
      <c r="P348" s="246" t="e">
        <f t="shared" si="482"/>
        <v>#DIV/0!</v>
      </c>
      <c r="Q348" s="244">
        <f t="shared" si="391"/>
        <v>0</v>
      </c>
      <c r="R348" s="65">
        <f t="shared" si="501"/>
        <v>0</v>
      </c>
      <c r="S348" s="545"/>
      <c r="T348" s="69" t="b">
        <f t="shared" si="483"/>
        <v>1</v>
      </c>
      <c r="CG348" s="69"/>
      <c r="CJ348" s="69" t="b">
        <f t="shared" si="503"/>
        <v>1</v>
      </c>
    </row>
    <row r="349" spans="1:88" s="409" customFormat="1" hidden="1" x14ac:dyDescent="0.25">
      <c r="A349" s="383"/>
      <c r="B349" s="385" t="s">
        <v>14</v>
      </c>
      <c r="C349" s="341"/>
      <c r="D349" s="244"/>
      <c r="E349" s="244"/>
      <c r="F349" s="333"/>
      <c r="G349" s="244"/>
      <c r="H349" s="244"/>
      <c r="I349" s="244"/>
      <c r="J349" s="335" t="e">
        <f>I349/H349</f>
        <v>#DIV/0!</v>
      </c>
      <c r="K349" s="65">
        <f>I349</f>
        <v>0</v>
      </c>
      <c r="L349" s="245" t="e">
        <f>K349/H349</f>
        <v>#DIV/0!</v>
      </c>
      <c r="M349" s="245" t="e">
        <f t="shared" si="508"/>
        <v>#DIV/0!</v>
      </c>
      <c r="N349" s="244">
        <f>H349</f>
        <v>0</v>
      </c>
      <c r="O349" s="244">
        <f t="shared" si="393"/>
        <v>0</v>
      </c>
      <c r="P349" s="246" t="e">
        <f t="shared" si="482"/>
        <v>#DIV/0!</v>
      </c>
      <c r="Q349" s="244">
        <f t="shared" si="391"/>
        <v>0</v>
      </c>
      <c r="R349" s="244">
        <f t="shared" si="501"/>
        <v>0</v>
      </c>
      <c r="S349" s="545"/>
      <c r="T349" s="69" t="b">
        <f t="shared" ref="T349:T354" si="509">H361-K361=Q361</f>
        <v>0</v>
      </c>
      <c r="CG349" s="69"/>
      <c r="CJ349" s="69" t="b">
        <f t="shared" si="503"/>
        <v>1</v>
      </c>
    </row>
    <row r="350" spans="1:88" s="409" customFormat="1" hidden="1" x14ac:dyDescent="0.25">
      <c r="A350" s="383"/>
      <c r="B350" s="385" t="s">
        <v>25</v>
      </c>
      <c r="C350" s="341"/>
      <c r="D350" s="244"/>
      <c r="E350" s="244"/>
      <c r="F350" s="333"/>
      <c r="G350" s="244"/>
      <c r="H350" s="333"/>
      <c r="I350" s="334"/>
      <c r="J350" s="335"/>
      <c r="K350" s="244"/>
      <c r="L350" s="245"/>
      <c r="M350" s="247"/>
      <c r="N350" s="244"/>
      <c r="O350" s="333">
        <f t="shared" si="393"/>
        <v>0</v>
      </c>
      <c r="P350" s="247" t="e">
        <f t="shared" si="482"/>
        <v>#DIV/0!</v>
      </c>
      <c r="Q350" s="244">
        <f t="shared" si="391"/>
        <v>0</v>
      </c>
      <c r="R350" s="334">
        <f t="shared" si="501"/>
        <v>0</v>
      </c>
      <c r="S350" s="545"/>
      <c r="T350" s="69" t="b">
        <f t="shared" si="509"/>
        <v>1</v>
      </c>
      <c r="CG350" s="69"/>
      <c r="CJ350" s="69" t="b">
        <f t="shared" si="503"/>
        <v>1</v>
      </c>
    </row>
    <row r="351" spans="1:88" s="409" customFormat="1" hidden="1" x14ac:dyDescent="0.25">
      <c r="A351" s="383"/>
      <c r="B351" s="384" t="s">
        <v>32</v>
      </c>
      <c r="C351" s="250"/>
      <c r="D351" s="65"/>
      <c r="E351" s="65"/>
      <c r="F351" s="291"/>
      <c r="G351" s="65"/>
      <c r="H351" s="291"/>
      <c r="I351" s="331"/>
      <c r="J351" s="289"/>
      <c r="K351" s="65"/>
      <c r="L351" s="246"/>
      <c r="M351" s="246"/>
      <c r="N351" s="65"/>
      <c r="O351" s="291">
        <f t="shared" ref="O351:O402" si="510">H351-N351</f>
        <v>0</v>
      </c>
      <c r="P351" s="251" t="e">
        <f t="shared" si="482"/>
        <v>#DIV/0!</v>
      </c>
      <c r="Q351" s="65">
        <f t="shared" ref="Q351:Q402" si="511">H351-N351</f>
        <v>0</v>
      </c>
      <c r="R351" s="331">
        <f t="shared" si="501"/>
        <v>0</v>
      </c>
      <c r="S351" s="545"/>
      <c r="T351" s="69" t="b">
        <f t="shared" si="509"/>
        <v>1</v>
      </c>
      <c r="CG351" s="69"/>
      <c r="CJ351" s="69" t="b">
        <f t="shared" si="503"/>
        <v>1</v>
      </c>
    </row>
    <row r="352" spans="1:88" s="409" customFormat="1" hidden="1" x14ac:dyDescent="0.25">
      <c r="A352" s="386"/>
      <c r="B352" s="384" t="s">
        <v>17</v>
      </c>
      <c r="C352" s="250"/>
      <c r="D352" s="65"/>
      <c r="E352" s="65"/>
      <c r="F352" s="291"/>
      <c r="G352" s="65"/>
      <c r="H352" s="291"/>
      <c r="I352" s="331"/>
      <c r="J352" s="289"/>
      <c r="K352" s="65"/>
      <c r="L352" s="246"/>
      <c r="M352" s="246"/>
      <c r="N352" s="65"/>
      <c r="O352" s="291">
        <f t="shared" si="510"/>
        <v>0</v>
      </c>
      <c r="P352" s="251" t="e">
        <f t="shared" si="482"/>
        <v>#DIV/0!</v>
      </c>
      <c r="Q352" s="65">
        <f t="shared" si="511"/>
        <v>0</v>
      </c>
      <c r="R352" s="331">
        <f t="shared" si="501"/>
        <v>0</v>
      </c>
      <c r="S352" s="546"/>
      <c r="T352" s="69" t="b">
        <f t="shared" si="509"/>
        <v>1</v>
      </c>
      <c r="CG352" s="69"/>
      <c r="CJ352" s="69" t="b">
        <f t="shared" si="503"/>
        <v>1</v>
      </c>
    </row>
    <row r="353" spans="1:88" s="69" customFormat="1" ht="46.5" outlineLevel="1" x14ac:dyDescent="0.25">
      <c r="A353" s="175" t="s">
        <v>140</v>
      </c>
      <c r="B353" s="242" t="s">
        <v>156</v>
      </c>
      <c r="C353" s="166" t="s">
        <v>7</v>
      </c>
      <c r="D353" s="74">
        <f t="shared" ref="D353:I353" si="512">SUM(D354:D358)</f>
        <v>0</v>
      </c>
      <c r="E353" s="74">
        <f t="shared" si="512"/>
        <v>0</v>
      </c>
      <c r="F353" s="74">
        <f t="shared" si="512"/>
        <v>0</v>
      </c>
      <c r="G353" s="74">
        <f t="shared" si="512"/>
        <v>7892.9</v>
      </c>
      <c r="H353" s="74">
        <f t="shared" si="512"/>
        <v>7892.9</v>
      </c>
      <c r="I353" s="243">
        <f t="shared" si="512"/>
        <v>550</v>
      </c>
      <c r="J353" s="176">
        <f>I353/H353</f>
        <v>7.0000000000000007E-2</v>
      </c>
      <c r="K353" s="74">
        <f>SUM(K354:K358)</f>
        <v>389</v>
      </c>
      <c r="L353" s="167">
        <f>K353/H353</f>
        <v>0.05</v>
      </c>
      <c r="M353" s="167">
        <f t="shared" ref="M353:M361" si="513">K353/I353</f>
        <v>0.71</v>
      </c>
      <c r="N353" s="74">
        <f>SUM(N354:N358)</f>
        <v>7892.9</v>
      </c>
      <c r="O353" s="74">
        <f t="shared" si="510"/>
        <v>0</v>
      </c>
      <c r="P353" s="167">
        <f t="shared" si="482"/>
        <v>1</v>
      </c>
      <c r="Q353" s="74">
        <f t="shared" si="511"/>
        <v>0</v>
      </c>
      <c r="R353" s="243">
        <f t="shared" si="501"/>
        <v>161</v>
      </c>
      <c r="S353" s="163"/>
      <c r="T353" s="69" t="b">
        <f t="shared" si="509"/>
        <v>0</v>
      </c>
      <c r="CJ353" s="69" t="b">
        <f t="shared" si="503"/>
        <v>1</v>
      </c>
    </row>
    <row r="354" spans="1:88" s="409" customFormat="1" outlineLevel="1" x14ac:dyDescent="0.25">
      <c r="A354" s="178"/>
      <c r="B354" s="340" t="s">
        <v>149</v>
      </c>
      <c r="C354" s="340"/>
      <c r="D354" s="443"/>
      <c r="E354" s="443"/>
      <c r="F354" s="18"/>
      <c r="G354" s="443">
        <f t="shared" ref="G354:I358" si="514">G360</f>
        <v>0</v>
      </c>
      <c r="H354" s="443">
        <f t="shared" si="514"/>
        <v>0</v>
      </c>
      <c r="I354" s="454">
        <f t="shared" si="514"/>
        <v>0</v>
      </c>
      <c r="J354" s="180"/>
      <c r="K354" s="443">
        <f>K360</f>
        <v>0</v>
      </c>
      <c r="L354" s="171"/>
      <c r="M354" s="171"/>
      <c r="N354" s="443"/>
      <c r="O354" s="443">
        <f t="shared" si="510"/>
        <v>0</v>
      </c>
      <c r="P354" s="170" t="e">
        <f t="shared" si="482"/>
        <v>#DIV/0!</v>
      </c>
      <c r="Q354" s="443">
        <f t="shared" si="511"/>
        <v>0</v>
      </c>
      <c r="R354" s="454">
        <f t="shared" si="501"/>
        <v>0</v>
      </c>
      <c r="S354" s="467"/>
      <c r="T354" s="69" t="b">
        <f t="shared" si="509"/>
        <v>1</v>
      </c>
      <c r="CJ354" s="69" t="b">
        <f t="shared" si="503"/>
        <v>1</v>
      </c>
    </row>
    <row r="355" spans="1:88" s="409" customFormat="1" outlineLevel="1" x14ac:dyDescent="0.25">
      <c r="A355" s="178"/>
      <c r="B355" s="340" t="s">
        <v>14</v>
      </c>
      <c r="C355" s="340"/>
      <c r="D355" s="443"/>
      <c r="E355" s="443"/>
      <c r="F355" s="18"/>
      <c r="G355" s="443">
        <f t="shared" si="514"/>
        <v>7892.9</v>
      </c>
      <c r="H355" s="443">
        <f t="shared" si="514"/>
        <v>7892.9</v>
      </c>
      <c r="I355" s="454">
        <f t="shared" si="514"/>
        <v>550</v>
      </c>
      <c r="J355" s="180">
        <f>I355/H355</f>
        <v>7.0000000000000007E-2</v>
      </c>
      <c r="K355" s="443">
        <f>K361</f>
        <v>389</v>
      </c>
      <c r="L355" s="171">
        <f>K355/H355</f>
        <v>0.05</v>
      </c>
      <c r="M355" s="171">
        <f t="shared" si="513"/>
        <v>0.71</v>
      </c>
      <c r="N355" s="443">
        <f>N361</f>
        <v>7892.9</v>
      </c>
      <c r="O355" s="443">
        <f t="shared" si="510"/>
        <v>0</v>
      </c>
      <c r="P355" s="171">
        <f t="shared" ref="P355:P386" si="515">N355/H355</f>
        <v>1</v>
      </c>
      <c r="Q355" s="443">
        <f t="shared" si="511"/>
        <v>0</v>
      </c>
      <c r="R355" s="454">
        <f t="shared" si="501"/>
        <v>161</v>
      </c>
      <c r="S355" s="467"/>
      <c r="T355" s="69" t="b">
        <f t="shared" ref="T355:T376" si="516">H367-K367=Q367</f>
        <v>0</v>
      </c>
      <c r="CJ355" s="69" t="b">
        <f t="shared" si="503"/>
        <v>1</v>
      </c>
    </row>
    <row r="356" spans="1:88" s="409" customFormat="1" outlineLevel="1" x14ac:dyDescent="0.25">
      <c r="A356" s="178"/>
      <c r="B356" s="452" t="s">
        <v>25</v>
      </c>
      <c r="C356" s="452"/>
      <c r="D356" s="441"/>
      <c r="E356" s="441"/>
      <c r="F356" s="173"/>
      <c r="G356" s="441">
        <f t="shared" si="514"/>
        <v>0</v>
      </c>
      <c r="H356" s="441">
        <f t="shared" si="514"/>
        <v>0</v>
      </c>
      <c r="I356" s="455">
        <f t="shared" si="514"/>
        <v>0</v>
      </c>
      <c r="J356" s="457"/>
      <c r="K356" s="441">
        <f>K362</f>
        <v>0</v>
      </c>
      <c r="L356" s="379"/>
      <c r="M356" s="379"/>
      <c r="N356" s="441"/>
      <c r="O356" s="441">
        <f t="shared" si="510"/>
        <v>0</v>
      </c>
      <c r="P356" s="187" t="e">
        <f t="shared" si="515"/>
        <v>#DIV/0!</v>
      </c>
      <c r="Q356" s="441">
        <f t="shared" si="511"/>
        <v>0</v>
      </c>
      <c r="R356" s="455">
        <f t="shared" si="501"/>
        <v>0</v>
      </c>
      <c r="S356" s="467"/>
      <c r="T356" s="69" t="b">
        <f t="shared" si="516"/>
        <v>0</v>
      </c>
      <c r="CJ356" s="69" t="b">
        <f t="shared" si="503"/>
        <v>1</v>
      </c>
    </row>
    <row r="357" spans="1:88" s="409" customFormat="1" outlineLevel="1" x14ac:dyDescent="0.25">
      <c r="A357" s="178"/>
      <c r="B357" s="452" t="s">
        <v>32</v>
      </c>
      <c r="C357" s="452"/>
      <c r="D357" s="441"/>
      <c r="E357" s="441"/>
      <c r="F357" s="173"/>
      <c r="G357" s="441">
        <f t="shared" si="514"/>
        <v>0</v>
      </c>
      <c r="H357" s="441">
        <f t="shared" si="514"/>
        <v>0</v>
      </c>
      <c r="I357" s="455">
        <f t="shared" si="514"/>
        <v>0</v>
      </c>
      <c r="J357" s="457"/>
      <c r="K357" s="441">
        <f>K363</f>
        <v>0</v>
      </c>
      <c r="L357" s="379"/>
      <c r="M357" s="379"/>
      <c r="N357" s="441"/>
      <c r="O357" s="441">
        <f t="shared" si="510"/>
        <v>0</v>
      </c>
      <c r="P357" s="187" t="e">
        <f t="shared" si="515"/>
        <v>#DIV/0!</v>
      </c>
      <c r="Q357" s="441">
        <f t="shared" si="511"/>
        <v>0</v>
      </c>
      <c r="R357" s="455">
        <f t="shared" si="501"/>
        <v>0</v>
      </c>
      <c r="S357" s="467"/>
      <c r="T357" s="69" t="b">
        <f t="shared" si="516"/>
        <v>1</v>
      </c>
      <c r="CJ357" s="69" t="b">
        <f t="shared" si="503"/>
        <v>1</v>
      </c>
    </row>
    <row r="358" spans="1:88" s="409" customFormat="1" outlineLevel="1" collapsed="1" x14ac:dyDescent="0.25">
      <c r="A358" s="181"/>
      <c r="B358" s="340" t="s">
        <v>17</v>
      </c>
      <c r="C358" s="340"/>
      <c r="D358" s="443"/>
      <c r="E358" s="443"/>
      <c r="F358" s="18"/>
      <c r="G358" s="443">
        <f t="shared" si="514"/>
        <v>0</v>
      </c>
      <c r="H358" s="443">
        <f t="shared" si="514"/>
        <v>0</v>
      </c>
      <c r="I358" s="454">
        <f t="shared" si="514"/>
        <v>0</v>
      </c>
      <c r="J358" s="180"/>
      <c r="K358" s="443">
        <f>K364</f>
        <v>0</v>
      </c>
      <c r="L358" s="171"/>
      <c r="M358" s="171"/>
      <c r="N358" s="443"/>
      <c r="O358" s="443">
        <f t="shared" si="510"/>
        <v>0</v>
      </c>
      <c r="P358" s="170" t="e">
        <f t="shared" si="515"/>
        <v>#DIV/0!</v>
      </c>
      <c r="Q358" s="443">
        <f t="shared" si="511"/>
        <v>0</v>
      </c>
      <c r="R358" s="454">
        <f t="shared" si="501"/>
        <v>0</v>
      </c>
      <c r="S358" s="468"/>
      <c r="T358" s="69" t="b">
        <f t="shared" si="516"/>
        <v>1</v>
      </c>
      <c r="CJ358" s="69" t="b">
        <f t="shared" si="503"/>
        <v>1</v>
      </c>
    </row>
    <row r="359" spans="1:88" s="305" customFormat="1" ht="69.75" x14ac:dyDescent="0.25">
      <c r="A359" s="374" t="s">
        <v>141</v>
      </c>
      <c r="B359" s="375" t="s">
        <v>201</v>
      </c>
      <c r="C359" s="230" t="s">
        <v>23</v>
      </c>
      <c r="D359" s="443">
        <f t="shared" ref="D359:I359" si="517">SUM(D360:D364)</f>
        <v>0</v>
      </c>
      <c r="E359" s="443">
        <f t="shared" si="517"/>
        <v>0</v>
      </c>
      <c r="F359" s="443">
        <f t="shared" si="517"/>
        <v>0</v>
      </c>
      <c r="G359" s="443">
        <f t="shared" si="517"/>
        <v>7892.9</v>
      </c>
      <c r="H359" s="443">
        <f t="shared" si="517"/>
        <v>7892.9</v>
      </c>
      <c r="I359" s="443">
        <f t="shared" si="517"/>
        <v>550</v>
      </c>
      <c r="J359" s="180">
        <f>I359/H359</f>
        <v>7.0000000000000007E-2</v>
      </c>
      <c r="K359" s="443">
        <f>SUM(K360:K364)</f>
        <v>389</v>
      </c>
      <c r="L359" s="171">
        <f>K359/H359</f>
        <v>0.05</v>
      </c>
      <c r="M359" s="171">
        <f t="shared" si="513"/>
        <v>0.71</v>
      </c>
      <c r="N359" s="443">
        <f>SUM(N360:N364)</f>
        <v>7892.9</v>
      </c>
      <c r="O359" s="443">
        <f t="shared" si="510"/>
        <v>0</v>
      </c>
      <c r="P359" s="171">
        <f t="shared" si="515"/>
        <v>1</v>
      </c>
      <c r="Q359" s="443">
        <f t="shared" si="511"/>
        <v>0</v>
      </c>
      <c r="R359" s="443">
        <f t="shared" si="501"/>
        <v>161</v>
      </c>
      <c r="S359" s="549" t="s">
        <v>403</v>
      </c>
      <c r="T359" s="69" t="b">
        <f t="shared" si="516"/>
        <v>0</v>
      </c>
      <c r="CJ359" s="69" t="b">
        <f t="shared" si="503"/>
        <v>1</v>
      </c>
    </row>
    <row r="360" spans="1:88" s="409" customFormat="1" x14ac:dyDescent="0.25">
      <c r="A360" s="240"/>
      <c r="B360" s="494" t="s">
        <v>149</v>
      </c>
      <c r="C360" s="340"/>
      <c r="D360" s="443"/>
      <c r="E360" s="443"/>
      <c r="F360" s="18"/>
      <c r="G360" s="443"/>
      <c r="H360" s="18"/>
      <c r="I360" s="443"/>
      <c r="J360" s="180"/>
      <c r="K360" s="443"/>
      <c r="L360" s="171"/>
      <c r="M360" s="171"/>
      <c r="N360" s="443"/>
      <c r="O360" s="18">
        <f t="shared" si="510"/>
        <v>0</v>
      </c>
      <c r="P360" s="170" t="e">
        <f t="shared" si="515"/>
        <v>#DIV/0!</v>
      </c>
      <c r="Q360" s="443">
        <f t="shared" si="511"/>
        <v>0</v>
      </c>
      <c r="R360" s="443">
        <f t="shared" si="501"/>
        <v>0</v>
      </c>
      <c r="S360" s="550"/>
      <c r="T360" s="69" t="b">
        <f t="shared" si="516"/>
        <v>1</v>
      </c>
      <c r="CJ360" s="69" t="b">
        <f t="shared" si="503"/>
        <v>1</v>
      </c>
    </row>
    <row r="361" spans="1:88" s="409" customFormat="1" x14ac:dyDescent="0.25">
      <c r="A361" s="240"/>
      <c r="B361" s="495" t="s">
        <v>14</v>
      </c>
      <c r="C361" s="452"/>
      <c r="D361" s="441"/>
      <c r="E361" s="441"/>
      <c r="F361" s="173"/>
      <c r="G361" s="441">
        <v>7892.9</v>
      </c>
      <c r="H361" s="441">
        <v>7892.9</v>
      </c>
      <c r="I361" s="441">
        <v>550</v>
      </c>
      <c r="J361" s="457">
        <f>I361/H361</f>
        <v>7.0000000000000007E-2</v>
      </c>
      <c r="K361" s="441">
        <v>389</v>
      </c>
      <c r="L361" s="379">
        <f>K361/H361</f>
        <v>0.05</v>
      </c>
      <c r="M361" s="379">
        <f t="shared" si="513"/>
        <v>0.71</v>
      </c>
      <c r="N361" s="441">
        <f>H361</f>
        <v>7892.9</v>
      </c>
      <c r="O361" s="441">
        <f t="shared" si="510"/>
        <v>0</v>
      </c>
      <c r="P361" s="379">
        <f t="shared" si="515"/>
        <v>1</v>
      </c>
      <c r="Q361" s="441">
        <f t="shared" si="511"/>
        <v>0</v>
      </c>
      <c r="R361" s="441">
        <f t="shared" si="501"/>
        <v>161</v>
      </c>
      <c r="S361" s="550"/>
      <c r="T361" s="69" t="b">
        <f t="shared" si="516"/>
        <v>0</v>
      </c>
      <c r="CJ361" s="69" t="b">
        <f t="shared" si="503"/>
        <v>1</v>
      </c>
    </row>
    <row r="362" spans="1:88" s="409" customFormat="1" x14ac:dyDescent="0.25">
      <c r="A362" s="240"/>
      <c r="B362" s="495" t="s">
        <v>25</v>
      </c>
      <c r="C362" s="452"/>
      <c r="D362" s="441"/>
      <c r="E362" s="441"/>
      <c r="F362" s="173"/>
      <c r="G362" s="441"/>
      <c r="H362" s="173"/>
      <c r="I362" s="455"/>
      <c r="J362" s="457"/>
      <c r="K362" s="441"/>
      <c r="L362" s="379"/>
      <c r="M362" s="379"/>
      <c r="N362" s="441"/>
      <c r="O362" s="173">
        <f t="shared" si="510"/>
        <v>0</v>
      </c>
      <c r="P362" s="187" t="e">
        <f t="shared" si="515"/>
        <v>#DIV/0!</v>
      </c>
      <c r="Q362" s="441">
        <f t="shared" si="511"/>
        <v>0</v>
      </c>
      <c r="R362" s="455">
        <f t="shared" si="501"/>
        <v>0</v>
      </c>
      <c r="S362" s="550"/>
      <c r="T362" s="69" t="b">
        <f t="shared" si="516"/>
        <v>1</v>
      </c>
      <c r="CJ362" s="69" t="b">
        <f t="shared" si="503"/>
        <v>1</v>
      </c>
    </row>
    <row r="363" spans="1:88" s="409" customFormat="1" x14ac:dyDescent="0.25">
      <c r="A363" s="240"/>
      <c r="B363" s="494" t="s">
        <v>32</v>
      </c>
      <c r="C363" s="340"/>
      <c r="D363" s="443"/>
      <c r="E363" s="443"/>
      <c r="F363" s="18"/>
      <c r="G363" s="443"/>
      <c r="H363" s="18"/>
      <c r="I363" s="454"/>
      <c r="J363" s="180"/>
      <c r="K363" s="443"/>
      <c r="L363" s="171"/>
      <c r="M363" s="171"/>
      <c r="N363" s="443"/>
      <c r="O363" s="18">
        <f t="shared" si="510"/>
        <v>0</v>
      </c>
      <c r="P363" s="170" t="e">
        <f t="shared" si="515"/>
        <v>#DIV/0!</v>
      </c>
      <c r="Q363" s="443">
        <f t="shared" si="511"/>
        <v>0</v>
      </c>
      <c r="R363" s="454">
        <f t="shared" ref="R363:R394" si="518">I363-K363</f>
        <v>0</v>
      </c>
      <c r="S363" s="550"/>
      <c r="T363" s="69" t="b">
        <f t="shared" si="516"/>
        <v>1</v>
      </c>
      <c r="CG363" s="547"/>
      <c r="CJ363" s="69" t="b">
        <f t="shared" si="503"/>
        <v>1</v>
      </c>
    </row>
    <row r="364" spans="1:88" s="409" customFormat="1" collapsed="1" x14ac:dyDescent="0.25">
      <c r="A364" s="241"/>
      <c r="B364" s="494" t="s">
        <v>17</v>
      </c>
      <c r="C364" s="340"/>
      <c r="D364" s="443"/>
      <c r="E364" s="443"/>
      <c r="F364" s="18"/>
      <c r="G364" s="443"/>
      <c r="H364" s="18"/>
      <c r="I364" s="454"/>
      <c r="J364" s="180"/>
      <c r="K364" s="443"/>
      <c r="L364" s="171"/>
      <c r="M364" s="171"/>
      <c r="N364" s="443"/>
      <c r="O364" s="18">
        <f t="shared" si="510"/>
        <v>0</v>
      </c>
      <c r="P364" s="170" t="e">
        <f t="shared" si="515"/>
        <v>#DIV/0!</v>
      </c>
      <c r="Q364" s="443">
        <f t="shared" si="511"/>
        <v>0</v>
      </c>
      <c r="R364" s="454">
        <f t="shared" si="518"/>
        <v>0</v>
      </c>
      <c r="S364" s="551"/>
      <c r="T364" s="69" t="b">
        <f t="shared" si="516"/>
        <v>1</v>
      </c>
      <c r="CG364" s="547"/>
      <c r="CJ364" s="69" t="b">
        <f t="shared" si="503"/>
        <v>1</v>
      </c>
    </row>
    <row r="365" spans="1:88" s="424" customFormat="1" ht="135" x14ac:dyDescent="0.25">
      <c r="A365" s="565" t="s">
        <v>49</v>
      </c>
      <c r="B365" s="76" t="s">
        <v>219</v>
      </c>
      <c r="C365" s="76" t="s">
        <v>15</v>
      </c>
      <c r="D365" s="77">
        <f t="shared" ref="D365:I365" si="519">SUM(D366:D370)</f>
        <v>0</v>
      </c>
      <c r="E365" s="77">
        <f>SUM(E366:E370)</f>
        <v>0</v>
      </c>
      <c r="F365" s="77">
        <f>SUM(F366:F370)</f>
        <v>0</v>
      </c>
      <c r="G365" s="77">
        <f>SUM(G366:G370)</f>
        <v>18625.2</v>
      </c>
      <c r="H365" s="77">
        <f t="shared" si="519"/>
        <v>18625.2</v>
      </c>
      <c r="I365" s="77">
        <f t="shared" si="519"/>
        <v>0</v>
      </c>
      <c r="J365" s="79">
        <f>I365/H365</f>
        <v>0</v>
      </c>
      <c r="K365" s="77">
        <f t="shared" ref="K365" si="520">SUM(K366:K370)</f>
        <v>0</v>
      </c>
      <c r="L365" s="130">
        <f>K365/H365</f>
        <v>0</v>
      </c>
      <c r="M365" s="108" t="e">
        <f>K365/I365</f>
        <v>#DIV/0!</v>
      </c>
      <c r="N365" s="77">
        <f t="shared" ref="N365" si="521">SUM(N366:N370)</f>
        <v>18625.2</v>
      </c>
      <c r="O365" s="77">
        <f t="shared" si="510"/>
        <v>0</v>
      </c>
      <c r="P365" s="79">
        <f t="shared" si="515"/>
        <v>1</v>
      </c>
      <c r="Q365" s="77">
        <f t="shared" si="511"/>
        <v>0</v>
      </c>
      <c r="R365" s="77">
        <f t="shared" si="518"/>
        <v>0</v>
      </c>
      <c r="S365" s="549" t="s">
        <v>490</v>
      </c>
      <c r="T365" s="323" t="b">
        <f t="shared" si="516"/>
        <v>0</v>
      </c>
      <c r="CJ365" s="69" t="b">
        <f t="shared" si="503"/>
        <v>1</v>
      </c>
    </row>
    <row r="366" spans="1:88" s="324" customFormat="1" x14ac:dyDescent="0.25">
      <c r="A366" s="566"/>
      <c r="B366" s="81" t="s">
        <v>16</v>
      </c>
      <c r="C366" s="81"/>
      <c r="D366" s="47"/>
      <c r="E366" s="47"/>
      <c r="F366" s="47"/>
      <c r="G366" s="47">
        <f>G372+G378+G384</f>
        <v>0</v>
      </c>
      <c r="H366" s="47">
        <f t="shared" ref="H366:I366" si="522">H372+H378+H384</f>
        <v>0</v>
      </c>
      <c r="I366" s="47">
        <f t="shared" si="522"/>
        <v>0</v>
      </c>
      <c r="J366" s="112" t="e">
        <f t="shared" ref="J366:J370" si="523">I366/H366</f>
        <v>#DIV/0!</v>
      </c>
      <c r="K366" s="47">
        <f t="shared" ref="K366" si="524">K372+K378+K384</f>
        <v>0</v>
      </c>
      <c r="L366" s="109" t="e">
        <f>K366/H366</f>
        <v>#DIV/0!</v>
      </c>
      <c r="M366" s="109" t="e">
        <f>K366/I366</f>
        <v>#DIV/0!</v>
      </c>
      <c r="N366" s="47">
        <f t="shared" ref="N366:O366" si="525">N372+N378+N384</f>
        <v>0</v>
      </c>
      <c r="O366" s="47">
        <f t="shared" si="525"/>
        <v>0</v>
      </c>
      <c r="P366" s="109" t="e">
        <f t="shared" si="515"/>
        <v>#DIV/0!</v>
      </c>
      <c r="Q366" s="47">
        <f t="shared" si="511"/>
        <v>0</v>
      </c>
      <c r="R366" s="47">
        <f t="shared" si="518"/>
        <v>0</v>
      </c>
      <c r="S366" s="550"/>
      <c r="T366" s="323" t="b">
        <f t="shared" si="516"/>
        <v>1</v>
      </c>
      <c r="CJ366" s="69" t="b">
        <f t="shared" si="503"/>
        <v>1</v>
      </c>
    </row>
    <row r="367" spans="1:88" s="324" customFormat="1" ht="24.75" customHeight="1" x14ac:dyDescent="0.25">
      <c r="A367" s="566"/>
      <c r="B367" s="81" t="s">
        <v>14</v>
      </c>
      <c r="C367" s="81"/>
      <c r="D367" s="47"/>
      <c r="E367" s="47"/>
      <c r="F367" s="47"/>
      <c r="G367" s="47">
        <f t="shared" ref="G367:I370" si="526">G373+G379+G385</f>
        <v>9030.6</v>
      </c>
      <c r="H367" s="47">
        <f t="shared" si="526"/>
        <v>9030.6</v>
      </c>
      <c r="I367" s="47">
        <f t="shared" si="526"/>
        <v>0</v>
      </c>
      <c r="J367" s="102">
        <f t="shared" si="523"/>
        <v>0</v>
      </c>
      <c r="K367" s="47">
        <f t="shared" ref="K367" si="527">K373+K379+K385</f>
        <v>0</v>
      </c>
      <c r="L367" s="131">
        <f t="shared" ref="L367:L370" si="528">K367/H367</f>
        <v>0</v>
      </c>
      <c r="M367" s="109" t="e">
        <f t="shared" ref="M367:M376" si="529">K367/I367</f>
        <v>#DIV/0!</v>
      </c>
      <c r="N367" s="47">
        <f t="shared" ref="N367:O367" si="530">N373+N379+N385</f>
        <v>9030.6</v>
      </c>
      <c r="O367" s="47">
        <f t="shared" si="530"/>
        <v>0</v>
      </c>
      <c r="P367" s="83">
        <f t="shared" si="515"/>
        <v>1</v>
      </c>
      <c r="Q367" s="47">
        <f t="shared" si="511"/>
        <v>0</v>
      </c>
      <c r="R367" s="47">
        <f t="shared" si="518"/>
        <v>0</v>
      </c>
      <c r="S367" s="550"/>
      <c r="T367" s="323" t="b">
        <f t="shared" si="516"/>
        <v>0</v>
      </c>
      <c r="CJ367" s="69" t="b">
        <f t="shared" si="503"/>
        <v>1</v>
      </c>
    </row>
    <row r="368" spans="1:88" s="324" customFormat="1" x14ac:dyDescent="0.25">
      <c r="A368" s="566"/>
      <c r="B368" s="89" t="s">
        <v>25</v>
      </c>
      <c r="C368" s="89"/>
      <c r="D368" s="101"/>
      <c r="E368" s="101"/>
      <c r="F368" s="101"/>
      <c r="G368" s="47">
        <f t="shared" si="526"/>
        <v>9594.6</v>
      </c>
      <c r="H368" s="47">
        <f t="shared" si="526"/>
        <v>9594.6</v>
      </c>
      <c r="I368" s="47">
        <f t="shared" si="526"/>
        <v>0</v>
      </c>
      <c r="J368" s="112">
        <f t="shared" si="523"/>
        <v>0</v>
      </c>
      <c r="K368" s="47">
        <f t="shared" ref="K368" si="531">K374+K380+K386</f>
        <v>0</v>
      </c>
      <c r="L368" s="109">
        <f t="shared" si="528"/>
        <v>0</v>
      </c>
      <c r="M368" s="109" t="e">
        <f t="shared" si="529"/>
        <v>#DIV/0!</v>
      </c>
      <c r="N368" s="47">
        <f t="shared" ref="N368:O368" si="532">N374+N380+N386</f>
        <v>9594.6</v>
      </c>
      <c r="O368" s="47">
        <f t="shared" si="532"/>
        <v>0</v>
      </c>
      <c r="P368" s="83">
        <f t="shared" si="515"/>
        <v>1</v>
      </c>
      <c r="Q368" s="47">
        <f t="shared" si="511"/>
        <v>0</v>
      </c>
      <c r="R368" s="47">
        <f t="shared" si="518"/>
        <v>0</v>
      </c>
      <c r="S368" s="550"/>
      <c r="T368" s="323" t="b">
        <f t="shared" si="516"/>
        <v>1</v>
      </c>
      <c r="CJ368" s="69" t="b">
        <f t="shared" si="503"/>
        <v>1</v>
      </c>
    </row>
    <row r="369" spans="1:88" s="324" customFormat="1" x14ac:dyDescent="0.25">
      <c r="A369" s="566"/>
      <c r="B369" s="81" t="s">
        <v>32</v>
      </c>
      <c r="C369" s="81"/>
      <c r="D369" s="47"/>
      <c r="E369" s="47"/>
      <c r="F369" s="47"/>
      <c r="G369" s="47">
        <f t="shared" si="526"/>
        <v>0</v>
      </c>
      <c r="H369" s="47">
        <f t="shared" si="526"/>
        <v>0</v>
      </c>
      <c r="I369" s="47">
        <f t="shared" si="526"/>
        <v>0</v>
      </c>
      <c r="J369" s="112" t="e">
        <f t="shared" si="523"/>
        <v>#DIV/0!</v>
      </c>
      <c r="K369" s="47">
        <f t="shared" ref="K369" si="533">K375+K381+K387</f>
        <v>0</v>
      </c>
      <c r="L369" s="109" t="e">
        <f t="shared" si="528"/>
        <v>#DIV/0!</v>
      </c>
      <c r="M369" s="109" t="e">
        <f>K369/I369</f>
        <v>#DIV/0!</v>
      </c>
      <c r="N369" s="47">
        <f t="shared" ref="N369:O369" si="534">N375+N381+N387</f>
        <v>0</v>
      </c>
      <c r="O369" s="47">
        <f t="shared" si="534"/>
        <v>0</v>
      </c>
      <c r="P369" s="109" t="e">
        <f t="shared" si="515"/>
        <v>#DIV/0!</v>
      </c>
      <c r="Q369" s="47">
        <f t="shared" si="511"/>
        <v>0</v>
      </c>
      <c r="R369" s="47">
        <f t="shared" si="518"/>
        <v>0</v>
      </c>
      <c r="S369" s="550"/>
      <c r="T369" s="323" t="b">
        <f t="shared" si="516"/>
        <v>1</v>
      </c>
      <c r="CJ369" s="69" t="b">
        <f t="shared" si="503"/>
        <v>1</v>
      </c>
    </row>
    <row r="370" spans="1:88" s="324" customFormat="1" collapsed="1" x14ac:dyDescent="0.25">
      <c r="A370" s="566"/>
      <c r="B370" s="81" t="s">
        <v>17</v>
      </c>
      <c r="C370" s="81"/>
      <c r="D370" s="47"/>
      <c r="E370" s="47"/>
      <c r="F370" s="47"/>
      <c r="G370" s="47">
        <f t="shared" si="526"/>
        <v>0</v>
      </c>
      <c r="H370" s="47">
        <f t="shared" si="526"/>
        <v>0</v>
      </c>
      <c r="I370" s="47">
        <f t="shared" si="526"/>
        <v>0</v>
      </c>
      <c r="J370" s="112" t="e">
        <f t="shared" si="523"/>
        <v>#DIV/0!</v>
      </c>
      <c r="K370" s="47">
        <f t="shared" ref="K370" si="535">K376+K382+K388</f>
        <v>0</v>
      </c>
      <c r="L370" s="109" t="e">
        <f t="shared" si="528"/>
        <v>#DIV/0!</v>
      </c>
      <c r="M370" s="109" t="e">
        <f t="shared" si="529"/>
        <v>#DIV/0!</v>
      </c>
      <c r="N370" s="47">
        <f t="shared" ref="N370:O370" si="536">N376+N382+N388</f>
        <v>0</v>
      </c>
      <c r="O370" s="47">
        <f t="shared" si="536"/>
        <v>0</v>
      </c>
      <c r="P370" s="109" t="e">
        <f t="shared" si="515"/>
        <v>#DIV/0!</v>
      </c>
      <c r="Q370" s="47">
        <f t="shared" si="511"/>
        <v>0</v>
      </c>
      <c r="R370" s="47">
        <f t="shared" si="518"/>
        <v>0</v>
      </c>
      <c r="S370" s="551"/>
      <c r="T370" s="323" t="b">
        <f t="shared" si="516"/>
        <v>1</v>
      </c>
      <c r="CJ370" s="69" t="b">
        <f t="shared" si="503"/>
        <v>1</v>
      </c>
    </row>
    <row r="371" spans="1:88" s="305" customFormat="1" ht="93" x14ac:dyDescent="0.25">
      <c r="A371" s="374" t="s">
        <v>147</v>
      </c>
      <c r="B371" s="387" t="s">
        <v>384</v>
      </c>
      <c r="C371" s="230" t="s">
        <v>23</v>
      </c>
      <c r="D371" s="376">
        <f t="shared" ref="D371:I371" si="537">SUM(D372:D376)</f>
        <v>0</v>
      </c>
      <c r="E371" s="376">
        <f t="shared" si="537"/>
        <v>0</v>
      </c>
      <c r="F371" s="376">
        <f t="shared" si="537"/>
        <v>0</v>
      </c>
      <c r="G371" s="376">
        <f t="shared" si="537"/>
        <v>26.4</v>
      </c>
      <c r="H371" s="376">
        <f t="shared" si="537"/>
        <v>26.4</v>
      </c>
      <c r="I371" s="377">
        <f t="shared" si="537"/>
        <v>0</v>
      </c>
      <c r="J371" s="496">
        <f>I371/H371</f>
        <v>0</v>
      </c>
      <c r="K371" s="497">
        <f>SUM(K372:K376)</f>
        <v>0</v>
      </c>
      <c r="L371" s="249">
        <v>0</v>
      </c>
      <c r="M371" s="179" t="e">
        <f t="shared" si="529"/>
        <v>#DIV/0!</v>
      </c>
      <c r="N371" s="376">
        <f>SUM(N372:N376)</f>
        <v>26.4</v>
      </c>
      <c r="O371" s="376">
        <f t="shared" si="510"/>
        <v>0</v>
      </c>
      <c r="P371" s="248">
        <f t="shared" si="515"/>
        <v>1</v>
      </c>
      <c r="Q371" s="376">
        <f t="shared" si="511"/>
        <v>0</v>
      </c>
      <c r="R371" s="377">
        <f t="shared" si="518"/>
        <v>0</v>
      </c>
      <c r="S371" s="549" t="s">
        <v>380</v>
      </c>
      <c r="T371" s="69" t="b">
        <f t="shared" si="516"/>
        <v>0</v>
      </c>
      <c r="CJ371" s="69" t="b">
        <f t="shared" si="503"/>
        <v>1</v>
      </c>
    </row>
    <row r="372" spans="1:88" s="409" customFormat="1" x14ac:dyDescent="0.25">
      <c r="A372" s="380"/>
      <c r="B372" s="340" t="s">
        <v>16</v>
      </c>
      <c r="C372" s="340"/>
      <c r="D372" s="443"/>
      <c r="E372" s="443"/>
      <c r="F372" s="443"/>
      <c r="G372" s="443"/>
      <c r="H372" s="443"/>
      <c r="I372" s="454"/>
      <c r="J372" s="179"/>
      <c r="K372" s="174"/>
      <c r="L372" s="170"/>
      <c r="M372" s="179" t="e">
        <f t="shared" si="529"/>
        <v>#DIV/0!</v>
      </c>
      <c r="N372" s="443"/>
      <c r="O372" s="443">
        <f t="shared" si="510"/>
        <v>0</v>
      </c>
      <c r="P372" s="170" t="e">
        <f t="shared" si="515"/>
        <v>#DIV/0!</v>
      </c>
      <c r="Q372" s="443">
        <f t="shared" si="511"/>
        <v>0</v>
      </c>
      <c r="R372" s="454">
        <f t="shared" si="518"/>
        <v>0</v>
      </c>
      <c r="S372" s="550"/>
      <c r="T372" s="69" t="b">
        <f t="shared" si="516"/>
        <v>1</v>
      </c>
      <c r="CJ372" s="69" t="b">
        <f t="shared" si="503"/>
        <v>1</v>
      </c>
    </row>
    <row r="373" spans="1:88" s="409" customFormat="1" x14ac:dyDescent="0.25">
      <c r="A373" s="380"/>
      <c r="B373" s="340" t="s">
        <v>14</v>
      </c>
      <c r="C373" s="340"/>
      <c r="D373" s="443"/>
      <c r="E373" s="443"/>
      <c r="F373" s="443"/>
      <c r="G373" s="443">
        <v>26.4</v>
      </c>
      <c r="H373" s="443">
        <v>26.4</v>
      </c>
      <c r="I373" s="454"/>
      <c r="J373" s="179">
        <f>I373/H373</f>
        <v>0</v>
      </c>
      <c r="K373" s="174"/>
      <c r="L373" s="179">
        <f t="shared" ref="L373" si="538">K373/H373</f>
        <v>0</v>
      </c>
      <c r="M373" s="179" t="e">
        <f t="shared" si="529"/>
        <v>#DIV/0!</v>
      </c>
      <c r="N373" s="443">
        <f>H373</f>
        <v>26.4</v>
      </c>
      <c r="O373" s="443">
        <f t="shared" si="510"/>
        <v>0</v>
      </c>
      <c r="P373" s="171">
        <f t="shared" si="515"/>
        <v>1</v>
      </c>
      <c r="Q373" s="443">
        <f t="shared" si="511"/>
        <v>0</v>
      </c>
      <c r="R373" s="454">
        <f t="shared" si="518"/>
        <v>0</v>
      </c>
      <c r="S373" s="550"/>
      <c r="T373" s="69" t="b">
        <f>H385-K385=Q385</f>
        <v>0</v>
      </c>
      <c r="CJ373" s="69" t="b">
        <f t="shared" si="503"/>
        <v>1</v>
      </c>
    </row>
    <row r="374" spans="1:88" s="409" customFormat="1" x14ac:dyDescent="0.25">
      <c r="A374" s="380"/>
      <c r="B374" s="340" t="s">
        <v>25</v>
      </c>
      <c r="C374" s="340"/>
      <c r="D374" s="443"/>
      <c r="E374" s="443"/>
      <c r="F374" s="443"/>
      <c r="G374" s="443"/>
      <c r="H374" s="443"/>
      <c r="I374" s="454"/>
      <c r="J374" s="179" t="e">
        <f>I374/H374</f>
        <v>#DIV/0!</v>
      </c>
      <c r="K374" s="174"/>
      <c r="L374" s="179" t="e">
        <f t="shared" ref="L374" si="539">K374/H374</f>
        <v>#DIV/0!</v>
      </c>
      <c r="M374" s="179" t="e">
        <f t="shared" si="529"/>
        <v>#DIV/0!</v>
      </c>
      <c r="N374" s="174">
        <f>H374</f>
        <v>0</v>
      </c>
      <c r="O374" s="443">
        <f t="shared" si="510"/>
        <v>0</v>
      </c>
      <c r="P374" s="179" t="e">
        <f t="shared" si="515"/>
        <v>#DIV/0!</v>
      </c>
      <c r="Q374" s="174">
        <f t="shared" si="511"/>
        <v>0</v>
      </c>
      <c r="R374" s="454">
        <f t="shared" si="518"/>
        <v>0</v>
      </c>
      <c r="S374" s="550"/>
      <c r="T374" s="69" t="b">
        <f>H386-K386=Q386</f>
        <v>0</v>
      </c>
      <c r="CJ374" s="69" t="b">
        <f t="shared" si="503"/>
        <v>1</v>
      </c>
    </row>
    <row r="375" spans="1:88" s="409" customFormat="1" x14ac:dyDescent="0.25">
      <c r="A375" s="380"/>
      <c r="B375" s="340" t="s">
        <v>32</v>
      </c>
      <c r="C375" s="340"/>
      <c r="D375" s="443"/>
      <c r="E375" s="443"/>
      <c r="F375" s="18"/>
      <c r="G375" s="443"/>
      <c r="H375" s="18"/>
      <c r="I375" s="454"/>
      <c r="J375" s="19"/>
      <c r="K375" s="443"/>
      <c r="L375" s="171"/>
      <c r="M375" s="179" t="e">
        <f t="shared" si="529"/>
        <v>#DIV/0!</v>
      </c>
      <c r="N375" s="443"/>
      <c r="O375" s="18">
        <f t="shared" si="510"/>
        <v>0</v>
      </c>
      <c r="P375" s="170" t="e">
        <f t="shared" si="515"/>
        <v>#DIV/0!</v>
      </c>
      <c r="Q375" s="443">
        <f t="shared" si="511"/>
        <v>0</v>
      </c>
      <c r="R375" s="454">
        <f t="shared" si="518"/>
        <v>0</v>
      </c>
      <c r="S375" s="550"/>
      <c r="T375" s="69" t="b">
        <f t="shared" si="516"/>
        <v>1</v>
      </c>
      <c r="CJ375" s="69" t="b">
        <f t="shared" si="503"/>
        <v>1</v>
      </c>
    </row>
    <row r="376" spans="1:88" s="409" customFormat="1" collapsed="1" x14ac:dyDescent="0.25">
      <c r="A376" s="381"/>
      <c r="B376" s="340" t="s">
        <v>17</v>
      </c>
      <c r="C376" s="340"/>
      <c r="D376" s="443"/>
      <c r="E376" s="443"/>
      <c r="F376" s="18"/>
      <c r="G376" s="443"/>
      <c r="H376" s="18"/>
      <c r="I376" s="454"/>
      <c r="J376" s="19"/>
      <c r="K376" s="443"/>
      <c r="L376" s="171"/>
      <c r="M376" s="179" t="e">
        <f t="shared" si="529"/>
        <v>#DIV/0!</v>
      </c>
      <c r="N376" s="443"/>
      <c r="O376" s="18">
        <f t="shared" si="510"/>
        <v>0</v>
      </c>
      <c r="P376" s="170" t="e">
        <f t="shared" si="515"/>
        <v>#DIV/0!</v>
      </c>
      <c r="Q376" s="443">
        <f t="shared" si="511"/>
        <v>0</v>
      </c>
      <c r="R376" s="454">
        <f t="shared" si="518"/>
        <v>0</v>
      </c>
      <c r="S376" s="551"/>
      <c r="T376" s="69" t="b">
        <f t="shared" si="516"/>
        <v>1</v>
      </c>
      <c r="CJ376" s="69" t="b">
        <f t="shared" si="503"/>
        <v>1</v>
      </c>
    </row>
    <row r="377" spans="1:88" s="73" customFormat="1" ht="127.5" customHeight="1" x14ac:dyDescent="0.25">
      <c r="A377" s="374" t="s">
        <v>202</v>
      </c>
      <c r="B377" s="387" t="s">
        <v>383</v>
      </c>
      <c r="C377" s="230" t="s">
        <v>23</v>
      </c>
      <c r="D377" s="376">
        <f t="shared" ref="D377:I377" si="540">SUM(D378:D382)</f>
        <v>0</v>
      </c>
      <c r="E377" s="376">
        <f t="shared" si="540"/>
        <v>0</v>
      </c>
      <c r="F377" s="376">
        <f t="shared" si="540"/>
        <v>0</v>
      </c>
      <c r="G377" s="376">
        <f t="shared" si="540"/>
        <v>8057</v>
      </c>
      <c r="H377" s="376">
        <f t="shared" si="540"/>
        <v>8057</v>
      </c>
      <c r="I377" s="376">
        <f t="shared" si="540"/>
        <v>0</v>
      </c>
      <c r="J377" s="496">
        <f>I377/H377</f>
        <v>0</v>
      </c>
      <c r="K377" s="497">
        <f>SUM(K378:K382)</f>
        <v>0</v>
      </c>
      <c r="L377" s="249">
        <v>0</v>
      </c>
      <c r="M377" s="179" t="e">
        <f>K377/I377</f>
        <v>#DIV/0!</v>
      </c>
      <c r="N377" s="376">
        <f>SUM(N378:N382)</f>
        <v>8057</v>
      </c>
      <c r="O377" s="376">
        <f t="shared" si="510"/>
        <v>0</v>
      </c>
      <c r="P377" s="248">
        <f t="shared" si="515"/>
        <v>1</v>
      </c>
      <c r="Q377" s="376">
        <f t="shared" si="511"/>
        <v>0</v>
      </c>
      <c r="R377" s="376">
        <f t="shared" si="518"/>
        <v>0</v>
      </c>
      <c r="S377" s="549" t="s">
        <v>380</v>
      </c>
      <c r="T377" s="69" t="b">
        <f t="shared" ref="T377:T378" si="541">H389-K389=Q389</f>
        <v>1</v>
      </c>
      <c r="CJ377" s="69" t="b">
        <f t="shared" si="503"/>
        <v>1</v>
      </c>
    </row>
    <row r="378" spans="1:88" s="409" customFormat="1" x14ac:dyDescent="0.25">
      <c r="A378" s="380"/>
      <c r="B378" s="340" t="s">
        <v>16</v>
      </c>
      <c r="C378" s="340"/>
      <c r="D378" s="443"/>
      <c r="E378" s="443"/>
      <c r="F378" s="443"/>
      <c r="G378" s="443"/>
      <c r="H378" s="443"/>
      <c r="I378" s="454"/>
      <c r="J378" s="179"/>
      <c r="K378" s="174"/>
      <c r="L378" s="170"/>
      <c r="M378" s="179" t="e">
        <f t="shared" ref="M378:M382" si="542">K378/I378</f>
        <v>#DIV/0!</v>
      </c>
      <c r="N378" s="443"/>
      <c r="O378" s="443">
        <f t="shared" si="510"/>
        <v>0</v>
      </c>
      <c r="P378" s="170" t="e">
        <f t="shared" si="515"/>
        <v>#DIV/0!</v>
      </c>
      <c r="Q378" s="443">
        <f t="shared" si="511"/>
        <v>0</v>
      </c>
      <c r="R378" s="454">
        <f t="shared" si="518"/>
        <v>0</v>
      </c>
      <c r="S378" s="550"/>
      <c r="T378" s="69" t="b">
        <f t="shared" si="541"/>
        <v>1</v>
      </c>
      <c r="CJ378" s="69" t="b">
        <f t="shared" si="503"/>
        <v>1</v>
      </c>
    </row>
    <row r="379" spans="1:88" s="409" customFormat="1" x14ac:dyDescent="0.25">
      <c r="A379" s="380"/>
      <c r="B379" s="340" t="s">
        <v>14</v>
      </c>
      <c r="C379" s="340"/>
      <c r="D379" s="443"/>
      <c r="E379" s="443"/>
      <c r="F379" s="443"/>
      <c r="G379" s="443">
        <v>8057</v>
      </c>
      <c r="H379" s="443">
        <v>8057</v>
      </c>
      <c r="I379" s="443"/>
      <c r="J379" s="179">
        <f>I379/H379</f>
        <v>0</v>
      </c>
      <c r="K379" s="174"/>
      <c r="L379" s="179">
        <f t="shared" ref="L379" si="543">K379/H379</f>
        <v>0</v>
      </c>
      <c r="M379" s="179" t="e">
        <f t="shared" si="542"/>
        <v>#DIV/0!</v>
      </c>
      <c r="N379" s="443">
        <f>H379</f>
        <v>8057</v>
      </c>
      <c r="O379" s="443">
        <f t="shared" si="510"/>
        <v>0</v>
      </c>
      <c r="P379" s="171">
        <f t="shared" si="515"/>
        <v>1</v>
      </c>
      <c r="Q379" s="443">
        <f t="shared" si="511"/>
        <v>0</v>
      </c>
      <c r="R379" s="443">
        <f t="shared" si="518"/>
        <v>0</v>
      </c>
      <c r="S379" s="550"/>
      <c r="T379" s="69" t="b">
        <f>H391-K391=Q391</f>
        <v>1</v>
      </c>
      <c r="CJ379" s="69" t="b">
        <f t="shared" si="503"/>
        <v>1</v>
      </c>
    </row>
    <row r="380" spans="1:88" s="409" customFormat="1" x14ac:dyDescent="0.25">
      <c r="A380" s="380"/>
      <c r="B380" s="340" t="s">
        <v>25</v>
      </c>
      <c r="C380" s="340"/>
      <c r="D380" s="443"/>
      <c r="E380" s="443"/>
      <c r="F380" s="443"/>
      <c r="G380" s="443"/>
      <c r="H380" s="443"/>
      <c r="I380" s="454"/>
      <c r="J380" s="180"/>
      <c r="K380" s="443"/>
      <c r="L380" s="171"/>
      <c r="M380" s="179" t="e">
        <f t="shared" si="542"/>
        <v>#DIV/0!</v>
      </c>
      <c r="N380" s="443">
        <f>H380</f>
        <v>0</v>
      </c>
      <c r="O380" s="443">
        <f t="shared" si="510"/>
        <v>0</v>
      </c>
      <c r="P380" s="170" t="e">
        <f t="shared" si="515"/>
        <v>#DIV/0!</v>
      </c>
      <c r="Q380" s="443">
        <f t="shared" si="511"/>
        <v>0</v>
      </c>
      <c r="R380" s="454">
        <f t="shared" si="518"/>
        <v>0</v>
      </c>
      <c r="S380" s="550"/>
      <c r="T380" s="69" t="b">
        <f>H392-K392=Q392</f>
        <v>1</v>
      </c>
      <c r="CJ380" s="69" t="b">
        <f t="shared" si="503"/>
        <v>1</v>
      </c>
    </row>
    <row r="381" spans="1:88" s="409" customFormat="1" x14ac:dyDescent="0.25">
      <c r="A381" s="380"/>
      <c r="B381" s="340" t="s">
        <v>32</v>
      </c>
      <c r="C381" s="340"/>
      <c r="D381" s="443"/>
      <c r="E381" s="443"/>
      <c r="F381" s="18"/>
      <c r="G381" s="443"/>
      <c r="H381" s="18"/>
      <c r="I381" s="454"/>
      <c r="J381" s="19"/>
      <c r="K381" s="443"/>
      <c r="L381" s="171"/>
      <c r="M381" s="179" t="e">
        <f t="shared" si="542"/>
        <v>#DIV/0!</v>
      </c>
      <c r="N381" s="443"/>
      <c r="O381" s="18">
        <f t="shared" si="510"/>
        <v>0</v>
      </c>
      <c r="P381" s="170" t="e">
        <f t="shared" si="515"/>
        <v>#DIV/0!</v>
      </c>
      <c r="Q381" s="443">
        <f t="shared" si="511"/>
        <v>0</v>
      </c>
      <c r="R381" s="454">
        <f t="shared" si="518"/>
        <v>0</v>
      </c>
      <c r="S381" s="550"/>
      <c r="T381" s="69" t="b">
        <f>H393-K393=Q393</f>
        <v>1</v>
      </c>
      <c r="CJ381" s="69" t="b">
        <f t="shared" si="503"/>
        <v>1</v>
      </c>
    </row>
    <row r="382" spans="1:88" s="409" customFormat="1" x14ac:dyDescent="0.25">
      <c r="A382" s="381"/>
      <c r="B382" s="340" t="s">
        <v>17</v>
      </c>
      <c r="C382" s="340"/>
      <c r="D382" s="443"/>
      <c r="E382" s="443"/>
      <c r="F382" s="18"/>
      <c r="G382" s="443"/>
      <c r="H382" s="18"/>
      <c r="I382" s="454"/>
      <c r="J382" s="19"/>
      <c r="K382" s="443"/>
      <c r="L382" s="171"/>
      <c r="M382" s="179" t="e">
        <f t="shared" si="542"/>
        <v>#DIV/0!</v>
      </c>
      <c r="N382" s="443"/>
      <c r="O382" s="18">
        <f t="shared" si="510"/>
        <v>0</v>
      </c>
      <c r="P382" s="170" t="e">
        <f t="shared" si="515"/>
        <v>#DIV/0!</v>
      </c>
      <c r="Q382" s="443">
        <f t="shared" si="511"/>
        <v>0</v>
      </c>
      <c r="R382" s="454">
        <f t="shared" si="518"/>
        <v>0</v>
      </c>
      <c r="S382" s="551"/>
      <c r="T382" s="69" t="b">
        <f>H394-K394=Q394</f>
        <v>1</v>
      </c>
      <c r="CJ382" s="69" t="b">
        <f t="shared" si="503"/>
        <v>1</v>
      </c>
    </row>
    <row r="383" spans="1:88" s="73" customFormat="1" ht="192" customHeight="1" x14ac:dyDescent="0.25">
      <c r="A383" s="374" t="s">
        <v>303</v>
      </c>
      <c r="B383" s="387" t="s">
        <v>381</v>
      </c>
      <c r="C383" s="230" t="s">
        <v>23</v>
      </c>
      <c r="D383" s="376">
        <f t="shared" ref="D383:I383" si="544">SUM(D384:D388)</f>
        <v>0</v>
      </c>
      <c r="E383" s="376">
        <f t="shared" si="544"/>
        <v>0</v>
      </c>
      <c r="F383" s="376">
        <f t="shared" si="544"/>
        <v>0</v>
      </c>
      <c r="G383" s="376">
        <f t="shared" si="544"/>
        <v>10541.8</v>
      </c>
      <c r="H383" s="376">
        <f t="shared" si="544"/>
        <v>10541.8</v>
      </c>
      <c r="I383" s="377">
        <f t="shared" si="544"/>
        <v>0</v>
      </c>
      <c r="J383" s="496">
        <f>I383/H383</f>
        <v>0</v>
      </c>
      <c r="K383" s="497">
        <f>SUM(K384:K388)</f>
        <v>0</v>
      </c>
      <c r="L383" s="249">
        <v>0</v>
      </c>
      <c r="M383" s="179" t="e">
        <f>K383/I383</f>
        <v>#DIV/0!</v>
      </c>
      <c r="N383" s="376">
        <f>SUM(N384:N388)</f>
        <v>10541.8</v>
      </c>
      <c r="O383" s="376">
        <f t="shared" si="510"/>
        <v>0</v>
      </c>
      <c r="P383" s="248">
        <f t="shared" si="515"/>
        <v>1</v>
      </c>
      <c r="Q383" s="376">
        <f t="shared" si="511"/>
        <v>0</v>
      </c>
      <c r="R383" s="377">
        <f t="shared" si="518"/>
        <v>0</v>
      </c>
      <c r="S383" s="549" t="s">
        <v>382</v>
      </c>
      <c r="T383" s="69" t="b">
        <f t="shared" ref="T383:T384" si="545">H395-K395=Q395</f>
        <v>1</v>
      </c>
      <c r="CJ383" s="69" t="b">
        <f t="shared" si="503"/>
        <v>1</v>
      </c>
    </row>
    <row r="384" spans="1:88" s="409" customFormat="1" x14ac:dyDescent="0.25">
      <c r="A384" s="380"/>
      <c r="B384" s="340" t="s">
        <v>16</v>
      </c>
      <c r="C384" s="340"/>
      <c r="D384" s="443"/>
      <c r="E384" s="443"/>
      <c r="F384" s="443"/>
      <c r="G384" s="443"/>
      <c r="H384" s="443"/>
      <c r="I384" s="454"/>
      <c r="J384" s="179"/>
      <c r="K384" s="174"/>
      <c r="L384" s="170"/>
      <c r="M384" s="179" t="e">
        <f t="shared" ref="M384:M388" si="546">K384/I384</f>
        <v>#DIV/0!</v>
      </c>
      <c r="N384" s="443"/>
      <c r="O384" s="443">
        <f t="shared" si="510"/>
        <v>0</v>
      </c>
      <c r="P384" s="170" t="e">
        <f t="shared" si="515"/>
        <v>#DIV/0!</v>
      </c>
      <c r="Q384" s="443">
        <f t="shared" si="511"/>
        <v>0</v>
      </c>
      <c r="R384" s="454">
        <f t="shared" si="518"/>
        <v>0</v>
      </c>
      <c r="S384" s="550"/>
      <c r="T384" s="69" t="b">
        <f t="shared" si="545"/>
        <v>1</v>
      </c>
      <c r="CJ384" s="69" t="b">
        <f t="shared" si="503"/>
        <v>1</v>
      </c>
    </row>
    <row r="385" spans="1:88" s="409" customFormat="1" x14ac:dyDescent="0.25">
      <c r="A385" s="380"/>
      <c r="B385" s="340" t="s">
        <v>14</v>
      </c>
      <c r="C385" s="340"/>
      <c r="D385" s="443"/>
      <c r="E385" s="443"/>
      <c r="F385" s="443"/>
      <c r="G385" s="443">
        <f>917.9+29.3</f>
        <v>947.2</v>
      </c>
      <c r="H385" s="443">
        <f>917.9+29.3</f>
        <v>947.2</v>
      </c>
      <c r="I385" s="443"/>
      <c r="J385" s="179">
        <f>I385/H385</f>
        <v>0</v>
      </c>
      <c r="K385" s="174"/>
      <c r="L385" s="179">
        <f>K385/H385</f>
        <v>0</v>
      </c>
      <c r="M385" s="179" t="e">
        <f>K385/I385</f>
        <v>#DIV/0!</v>
      </c>
      <c r="N385" s="443">
        <f>H385</f>
        <v>947.2</v>
      </c>
      <c r="O385" s="443">
        <f t="shared" si="510"/>
        <v>0</v>
      </c>
      <c r="P385" s="171">
        <f t="shared" si="515"/>
        <v>1</v>
      </c>
      <c r="Q385" s="443">
        <f t="shared" si="511"/>
        <v>0</v>
      </c>
      <c r="R385" s="443">
        <f t="shared" si="518"/>
        <v>0</v>
      </c>
      <c r="S385" s="550"/>
      <c r="T385" s="69" t="b">
        <f>H397-K397=Q397</f>
        <v>1</v>
      </c>
      <c r="CJ385" s="69" t="b">
        <f t="shared" si="503"/>
        <v>1</v>
      </c>
    </row>
    <row r="386" spans="1:88" s="409" customFormat="1" x14ac:dyDescent="0.25">
      <c r="A386" s="380"/>
      <c r="B386" s="340" t="s">
        <v>25</v>
      </c>
      <c r="C386" s="340"/>
      <c r="D386" s="443"/>
      <c r="E386" s="443"/>
      <c r="F386" s="443"/>
      <c r="G386" s="443">
        <v>9594.6</v>
      </c>
      <c r="H386" s="443">
        <v>9594.6</v>
      </c>
      <c r="I386" s="454"/>
      <c r="J386" s="179">
        <f>I386/H386</f>
        <v>0</v>
      </c>
      <c r="K386" s="174"/>
      <c r="L386" s="179">
        <f>K386/H386</f>
        <v>0</v>
      </c>
      <c r="M386" s="179" t="e">
        <f>K386/I386</f>
        <v>#DIV/0!</v>
      </c>
      <c r="N386" s="443">
        <f>H386</f>
        <v>9594.6</v>
      </c>
      <c r="O386" s="443">
        <f t="shared" si="510"/>
        <v>0</v>
      </c>
      <c r="P386" s="171">
        <f t="shared" si="515"/>
        <v>1</v>
      </c>
      <c r="Q386" s="443">
        <f t="shared" si="511"/>
        <v>0</v>
      </c>
      <c r="R386" s="454">
        <f t="shared" si="518"/>
        <v>0</v>
      </c>
      <c r="S386" s="550"/>
      <c r="T386" s="69" t="b">
        <f>H398-K398=Q398</f>
        <v>1</v>
      </c>
      <c r="CJ386" s="69" t="b">
        <f t="shared" si="503"/>
        <v>1</v>
      </c>
    </row>
    <row r="387" spans="1:88" s="409" customFormat="1" x14ac:dyDescent="0.25">
      <c r="A387" s="380"/>
      <c r="B387" s="340" t="s">
        <v>32</v>
      </c>
      <c r="C387" s="340"/>
      <c r="D387" s="443"/>
      <c r="E387" s="443"/>
      <c r="F387" s="18"/>
      <c r="G387" s="443"/>
      <c r="H387" s="18"/>
      <c r="I387" s="454"/>
      <c r="J387" s="19"/>
      <c r="K387" s="443"/>
      <c r="L387" s="171"/>
      <c r="M387" s="179" t="e">
        <f t="shared" si="546"/>
        <v>#DIV/0!</v>
      </c>
      <c r="N387" s="443"/>
      <c r="O387" s="18">
        <f t="shared" si="510"/>
        <v>0</v>
      </c>
      <c r="P387" s="170" t="e">
        <f t="shared" ref="P387:P400" si="547">N387/H387</f>
        <v>#DIV/0!</v>
      </c>
      <c r="Q387" s="443">
        <f t="shared" si="511"/>
        <v>0</v>
      </c>
      <c r="R387" s="454">
        <f t="shared" si="518"/>
        <v>0</v>
      </c>
      <c r="S387" s="550"/>
      <c r="T387" s="69" t="b">
        <f>H399-K399=Q399</f>
        <v>1</v>
      </c>
      <c r="CJ387" s="69" t="b">
        <f t="shared" si="503"/>
        <v>1</v>
      </c>
    </row>
    <row r="388" spans="1:88" s="409" customFormat="1" x14ac:dyDescent="0.25">
      <c r="A388" s="381"/>
      <c r="B388" s="340" t="s">
        <v>17</v>
      </c>
      <c r="C388" s="340"/>
      <c r="D388" s="443"/>
      <c r="E388" s="443"/>
      <c r="F388" s="18"/>
      <c r="G388" s="443"/>
      <c r="H388" s="18"/>
      <c r="I388" s="454"/>
      <c r="J388" s="19"/>
      <c r="K388" s="443"/>
      <c r="L388" s="171"/>
      <c r="M388" s="179" t="e">
        <f t="shared" si="546"/>
        <v>#DIV/0!</v>
      </c>
      <c r="N388" s="443"/>
      <c r="O388" s="18">
        <f t="shared" si="510"/>
        <v>0</v>
      </c>
      <c r="P388" s="170" t="e">
        <f t="shared" si="547"/>
        <v>#DIV/0!</v>
      </c>
      <c r="Q388" s="443">
        <f t="shared" si="511"/>
        <v>0</v>
      </c>
      <c r="R388" s="454">
        <f t="shared" si="518"/>
        <v>0</v>
      </c>
      <c r="S388" s="551"/>
      <c r="T388" s="69" t="b">
        <f>H400-K400=Q400</f>
        <v>1</v>
      </c>
      <c r="CJ388" s="69" t="b">
        <f t="shared" si="503"/>
        <v>1</v>
      </c>
    </row>
    <row r="389" spans="1:88" s="17" customFormat="1" ht="197.25" customHeight="1" outlineLevel="1" x14ac:dyDescent="0.25">
      <c r="A389" s="444" t="s">
        <v>51</v>
      </c>
      <c r="B389" s="76" t="s">
        <v>218</v>
      </c>
      <c r="C389" s="76" t="s">
        <v>15</v>
      </c>
      <c r="D389" s="77" t="e">
        <f>D391+D392+D393+#REF!+D394</f>
        <v>#REF!</v>
      </c>
      <c r="E389" s="77" t="e">
        <f>E391+E392+E393+#REF!+E394</f>
        <v>#REF!</v>
      </c>
      <c r="F389" s="77" t="e">
        <f>F391+F392+F393+#REF!+F394</f>
        <v>#REF!</v>
      </c>
      <c r="G389" s="77">
        <f>SUM(G390:G394)</f>
        <v>0</v>
      </c>
      <c r="H389" s="77">
        <f>SUM(H390:H394)</f>
        <v>0</v>
      </c>
      <c r="I389" s="78">
        <f>SUM(I390:I394)</f>
        <v>0</v>
      </c>
      <c r="J389" s="108" t="e">
        <f t="shared" ref="J389:J404" si="548">I389/H389</f>
        <v>#DIV/0!</v>
      </c>
      <c r="K389" s="77">
        <f>SUM(K390:K394)</f>
        <v>0</v>
      </c>
      <c r="L389" s="110" t="e">
        <f>K389/H389</f>
        <v>#DIV/0!</v>
      </c>
      <c r="M389" s="110" t="e">
        <f>K389/I389</f>
        <v>#DIV/0!</v>
      </c>
      <c r="N389" s="77"/>
      <c r="O389" s="77">
        <f t="shared" si="510"/>
        <v>0</v>
      </c>
      <c r="P389" s="110" t="e">
        <f t="shared" si="547"/>
        <v>#DIV/0!</v>
      </c>
      <c r="Q389" s="77">
        <f t="shared" si="511"/>
        <v>0</v>
      </c>
      <c r="R389" s="78">
        <f t="shared" si="518"/>
        <v>0</v>
      </c>
      <c r="S389" s="450" t="s">
        <v>114</v>
      </c>
      <c r="T389" s="15" t="b">
        <f t="shared" ref="T389:T430" si="549">H401-K401=Q401</f>
        <v>0</v>
      </c>
      <c r="CG389" s="70"/>
      <c r="CJ389" s="69" t="b">
        <f t="shared" si="503"/>
        <v>1</v>
      </c>
    </row>
    <row r="390" spans="1:88" s="17" customFormat="1" outlineLevel="1" x14ac:dyDescent="0.25">
      <c r="A390" s="91"/>
      <c r="B390" s="92" t="s">
        <v>16</v>
      </c>
      <c r="C390" s="81"/>
      <c r="D390" s="47"/>
      <c r="E390" s="47"/>
      <c r="F390" s="47"/>
      <c r="G390" s="47"/>
      <c r="H390" s="47"/>
      <c r="I390" s="47"/>
      <c r="J390" s="109" t="e">
        <f t="shared" si="548"/>
        <v>#DIV/0!</v>
      </c>
      <c r="K390" s="47"/>
      <c r="L390" s="111" t="e">
        <f>K390/H390</f>
        <v>#DIV/0!</v>
      </c>
      <c r="M390" s="111" t="e">
        <f>K390/I390</f>
        <v>#DIV/0!</v>
      </c>
      <c r="N390" s="47"/>
      <c r="O390" s="47">
        <f t="shared" si="510"/>
        <v>0</v>
      </c>
      <c r="P390" s="111" t="e">
        <f t="shared" si="547"/>
        <v>#DIV/0!</v>
      </c>
      <c r="Q390" s="47">
        <f t="shared" si="511"/>
        <v>0</v>
      </c>
      <c r="R390" s="47">
        <f t="shared" si="518"/>
        <v>0</v>
      </c>
      <c r="S390" s="451"/>
      <c r="T390" s="15" t="b">
        <f t="shared" si="549"/>
        <v>0</v>
      </c>
      <c r="CG390" s="70"/>
      <c r="CJ390" s="69" t="b">
        <f t="shared" si="503"/>
        <v>1</v>
      </c>
    </row>
    <row r="391" spans="1:88" s="17" customFormat="1" outlineLevel="1" x14ac:dyDescent="0.25">
      <c r="A391" s="91"/>
      <c r="B391" s="92" t="s">
        <v>14</v>
      </c>
      <c r="C391" s="81"/>
      <c r="D391" s="47" t="e">
        <f>#REF!+#REF!</f>
        <v>#REF!</v>
      </c>
      <c r="E391" s="47" t="e">
        <f>#REF!+#REF!</f>
        <v>#REF!</v>
      </c>
      <c r="F391" s="47" t="e">
        <f>#REF!+#REF!</f>
        <v>#REF!</v>
      </c>
      <c r="G391" s="47"/>
      <c r="H391" s="47"/>
      <c r="I391" s="47"/>
      <c r="J391" s="109" t="e">
        <f t="shared" si="548"/>
        <v>#DIV/0!</v>
      </c>
      <c r="K391" s="47"/>
      <c r="L391" s="111" t="e">
        <f>K391/H391</f>
        <v>#DIV/0!</v>
      </c>
      <c r="M391" s="111" t="e">
        <f>K391/I391</f>
        <v>#DIV/0!</v>
      </c>
      <c r="N391" s="47"/>
      <c r="O391" s="47">
        <f t="shared" si="510"/>
        <v>0</v>
      </c>
      <c r="P391" s="111" t="e">
        <f t="shared" si="547"/>
        <v>#DIV/0!</v>
      </c>
      <c r="Q391" s="47">
        <f t="shared" si="511"/>
        <v>0</v>
      </c>
      <c r="R391" s="47">
        <f t="shared" si="518"/>
        <v>0</v>
      </c>
      <c r="S391" s="451"/>
      <c r="T391" s="15" t="b">
        <f t="shared" si="549"/>
        <v>0</v>
      </c>
      <c r="CG391" s="70"/>
      <c r="CJ391" s="69" t="b">
        <f t="shared" si="503"/>
        <v>1</v>
      </c>
    </row>
    <row r="392" spans="1:88" s="17" customFormat="1" outlineLevel="1" x14ac:dyDescent="0.25">
      <c r="A392" s="91"/>
      <c r="B392" s="92" t="s">
        <v>25</v>
      </c>
      <c r="C392" s="81"/>
      <c r="D392" s="47"/>
      <c r="E392" s="47"/>
      <c r="F392" s="47"/>
      <c r="G392" s="47"/>
      <c r="H392" s="47"/>
      <c r="I392" s="47"/>
      <c r="J392" s="109" t="e">
        <f t="shared" si="548"/>
        <v>#DIV/0!</v>
      </c>
      <c r="K392" s="47"/>
      <c r="L392" s="111" t="e">
        <f t="shared" ref="L392:L394" si="550">K392/H392</f>
        <v>#DIV/0!</v>
      </c>
      <c r="M392" s="111" t="e">
        <f t="shared" ref="M392:M394" si="551">K392/I392</f>
        <v>#DIV/0!</v>
      </c>
      <c r="N392" s="47"/>
      <c r="O392" s="47">
        <f t="shared" si="510"/>
        <v>0</v>
      </c>
      <c r="P392" s="111" t="e">
        <f t="shared" si="547"/>
        <v>#DIV/0!</v>
      </c>
      <c r="Q392" s="47">
        <f t="shared" si="511"/>
        <v>0</v>
      </c>
      <c r="R392" s="47">
        <f t="shared" si="518"/>
        <v>0</v>
      </c>
      <c r="S392" s="451"/>
      <c r="T392" s="15" t="b">
        <f t="shared" si="549"/>
        <v>0</v>
      </c>
      <c r="CG392" s="70"/>
      <c r="CJ392" s="69" t="b">
        <f t="shared" si="503"/>
        <v>1</v>
      </c>
    </row>
    <row r="393" spans="1:88" s="17" customFormat="1" hidden="1" outlineLevel="1" x14ac:dyDescent="0.25">
      <c r="A393" s="91"/>
      <c r="B393" s="81" t="s">
        <v>32</v>
      </c>
      <c r="C393" s="81"/>
      <c r="D393" s="47"/>
      <c r="E393" s="47"/>
      <c r="F393" s="47"/>
      <c r="G393" s="47"/>
      <c r="H393" s="47"/>
      <c r="I393" s="47"/>
      <c r="J393" s="109" t="e">
        <f t="shared" si="548"/>
        <v>#DIV/0!</v>
      </c>
      <c r="K393" s="47"/>
      <c r="L393" s="111" t="e">
        <f t="shared" si="550"/>
        <v>#DIV/0!</v>
      </c>
      <c r="M393" s="111" t="e">
        <f t="shared" si="551"/>
        <v>#DIV/0!</v>
      </c>
      <c r="N393" s="47"/>
      <c r="O393" s="47">
        <f t="shared" si="510"/>
        <v>0</v>
      </c>
      <c r="P393" s="111" t="e">
        <f t="shared" si="547"/>
        <v>#DIV/0!</v>
      </c>
      <c r="Q393" s="47">
        <f t="shared" si="511"/>
        <v>0</v>
      </c>
      <c r="R393" s="47">
        <f t="shared" si="518"/>
        <v>0</v>
      </c>
      <c r="S393" s="451"/>
      <c r="T393" s="15" t="b">
        <f t="shared" si="549"/>
        <v>0</v>
      </c>
      <c r="CG393" s="70"/>
      <c r="CJ393" s="69" t="b">
        <f t="shared" si="503"/>
        <v>1</v>
      </c>
    </row>
    <row r="394" spans="1:88" s="17" customFormat="1" outlineLevel="1" collapsed="1" x14ac:dyDescent="0.25">
      <c r="A394" s="93"/>
      <c r="B394" s="81" t="s">
        <v>17</v>
      </c>
      <c r="C394" s="81"/>
      <c r="D394" s="47"/>
      <c r="E394" s="47"/>
      <c r="F394" s="47"/>
      <c r="G394" s="47"/>
      <c r="H394" s="47"/>
      <c r="I394" s="47"/>
      <c r="J394" s="109" t="e">
        <f t="shared" si="548"/>
        <v>#DIV/0!</v>
      </c>
      <c r="K394" s="47"/>
      <c r="L394" s="111" t="e">
        <f t="shared" si="550"/>
        <v>#DIV/0!</v>
      </c>
      <c r="M394" s="111" t="e">
        <f t="shared" si="551"/>
        <v>#DIV/0!</v>
      </c>
      <c r="N394" s="47"/>
      <c r="O394" s="47">
        <f t="shared" si="510"/>
        <v>0</v>
      </c>
      <c r="P394" s="111" t="e">
        <f t="shared" si="547"/>
        <v>#DIV/0!</v>
      </c>
      <c r="Q394" s="47">
        <f t="shared" si="511"/>
        <v>0</v>
      </c>
      <c r="R394" s="47">
        <f t="shared" si="518"/>
        <v>0</v>
      </c>
      <c r="S394" s="452"/>
      <c r="T394" s="15" t="b">
        <f t="shared" si="549"/>
        <v>1</v>
      </c>
      <c r="CG394" s="70"/>
      <c r="CJ394" s="69" t="b">
        <f t="shared" si="503"/>
        <v>1</v>
      </c>
    </row>
    <row r="395" spans="1:88" s="72" customFormat="1" ht="112.5" x14ac:dyDescent="0.25">
      <c r="A395" s="411" t="s">
        <v>52</v>
      </c>
      <c r="B395" s="76" t="s">
        <v>522</v>
      </c>
      <c r="C395" s="76" t="s">
        <v>15</v>
      </c>
      <c r="D395" s="77" t="e">
        <f>D397+D398+D399+#REF!+D400</f>
        <v>#REF!</v>
      </c>
      <c r="E395" s="77" t="e">
        <f>E397+E398+E399+#REF!+E400</f>
        <v>#REF!</v>
      </c>
      <c r="F395" s="77" t="e">
        <f>F397+F398+F399+#REF!+F400</f>
        <v>#REF!</v>
      </c>
      <c r="G395" s="77">
        <f>SUM(G396:G400)</f>
        <v>0</v>
      </c>
      <c r="H395" s="77">
        <f>SUM(H396:H400)</f>
        <v>0</v>
      </c>
      <c r="I395" s="78">
        <f>SUM(I396:I400)</f>
        <v>0</v>
      </c>
      <c r="J395" s="108" t="e">
        <f t="shared" si="548"/>
        <v>#DIV/0!</v>
      </c>
      <c r="K395" s="77">
        <f>SUM(K396:K400)</f>
        <v>0</v>
      </c>
      <c r="L395" s="110" t="e">
        <f>K395/H395</f>
        <v>#DIV/0!</v>
      </c>
      <c r="M395" s="110" t="e">
        <f>K395/I395</f>
        <v>#DIV/0!</v>
      </c>
      <c r="N395" s="77"/>
      <c r="O395" s="77">
        <f t="shared" si="510"/>
        <v>0</v>
      </c>
      <c r="P395" s="110" t="e">
        <f t="shared" si="547"/>
        <v>#DIV/0!</v>
      </c>
      <c r="Q395" s="77">
        <f t="shared" si="511"/>
        <v>0</v>
      </c>
      <c r="R395" s="78">
        <f t="shared" ref="R395:R458" si="552">I395-K395</f>
        <v>0</v>
      </c>
      <c r="S395" s="450" t="s">
        <v>114</v>
      </c>
      <c r="T395" s="71" t="e">
        <f t="shared" si="549"/>
        <v>#REF!</v>
      </c>
      <c r="CJ395" s="69" t="b">
        <f t="shared" si="503"/>
        <v>1</v>
      </c>
    </row>
    <row r="396" spans="1:88" s="60" customFormat="1" x14ac:dyDescent="0.25">
      <c r="A396" s="91"/>
      <c r="B396" s="92" t="s">
        <v>16</v>
      </c>
      <c r="C396" s="81"/>
      <c r="D396" s="47"/>
      <c r="E396" s="47"/>
      <c r="F396" s="47"/>
      <c r="G396" s="47"/>
      <c r="H396" s="47"/>
      <c r="I396" s="47"/>
      <c r="J396" s="109" t="e">
        <f t="shared" si="548"/>
        <v>#DIV/0!</v>
      </c>
      <c r="K396" s="47"/>
      <c r="L396" s="111" t="e">
        <f>K396/H396</f>
        <v>#DIV/0!</v>
      </c>
      <c r="M396" s="111" t="e">
        <f>K396/I396</f>
        <v>#DIV/0!</v>
      </c>
      <c r="N396" s="47"/>
      <c r="O396" s="47">
        <f t="shared" si="510"/>
        <v>0</v>
      </c>
      <c r="P396" s="111" t="e">
        <f t="shared" si="547"/>
        <v>#DIV/0!</v>
      </c>
      <c r="Q396" s="47">
        <f t="shared" si="511"/>
        <v>0</v>
      </c>
      <c r="R396" s="47">
        <f t="shared" si="552"/>
        <v>0</v>
      </c>
      <c r="S396" s="451"/>
      <c r="T396" s="60" t="e">
        <f t="shared" si="549"/>
        <v>#REF!</v>
      </c>
      <c r="CJ396" s="69" t="b">
        <f t="shared" si="503"/>
        <v>1</v>
      </c>
    </row>
    <row r="397" spans="1:88" s="60" customFormat="1" x14ac:dyDescent="0.25">
      <c r="A397" s="91"/>
      <c r="B397" s="92" t="s">
        <v>14</v>
      </c>
      <c r="C397" s="81"/>
      <c r="D397" s="47" t="e">
        <f>#REF!+#REF!</f>
        <v>#REF!</v>
      </c>
      <c r="E397" s="47" t="e">
        <f>#REF!+#REF!</f>
        <v>#REF!</v>
      </c>
      <c r="F397" s="47" t="e">
        <f>#REF!+#REF!</f>
        <v>#REF!</v>
      </c>
      <c r="G397" s="47"/>
      <c r="H397" s="47"/>
      <c r="I397" s="47"/>
      <c r="J397" s="109" t="e">
        <f t="shared" si="548"/>
        <v>#DIV/0!</v>
      </c>
      <c r="K397" s="47"/>
      <c r="L397" s="111" t="e">
        <f>K397/H397</f>
        <v>#DIV/0!</v>
      </c>
      <c r="M397" s="111" t="e">
        <f>K397/I397</f>
        <v>#DIV/0!</v>
      </c>
      <c r="N397" s="47"/>
      <c r="O397" s="47">
        <f t="shared" si="510"/>
        <v>0</v>
      </c>
      <c r="P397" s="111" t="e">
        <f t="shared" si="547"/>
        <v>#DIV/0!</v>
      </c>
      <c r="Q397" s="47">
        <f t="shared" si="511"/>
        <v>0</v>
      </c>
      <c r="R397" s="47">
        <f t="shared" si="552"/>
        <v>0</v>
      </c>
      <c r="S397" s="451"/>
      <c r="T397" s="60" t="e">
        <f t="shared" si="549"/>
        <v>#REF!</v>
      </c>
      <c r="CJ397" s="69" t="b">
        <f t="shared" si="503"/>
        <v>1</v>
      </c>
    </row>
    <row r="398" spans="1:88" s="60" customFormat="1" x14ac:dyDescent="0.25">
      <c r="A398" s="91"/>
      <c r="B398" s="92" t="s">
        <v>25</v>
      </c>
      <c r="C398" s="81"/>
      <c r="D398" s="47"/>
      <c r="E398" s="47"/>
      <c r="F398" s="47"/>
      <c r="G398" s="47"/>
      <c r="H398" s="47"/>
      <c r="I398" s="47"/>
      <c r="J398" s="109" t="e">
        <f t="shared" si="548"/>
        <v>#DIV/0!</v>
      </c>
      <c r="K398" s="47"/>
      <c r="L398" s="111" t="e">
        <f t="shared" ref="L398:L400" si="553">K398/H398</f>
        <v>#DIV/0!</v>
      </c>
      <c r="M398" s="111" t="e">
        <f t="shared" ref="M398:M400" si="554">K398/I398</f>
        <v>#DIV/0!</v>
      </c>
      <c r="N398" s="47"/>
      <c r="O398" s="47">
        <f t="shared" si="510"/>
        <v>0</v>
      </c>
      <c r="P398" s="111" t="e">
        <f t="shared" si="547"/>
        <v>#DIV/0!</v>
      </c>
      <c r="Q398" s="47">
        <f t="shared" si="511"/>
        <v>0</v>
      </c>
      <c r="R398" s="47">
        <f t="shared" si="552"/>
        <v>0</v>
      </c>
      <c r="S398" s="451"/>
      <c r="T398" s="60" t="e">
        <f t="shared" si="549"/>
        <v>#REF!</v>
      </c>
      <c r="CJ398" s="69" t="b">
        <f t="shared" si="503"/>
        <v>1</v>
      </c>
    </row>
    <row r="399" spans="1:88" s="60" customFormat="1" x14ac:dyDescent="0.25">
      <c r="A399" s="91"/>
      <c r="B399" s="81" t="s">
        <v>32</v>
      </c>
      <c r="C399" s="81"/>
      <c r="D399" s="47"/>
      <c r="E399" s="47"/>
      <c r="F399" s="47"/>
      <c r="G399" s="47"/>
      <c r="H399" s="47"/>
      <c r="I399" s="47"/>
      <c r="J399" s="109" t="e">
        <f t="shared" si="548"/>
        <v>#DIV/0!</v>
      </c>
      <c r="K399" s="286"/>
      <c r="L399" s="111" t="e">
        <f t="shared" si="553"/>
        <v>#DIV/0!</v>
      </c>
      <c r="M399" s="111" t="e">
        <f t="shared" si="554"/>
        <v>#DIV/0!</v>
      </c>
      <c r="N399" s="286"/>
      <c r="O399" s="47">
        <f t="shared" si="510"/>
        <v>0</v>
      </c>
      <c r="P399" s="111" t="e">
        <f t="shared" si="547"/>
        <v>#DIV/0!</v>
      </c>
      <c r="Q399" s="47">
        <f t="shared" si="511"/>
        <v>0</v>
      </c>
      <c r="R399" s="47">
        <f t="shared" si="552"/>
        <v>0</v>
      </c>
      <c r="S399" s="451"/>
      <c r="T399" s="60" t="e">
        <f t="shared" si="549"/>
        <v>#REF!</v>
      </c>
      <c r="CJ399" s="69" t="b">
        <f t="shared" si="503"/>
        <v>1</v>
      </c>
    </row>
    <row r="400" spans="1:88" s="60" customFormat="1" ht="33" customHeight="1" collapsed="1" x14ac:dyDescent="0.25">
      <c r="A400" s="93"/>
      <c r="B400" s="81" t="s">
        <v>17</v>
      </c>
      <c r="C400" s="81"/>
      <c r="D400" s="47"/>
      <c r="E400" s="47"/>
      <c r="F400" s="47"/>
      <c r="G400" s="47"/>
      <c r="H400" s="47"/>
      <c r="I400" s="47"/>
      <c r="J400" s="109" t="e">
        <f t="shared" si="548"/>
        <v>#DIV/0!</v>
      </c>
      <c r="K400" s="286"/>
      <c r="L400" s="111" t="e">
        <f t="shared" si="553"/>
        <v>#DIV/0!</v>
      </c>
      <c r="M400" s="111" t="e">
        <f t="shared" si="554"/>
        <v>#DIV/0!</v>
      </c>
      <c r="N400" s="286"/>
      <c r="O400" s="47">
        <f t="shared" si="510"/>
        <v>0</v>
      </c>
      <c r="P400" s="111" t="e">
        <f t="shared" si="547"/>
        <v>#DIV/0!</v>
      </c>
      <c r="Q400" s="47">
        <f t="shared" si="511"/>
        <v>0</v>
      </c>
      <c r="R400" s="47">
        <f t="shared" si="552"/>
        <v>0</v>
      </c>
      <c r="S400" s="452"/>
      <c r="T400" s="60" t="e">
        <f t="shared" si="549"/>
        <v>#REF!</v>
      </c>
      <c r="CJ400" s="69" t="b">
        <f t="shared" ref="CJ400:CJ463" si="555">N400+O400=H400</f>
        <v>1</v>
      </c>
    </row>
    <row r="401" spans="1:88" s="68" customFormat="1" ht="90" x14ac:dyDescent="0.25">
      <c r="A401" s="565" t="s">
        <v>54</v>
      </c>
      <c r="B401" s="105" t="s">
        <v>220</v>
      </c>
      <c r="C401" s="76" t="s">
        <v>15</v>
      </c>
      <c r="D401" s="77">
        <f>SUM(D402:D406)</f>
        <v>0</v>
      </c>
      <c r="E401" s="77">
        <f>SUM(E402:E406)</f>
        <v>0</v>
      </c>
      <c r="F401" s="77">
        <f>SUM(F402:F406)</f>
        <v>0</v>
      </c>
      <c r="G401" s="77">
        <f>SUM(G402:G406)</f>
        <v>547026.42000000004</v>
      </c>
      <c r="H401" s="77">
        <f t="shared" ref="H401:K401" si="556">SUM(H402:H406)</f>
        <v>547026.42000000004</v>
      </c>
      <c r="I401" s="77">
        <f t="shared" si="556"/>
        <v>3420.01</v>
      </c>
      <c r="J401" s="79">
        <f t="shared" si="548"/>
        <v>0.01</v>
      </c>
      <c r="K401" s="77">
        <f t="shared" si="556"/>
        <v>3420.01</v>
      </c>
      <c r="L401" s="161">
        <f>K401/H401</f>
        <v>6.0000000000000001E-3</v>
      </c>
      <c r="M401" s="79">
        <f>K401/I401</f>
        <v>1</v>
      </c>
      <c r="N401" s="77">
        <f t="shared" ref="N401" si="557">SUM(N402:N406)</f>
        <v>547025.78</v>
      </c>
      <c r="O401" s="77">
        <f t="shared" si="510"/>
        <v>0.64</v>
      </c>
      <c r="P401" s="107">
        <f t="shared" ref="P401:P464" si="558">N401/H401</f>
        <v>1</v>
      </c>
      <c r="Q401" s="77">
        <f t="shared" si="511"/>
        <v>0.64</v>
      </c>
      <c r="R401" s="77">
        <f t="shared" si="552"/>
        <v>0</v>
      </c>
      <c r="S401" s="558" t="s">
        <v>491</v>
      </c>
      <c r="T401" s="67" t="e">
        <f t="shared" si="549"/>
        <v>#REF!</v>
      </c>
      <c r="CG401" s="360">
        <f>K413/H413*100</f>
        <v>0</v>
      </c>
      <c r="CJ401" s="69" t="b">
        <f t="shared" si="555"/>
        <v>1</v>
      </c>
    </row>
    <row r="402" spans="1:88" s="367" customFormat="1" ht="45.75" customHeight="1" x14ac:dyDescent="0.25">
      <c r="A402" s="566"/>
      <c r="B402" s="81" t="s">
        <v>16</v>
      </c>
      <c r="C402" s="81"/>
      <c r="D402" s="47"/>
      <c r="E402" s="47"/>
      <c r="F402" s="47"/>
      <c r="G402" s="47">
        <f t="shared" ref="G402:I405" si="559">G408+G456</f>
        <v>26290.3</v>
      </c>
      <c r="H402" s="47">
        <f t="shared" si="559"/>
        <v>26290.3</v>
      </c>
      <c r="I402" s="47">
        <f t="shared" si="559"/>
        <v>0</v>
      </c>
      <c r="J402" s="131">
        <f t="shared" si="548"/>
        <v>0</v>
      </c>
      <c r="K402" s="47">
        <f>K408+K456</f>
        <v>0</v>
      </c>
      <c r="L402" s="131">
        <f>K402/H402</f>
        <v>0</v>
      </c>
      <c r="M402" s="109" t="e">
        <f t="shared" ref="M402:M406" si="560">K402/I402</f>
        <v>#DIV/0!</v>
      </c>
      <c r="N402" s="47">
        <f t="shared" ref="N402:N405" si="561">N408+N456</f>
        <v>26290.3</v>
      </c>
      <c r="O402" s="47">
        <f t="shared" si="510"/>
        <v>0</v>
      </c>
      <c r="P402" s="83">
        <f t="shared" si="558"/>
        <v>1</v>
      </c>
      <c r="Q402" s="47">
        <f t="shared" si="511"/>
        <v>0</v>
      </c>
      <c r="R402" s="47">
        <f t="shared" si="552"/>
        <v>0</v>
      </c>
      <c r="S402" s="559"/>
      <c r="T402" s="69" t="e">
        <f t="shared" si="549"/>
        <v>#REF!</v>
      </c>
      <c r="CJ402" s="69" t="b">
        <f t="shared" si="555"/>
        <v>1</v>
      </c>
    </row>
    <row r="403" spans="1:88" s="367" customFormat="1" ht="45.75" customHeight="1" x14ac:dyDescent="0.25">
      <c r="A403" s="566"/>
      <c r="B403" s="81" t="s">
        <v>14</v>
      </c>
      <c r="C403" s="81"/>
      <c r="D403" s="47">
        <f t="shared" ref="D403:F404" si="562">D409+D415</f>
        <v>0</v>
      </c>
      <c r="E403" s="47">
        <f t="shared" si="562"/>
        <v>0</v>
      </c>
      <c r="F403" s="47">
        <f t="shared" si="562"/>
        <v>0</v>
      </c>
      <c r="G403" s="47">
        <f t="shared" si="559"/>
        <v>439902</v>
      </c>
      <c r="H403" s="47">
        <f t="shared" si="559"/>
        <v>439902</v>
      </c>
      <c r="I403" s="47">
        <f t="shared" si="559"/>
        <v>0</v>
      </c>
      <c r="J403" s="131">
        <f t="shared" si="548"/>
        <v>0</v>
      </c>
      <c r="K403" s="47">
        <f>K409+K457</f>
        <v>0</v>
      </c>
      <c r="L403" s="131">
        <f t="shared" ref="L403:L406" si="563">K403/H403</f>
        <v>0</v>
      </c>
      <c r="M403" s="109" t="e">
        <f t="shared" si="560"/>
        <v>#DIV/0!</v>
      </c>
      <c r="N403" s="47">
        <f t="shared" si="561"/>
        <v>439902</v>
      </c>
      <c r="O403" s="47">
        <f t="shared" ref="O403:O406" si="564">H403-N403</f>
        <v>0</v>
      </c>
      <c r="P403" s="83">
        <f t="shared" si="558"/>
        <v>1</v>
      </c>
      <c r="Q403" s="47">
        <f t="shared" ref="Q403:Q406" si="565">H403-N403</f>
        <v>0</v>
      </c>
      <c r="R403" s="47">
        <f t="shared" si="552"/>
        <v>0</v>
      </c>
      <c r="S403" s="559"/>
      <c r="T403" s="69" t="e">
        <f t="shared" si="549"/>
        <v>#REF!</v>
      </c>
      <c r="CJ403" s="69" t="b">
        <f t="shared" si="555"/>
        <v>1</v>
      </c>
    </row>
    <row r="404" spans="1:88" s="367" customFormat="1" ht="37.5" customHeight="1" x14ac:dyDescent="0.25">
      <c r="A404" s="566"/>
      <c r="B404" s="81" t="s">
        <v>25</v>
      </c>
      <c r="C404" s="81"/>
      <c r="D404" s="47">
        <f t="shared" si="562"/>
        <v>0</v>
      </c>
      <c r="E404" s="47">
        <f t="shared" si="562"/>
        <v>0</v>
      </c>
      <c r="F404" s="47">
        <f t="shared" si="562"/>
        <v>0</v>
      </c>
      <c r="G404" s="47">
        <f t="shared" si="559"/>
        <v>80832.789999999994</v>
      </c>
      <c r="H404" s="47">
        <f t="shared" si="559"/>
        <v>80832.789999999994</v>
      </c>
      <c r="I404" s="47">
        <f>I410+I458</f>
        <v>3420.01</v>
      </c>
      <c r="J404" s="131">
        <f t="shared" si="548"/>
        <v>4.2000000000000003E-2</v>
      </c>
      <c r="K404" s="47">
        <f>K410+K458</f>
        <v>3420.01</v>
      </c>
      <c r="L404" s="131">
        <f t="shared" si="563"/>
        <v>4.2000000000000003E-2</v>
      </c>
      <c r="M404" s="83">
        <f t="shared" si="560"/>
        <v>1</v>
      </c>
      <c r="N404" s="47">
        <f t="shared" si="561"/>
        <v>80832.789999999994</v>
      </c>
      <c r="O404" s="47">
        <f t="shared" si="564"/>
        <v>0</v>
      </c>
      <c r="P404" s="83">
        <f t="shared" si="558"/>
        <v>1</v>
      </c>
      <c r="Q404" s="47">
        <f t="shared" si="565"/>
        <v>0</v>
      </c>
      <c r="R404" s="47">
        <f t="shared" si="552"/>
        <v>0</v>
      </c>
      <c r="S404" s="559" t="s">
        <v>523</v>
      </c>
      <c r="T404" s="69" t="e">
        <f t="shared" si="549"/>
        <v>#REF!</v>
      </c>
      <c r="CJ404" s="69" t="b">
        <f t="shared" si="555"/>
        <v>1</v>
      </c>
    </row>
    <row r="405" spans="1:88" s="367" customFormat="1" ht="37.5" customHeight="1" x14ac:dyDescent="0.25">
      <c r="A405" s="566"/>
      <c r="B405" s="81" t="s">
        <v>32</v>
      </c>
      <c r="C405" s="81"/>
      <c r="D405" s="47"/>
      <c r="E405" s="47"/>
      <c r="F405" s="47"/>
      <c r="G405" s="47">
        <f t="shared" si="559"/>
        <v>1.33</v>
      </c>
      <c r="H405" s="47">
        <f t="shared" si="559"/>
        <v>1.33</v>
      </c>
      <c r="I405" s="47">
        <f t="shared" si="559"/>
        <v>0</v>
      </c>
      <c r="J405" s="131">
        <f t="shared" ref="J405:J406" si="566">I405/H405</f>
        <v>0</v>
      </c>
      <c r="K405" s="47">
        <f>K411+K459</f>
        <v>0</v>
      </c>
      <c r="L405" s="131">
        <f t="shared" si="563"/>
        <v>0</v>
      </c>
      <c r="M405" s="109" t="e">
        <f t="shared" si="560"/>
        <v>#DIV/0!</v>
      </c>
      <c r="N405" s="47">
        <f t="shared" si="561"/>
        <v>0.69</v>
      </c>
      <c r="O405" s="47">
        <f t="shared" si="564"/>
        <v>0.64</v>
      </c>
      <c r="P405" s="131">
        <f t="shared" si="558"/>
        <v>0.51900000000000002</v>
      </c>
      <c r="Q405" s="47">
        <f t="shared" si="565"/>
        <v>0.64</v>
      </c>
      <c r="R405" s="47">
        <f t="shared" si="552"/>
        <v>0</v>
      </c>
      <c r="S405" s="559"/>
      <c r="T405" s="69" t="e">
        <f t="shared" si="549"/>
        <v>#REF!</v>
      </c>
      <c r="CJ405" s="69" t="b">
        <f t="shared" si="555"/>
        <v>1</v>
      </c>
    </row>
    <row r="406" spans="1:88" s="367" customFormat="1" ht="93" customHeight="1" collapsed="1" x14ac:dyDescent="0.25">
      <c r="A406" s="567"/>
      <c r="B406" s="81" t="s">
        <v>17</v>
      </c>
      <c r="C406" s="81"/>
      <c r="D406" s="47"/>
      <c r="E406" s="47"/>
      <c r="F406" s="47"/>
      <c r="G406" s="47"/>
      <c r="H406" s="47"/>
      <c r="I406" s="47"/>
      <c r="J406" s="132" t="e">
        <f t="shared" si="566"/>
        <v>#DIV/0!</v>
      </c>
      <c r="K406" s="47">
        <f>K412+K460</f>
        <v>0</v>
      </c>
      <c r="L406" s="132" t="e">
        <f t="shared" si="563"/>
        <v>#DIV/0!</v>
      </c>
      <c r="M406" s="109" t="e">
        <f t="shared" si="560"/>
        <v>#DIV/0!</v>
      </c>
      <c r="N406" s="47">
        <f>N412+N460</f>
        <v>0</v>
      </c>
      <c r="O406" s="47">
        <f t="shared" si="564"/>
        <v>0</v>
      </c>
      <c r="P406" s="132" t="e">
        <f t="shared" si="558"/>
        <v>#DIV/0!</v>
      </c>
      <c r="Q406" s="47">
        <f t="shared" si="565"/>
        <v>0</v>
      </c>
      <c r="R406" s="47">
        <f t="shared" si="552"/>
        <v>0</v>
      </c>
      <c r="S406" s="462" t="s">
        <v>492</v>
      </c>
      <c r="T406" s="69" t="e">
        <f t="shared" si="549"/>
        <v>#REF!</v>
      </c>
      <c r="CJ406" s="69" t="b">
        <f t="shared" si="555"/>
        <v>1</v>
      </c>
    </row>
    <row r="407" spans="1:88" s="68" customFormat="1" ht="201" customHeight="1" x14ac:dyDescent="0.25">
      <c r="A407" s="256" t="s">
        <v>304</v>
      </c>
      <c r="B407" s="242" t="s">
        <v>157</v>
      </c>
      <c r="C407" s="166" t="s">
        <v>7</v>
      </c>
      <c r="D407" s="74">
        <f t="shared" ref="D407:I407" si="567">SUM(D408:D412)</f>
        <v>0</v>
      </c>
      <c r="E407" s="74">
        <f t="shared" si="567"/>
        <v>0</v>
      </c>
      <c r="F407" s="74">
        <f t="shared" si="567"/>
        <v>0</v>
      </c>
      <c r="G407" s="74">
        <f>SUM(G408:G412)</f>
        <v>510634.62</v>
      </c>
      <c r="H407" s="74">
        <f t="shared" si="567"/>
        <v>510634.62</v>
      </c>
      <c r="I407" s="74">
        <f t="shared" si="567"/>
        <v>3420.01</v>
      </c>
      <c r="J407" s="167">
        <f>I407/H407</f>
        <v>0.01</v>
      </c>
      <c r="K407" s="74">
        <f>SUM(K408:K412)</f>
        <v>3420.01</v>
      </c>
      <c r="L407" s="304">
        <f>K407/H407</f>
        <v>7.0000000000000001E-3</v>
      </c>
      <c r="M407" s="167">
        <f>K407/I407</f>
        <v>1</v>
      </c>
      <c r="N407" s="74">
        <f>SUM(N408:N412)</f>
        <v>510633.98</v>
      </c>
      <c r="O407" s="74">
        <f>H407-N407</f>
        <v>0.64</v>
      </c>
      <c r="P407" s="167">
        <f t="shared" si="558"/>
        <v>1</v>
      </c>
      <c r="Q407" s="74" t="e">
        <f>D407+H407-N407-#REF!</f>
        <v>#REF!</v>
      </c>
      <c r="R407" s="74">
        <f t="shared" si="552"/>
        <v>0</v>
      </c>
      <c r="S407" s="607"/>
      <c r="T407" s="67" t="e">
        <f t="shared" si="549"/>
        <v>#REF!</v>
      </c>
      <c r="CJ407" s="69" t="b">
        <f t="shared" si="555"/>
        <v>1</v>
      </c>
    </row>
    <row r="408" spans="1:88" s="409" customFormat="1" ht="35.25" customHeight="1" x14ac:dyDescent="0.25">
      <c r="A408" s="261"/>
      <c r="B408" s="258" t="s">
        <v>16</v>
      </c>
      <c r="C408" s="341"/>
      <c r="D408" s="244"/>
      <c r="E408" s="244"/>
      <c r="F408" s="244"/>
      <c r="G408" s="244">
        <f>G414+G420+G432+G438+G444+G450</f>
        <v>0</v>
      </c>
      <c r="H408" s="244">
        <f t="shared" ref="H408:I408" si="568">H414+H420+H432+H438+H444+H450</f>
        <v>0</v>
      </c>
      <c r="I408" s="244">
        <f t="shared" si="568"/>
        <v>0</v>
      </c>
      <c r="J408" s="247" t="e">
        <f t="shared" ref="J408" si="569">I408/H408</f>
        <v>#DIV/0!</v>
      </c>
      <c r="K408" s="244">
        <f t="shared" ref="K408:L412" si="570">K414+K420+K432+K438+K444+K450</f>
        <v>0</v>
      </c>
      <c r="L408" s="430" t="e">
        <f t="shared" si="570"/>
        <v>#DIV/0!</v>
      </c>
      <c r="M408" s="251" t="e">
        <f t="shared" ref="M408" si="571">K408/I408</f>
        <v>#DIV/0!</v>
      </c>
      <c r="N408" s="244">
        <f t="shared" ref="N408:N412" si="572">N414+N420+N432+N438+N444+N450</f>
        <v>0</v>
      </c>
      <c r="O408" s="244">
        <f>H408-N408</f>
        <v>0</v>
      </c>
      <c r="P408" s="247" t="e">
        <f t="shared" si="558"/>
        <v>#DIV/0!</v>
      </c>
      <c r="Q408" s="65" t="e">
        <f>D408+H408-N408-#REF!</f>
        <v>#REF!</v>
      </c>
      <c r="R408" s="244">
        <f t="shared" si="552"/>
        <v>0</v>
      </c>
      <c r="S408" s="607"/>
      <c r="T408" s="69" t="e">
        <f t="shared" si="549"/>
        <v>#REF!</v>
      </c>
      <c r="CJ408" s="69" t="b">
        <f t="shared" si="555"/>
        <v>1</v>
      </c>
    </row>
    <row r="409" spans="1:88" s="409" customFormat="1" ht="27.75" customHeight="1" x14ac:dyDescent="0.25">
      <c r="A409" s="261"/>
      <c r="B409" s="258" t="s">
        <v>14</v>
      </c>
      <c r="C409" s="341"/>
      <c r="D409" s="244"/>
      <c r="E409" s="244"/>
      <c r="F409" s="244">
        <f>D409-E409</f>
        <v>0</v>
      </c>
      <c r="G409" s="244">
        <f t="shared" ref="G409:I412" si="573">G415+G421+G433+G439+G445+G451</f>
        <v>431723.3</v>
      </c>
      <c r="H409" s="244">
        <f t="shared" si="573"/>
        <v>431723.3</v>
      </c>
      <c r="I409" s="244">
        <f t="shared" si="573"/>
        <v>0</v>
      </c>
      <c r="J409" s="245">
        <f>I409/H409</f>
        <v>0</v>
      </c>
      <c r="K409" s="244">
        <f t="shared" si="570"/>
        <v>0</v>
      </c>
      <c r="L409" s="430" t="e">
        <f t="shared" si="570"/>
        <v>#DIV/0!</v>
      </c>
      <c r="M409" s="251" t="e">
        <f>K409/I409</f>
        <v>#DIV/0!</v>
      </c>
      <c r="N409" s="244">
        <f t="shared" si="572"/>
        <v>431723.3</v>
      </c>
      <c r="O409" s="244">
        <f t="shared" ref="O409:O412" si="574">H409-N409</f>
        <v>0</v>
      </c>
      <c r="P409" s="245">
        <f t="shared" si="558"/>
        <v>1</v>
      </c>
      <c r="Q409" s="65" t="e">
        <f>D409+H409-N409-#REF!</f>
        <v>#REF!</v>
      </c>
      <c r="R409" s="244">
        <f t="shared" si="552"/>
        <v>0</v>
      </c>
      <c r="S409" s="607"/>
      <c r="T409" s="69" t="e">
        <f t="shared" si="549"/>
        <v>#REF!</v>
      </c>
      <c r="CJ409" s="69" t="b">
        <f t="shared" si="555"/>
        <v>1</v>
      </c>
    </row>
    <row r="410" spans="1:88" s="409" customFormat="1" ht="27.75" customHeight="1" x14ac:dyDescent="0.25">
      <c r="A410" s="261"/>
      <c r="B410" s="257" t="s">
        <v>25</v>
      </c>
      <c r="C410" s="250"/>
      <c r="D410" s="65"/>
      <c r="E410" s="65"/>
      <c r="F410" s="65"/>
      <c r="G410" s="244">
        <f t="shared" si="573"/>
        <v>78909.990000000005</v>
      </c>
      <c r="H410" s="244">
        <f t="shared" si="573"/>
        <v>78909.990000000005</v>
      </c>
      <c r="I410" s="244">
        <f t="shared" si="573"/>
        <v>3420.01</v>
      </c>
      <c r="J410" s="245">
        <f t="shared" ref="J410:J412" si="575">I410/H410</f>
        <v>0.04</v>
      </c>
      <c r="K410" s="244">
        <f t="shared" si="570"/>
        <v>3420.01</v>
      </c>
      <c r="L410" s="244">
        <f t="shared" si="570"/>
        <v>0.84</v>
      </c>
      <c r="M410" s="246">
        <f t="shared" ref="M410:M412" si="576">K410/I410</f>
        <v>1</v>
      </c>
      <c r="N410" s="244">
        <f t="shared" si="572"/>
        <v>78909.990000000005</v>
      </c>
      <c r="O410" s="244">
        <f t="shared" si="574"/>
        <v>0</v>
      </c>
      <c r="P410" s="245">
        <f t="shared" si="558"/>
        <v>1</v>
      </c>
      <c r="Q410" s="65" t="e">
        <f>D410+H410-N410-#REF!</f>
        <v>#REF!</v>
      </c>
      <c r="R410" s="244">
        <f t="shared" si="552"/>
        <v>0</v>
      </c>
      <c r="S410" s="607"/>
      <c r="T410" s="69" t="e">
        <f t="shared" si="549"/>
        <v>#REF!</v>
      </c>
      <c r="CJ410" s="69" t="b">
        <f t="shared" si="555"/>
        <v>1</v>
      </c>
    </row>
    <row r="411" spans="1:88" s="409" customFormat="1" ht="27.75" customHeight="1" x14ac:dyDescent="0.25">
      <c r="A411" s="261"/>
      <c r="B411" s="250" t="s">
        <v>32</v>
      </c>
      <c r="C411" s="250"/>
      <c r="D411" s="65"/>
      <c r="E411" s="65"/>
      <c r="F411" s="65"/>
      <c r="G411" s="244">
        <f t="shared" si="573"/>
        <v>1.33</v>
      </c>
      <c r="H411" s="244">
        <f t="shared" si="573"/>
        <v>1.33</v>
      </c>
      <c r="I411" s="244">
        <f t="shared" si="573"/>
        <v>0</v>
      </c>
      <c r="J411" s="245">
        <f t="shared" si="575"/>
        <v>0</v>
      </c>
      <c r="K411" s="244">
        <f t="shared" si="570"/>
        <v>0</v>
      </c>
      <c r="L411" s="430" t="e">
        <f t="shared" si="570"/>
        <v>#DIV/0!</v>
      </c>
      <c r="M411" s="251" t="e">
        <f t="shared" si="576"/>
        <v>#DIV/0!</v>
      </c>
      <c r="N411" s="244">
        <f t="shared" si="572"/>
        <v>0.69</v>
      </c>
      <c r="O411" s="244">
        <f t="shared" si="574"/>
        <v>0.64</v>
      </c>
      <c r="P411" s="245">
        <f t="shared" si="558"/>
        <v>0.52</v>
      </c>
      <c r="Q411" s="65" t="e">
        <f>D411+H411-N411-#REF!</f>
        <v>#REF!</v>
      </c>
      <c r="R411" s="244">
        <f t="shared" si="552"/>
        <v>0</v>
      </c>
      <c r="S411" s="607"/>
      <c r="T411" s="69" t="e">
        <f t="shared" si="549"/>
        <v>#REF!</v>
      </c>
      <c r="CJ411" s="69" t="b">
        <f t="shared" si="555"/>
        <v>1</v>
      </c>
    </row>
    <row r="412" spans="1:88" s="409" customFormat="1" ht="27.75" customHeight="1" collapsed="1" x14ac:dyDescent="0.25">
      <c r="A412" s="262"/>
      <c r="B412" s="257" t="s">
        <v>17</v>
      </c>
      <c r="C412" s="250"/>
      <c r="D412" s="65"/>
      <c r="E412" s="65"/>
      <c r="F412" s="65"/>
      <c r="G412" s="244">
        <f t="shared" si="573"/>
        <v>0</v>
      </c>
      <c r="H412" s="244">
        <f t="shared" si="573"/>
        <v>0</v>
      </c>
      <c r="I412" s="244">
        <f t="shared" si="573"/>
        <v>0</v>
      </c>
      <c r="J412" s="247" t="e">
        <f t="shared" si="575"/>
        <v>#DIV/0!</v>
      </c>
      <c r="K412" s="244">
        <f t="shared" si="570"/>
        <v>0</v>
      </c>
      <c r="L412" s="430" t="e">
        <f t="shared" si="570"/>
        <v>#DIV/0!</v>
      </c>
      <c r="M412" s="251" t="e">
        <f t="shared" si="576"/>
        <v>#DIV/0!</v>
      </c>
      <c r="N412" s="244">
        <f t="shared" si="572"/>
        <v>0</v>
      </c>
      <c r="O412" s="244">
        <f t="shared" si="574"/>
        <v>0</v>
      </c>
      <c r="P412" s="247" t="e">
        <f t="shared" si="558"/>
        <v>#DIV/0!</v>
      </c>
      <c r="Q412" s="65" t="e">
        <f>D412+H412-N412-#REF!</f>
        <v>#REF!</v>
      </c>
      <c r="R412" s="244">
        <f t="shared" si="552"/>
        <v>0</v>
      </c>
      <c r="S412" s="607"/>
      <c r="T412" s="69" t="e">
        <f t="shared" si="549"/>
        <v>#REF!</v>
      </c>
      <c r="CJ412" s="69" t="b">
        <f t="shared" si="555"/>
        <v>1</v>
      </c>
    </row>
    <row r="413" spans="1:88" s="68" customFormat="1" ht="188.25" customHeight="1" x14ac:dyDescent="0.25">
      <c r="A413" s="294" t="s">
        <v>305</v>
      </c>
      <c r="B413" s="168" t="s">
        <v>532</v>
      </c>
      <c r="C413" s="252" t="s">
        <v>23</v>
      </c>
      <c r="D413" s="64">
        <f t="shared" ref="D413:I413" si="577">SUM(D414:D418)</f>
        <v>0</v>
      </c>
      <c r="E413" s="64">
        <f t="shared" si="577"/>
        <v>0</v>
      </c>
      <c r="F413" s="64">
        <f t="shared" si="577"/>
        <v>0</v>
      </c>
      <c r="G413" s="64">
        <f t="shared" si="577"/>
        <v>356321.45</v>
      </c>
      <c r="H413" s="64">
        <f t="shared" si="577"/>
        <v>356321.45</v>
      </c>
      <c r="I413" s="64">
        <f t="shared" si="577"/>
        <v>0</v>
      </c>
      <c r="J413" s="169">
        <f>I413/H413</f>
        <v>0</v>
      </c>
      <c r="K413" s="64">
        <f>SUM(K414:K418)</f>
        <v>0</v>
      </c>
      <c r="L413" s="169">
        <f>K413/H413</f>
        <v>0</v>
      </c>
      <c r="M413" s="249" t="e">
        <f>K413/I413</f>
        <v>#DIV/0!</v>
      </c>
      <c r="N413" s="64">
        <f t="shared" ref="N413" si="578">SUM(N414:N418)</f>
        <v>356321.45</v>
      </c>
      <c r="O413" s="64">
        <f>H413-N413</f>
        <v>0</v>
      </c>
      <c r="P413" s="169">
        <f t="shared" si="558"/>
        <v>1</v>
      </c>
      <c r="Q413" s="64" t="e">
        <f>D413+H413-N413-#REF!</f>
        <v>#REF!</v>
      </c>
      <c r="R413" s="64">
        <f t="shared" si="552"/>
        <v>0</v>
      </c>
      <c r="S413" s="549" t="s">
        <v>452</v>
      </c>
      <c r="T413" s="67" t="e">
        <f t="shared" si="549"/>
        <v>#REF!</v>
      </c>
      <c r="CG413" s="360">
        <f>K425/H425*100</f>
        <v>2.75</v>
      </c>
      <c r="CJ413" s="69" t="b">
        <f t="shared" si="555"/>
        <v>1</v>
      </c>
    </row>
    <row r="414" spans="1:88" s="409" customFormat="1" x14ac:dyDescent="0.25">
      <c r="A414" s="296"/>
      <c r="B414" s="299" t="s">
        <v>16</v>
      </c>
      <c r="C414" s="340"/>
      <c r="D414" s="443"/>
      <c r="E414" s="443"/>
      <c r="F414" s="18"/>
      <c r="G414" s="443"/>
      <c r="H414" s="18"/>
      <c r="I414" s="443"/>
      <c r="J414" s="170" t="e">
        <f t="shared" ref="J414" si="579">I414/H414</f>
        <v>#DIV/0!</v>
      </c>
      <c r="K414" s="443"/>
      <c r="L414" s="170" t="e">
        <f t="shared" ref="L414" si="580">K414/H414</f>
        <v>#DIV/0!</v>
      </c>
      <c r="M414" s="170" t="e">
        <f t="shared" ref="M414" si="581">K414/I414</f>
        <v>#DIV/0!</v>
      </c>
      <c r="N414" s="18"/>
      <c r="O414" s="443">
        <f>H414-N414</f>
        <v>0</v>
      </c>
      <c r="P414" s="170" t="e">
        <f t="shared" si="558"/>
        <v>#DIV/0!</v>
      </c>
      <c r="Q414" s="18" t="e">
        <f>D414+H414-N414-#REF!</f>
        <v>#REF!</v>
      </c>
      <c r="R414" s="443">
        <f t="shared" si="552"/>
        <v>0</v>
      </c>
      <c r="S414" s="550"/>
      <c r="T414" s="69" t="e">
        <f t="shared" si="549"/>
        <v>#REF!</v>
      </c>
      <c r="CJ414" s="69" t="b">
        <f t="shared" si="555"/>
        <v>1</v>
      </c>
    </row>
    <row r="415" spans="1:88" s="409" customFormat="1" x14ac:dyDescent="0.25">
      <c r="A415" s="296"/>
      <c r="B415" s="299" t="s">
        <v>14</v>
      </c>
      <c r="C415" s="340"/>
      <c r="D415" s="443"/>
      <c r="E415" s="443"/>
      <c r="F415" s="443">
        <f>D415-E415</f>
        <v>0</v>
      </c>
      <c r="G415" s="443">
        <v>320689.3</v>
      </c>
      <c r="H415" s="443">
        <v>320689.3</v>
      </c>
      <c r="I415" s="443"/>
      <c r="J415" s="171">
        <f>I415/H415</f>
        <v>0</v>
      </c>
      <c r="K415" s="443"/>
      <c r="L415" s="171">
        <f>K415/H415</f>
        <v>0</v>
      </c>
      <c r="M415" s="170" t="e">
        <f>K415/I415</f>
        <v>#DIV/0!</v>
      </c>
      <c r="N415" s="443">
        <v>320689.3</v>
      </c>
      <c r="O415" s="443">
        <f t="shared" ref="O415:O418" si="582">H415-N415</f>
        <v>0</v>
      </c>
      <c r="P415" s="171">
        <f t="shared" si="558"/>
        <v>1</v>
      </c>
      <c r="Q415" s="18" t="e">
        <f>D415+H415-N415-#REF!</f>
        <v>#REF!</v>
      </c>
      <c r="R415" s="443">
        <f t="shared" si="552"/>
        <v>0</v>
      </c>
      <c r="S415" s="550"/>
      <c r="T415" s="69" t="e">
        <f t="shared" si="549"/>
        <v>#REF!</v>
      </c>
      <c r="CJ415" s="69" t="b">
        <f t="shared" si="555"/>
        <v>1</v>
      </c>
    </row>
    <row r="416" spans="1:88" s="409" customFormat="1" x14ac:dyDescent="0.25">
      <c r="A416" s="296"/>
      <c r="B416" s="299" t="s">
        <v>26</v>
      </c>
      <c r="C416" s="340"/>
      <c r="D416" s="443"/>
      <c r="E416" s="443"/>
      <c r="F416" s="443"/>
      <c r="G416" s="443">
        <v>35632.15</v>
      </c>
      <c r="H416" s="443">
        <v>35632.15</v>
      </c>
      <c r="I416" s="443"/>
      <c r="J416" s="171">
        <f t="shared" ref="J416:J418" si="583">I416/H416</f>
        <v>0</v>
      </c>
      <c r="K416" s="443"/>
      <c r="L416" s="171">
        <f t="shared" ref="L416:L418" si="584">K416/H416</f>
        <v>0</v>
      </c>
      <c r="M416" s="170" t="e">
        <f t="shared" ref="M416:M418" si="585">K416/I416</f>
        <v>#DIV/0!</v>
      </c>
      <c r="N416" s="443">
        <v>35632.15</v>
      </c>
      <c r="O416" s="443">
        <f t="shared" si="582"/>
        <v>0</v>
      </c>
      <c r="P416" s="171">
        <f t="shared" si="558"/>
        <v>1</v>
      </c>
      <c r="Q416" s="18" t="e">
        <f>D416+H416-N416-#REF!</f>
        <v>#REF!</v>
      </c>
      <c r="R416" s="443">
        <f t="shared" si="552"/>
        <v>0</v>
      </c>
      <c r="S416" s="550"/>
      <c r="T416" s="69" t="e">
        <f t="shared" si="549"/>
        <v>#REF!</v>
      </c>
      <c r="CJ416" s="69" t="b">
        <f t="shared" si="555"/>
        <v>1</v>
      </c>
    </row>
    <row r="417" spans="1:88" s="409" customFormat="1" x14ac:dyDescent="0.25">
      <c r="A417" s="296"/>
      <c r="B417" s="172" t="s">
        <v>32</v>
      </c>
      <c r="C417" s="452"/>
      <c r="D417" s="441"/>
      <c r="E417" s="441"/>
      <c r="F417" s="173"/>
      <c r="G417" s="441"/>
      <c r="H417" s="244"/>
      <c r="I417" s="441"/>
      <c r="J417" s="170" t="e">
        <f t="shared" si="583"/>
        <v>#DIV/0!</v>
      </c>
      <c r="K417" s="441"/>
      <c r="L417" s="170" t="e">
        <f t="shared" si="584"/>
        <v>#DIV/0!</v>
      </c>
      <c r="M417" s="170" t="e">
        <f t="shared" si="585"/>
        <v>#DIV/0!</v>
      </c>
      <c r="N417" s="173"/>
      <c r="O417" s="443">
        <f t="shared" si="582"/>
        <v>0</v>
      </c>
      <c r="P417" s="170" t="e">
        <f t="shared" si="558"/>
        <v>#DIV/0!</v>
      </c>
      <c r="Q417" s="18" t="e">
        <f>D417+H417-N417-#REF!</f>
        <v>#REF!</v>
      </c>
      <c r="R417" s="441">
        <f t="shared" si="552"/>
        <v>0</v>
      </c>
      <c r="S417" s="550"/>
      <c r="T417" s="69" t="e">
        <f t="shared" si="549"/>
        <v>#REF!</v>
      </c>
      <c r="CG417" s="409" t="s">
        <v>222</v>
      </c>
      <c r="CJ417" s="69" t="b">
        <f t="shared" si="555"/>
        <v>1</v>
      </c>
    </row>
    <row r="418" spans="1:88" s="409" customFormat="1" ht="106.5" customHeight="1" collapsed="1" x14ac:dyDescent="0.25">
      <c r="A418" s="297"/>
      <c r="B418" s="299" t="s">
        <v>17</v>
      </c>
      <c r="C418" s="340"/>
      <c r="D418" s="443"/>
      <c r="E418" s="443"/>
      <c r="F418" s="18"/>
      <c r="G418" s="443"/>
      <c r="H418" s="18"/>
      <c r="I418" s="443"/>
      <c r="J418" s="170" t="e">
        <f t="shared" si="583"/>
        <v>#DIV/0!</v>
      </c>
      <c r="K418" s="443"/>
      <c r="L418" s="170" t="e">
        <f t="shared" si="584"/>
        <v>#DIV/0!</v>
      </c>
      <c r="M418" s="170" t="e">
        <f t="shared" si="585"/>
        <v>#DIV/0!</v>
      </c>
      <c r="N418" s="18"/>
      <c r="O418" s="443">
        <f t="shared" si="582"/>
        <v>0</v>
      </c>
      <c r="P418" s="170" t="e">
        <f t="shared" si="558"/>
        <v>#DIV/0!</v>
      </c>
      <c r="Q418" s="18" t="e">
        <f>D418+H418-N418-#REF!</f>
        <v>#REF!</v>
      </c>
      <c r="R418" s="443">
        <f t="shared" si="552"/>
        <v>0</v>
      </c>
      <c r="S418" s="551"/>
      <c r="T418" s="69" t="e">
        <f t="shared" si="549"/>
        <v>#REF!</v>
      </c>
      <c r="CJ418" s="69" t="b">
        <f t="shared" si="555"/>
        <v>1</v>
      </c>
    </row>
    <row r="419" spans="1:88" s="68" customFormat="1" ht="91.5" customHeight="1" x14ac:dyDescent="0.25">
      <c r="A419" s="294" t="s">
        <v>306</v>
      </c>
      <c r="B419" s="168" t="s">
        <v>453</v>
      </c>
      <c r="C419" s="252" t="s">
        <v>23</v>
      </c>
      <c r="D419" s="64">
        <f t="shared" ref="D419:I419" si="586">SUM(D420:D424)</f>
        <v>0</v>
      </c>
      <c r="E419" s="64">
        <f t="shared" si="586"/>
        <v>0</v>
      </c>
      <c r="F419" s="64">
        <f t="shared" si="586"/>
        <v>0</v>
      </c>
      <c r="G419" s="64">
        <f t="shared" si="586"/>
        <v>29807.86</v>
      </c>
      <c r="H419" s="64">
        <f t="shared" si="586"/>
        <v>29807.86</v>
      </c>
      <c r="I419" s="259">
        <f t="shared" si="586"/>
        <v>0</v>
      </c>
      <c r="J419" s="169">
        <f>I419/H419</f>
        <v>0</v>
      </c>
      <c r="K419" s="64">
        <f>SUM(K420:K424)</f>
        <v>0</v>
      </c>
      <c r="L419" s="169">
        <f>K419/H419</f>
        <v>0</v>
      </c>
      <c r="M419" s="249" t="e">
        <f>K419/I419</f>
        <v>#DIV/0!</v>
      </c>
      <c r="N419" s="64">
        <f>SUM(N420:N424)</f>
        <v>29807.86</v>
      </c>
      <c r="O419" s="64">
        <f>H419-N419</f>
        <v>0</v>
      </c>
      <c r="P419" s="169">
        <f t="shared" si="558"/>
        <v>1</v>
      </c>
      <c r="Q419" s="64" t="e">
        <f>D419+H419-N419-#REF!</f>
        <v>#REF!</v>
      </c>
      <c r="R419" s="259">
        <f t="shared" si="552"/>
        <v>0</v>
      </c>
      <c r="S419" s="549" t="s">
        <v>533</v>
      </c>
      <c r="T419" s="67" t="e">
        <f t="shared" si="549"/>
        <v>#REF!</v>
      </c>
      <c r="CG419" s="361">
        <f>K431/H431*100</f>
        <v>0</v>
      </c>
      <c r="CJ419" s="69" t="b">
        <f t="shared" si="555"/>
        <v>1</v>
      </c>
    </row>
    <row r="420" spans="1:88" s="409" customFormat="1" x14ac:dyDescent="0.25">
      <c r="A420" s="296"/>
      <c r="B420" s="299" t="s">
        <v>16</v>
      </c>
      <c r="C420" s="340"/>
      <c r="D420" s="443"/>
      <c r="E420" s="443"/>
      <c r="F420" s="18"/>
      <c r="G420" s="443"/>
      <c r="H420" s="18"/>
      <c r="I420" s="443"/>
      <c r="J420" s="170" t="e">
        <f t="shared" ref="J420" si="587">I420/H420</f>
        <v>#DIV/0!</v>
      </c>
      <c r="K420" s="443"/>
      <c r="L420" s="170" t="e">
        <f t="shared" ref="L420" si="588">K420/H420</f>
        <v>#DIV/0!</v>
      </c>
      <c r="M420" s="170" t="e">
        <f t="shared" ref="M420" si="589">K420/I420</f>
        <v>#DIV/0!</v>
      </c>
      <c r="N420" s="443"/>
      <c r="O420" s="443">
        <f>H420-N420</f>
        <v>0</v>
      </c>
      <c r="P420" s="170" t="e">
        <f t="shared" si="558"/>
        <v>#DIV/0!</v>
      </c>
      <c r="Q420" s="18" t="e">
        <f>D420+H420-N420-#REF!</f>
        <v>#REF!</v>
      </c>
      <c r="R420" s="443">
        <f t="shared" si="552"/>
        <v>0</v>
      </c>
      <c r="S420" s="550"/>
      <c r="T420" s="69" t="e">
        <f t="shared" si="549"/>
        <v>#REF!</v>
      </c>
      <c r="CJ420" s="69" t="b">
        <f t="shared" si="555"/>
        <v>1</v>
      </c>
    </row>
    <row r="421" spans="1:88" s="409" customFormat="1" x14ac:dyDescent="0.25">
      <c r="A421" s="296"/>
      <c r="B421" s="299" t="s">
        <v>14</v>
      </c>
      <c r="C421" s="340"/>
      <c r="D421" s="443"/>
      <c r="E421" s="443"/>
      <c r="F421" s="443">
        <f>D421-E421</f>
        <v>0</v>
      </c>
      <c r="G421" s="443"/>
      <c r="H421" s="443"/>
      <c r="I421" s="443"/>
      <c r="J421" s="170" t="e">
        <f>I421/H421</f>
        <v>#DIV/0!</v>
      </c>
      <c r="K421" s="443"/>
      <c r="L421" s="170" t="e">
        <f>K421/H421</f>
        <v>#DIV/0!</v>
      </c>
      <c r="M421" s="170" t="e">
        <f>K421/I421</f>
        <v>#DIV/0!</v>
      </c>
      <c r="N421" s="443"/>
      <c r="O421" s="443">
        <f t="shared" ref="O421:O424" si="590">H421-N421</f>
        <v>0</v>
      </c>
      <c r="P421" s="170" t="e">
        <f t="shared" si="558"/>
        <v>#DIV/0!</v>
      </c>
      <c r="Q421" s="18" t="e">
        <f>D421+H421-N421-#REF!</f>
        <v>#REF!</v>
      </c>
      <c r="R421" s="443">
        <f t="shared" si="552"/>
        <v>0</v>
      </c>
      <c r="S421" s="550"/>
      <c r="T421" s="69" t="e">
        <f t="shared" si="549"/>
        <v>#REF!</v>
      </c>
      <c r="CJ421" s="69" t="b">
        <f t="shared" si="555"/>
        <v>1</v>
      </c>
    </row>
    <row r="422" spans="1:88" s="409" customFormat="1" x14ac:dyDescent="0.25">
      <c r="A422" s="296"/>
      <c r="B422" s="299" t="s">
        <v>26</v>
      </c>
      <c r="C422" s="340"/>
      <c r="D422" s="443"/>
      <c r="E422" s="443"/>
      <c r="F422" s="443"/>
      <c r="G422" s="443">
        <v>29807.86</v>
      </c>
      <c r="H422" s="443">
        <v>29807.86</v>
      </c>
      <c r="I422" s="443"/>
      <c r="J422" s="171">
        <f t="shared" ref="J422:J424" si="591">I422/H422</f>
        <v>0</v>
      </c>
      <c r="K422" s="443"/>
      <c r="L422" s="171">
        <f t="shared" ref="L422:L424" si="592">K422/H422</f>
        <v>0</v>
      </c>
      <c r="M422" s="170" t="e">
        <f t="shared" ref="M422:M424" si="593">K422/I422</f>
        <v>#DIV/0!</v>
      </c>
      <c r="N422" s="443">
        <v>29807.86</v>
      </c>
      <c r="O422" s="443">
        <f t="shared" si="590"/>
        <v>0</v>
      </c>
      <c r="P422" s="171">
        <f t="shared" si="558"/>
        <v>1</v>
      </c>
      <c r="Q422" s="18" t="e">
        <f>D422+H422-N422-#REF!</f>
        <v>#REF!</v>
      </c>
      <c r="R422" s="443">
        <f t="shared" si="552"/>
        <v>0</v>
      </c>
      <c r="S422" s="550"/>
      <c r="T422" s="69" t="e">
        <f t="shared" si="549"/>
        <v>#REF!</v>
      </c>
      <c r="CJ422" s="69" t="b">
        <f t="shared" si="555"/>
        <v>1</v>
      </c>
    </row>
    <row r="423" spans="1:88" s="409" customFormat="1" x14ac:dyDescent="0.25">
      <c r="A423" s="296"/>
      <c r="B423" s="172" t="s">
        <v>32</v>
      </c>
      <c r="C423" s="452"/>
      <c r="D423" s="441"/>
      <c r="E423" s="441"/>
      <c r="F423" s="173"/>
      <c r="G423" s="441"/>
      <c r="H423" s="173"/>
      <c r="I423" s="441"/>
      <c r="J423" s="170" t="e">
        <f t="shared" si="591"/>
        <v>#DIV/0!</v>
      </c>
      <c r="K423" s="441"/>
      <c r="L423" s="170" t="e">
        <f t="shared" si="592"/>
        <v>#DIV/0!</v>
      </c>
      <c r="M423" s="170" t="e">
        <f t="shared" si="593"/>
        <v>#DIV/0!</v>
      </c>
      <c r="N423" s="441"/>
      <c r="O423" s="443">
        <f t="shared" si="590"/>
        <v>0</v>
      </c>
      <c r="P423" s="170" t="e">
        <f t="shared" si="558"/>
        <v>#DIV/0!</v>
      </c>
      <c r="Q423" s="18" t="e">
        <f>D423+H423-N423-#REF!</f>
        <v>#REF!</v>
      </c>
      <c r="R423" s="441">
        <f t="shared" si="552"/>
        <v>0</v>
      </c>
      <c r="S423" s="550"/>
      <c r="T423" s="69" t="e">
        <f t="shared" si="549"/>
        <v>#REF!</v>
      </c>
      <c r="CJ423" s="69" t="b">
        <f t="shared" si="555"/>
        <v>1</v>
      </c>
    </row>
    <row r="424" spans="1:88" s="409" customFormat="1" collapsed="1" x14ac:dyDescent="0.25">
      <c r="A424" s="297"/>
      <c r="B424" s="299" t="s">
        <v>17</v>
      </c>
      <c r="C424" s="340"/>
      <c r="D424" s="443"/>
      <c r="E424" s="443"/>
      <c r="F424" s="18"/>
      <c r="G424" s="443"/>
      <c r="H424" s="18"/>
      <c r="I424" s="443"/>
      <c r="J424" s="170" t="e">
        <f t="shared" si="591"/>
        <v>#DIV/0!</v>
      </c>
      <c r="K424" s="443"/>
      <c r="L424" s="170" t="e">
        <f t="shared" si="592"/>
        <v>#DIV/0!</v>
      </c>
      <c r="M424" s="170" t="e">
        <f t="shared" si="593"/>
        <v>#DIV/0!</v>
      </c>
      <c r="N424" s="443"/>
      <c r="O424" s="443">
        <f t="shared" si="590"/>
        <v>0</v>
      </c>
      <c r="P424" s="170" t="e">
        <f t="shared" si="558"/>
        <v>#DIV/0!</v>
      </c>
      <c r="Q424" s="18" t="e">
        <f>D424+H424-N424-#REF!</f>
        <v>#REF!</v>
      </c>
      <c r="R424" s="443">
        <f t="shared" si="552"/>
        <v>0</v>
      </c>
      <c r="S424" s="551"/>
      <c r="T424" s="69" t="e">
        <f t="shared" si="549"/>
        <v>#REF!</v>
      </c>
      <c r="CJ424" s="69" t="b">
        <f t="shared" si="555"/>
        <v>1</v>
      </c>
    </row>
    <row r="425" spans="1:88" s="68" customFormat="1" ht="93" x14ac:dyDescent="0.25">
      <c r="A425" s="294" t="s">
        <v>307</v>
      </c>
      <c r="B425" s="168" t="s">
        <v>454</v>
      </c>
      <c r="C425" s="252" t="s">
        <v>23</v>
      </c>
      <c r="D425" s="64">
        <f t="shared" ref="D425:I425" si="594">SUM(D426:D430)</f>
        <v>0</v>
      </c>
      <c r="E425" s="64">
        <f t="shared" si="594"/>
        <v>0</v>
      </c>
      <c r="F425" s="64">
        <f t="shared" si="594"/>
        <v>0</v>
      </c>
      <c r="G425" s="64">
        <f t="shared" si="594"/>
        <v>124505.31</v>
      </c>
      <c r="H425" s="64">
        <f t="shared" si="594"/>
        <v>124505.31</v>
      </c>
      <c r="I425" s="64">
        <f t="shared" si="594"/>
        <v>3420.01</v>
      </c>
      <c r="J425" s="169">
        <f>I425/H425</f>
        <v>0.03</v>
      </c>
      <c r="K425" s="64">
        <f>SUM(K426:K430)</f>
        <v>3420.01</v>
      </c>
      <c r="L425" s="169">
        <f>K425/H425</f>
        <v>0.03</v>
      </c>
      <c r="M425" s="248">
        <f>K425/I425</f>
        <v>1</v>
      </c>
      <c r="N425" s="64">
        <f>SUM(N426:N430)</f>
        <v>124504.67</v>
      </c>
      <c r="O425" s="64">
        <f>H425-N425</f>
        <v>0.64</v>
      </c>
      <c r="P425" s="169">
        <f t="shared" si="558"/>
        <v>1</v>
      </c>
      <c r="Q425" s="64" t="e">
        <f>D425+H425-N425-#REF!</f>
        <v>#REF!</v>
      </c>
      <c r="R425" s="64">
        <f t="shared" si="552"/>
        <v>0</v>
      </c>
      <c r="S425" s="544"/>
      <c r="T425" s="67" t="e">
        <f t="shared" si="549"/>
        <v>#REF!</v>
      </c>
      <c r="CG425" s="360">
        <f>K437/H437*100</f>
        <v>8.44</v>
      </c>
      <c r="CJ425" s="69" t="b">
        <f t="shared" si="555"/>
        <v>1</v>
      </c>
    </row>
    <row r="426" spans="1:88" s="409" customFormat="1" ht="32.25" customHeight="1" x14ac:dyDescent="0.25">
      <c r="A426" s="296"/>
      <c r="B426" s="299" t="s">
        <v>16</v>
      </c>
      <c r="C426" s="340"/>
      <c r="D426" s="443"/>
      <c r="E426" s="443"/>
      <c r="F426" s="18"/>
      <c r="G426" s="443">
        <f>G432+G438+G444+G450</f>
        <v>0</v>
      </c>
      <c r="H426" s="443">
        <f t="shared" ref="H426:I426" si="595">H432+H438+H444+H450</f>
        <v>0</v>
      </c>
      <c r="I426" s="443">
        <f t="shared" si="595"/>
        <v>0</v>
      </c>
      <c r="J426" s="170" t="e">
        <f t="shared" ref="J426" si="596">I426/H426</f>
        <v>#DIV/0!</v>
      </c>
      <c r="K426" s="443">
        <f t="shared" ref="K426:K430" si="597">K432+K438+K444+K450</f>
        <v>0</v>
      </c>
      <c r="L426" s="170" t="e">
        <f t="shared" ref="L426" si="598">K426/H426</f>
        <v>#DIV/0!</v>
      </c>
      <c r="M426" s="170" t="e">
        <f t="shared" ref="M426" si="599">K426/I426</f>
        <v>#DIV/0!</v>
      </c>
      <c r="N426" s="443">
        <f t="shared" ref="N426:N430" si="600">N432+N438+N444+N450</f>
        <v>0</v>
      </c>
      <c r="O426" s="443">
        <f>H426-N426</f>
        <v>0</v>
      </c>
      <c r="P426" s="170" t="e">
        <f t="shared" si="558"/>
        <v>#DIV/0!</v>
      </c>
      <c r="Q426" s="18" t="e">
        <f>D426+H426-N426-#REF!</f>
        <v>#REF!</v>
      </c>
      <c r="R426" s="443">
        <f t="shared" si="552"/>
        <v>0</v>
      </c>
      <c r="S426" s="545"/>
      <c r="T426" s="69" t="e">
        <f t="shared" si="549"/>
        <v>#REF!</v>
      </c>
      <c r="CJ426" s="69" t="b">
        <f t="shared" si="555"/>
        <v>1</v>
      </c>
    </row>
    <row r="427" spans="1:88" s="409" customFormat="1" ht="32.25" customHeight="1" x14ac:dyDescent="0.25">
      <c r="A427" s="296"/>
      <c r="B427" s="299" t="s">
        <v>14</v>
      </c>
      <c r="C427" s="340"/>
      <c r="D427" s="443"/>
      <c r="E427" s="443"/>
      <c r="F427" s="443">
        <f>D427-E427</f>
        <v>0</v>
      </c>
      <c r="G427" s="443">
        <f t="shared" ref="G427:I430" si="601">G433+G439+G445+G451</f>
        <v>111034</v>
      </c>
      <c r="H427" s="443">
        <f t="shared" si="601"/>
        <v>111034</v>
      </c>
      <c r="I427" s="443">
        <f t="shared" si="601"/>
        <v>0</v>
      </c>
      <c r="J427" s="171">
        <f>I427/H427</f>
        <v>0</v>
      </c>
      <c r="K427" s="443">
        <f t="shared" si="597"/>
        <v>0</v>
      </c>
      <c r="L427" s="171">
        <f>K427/H427</f>
        <v>0</v>
      </c>
      <c r="M427" s="170" t="e">
        <f>K427/I427</f>
        <v>#DIV/0!</v>
      </c>
      <c r="N427" s="443">
        <f t="shared" si="600"/>
        <v>111034</v>
      </c>
      <c r="O427" s="443">
        <f t="shared" ref="O427:O430" si="602">H427-N427</f>
        <v>0</v>
      </c>
      <c r="P427" s="171">
        <f t="shared" si="558"/>
        <v>1</v>
      </c>
      <c r="Q427" s="18" t="e">
        <f>D427+H427-N427-#REF!</f>
        <v>#REF!</v>
      </c>
      <c r="R427" s="443">
        <f t="shared" si="552"/>
        <v>0</v>
      </c>
      <c r="S427" s="545"/>
      <c r="T427" s="69" t="e">
        <f t="shared" si="549"/>
        <v>#REF!</v>
      </c>
      <c r="CJ427" s="69" t="b">
        <f t="shared" si="555"/>
        <v>1</v>
      </c>
    </row>
    <row r="428" spans="1:88" s="409" customFormat="1" ht="32.25" customHeight="1" x14ac:dyDescent="0.25">
      <c r="A428" s="296"/>
      <c r="B428" s="299" t="s">
        <v>26</v>
      </c>
      <c r="C428" s="340"/>
      <c r="D428" s="443"/>
      <c r="E428" s="443"/>
      <c r="F428" s="443"/>
      <c r="G428" s="443">
        <f t="shared" si="601"/>
        <v>13469.98</v>
      </c>
      <c r="H428" s="443">
        <f t="shared" si="601"/>
        <v>13469.98</v>
      </c>
      <c r="I428" s="443">
        <f t="shared" si="601"/>
        <v>3420.01</v>
      </c>
      <c r="J428" s="171">
        <f t="shared" ref="J428:J430" si="603">I428/H428</f>
        <v>0.25</v>
      </c>
      <c r="K428" s="443">
        <f t="shared" si="597"/>
        <v>3420.01</v>
      </c>
      <c r="L428" s="171">
        <f t="shared" ref="L428:L430" si="604">K428/H428</f>
        <v>0.25</v>
      </c>
      <c r="M428" s="171">
        <f t="shared" ref="M428:M430" si="605">K428/I428</f>
        <v>1</v>
      </c>
      <c r="N428" s="443">
        <f t="shared" si="600"/>
        <v>13469.98</v>
      </c>
      <c r="O428" s="443">
        <f t="shared" si="602"/>
        <v>0</v>
      </c>
      <c r="P428" s="171">
        <f t="shared" si="558"/>
        <v>1</v>
      </c>
      <c r="Q428" s="18" t="e">
        <f>D428+H428-N428-#REF!</f>
        <v>#REF!</v>
      </c>
      <c r="R428" s="443">
        <f t="shared" si="552"/>
        <v>0</v>
      </c>
      <c r="S428" s="545"/>
      <c r="T428" s="69" t="e">
        <f t="shared" si="549"/>
        <v>#REF!</v>
      </c>
      <c r="CJ428" s="69" t="b">
        <f t="shared" si="555"/>
        <v>1</v>
      </c>
    </row>
    <row r="429" spans="1:88" s="409" customFormat="1" ht="32.25" customHeight="1" x14ac:dyDescent="0.25">
      <c r="A429" s="296"/>
      <c r="B429" s="172" t="s">
        <v>32</v>
      </c>
      <c r="C429" s="452"/>
      <c r="D429" s="441"/>
      <c r="E429" s="441"/>
      <c r="F429" s="173"/>
      <c r="G429" s="443">
        <f t="shared" si="601"/>
        <v>1.33</v>
      </c>
      <c r="H429" s="443">
        <f t="shared" si="601"/>
        <v>1.33</v>
      </c>
      <c r="I429" s="443">
        <f t="shared" si="601"/>
        <v>0</v>
      </c>
      <c r="J429" s="171">
        <f t="shared" si="603"/>
        <v>0</v>
      </c>
      <c r="K429" s="443">
        <f t="shared" si="597"/>
        <v>0</v>
      </c>
      <c r="L429" s="171">
        <f t="shared" si="604"/>
        <v>0</v>
      </c>
      <c r="M429" s="170" t="e">
        <f t="shared" si="605"/>
        <v>#DIV/0!</v>
      </c>
      <c r="N429" s="443">
        <f t="shared" si="600"/>
        <v>0.69</v>
      </c>
      <c r="O429" s="443">
        <f t="shared" si="602"/>
        <v>0.64</v>
      </c>
      <c r="P429" s="171">
        <f t="shared" si="558"/>
        <v>0.52</v>
      </c>
      <c r="Q429" s="18" t="e">
        <f>D429+H429-N429-#REF!</f>
        <v>#REF!</v>
      </c>
      <c r="R429" s="441">
        <f t="shared" si="552"/>
        <v>0</v>
      </c>
      <c r="S429" s="545"/>
      <c r="T429" s="69" t="e">
        <f t="shared" si="549"/>
        <v>#REF!</v>
      </c>
      <c r="CJ429" s="69" t="b">
        <f t="shared" si="555"/>
        <v>1</v>
      </c>
    </row>
    <row r="430" spans="1:88" s="409" customFormat="1" ht="32.25" customHeight="1" collapsed="1" x14ac:dyDescent="0.25">
      <c r="A430" s="297"/>
      <c r="B430" s="299" t="s">
        <v>17</v>
      </c>
      <c r="C430" s="340"/>
      <c r="D430" s="443"/>
      <c r="E430" s="443"/>
      <c r="F430" s="18"/>
      <c r="G430" s="443">
        <f t="shared" si="601"/>
        <v>0</v>
      </c>
      <c r="H430" s="443">
        <f t="shared" si="601"/>
        <v>0</v>
      </c>
      <c r="I430" s="443">
        <f t="shared" si="601"/>
        <v>0</v>
      </c>
      <c r="J430" s="170" t="e">
        <f t="shared" si="603"/>
        <v>#DIV/0!</v>
      </c>
      <c r="K430" s="443">
        <f t="shared" si="597"/>
        <v>0</v>
      </c>
      <c r="L430" s="170" t="e">
        <f t="shared" si="604"/>
        <v>#DIV/0!</v>
      </c>
      <c r="M430" s="170" t="e">
        <f t="shared" si="605"/>
        <v>#DIV/0!</v>
      </c>
      <c r="N430" s="443">
        <f t="shared" si="600"/>
        <v>0</v>
      </c>
      <c r="O430" s="443">
        <f t="shared" si="602"/>
        <v>0</v>
      </c>
      <c r="P430" s="170" t="e">
        <f t="shared" si="558"/>
        <v>#DIV/0!</v>
      </c>
      <c r="Q430" s="18" t="e">
        <f>D430+H430-N430-#REF!</f>
        <v>#REF!</v>
      </c>
      <c r="R430" s="443">
        <f t="shared" si="552"/>
        <v>0</v>
      </c>
      <c r="S430" s="546"/>
      <c r="T430" s="69" t="e">
        <f t="shared" si="549"/>
        <v>#REF!</v>
      </c>
      <c r="CJ430" s="69" t="b">
        <f t="shared" si="555"/>
        <v>1</v>
      </c>
    </row>
    <row r="431" spans="1:88" s="68" customFormat="1" ht="43.5" customHeight="1" x14ac:dyDescent="0.25">
      <c r="A431" s="294" t="s">
        <v>455</v>
      </c>
      <c r="B431" s="168" t="s">
        <v>158</v>
      </c>
      <c r="C431" s="252" t="s">
        <v>23</v>
      </c>
      <c r="D431" s="64">
        <f t="shared" ref="D431:I431" si="606">SUM(D432:D436)</f>
        <v>0</v>
      </c>
      <c r="E431" s="64">
        <f t="shared" si="606"/>
        <v>0</v>
      </c>
      <c r="F431" s="64">
        <f t="shared" si="606"/>
        <v>0</v>
      </c>
      <c r="G431" s="64">
        <f t="shared" si="606"/>
        <v>759.76</v>
      </c>
      <c r="H431" s="64">
        <f t="shared" si="606"/>
        <v>759.76</v>
      </c>
      <c r="I431" s="64">
        <f t="shared" si="606"/>
        <v>0</v>
      </c>
      <c r="J431" s="295">
        <f>I431/H431</f>
        <v>0</v>
      </c>
      <c r="K431" s="301">
        <f>SUM(K432:K436)</f>
        <v>0</v>
      </c>
      <c r="L431" s="295">
        <f>K431/H431</f>
        <v>0</v>
      </c>
      <c r="M431" s="295" t="e">
        <f>K431/I431</f>
        <v>#DIV/0!</v>
      </c>
      <c r="N431" s="64">
        <f>SUM(N432:N436)</f>
        <v>759.76</v>
      </c>
      <c r="O431" s="64">
        <f>H431-N431</f>
        <v>0</v>
      </c>
      <c r="P431" s="169">
        <f t="shared" si="558"/>
        <v>1</v>
      </c>
      <c r="Q431" s="64" t="e">
        <f>D431+H431-N431-#REF!</f>
        <v>#REF!</v>
      </c>
      <c r="R431" s="64">
        <f t="shared" si="552"/>
        <v>0</v>
      </c>
      <c r="S431" s="544" t="s">
        <v>456</v>
      </c>
      <c r="T431" s="67" t="e">
        <f t="shared" ref="T431:T442" si="607">H443-K443=Q443</f>
        <v>#REF!</v>
      </c>
      <c r="CJ431" s="69" t="b">
        <f t="shared" si="555"/>
        <v>1</v>
      </c>
    </row>
    <row r="432" spans="1:88" s="409" customFormat="1" ht="93" x14ac:dyDescent="0.25">
      <c r="A432" s="296"/>
      <c r="B432" s="299" t="s">
        <v>16</v>
      </c>
      <c r="C432" s="340"/>
      <c r="D432" s="443"/>
      <c r="E432" s="443"/>
      <c r="F432" s="18"/>
      <c r="G432" s="443"/>
      <c r="H432" s="18"/>
      <c r="I432" s="443"/>
      <c r="J432" s="251" t="e">
        <f t="shared" ref="J432" si="608">I432/H432</f>
        <v>#DIV/0!</v>
      </c>
      <c r="K432" s="292"/>
      <c r="L432" s="251" t="e">
        <f t="shared" ref="L432" si="609">K432/H432</f>
        <v>#DIV/0!</v>
      </c>
      <c r="M432" s="251" t="e">
        <f t="shared" ref="M432" si="610">K432/I432</f>
        <v>#DIV/0!</v>
      </c>
      <c r="N432" s="443"/>
      <c r="O432" s="443">
        <f>H432-N432</f>
        <v>0</v>
      </c>
      <c r="P432" s="170" t="e">
        <f t="shared" si="558"/>
        <v>#DIV/0!</v>
      </c>
      <c r="Q432" s="18" t="e">
        <f>D432+H432-N432-#REF!</f>
        <v>#REF!</v>
      </c>
      <c r="R432" s="443">
        <f t="shared" si="552"/>
        <v>0</v>
      </c>
      <c r="S432" s="545"/>
      <c r="T432" s="69" t="e">
        <f t="shared" si="607"/>
        <v>#REF!</v>
      </c>
      <c r="CG432" s="409" t="s">
        <v>221</v>
      </c>
      <c r="CJ432" s="69" t="b">
        <f t="shared" si="555"/>
        <v>1</v>
      </c>
    </row>
    <row r="433" spans="1:88" s="409" customFormat="1" x14ac:dyDescent="0.25">
      <c r="A433" s="296"/>
      <c r="B433" s="299" t="s">
        <v>14</v>
      </c>
      <c r="C433" s="340"/>
      <c r="D433" s="443"/>
      <c r="E433" s="443"/>
      <c r="F433" s="443">
        <f>D433-E433</f>
        <v>0</v>
      </c>
      <c r="G433" s="443"/>
      <c r="H433" s="443"/>
      <c r="I433" s="443"/>
      <c r="J433" s="251" t="e">
        <f>I433/H433</f>
        <v>#DIV/0!</v>
      </c>
      <c r="K433" s="292"/>
      <c r="L433" s="251" t="e">
        <f>K433/H433</f>
        <v>#DIV/0!</v>
      </c>
      <c r="M433" s="251" t="e">
        <f>K433/I433</f>
        <v>#DIV/0!</v>
      </c>
      <c r="N433" s="443"/>
      <c r="O433" s="443">
        <f t="shared" ref="O433:O436" si="611">H433-N433</f>
        <v>0</v>
      </c>
      <c r="P433" s="170" t="e">
        <f t="shared" si="558"/>
        <v>#DIV/0!</v>
      </c>
      <c r="Q433" s="18" t="e">
        <f>D433+H433-N433-#REF!</f>
        <v>#REF!</v>
      </c>
      <c r="R433" s="443">
        <f t="shared" si="552"/>
        <v>0</v>
      </c>
      <c r="S433" s="545"/>
      <c r="T433" s="69" t="e">
        <f t="shared" si="607"/>
        <v>#REF!</v>
      </c>
      <c r="CJ433" s="69" t="b">
        <f t="shared" si="555"/>
        <v>1</v>
      </c>
    </row>
    <row r="434" spans="1:88" s="409" customFormat="1" x14ac:dyDescent="0.25">
      <c r="A434" s="296"/>
      <c r="B434" s="299" t="s">
        <v>26</v>
      </c>
      <c r="C434" s="340"/>
      <c r="D434" s="443"/>
      <c r="E434" s="443"/>
      <c r="F434" s="443"/>
      <c r="G434" s="443">
        <v>759.76</v>
      </c>
      <c r="H434" s="443">
        <v>759.76</v>
      </c>
      <c r="I434" s="443"/>
      <c r="J434" s="251">
        <f t="shared" ref="J434:J436" si="612">I434/H434</f>
        <v>0</v>
      </c>
      <c r="K434" s="292"/>
      <c r="L434" s="251">
        <f t="shared" ref="L434:L436" si="613">K434/H434</f>
        <v>0</v>
      </c>
      <c r="M434" s="251" t="e">
        <f t="shared" ref="M434:M436" si="614">K434/I434</f>
        <v>#DIV/0!</v>
      </c>
      <c r="N434" s="443">
        <v>759.76</v>
      </c>
      <c r="O434" s="443">
        <f t="shared" si="611"/>
        <v>0</v>
      </c>
      <c r="P434" s="171">
        <f t="shared" si="558"/>
        <v>1</v>
      </c>
      <c r="Q434" s="18" t="e">
        <f>D434+H434-N434-#REF!</f>
        <v>#REF!</v>
      </c>
      <c r="R434" s="443">
        <f t="shared" si="552"/>
        <v>0</v>
      </c>
      <c r="S434" s="545"/>
      <c r="T434" s="69" t="e">
        <f t="shared" si="607"/>
        <v>#REF!</v>
      </c>
      <c r="CJ434" s="69" t="b">
        <f t="shared" si="555"/>
        <v>1</v>
      </c>
    </row>
    <row r="435" spans="1:88" s="409" customFormat="1" x14ac:dyDescent="0.25">
      <c r="A435" s="296"/>
      <c r="B435" s="172" t="s">
        <v>32</v>
      </c>
      <c r="C435" s="452"/>
      <c r="D435" s="441"/>
      <c r="E435" s="441"/>
      <c r="F435" s="173"/>
      <c r="G435" s="441"/>
      <c r="H435" s="441"/>
      <c r="I435" s="441"/>
      <c r="J435" s="251" t="e">
        <f t="shared" si="612"/>
        <v>#DIV/0!</v>
      </c>
      <c r="K435" s="430"/>
      <c r="L435" s="251" t="e">
        <f t="shared" si="613"/>
        <v>#DIV/0!</v>
      </c>
      <c r="M435" s="251" t="e">
        <f t="shared" si="614"/>
        <v>#DIV/0!</v>
      </c>
      <c r="N435" s="441"/>
      <c r="O435" s="443">
        <f t="shared" si="611"/>
        <v>0</v>
      </c>
      <c r="P435" s="170" t="e">
        <f t="shared" si="558"/>
        <v>#DIV/0!</v>
      </c>
      <c r="Q435" s="18" t="e">
        <f>D435+H435-N435-#REF!</f>
        <v>#REF!</v>
      </c>
      <c r="R435" s="441">
        <f t="shared" si="552"/>
        <v>0</v>
      </c>
      <c r="S435" s="545"/>
      <c r="T435" s="69" t="e">
        <f t="shared" si="607"/>
        <v>#REF!</v>
      </c>
      <c r="CJ435" s="69" t="b">
        <f t="shared" si="555"/>
        <v>1</v>
      </c>
    </row>
    <row r="436" spans="1:88" s="409" customFormat="1" collapsed="1" x14ac:dyDescent="0.25">
      <c r="A436" s="297"/>
      <c r="B436" s="299" t="s">
        <v>17</v>
      </c>
      <c r="C436" s="340"/>
      <c r="D436" s="443"/>
      <c r="E436" s="443"/>
      <c r="F436" s="18"/>
      <c r="G436" s="443"/>
      <c r="H436" s="18"/>
      <c r="I436" s="443"/>
      <c r="J436" s="170" t="e">
        <f t="shared" si="612"/>
        <v>#DIV/0!</v>
      </c>
      <c r="K436" s="443"/>
      <c r="L436" s="170" t="e">
        <f t="shared" si="613"/>
        <v>#DIV/0!</v>
      </c>
      <c r="M436" s="170" t="e">
        <f t="shared" si="614"/>
        <v>#DIV/0!</v>
      </c>
      <c r="N436" s="443"/>
      <c r="O436" s="443">
        <f t="shared" si="611"/>
        <v>0</v>
      </c>
      <c r="P436" s="170" t="e">
        <f t="shared" si="558"/>
        <v>#DIV/0!</v>
      </c>
      <c r="Q436" s="18" t="e">
        <f>D436+H436-N436-#REF!</f>
        <v>#REF!</v>
      </c>
      <c r="R436" s="443">
        <f t="shared" si="552"/>
        <v>0</v>
      </c>
      <c r="S436" s="546"/>
      <c r="T436" s="69" t="e">
        <f t="shared" si="607"/>
        <v>#REF!</v>
      </c>
      <c r="CJ436" s="69" t="b">
        <f t="shared" si="555"/>
        <v>1</v>
      </c>
    </row>
    <row r="437" spans="1:88" s="68" customFormat="1" ht="69.75" x14ac:dyDescent="0.25">
      <c r="A437" s="294" t="s">
        <v>534</v>
      </c>
      <c r="B437" s="168" t="s">
        <v>159</v>
      </c>
      <c r="C437" s="252" t="s">
        <v>23</v>
      </c>
      <c r="D437" s="64">
        <f t="shared" ref="D437:I437" si="615">SUM(D438:D442)</f>
        <v>0</v>
      </c>
      <c r="E437" s="64">
        <f t="shared" si="615"/>
        <v>0</v>
      </c>
      <c r="F437" s="64">
        <f t="shared" si="615"/>
        <v>0</v>
      </c>
      <c r="G437" s="64">
        <f t="shared" si="615"/>
        <v>40543.33</v>
      </c>
      <c r="H437" s="64">
        <f t="shared" si="615"/>
        <v>40543.33</v>
      </c>
      <c r="I437" s="64">
        <f t="shared" si="615"/>
        <v>3420.01</v>
      </c>
      <c r="J437" s="169">
        <f>I437/H437</f>
        <v>0.08</v>
      </c>
      <c r="K437" s="64">
        <f>SUM(K438:K442)</f>
        <v>3420.01</v>
      </c>
      <c r="L437" s="169">
        <f>K437/H437</f>
        <v>0.08</v>
      </c>
      <c r="M437" s="248">
        <f>K437/I437</f>
        <v>1</v>
      </c>
      <c r="N437" s="64">
        <f>SUM(N438:N442)</f>
        <v>40542.69</v>
      </c>
      <c r="O437" s="64">
        <f>H437-N437</f>
        <v>0.64</v>
      </c>
      <c r="P437" s="169">
        <f t="shared" si="558"/>
        <v>1</v>
      </c>
      <c r="Q437" s="64" t="e">
        <f>D437+H437-N437-#REF!</f>
        <v>#REF!</v>
      </c>
      <c r="R437" s="64">
        <f t="shared" si="552"/>
        <v>0</v>
      </c>
      <c r="S437" s="549" t="s">
        <v>543</v>
      </c>
      <c r="T437" s="67" t="e">
        <f t="shared" si="607"/>
        <v>#REF!</v>
      </c>
      <c r="CG437" s="362">
        <f>K449/H449*100</f>
        <v>0</v>
      </c>
      <c r="CJ437" s="69" t="b">
        <f t="shared" si="555"/>
        <v>1</v>
      </c>
    </row>
    <row r="438" spans="1:88" s="409" customFormat="1" ht="40.5" customHeight="1" x14ac:dyDescent="0.25">
      <c r="A438" s="296"/>
      <c r="B438" s="299" t="s">
        <v>16</v>
      </c>
      <c r="C438" s="340"/>
      <c r="D438" s="443"/>
      <c r="E438" s="443"/>
      <c r="F438" s="18"/>
      <c r="G438" s="443"/>
      <c r="H438" s="443"/>
      <c r="I438" s="443"/>
      <c r="J438" s="170" t="e">
        <f t="shared" ref="J438" si="616">I438/H438</f>
        <v>#DIV/0!</v>
      </c>
      <c r="K438" s="443"/>
      <c r="L438" s="170" t="e">
        <f t="shared" ref="L438" si="617">K438/H438</f>
        <v>#DIV/0!</v>
      </c>
      <c r="M438" s="170" t="e">
        <f t="shared" ref="M438" si="618">K438/I438</f>
        <v>#DIV/0!</v>
      </c>
      <c r="N438" s="443"/>
      <c r="O438" s="443">
        <f>H438-N438</f>
        <v>0</v>
      </c>
      <c r="P438" s="170" t="e">
        <f t="shared" si="558"/>
        <v>#DIV/0!</v>
      </c>
      <c r="Q438" s="18" t="e">
        <f>D438+H438-N438-#REF!</f>
        <v>#REF!</v>
      </c>
      <c r="R438" s="443">
        <f t="shared" si="552"/>
        <v>0</v>
      </c>
      <c r="S438" s="550"/>
      <c r="T438" s="69" t="e">
        <f t="shared" si="607"/>
        <v>#REF!</v>
      </c>
      <c r="CJ438" s="69" t="b">
        <f t="shared" si="555"/>
        <v>1</v>
      </c>
    </row>
    <row r="439" spans="1:88" s="409" customFormat="1" ht="40.5" customHeight="1" x14ac:dyDescent="0.25">
      <c r="A439" s="296"/>
      <c r="B439" s="299" t="s">
        <v>14</v>
      </c>
      <c r="C439" s="340"/>
      <c r="D439" s="443"/>
      <c r="E439" s="443"/>
      <c r="F439" s="443">
        <f>D439-E439</f>
        <v>0</v>
      </c>
      <c r="G439" s="443">
        <v>36488</v>
      </c>
      <c r="H439" s="443">
        <v>36488</v>
      </c>
      <c r="I439" s="443"/>
      <c r="J439" s="171">
        <f>I439/H439</f>
        <v>0</v>
      </c>
      <c r="K439" s="443"/>
      <c r="L439" s="171">
        <f>K439/H439</f>
        <v>0</v>
      </c>
      <c r="M439" s="170" t="e">
        <f>K439/I439</f>
        <v>#DIV/0!</v>
      </c>
      <c r="N439" s="443">
        <f>H439</f>
        <v>36488</v>
      </c>
      <c r="O439" s="443">
        <f t="shared" ref="O439:O442" si="619">H439-N439</f>
        <v>0</v>
      </c>
      <c r="P439" s="171">
        <f t="shared" si="558"/>
        <v>1</v>
      </c>
      <c r="Q439" s="18" t="e">
        <f>D439+H439-N439-#REF!</f>
        <v>#REF!</v>
      </c>
      <c r="R439" s="443">
        <f t="shared" si="552"/>
        <v>0</v>
      </c>
      <c r="S439" s="550"/>
      <c r="T439" s="69" t="e">
        <f t="shared" si="607"/>
        <v>#REF!</v>
      </c>
      <c r="CJ439" s="69" t="b">
        <f t="shared" si="555"/>
        <v>1</v>
      </c>
    </row>
    <row r="440" spans="1:88" s="409" customFormat="1" ht="40.5" customHeight="1" x14ac:dyDescent="0.25">
      <c r="A440" s="296"/>
      <c r="B440" s="299" t="s">
        <v>26</v>
      </c>
      <c r="C440" s="340"/>
      <c r="D440" s="443"/>
      <c r="E440" s="443"/>
      <c r="F440" s="443"/>
      <c r="G440" s="443">
        <v>4054</v>
      </c>
      <c r="H440" s="443">
        <v>4054</v>
      </c>
      <c r="I440" s="443">
        <v>3420.01</v>
      </c>
      <c r="J440" s="171">
        <f t="shared" ref="J440:J442" si="620">I440/H440</f>
        <v>0.84</v>
      </c>
      <c r="K440" s="443">
        <v>3420.01</v>
      </c>
      <c r="L440" s="171">
        <f t="shared" ref="L440:L442" si="621">K440/H440</f>
        <v>0.84</v>
      </c>
      <c r="M440" s="171">
        <f t="shared" ref="M440:M442" si="622">K440/I440</f>
        <v>1</v>
      </c>
      <c r="N440" s="443">
        <f t="shared" ref="N440" si="623">H440</f>
        <v>4054</v>
      </c>
      <c r="O440" s="443">
        <f t="shared" si="619"/>
        <v>0</v>
      </c>
      <c r="P440" s="171">
        <f t="shared" si="558"/>
        <v>1</v>
      </c>
      <c r="Q440" s="18" t="e">
        <f>D440+H440-N440-#REF!</f>
        <v>#REF!</v>
      </c>
      <c r="R440" s="443">
        <f t="shared" si="552"/>
        <v>0</v>
      </c>
      <c r="S440" s="550"/>
      <c r="T440" s="69" t="e">
        <f t="shared" si="607"/>
        <v>#REF!</v>
      </c>
      <c r="CJ440" s="69" t="b">
        <f t="shared" si="555"/>
        <v>1</v>
      </c>
    </row>
    <row r="441" spans="1:88" s="409" customFormat="1" ht="40.5" customHeight="1" x14ac:dyDescent="0.25">
      <c r="A441" s="296"/>
      <c r="B441" s="172" t="s">
        <v>32</v>
      </c>
      <c r="C441" s="452"/>
      <c r="D441" s="441"/>
      <c r="E441" s="441"/>
      <c r="F441" s="173"/>
      <c r="G441" s="441">
        <v>1.33</v>
      </c>
      <c r="H441" s="441">
        <v>1.33</v>
      </c>
      <c r="I441" s="441"/>
      <c r="J441" s="171">
        <f t="shared" si="620"/>
        <v>0</v>
      </c>
      <c r="K441" s="441"/>
      <c r="L441" s="171">
        <f t="shared" si="621"/>
        <v>0</v>
      </c>
      <c r="M441" s="170" t="e">
        <f t="shared" si="622"/>
        <v>#DIV/0!</v>
      </c>
      <c r="N441" s="443">
        <v>0.69</v>
      </c>
      <c r="O441" s="443">
        <f t="shared" si="619"/>
        <v>0.64</v>
      </c>
      <c r="P441" s="171">
        <f t="shared" si="558"/>
        <v>0.52</v>
      </c>
      <c r="Q441" s="18" t="e">
        <f>D441+H441-N441-#REF!</f>
        <v>#REF!</v>
      </c>
      <c r="R441" s="441">
        <f t="shared" si="552"/>
        <v>0</v>
      </c>
      <c r="S441" s="550"/>
      <c r="T441" s="69" t="e">
        <f t="shared" si="607"/>
        <v>#REF!</v>
      </c>
      <c r="CJ441" s="69" t="b">
        <f t="shared" si="555"/>
        <v>1</v>
      </c>
    </row>
    <row r="442" spans="1:88" s="409" customFormat="1" ht="42" customHeight="1" collapsed="1" x14ac:dyDescent="0.25">
      <c r="A442" s="297"/>
      <c r="B442" s="299" t="s">
        <v>17</v>
      </c>
      <c r="C442" s="340"/>
      <c r="D442" s="443"/>
      <c r="E442" s="443"/>
      <c r="F442" s="18"/>
      <c r="G442" s="443"/>
      <c r="H442" s="443"/>
      <c r="I442" s="443"/>
      <c r="J442" s="170" t="e">
        <f t="shared" si="620"/>
        <v>#DIV/0!</v>
      </c>
      <c r="K442" s="443"/>
      <c r="L442" s="170" t="e">
        <f t="shared" si="621"/>
        <v>#DIV/0!</v>
      </c>
      <c r="M442" s="170" t="e">
        <f t="shared" si="622"/>
        <v>#DIV/0!</v>
      </c>
      <c r="N442" s="443"/>
      <c r="O442" s="443">
        <f t="shared" si="619"/>
        <v>0</v>
      </c>
      <c r="P442" s="170" t="e">
        <f t="shared" si="558"/>
        <v>#DIV/0!</v>
      </c>
      <c r="Q442" s="18" t="e">
        <f>D442+H442-N442-#REF!</f>
        <v>#REF!</v>
      </c>
      <c r="R442" s="443">
        <f t="shared" si="552"/>
        <v>0</v>
      </c>
      <c r="S442" s="551"/>
      <c r="T442" s="69" t="e">
        <f t="shared" si="607"/>
        <v>#REF!</v>
      </c>
      <c r="CJ442" s="69" t="b">
        <f t="shared" si="555"/>
        <v>1</v>
      </c>
    </row>
    <row r="443" spans="1:88" s="72" customFormat="1" ht="46.5" x14ac:dyDescent="0.25">
      <c r="A443" s="294" t="s">
        <v>541</v>
      </c>
      <c r="B443" s="168" t="s">
        <v>524</v>
      </c>
      <c r="C443" s="252" t="s">
        <v>23</v>
      </c>
      <c r="D443" s="64">
        <f t="shared" ref="D443:I443" si="624">SUM(D444:D448)</f>
        <v>0</v>
      </c>
      <c r="E443" s="64">
        <f t="shared" si="624"/>
        <v>0</v>
      </c>
      <c r="F443" s="64">
        <f t="shared" si="624"/>
        <v>0</v>
      </c>
      <c r="G443" s="64">
        <f t="shared" si="624"/>
        <v>82829</v>
      </c>
      <c r="H443" s="64">
        <f t="shared" si="624"/>
        <v>82829</v>
      </c>
      <c r="I443" s="64">
        <f t="shared" si="624"/>
        <v>0</v>
      </c>
      <c r="J443" s="169">
        <f>I443/H443</f>
        <v>0</v>
      </c>
      <c r="K443" s="64">
        <f>SUM(K444:K448)</f>
        <v>0</v>
      </c>
      <c r="L443" s="169">
        <f>K443/H443</f>
        <v>0</v>
      </c>
      <c r="M443" s="249" t="e">
        <f>K443/I443</f>
        <v>#DIV/0!</v>
      </c>
      <c r="N443" s="64">
        <f>SUM(N444:N448)</f>
        <v>82829</v>
      </c>
      <c r="O443" s="64">
        <f>H443-N443</f>
        <v>0</v>
      </c>
      <c r="P443" s="169">
        <f t="shared" si="558"/>
        <v>1</v>
      </c>
      <c r="Q443" s="64" t="e">
        <f>D443+H443-N443-#REF!</f>
        <v>#REF!</v>
      </c>
      <c r="R443" s="64">
        <f t="shared" si="552"/>
        <v>0</v>
      </c>
      <c r="S443" s="549" t="s">
        <v>457</v>
      </c>
      <c r="T443" s="71" t="e">
        <f t="shared" ref="T443:T472" si="625">H455-K455=Q455</f>
        <v>#REF!</v>
      </c>
      <c r="CJ443" s="69" t="b">
        <f t="shared" si="555"/>
        <v>1</v>
      </c>
    </row>
    <row r="444" spans="1:88" s="60" customFormat="1" ht="29.25" customHeight="1" x14ac:dyDescent="0.25">
      <c r="A444" s="296"/>
      <c r="B444" s="299" t="s">
        <v>16</v>
      </c>
      <c r="C444" s="340"/>
      <c r="D444" s="443"/>
      <c r="E444" s="443"/>
      <c r="F444" s="18"/>
      <c r="G444" s="443"/>
      <c r="H444" s="18"/>
      <c r="I444" s="443"/>
      <c r="J444" s="170" t="e">
        <f t="shared" ref="J444" si="626">I444/H444</f>
        <v>#DIV/0!</v>
      </c>
      <c r="K444" s="443"/>
      <c r="L444" s="170" t="e">
        <f t="shared" ref="L444" si="627">K444/H444</f>
        <v>#DIV/0!</v>
      </c>
      <c r="M444" s="170" t="e">
        <f t="shared" ref="M444" si="628">K444/I444</f>
        <v>#DIV/0!</v>
      </c>
      <c r="N444" s="443"/>
      <c r="O444" s="443">
        <f>H444-N444</f>
        <v>0</v>
      </c>
      <c r="P444" s="170" t="e">
        <f t="shared" si="558"/>
        <v>#DIV/0!</v>
      </c>
      <c r="Q444" s="18" t="e">
        <f>D444+H444-N444-#REF!</f>
        <v>#REF!</v>
      </c>
      <c r="R444" s="443">
        <f t="shared" si="552"/>
        <v>0</v>
      </c>
      <c r="S444" s="550"/>
      <c r="T444" s="60" t="e">
        <f t="shared" si="625"/>
        <v>#REF!</v>
      </c>
      <c r="CJ444" s="69" t="b">
        <f t="shared" si="555"/>
        <v>1</v>
      </c>
    </row>
    <row r="445" spans="1:88" s="60" customFormat="1" x14ac:dyDescent="0.25">
      <c r="A445" s="296"/>
      <c r="B445" s="299" t="s">
        <v>14</v>
      </c>
      <c r="C445" s="340"/>
      <c r="D445" s="443"/>
      <c r="E445" s="443"/>
      <c r="F445" s="443">
        <f>D445-E445</f>
        <v>0</v>
      </c>
      <c r="G445" s="443">
        <v>74546</v>
      </c>
      <c r="H445" s="443">
        <v>74546</v>
      </c>
      <c r="I445" s="443"/>
      <c r="J445" s="171">
        <f>I445/H445</f>
        <v>0</v>
      </c>
      <c r="K445" s="443"/>
      <c r="L445" s="171">
        <f>K445/H445</f>
        <v>0</v>
      </c>
      <c r="M445" s="170" t="e">
        <f>K445/I445</f>
        <v>#DIV/0!</v>
      </c>
      <c r="N445" s="443">
        <v>74546</v>
      </c>
      <c r="O445" s="443">
        <f t="shared" ref="O445:O448" si="629">H445-N445</f>
        <v>0</v>
      </c>
      <c r="P445" s="171">
        <f t="shared" si="558"/>
        <v>1</v>
      </c>
      <c r="Q445" s="18" t="e">
        <f>D445+H445-N445-#REF!</f>
        <v>#REF!</v>
      </c>
      <c r="R445" s="443">
        <f t="shared" si="552"/>
        <v>0</v>
      </c>
      <c r="S445" s="550"/>
      <c r="T445" s="60" t="e">
        <f t="shared" si="625"/>
        <v>#REF!</v>
      </c>
      <c r="CJ445" s="69" t="b">
        <f t="shared" si="555"/>
        <v>1</v>
      </c>
    </row>
    <row r="446" spans="1:88" s="60" customFormat="1" x14ac:dyDescent="0.25">
      <c r="A446" s="296"/>
      <c r="B446" s="299" t="s">
        <v>26</v>
      </c>
      <c r="C446" s="340"/>
      <c r="D446" s="443"/>
      <c r="E446" s="443"/>
      <c r="F446" s="443"/>
      <c r="G446" s="443">
        <v>8283</v>
      </c>
      <c r="H446" s="443">
        <v>8283</v>
      </c>
      <c r="I446" s="443"/>
      <c r="J446" s="171">
        <f t="shared" ref="J446:J448" si="630">I446/H446</f>
        <v>0</v>
      </c>
      <c r="K446" s="443"/>
      <c r="L446" s="171">
        <f t="shared" ref="L446:L448" si="631">K446/H446</f>
        <v>0</v>
      </c>
      <c r="M446" s="170" t="e">
        <f t="shared" ref="M446:M448" si="632">K446/I446</f>
        <v>#DIV/0!</v>
      </c>
      <c r="N446" s="443">
        <v>8283</v>
      </c>
      <c r="O446" s="443">
        <f t="shared" si="629"/>
        <v>0</v>
      </c>
      <c r="P446" s="171">
        <f t="shared" si="558"/>
        <v>1</v>
      </c>
      <c r="Q446" s="18" t="e">
        <f>D446+H446-N446-#REF!</f>
        <v>#REF!</v>
      </c>
      <c r="R446" s="443">
        <f t="shared" si="552"/>
        <v>0</v>
      </c>
      <c r="S446" s="550"/>
      <c r="T446" s="60" t="e">
        <f t="shared" si="625"/>
        <v>#REF!</v>
      </c>
      <c r="CJ446" s="69" t="b">
        <f t="shared" si="555"/>
        <v>1</v>
      </c>
    </row>
    <row r="447" spans="1:88" s="60" customFormat="1" x14ac:dyDescent="0.25">
      <c r="A447" s="296"/>
      <c r="B447" s="172" t="s">
        <v>32</v>
      </c>
      <c r="C447" s="452"/>
      <c r="D447" s="441"/>
      <c r="E447" s="441"/>
      <c r="F447" s="173"/>
      <c r="G447" s="441"/>
      <c r="H447" s="173"/>
      <c r="I447" s="441"/>
      <c r="J447" s="170" t="e">
        <f t="shared" si="630"/>
        <v>#DIV/0!</v>
      </c>
      <c r="K447" s="441"/>
      <c r="L447" s="170" t="e">
        <f t="shared" si="631"/>
        <v>#DIV/0!</v>
      </c>
      <c r="M447" s="170" t="e">
        <f t="shared" si="632"/>
        <v>#DIV/0!</v>
      </c>
      <c r="N447" s="443"/>
      <c r="O447" s="443">
        <f t="shared" si="629"/>
        <v>0</v>
      </c>
      <c r="P447" s="170" t="e">
        <f t="shared" si="558"/>
        <v>#DIV/0!</v>
      </c>
      <c r="Q447" s="18" t="e">
        <f>D447+H447-N447-#REF!</f>
        <v>#REF!</v>
      </c>
      <c r="R447" s="441">
        <f t="shared" si="552"/>
        <v>0</v>
      </c>
      <c r="S447" s="550"/>
      <c r="T447" s="60" t="e">
        <f t="shared" si="625"/>
        <v>#REF!</v>
      </c>
      <c r="CJ447" s="69" t="b">
        <f t="shared" si="555"/>
        <v>1</v>
      </c>
    </row>
    <row r="448" spans="1:88" s="60" customFormat="1" collapsed="1" x14ac:dyDescent="0.25">
      <c r="A448" s="297"/>
      <c r="B448" s="299" t="s">
        <v>17</v>
      </c>
      <c r="C448" s="340"/>
      <c r="D448" s="443"/>
      <c r="E448" s="443"/>
      <c r="F448" s="18"/>
      <c r="G448" s="443"/>
      <c r="H448" s="18"/>
      <c r="I448" s="443"/>
      <c r="J448" s="170" t="e">
        <f t="shared" si="630"/>
        <v>#DIV/0!</v>
      </c>
      <c r="K448" s="443"/>
      <c r="L448" s="170" t="e">
        <f t="shared" si="631"/>
        <v>#DIV/0!</v>
      </c>
      <c r="M448" s="170" t="e">
        <f t="shared" si="632"/>
        <v>#DIV/0!</v>
      </c>
      <c r="N448" s="443"/>
      <c r="O448" s="443">
        <f t="shared" si="629"/>
        <v>0</v>
      </c>
      <c r="P448" s="170" t="e">
        <f t="shared" si="558"/>
        <v>#DIV/0!</v>
      </c>
      <c r="Q448" s="18" t="e">
        <f>D448+H448-N448-#REF!</f>
        <v>#REF!</v>
      </c>
      <c r="R448" s="443">
        <f t="shared" si="552"/>
        <v>0</v>
      </c>
      <c r="S448" s="551"/>
      <c r="T448" s="60" t="e">
        <f t="shared" si="625"/>
        <v>#REF!</v>
      </c>
      <c r="CJ448" s="69" t="b">
        <f t="shared" si="555"/>
        <v>1</v>
      </c>
    </row>
    <row r="449" spans="1:88" s="68" customFormat="1" ht="46.5" x14ac:dyDescent="0.25">
      <c r="A449" s="294" t="s">
        <v>542</v>
      </c>
      <c r="B449" s="168" t="s">
        <v>160</v>
      </c>
      <c r="C449" s="252" t="s">
        <v>23</v>
      </c>
      <c r="D449" s="64">
        <f t="shared" ref="D449:I449" si="633">SUM(D450:D454)</f>
        <v>0</v>
      </c>
      <c r="E449" s="64">
        <f t="shared" si="633"/>
        <v>0</v>
      </c>
      <c r="F449" s="64">
        <f t="shared" si="633"/>
        <v>0</v>
      </c>
      <c r="G449" s="64">
        <f t="shared" si="633"/>
        <v>373.22</v>
      </c>
      <c r="H449" s="64">
        <f t="shared" si="633"/>
        <v>373.22</v>
      </c>
      <c r="I449" s="259">
        <f t="shared" si="633"/>
        <v>0</v>
      </c>
      <c r="J449" s="169">
        <f>I449/H449</f>
        <v>0</v>
      </c>
      <c r="K449" s="64">
        <f>SUM(K450:K454)</f>
        <v>0</v>
      </c>
      <c r="L449" s="169">
        <f>K449/H449</f>
        <v>0</v>
      </c>
      <c r="M449" s="249" t="e">
        <f>K449/I449</f>
        <v>#DIV/0!</v>
      </c>
      <c r="N449" s="64">
        <f>SUM(N450:N454)</f>
        <v>373.22</v>
      </c>
      <c r="O449" s="259">
        <f>H449-N449</f>
        <v>0</v>
      </c>
      <c r="P449" s="169">
        <f t="shared" si="558"/>
        <v>1</v>
      </c>
      <c r="Q449" s="64" t="e">
        <f>D449+H449-N449-#REF!</f>
        <v>#REF!</v>
      </c>
      <c r="R449" s="259">
        <f t="shared" si="552"/>
        <v>0</v>
      </c>
      <c r="S449" s="561" t="s">
        <v>458</v>
      </c>
      <c r="T449" s="67" t="e">
        <f t="shared" si="625"/>
        <v>#REF!</v>
      </c>
      <c r="CJ449" s="69" t="b">
        <f t="shared" si="555"/>
        <v>1</v>
      </c>
    </row>
    <row r="450" spans="1:88" s="409" customFormat="1" x14ac:dyDescent="0.25">
      <c r="A450" s="296"/>
      <c r="B450" s="299" t="s">
        <v>16</v>
      </c>
      <c r="C450" s="340"/>
      <c r="D450" s="443"/>
      <c r="E450" s="443"/>
      <c r="F450" s="18"/>
      <c r="G450" s="443"/>
      <c r="H450" s="18"/>
      <c r="I450" s="443"/>
      <c r="J450" s="170" t="e">
        <f t="shared" ref="J450" si="634">I450/H450</f>
        <v>#DIV/0!</v>
      </c>
      <c r="K450" s="443"/>
      <c r="L450" s="170" t="e">
        <f t="shared" ref="L450" si="635">K450/H450</f>
        <v>#DIV/0!</v>
      </c>
      <c r="M450" s="170" t="e">
        <f t="shared" ref="M450" si="636">K450/I450</f>
        <v>#DIV/0!</v>
      </c>
      <c r="N450" s="443"/>
      <c r="O450" s="443">
        <f>H450-N450</f>
        <v>0</v>
      </c>
      <c r="P450" s="170" t="e">
        <f t="shared" si="558"/>
        <v>#DIV/0!</v>
      </c>
      <c r="Q450" s="18" t="e">
        <f>D450+H450-N450-#REF!</f>
        <v>#REF!</v>
      </c>
      <c r="R450" s="443">
        <f t="shared" si="552"/>
        <v>0</v>
      </c>
      <c r="S450" s="562"/>
      <c r="T450" s="69" t="e">
        <f t="shared" si="625"/>
        <v>#REF!</v>
      </c>
      <c r="CJ450" s="69" t="b">
        <f t="shared" si="555"/>
        <v>1</v>
      </c>
    </row>
    <row r="451" spans="1:88" s="409" customFormat="1" x14ac:dyDescent="0.25">
      <c r="A451" s="296"/>
      <c r="B451" s="299" t="s">
        <v>14</v>
      </c>
      <c r="C451" s="340"/>
      <c r="D451" s="443"/>
      <c r="E451" s="443"/>
      <c r="F451" s="443">
        <f>D451-E451</f>
        <v>0</v>
      </c>
      <c r="G451" s="443"/>
      <c r="H451" s="443"/>
      <c r="I451" s="443"/>
      <c r="J451" s="170" t="e">
        <f>I451/H451</f>
        <v>#DIV/0!</v>
      </c>
      <c r="K451" s="443"/>
      <c r="L451" s="170" t="e">
        <f>K451/H451</f>
        <v>#DIV/0!</v>
      </c>
      <c r="M451" s="170" t="e">
        <f>K451/I451</f>
        <v>#DIV/0!</v>
      </c>
      <c r="N451" s="443">
        <f>H451</f>
        <v>0</v>
      </c>
      <c r="O451" s="443">
        <f t="shared" ref="O451:O454" si="637">H451-N451</f>
        <v>0</v>
      </c>
      <c r="P451" s="170" t="e">
        <f t="shared" si="558"/>
        <v>#DIV/0!</v>
      </c>
      <c r="Q451" s="18" t="e">
        <f>D451+H451-N451-#REF!</f>
        <v>#REF!</v>
      </c>
      <c r="R451" s="443">
        <f t="shared" si="552"/>
        <v>0</v>
      </c>
      <c r="S451" s="562"/>
      <c r="T451" s="69" t="e">
        <f t="shared" si="625"/>
        <v>#REF!</v>
      </c>
      <c r="CJ451" s="69" t="b">
        <f t="shared" si="555"/>
        <v>1</v>
      </c>
    </row>
    <row r="452" spans="1:88" s="409" customFormat="1" x14ac:dyDescent="0.25">
      <c r="A452" s="296"/>
      <c r="B452" s="299" t="s">
        <v>26</v>
      </c>
      <c r="C452" s="340"/>
      <c r="D452" s="443"/>
      <c r="E452" s="443"/>
      <c r="F452" s="443"/>
      <c r="G452" s="443">
        <v>373.22</v>
      </c>
      <c r="H452" s="443">
        <v>373.22</v>
      </c>
      <c r="I452" s="443"/>
      <c r="J452" s="171">
        <f t="shared" ref="J452:J454" si="638">I452/H452</f>
        <v>0</v>
      </c>
      <c r="K452" s="443"/>
      <c r="L452" s="171">
        <f t="shared" ref="L452:L454" si="639">K452/H452</f>
        <v>0</v>
      </c>
      <c r="M452" s="170" t="e">
        <f t="shared" ref="M452:M454" si="640">K452/I452</f>
        <v>#DIV/0!</v>
      </c>
      <c r="N452" s="443">
        <v>373.22</v>
      </c>
      <c r="O452" s="443">
        <f t="shared" si="637"/>
        <v>0</v>
      </c>
      <c r="P452" s="171">
        <f t="shared" si="558"/>
        <v>1</v>
      </c>
      <c r="Q452" s="18" t="e">
        <f>D452+H452-N452-#REF!</f>
        <v>#REF!</v>
      </c>
      <c r="R452" s="443">
        <f t="shared" si="552"/>
        <v>0</v>
      </c>
      <c r="S452" s="562"/>
      <c r="T452" s="69" t="e">
        <f t="shared" si="625"/>
        <v>#REF!</v>
      </c>
      <c r="CJ452" s="69" t="b">
        <f t="shared" si="555"/>
        <v>1</v>
      </c>
    </row>
    <row r="453" spans="1:88" s="409" customFormat="1" x14ac:dyDescent="0.25">
      <c r="A453" s="296"/>
      <c r="B453" s="172" t="s">
        <v>32</v>
      </c>
      <c r="C453" s="452"/>
      <c r="D453" s="441"/>
      <c r="E453" s="441"/>
      <c r="F453" s="173"/>
      <c r="G453" s="441"/>
      <c r="H453" s="173"/>
      <c r="I453" s="441"/>
      <c r="J453" s="170" t="e">
        <f t="shared" si="638"/>
        <v>#DIV/0!</v>
      </c>
      <c r="K453" s="441"/>
      <c r="L453" s="170" t="e">
        <f t="shared" si="639"/>
        <v>#DIV/0!</v>
      </c>
      <c r="M453" s="170" t="e">
        <f t="shared" si="640"/>
        <v>#DIV/0!</v>
      </c>
      <c r="N453" s="443">
        <f t="shared" ref="N453" si="641">H453</f>
        <v>0</v>
      </c>
      <c r="O453" s="443">
        <f t="shared" si="637"/>
        <v>0</v>
      </c>
      <c r="P453" s="170" t="e">
        <f t="shared" si="558"/>
        <v>#DIV/0!</v>
      </c>
      <c r="Q453" s="18" t="e">
        <f>D453+H453-N453-#REF!</f>
        <v>#REF!</v>
      </c>
      <c r="R453" s="441">
        <f t="shared" si="552"/>
        <v>0</v>
      </c>
      <c r="S453" s="562"/>
      <c r="T453" s="69" t="e">
        <f t="shared" si="625"/>
        <v>#REF!</v>
      </c>
      <c r="CJ453" s="69" t="b">
        <f t="shared" si="555"/>
        <v>1</v>
      </c>
    </row>
    <row r="454" spans="1:88" s="409" customFormat="1" collapsed="1" x14ac:dyDescent="0.25">
      <c r="A454" s="297"/>
      <c r="B454" s="299" t="s">
        <v>17</v>
      </c>
      <c r="C454" s="340"/>
      <c r="D454" s="443"/>
      <c r="E454" s="443"/>
      <c r="F454" s="18"/>
      <c r="G454" s="443"/>
      <c r="H454" s="18"/>
      <c r="I454" s="443"/>
      <c r="J454" s="170" t="e">
        <f t="shared" si="638"/>
        <v>#DIV/0!</v>
      </c>
      <c r="K454" s="443"/>
      <c r="L454" s="170" t="e">
        <f t="shared" si="639"/>
        <v>#DIV/0!</v>
      </c>
      <c r="M454" s="170" t="e">
        <f t="shared" si="640"/>
        <v>#DIV/0!</v>
      </c>
      <c r="N454" s="443"/>
      <c r="O454" s="443">
        <f t="shared" si="637"/>
        <v>0</v>
      </c>
      <c r="P454" s="170" t="e">
        <f t="shared" si="558"/>
        <v>#DIV/0!</v>
      </c>
      <c r="Q454" s="18" t="e">
        <f>D454+H454-N454-#REF!</f>
        <v>#REF!</v>
      </c>
      <c r="R454" s="443">
        <f t="shared" si="552"/>
        <v>0</v>
      </c>
      <c r="S454" s="563"/>
      <c r="T454" s="69" t="e">
        <f t="shared" si="625"/>
        <v>#REF!</v>
      </c>
      <c r="CJ454" s="69" t="b">
        <f t="shared" si="555"/>
        <v>1</v>
      </c>
    </row>
    <row r="455" spans="1:88" s="68" customFormat="1" ht="69.75" x14ac:dyDescent="0.25">
      <c r="A455" s="256" t="s">
        <v>308</v>
      </c>
      <c r="B455" s="242" t="s">
        <v>161</v>
      </c>
      <c r="C455" s="166" t="s">
        <v>7</v>
      </c>
      <c r="D455" s="74">
        <f t="shared" ref="D455:I455" si="642">SUM(D456:D460)</f>
        <v>0</v>
      </c>
      <c r="E455" s="74">
        <f t="shared" si="642"/>
        <v>0</v>
      </c>
      <c r="F455" s="74">
        <f t="shared" si="642"/>
        <v>0</v>
      </c>
      <c r="G455" s="74">
        <f t="shared" si="642"/>
        <v>36391.800000000003</v>
      </c>
      <c r="H455" s="74">
        <f t="shared" si="642"/>
        <v>36391.800000000003</v>
      </c>
      <c r="I455" s="243">
        <f t="shared" si="642"/>
        <v>0</v>
      </c>
      <c r="J455" s="304">
        <f>I455/H455</f>
        <v>0</v>
      </c>
      <c r="K455" s="74">
        <f>SUM(K456:K460)</f>
        <v>0</v>
      </c>
      <c r="L455" s="304">
        <f>K455/H455</f>
        <v>0</v>
      </c>
      <c r="M455" s="427" t="e">
        <f>K455/I455</f>
        <v>#DIV/0!</v>
      </c>
      <c r="N455" s="74">
        <f t="shared" ref="N455" si="643">SUM(N456:N460)</f>
        <v>36391.800000000003</v>
      </c>
      <c r="O455" s="243">
        <f>H455-N455</f>
        <v>0</v>
      </c>
      <c r="P455" s="167">
        <f t="shared" si="558"/>
        <v>1</v>
      </c>
      <c r="Q455" s="74" t="e">
        <f>D455+H455-N455-#REF!</f>
        <v>#REF!</v>
      </c>
      <c r="R455" s="243">
        <f t="shared" si="552"/>
        <v>0</v>
      </c>
      <c r="S455" s="544"/>
      <c r="T455" s="67" t="e">
        <f t="shared" si="625"/>
        <v>#REF!</v>
      </c>
      <c r="CJ455" s="69" t="b">
        <f t="shared" si="555"/>
        <v>1</v>
      </c>
    </row>
    <row r="456" spans="1:88" s="409" customFormat="1" ht="27" customHeight="1" x14ac:dyDescent="0.25">
      <c r="A456" s="261"/>
      <c r="B456" s="257" t="s">
        <v>16</v>
      </c>
      <c r="C456" s="250"/>
      <c r="D456" s="65"/>
      <c r="E456" s="65"/>
      <c r="F456" s="65"/>
      <c r="G456" s="65">
        <f t="shared" ref="G456:I460" si="644">G480+G462+G468+G474</f>
        <v>26290.3</v>
      </c>
      <c r="H456" s="65">
        <f t="shared" si="644"/>
        <v>26290.3</v>
      </c>
      <c r="I456" s="65">
        <f t="shared" si="644"/>
        <v>0</v>
      </c>
      <c r="J456" s="171">
        <f t="shared" ref="J456" si="645">I456/H456</f>
        <v>0</v>
      </c>
      <c r="K456" s="65">
        <f>K480+K462+K468+K474</f>
        <v>0</v>
      </c>
      <c r="L456" s="171">
        <f t="shared" ref="L456" si="646">K456/H456</f>
        <v>0</v>
      </c>
      <c r="M456" s="251" t="e">
        <f t="shared" ref="M456" si="647">K456/I456</f>
        <v>#DIV/0!</v>
      </c>
      <c r="N456" s="65">
        <f>N480+N462+N468+N474</f>
        <v>26290.3</v>
      </c>
      <c r="O456" s="65">
        <f>H456-N456</f>
        <v>0</v>
      </c>
      <c r="P456" s="171">
        <f t="shared" si="558"/>
        <v>1</v>
      </c>
      <c r="Q456" s="65" t="e">
        <f>D456+H456-N456-#REF!</f>
        <v>#REF!</v>
      </c>
      <c r="R456" s="65">
        <f t="shared" si="552"/>
        <v>0</v>
      </c>
      <c r="S456" s="545"/>
      <c r="T456" s="69" t="e">
        <f t="shared" si="625"/>
        <v>#REF!</v>
      </c>
      <c r="CJ456" s="69" t="b">
        <f t="shared" si="555"/>
        <v>1</v>
      </c>
    </row>
    <row r="457" spans="1:88" s="409" customFormat="1" ht="27" customHeight="1" x14ac:dyDescent="0.25">
      <c r="A457" s="261"/>
      <c r="B457" s="257" t="s">
        <v>14</v>
      </c>
      <c r="C457" s="250"/>
      <c r="D457" s="65"/>
      <c r="E457" s="65"/>
      <c r="F457" s="65">
        <f>D457-E457</f>
        <v>0</v>
      </c>
      <c r="G457" s="65">
        <f t="shared" si="644"/>
        <v>8178.7</v>
      </c>
      <c r="H457" s="65">
        <f t="shared" si="644"/>
        <v>8178.7</v>
      </c>
      <c r="I457" s="65">
        <f t="shared" si="644"/>
        <v>0</v>
      </c>
      <c r="J457" s="246">
        <f>I457/H457</f>
        <v>0</v>
      </c>
      <c r="K457" s="65">
        <f>K481+K463+K469+K475</f>
        <v>0</v>
      </c>
      <c r="L457" s="246">
        <f>K457/H457</f>
        <v>0</v>
      </c>
      <c r="M457" s="251" t="e">
        <f>K457/I457</f>
        <v>#DIV/0!</v>
      </c>
      <c r="N457" s="65">
        <f>N481+N463+N469+N475</f>
        <v>8178.7</v>
      </c>
      <c r="O457" s="65">
        <f t="shared" ref="O457:O460" si="648">H457-N457</f>
        <v>0</v>
      </c>
      <c r="P457" s="246">
        <f t="shared" si="558"/>
        <v>1</v>
      </c>
      <c r="Q457" s="65" t="e">
        <f>D457+H457-N457-#REF!</f>
        <v>#REF!</v>
      </c>
      <c r="R457" s="65">
        <f t="shared" si="552"/>
        <v>0</v>
      </c>
      <c r="S457" s="545"/>
      <c r="T457" s="69" t="e">
        <f t="shared" si="625"/>
        <v>#REF!</v>
      </c>
      <c r="CG457" s="184">
        <f>O469-418.42</f>
        <v>-418.42</v>
      </c>
      <c r="CJ457" s="69" t="b">
        <f t="shared" si="555"/>
        <v>1</v>
      </c>
    </row>
    <row r="458" spans="1:88" s="409" customFormat="1" ht="27" customHeight="1" x14ac:dyDescent="0.25">
      <c r="A458" s="261"/>
      <c r="B458" s="257" t="s">
        <v>26</v>
      </c>
      <c r="C458" s="250"/>
      <c r="D458" s="65"/>
      <c r="E458" s="65"/>
      <c r="F458" s="65"/>
      <c r="G458" s="65">
        <f t="shared" si="644"/>
        <v>1922.8</v>
      </c>
      <c r="H458" s="65">
        <f t="shared" si="644"/>
        <v>1922.8</v>
      </c>
      <c r="I458" s="65">
        <f t="shared" si="644"/>
        <v>0</v>
      </c>
      <c r="J458" s="246">
        <f t="shared" ref="J458:J460" si="649">I458/H458</f>
        <v>0</v>
      </c>
      <c r="K458" s="65">
        <f>K482+K464+K470+K476</f>
        <v>0</v>
      </c>
      <c r="L458" s="246">
        <f t="shared" ref="L458:L460" si="650">K458/H458</f>
        <v>0</v>
      </c>
      <c r="M458" s="251" t="e">
        <f t="shared" ref="M458:M460" si="651">K458/I458</f>
        <v>#DIV/0!</v>
      </c>
      <c r="N458" s="65">
        <f>N482+N464+N470+N476</f>
        <v>1922.8</v>
      </c>
      <c r="O458" s="65">
        <f t="shared" si="648"/>
        <v>0</v>
      </c>
      <c r="P458" s="246">
        <f t="shared" si="558"/>
        <v>1</v>
      </c>
      <c r="Q458" s="65" t="e">
        <f>D458+H458-N458-#REF!</f>
        <v>#REF!</v>
      </c>
      <c r="R458" s="65">
        <f t="shared" si="552"/>
        <v>0</v>
      </c>
      <c r="S458" s="545"/>
      <c r="T458" s="69" t="e">
        <f t="shared" si="625"/>
        <v>#REF!</v>
      </c>
      <c r="CJ458" s="69" t="b">
        <f t="shared" si="555"/>
        <v>1</v>
      </c>
    </row>
    <row r="459" spans="1:88" s="409" customFormat="1" ht="27" customHeight="1" x14ac:dyDescent="0.25">
      <c r="A459" s="261"/>
      <c r="B459" s="258" t="s">
        <v>32</v>
      </c>
      <c r="C459" s="341"/>
      <c r="D459" s="244"/>
      <c r="E459" s="244"/>
      <c r="F459" s="244"/>
      <c r="G459" s="65">
        <f t="shared" si="644"/>
        <v>0</v>
      </c>
      <c r="H459" s="65">
        <f t="shared" si="644"/>
        <v>0</v>
      </c>
      <c r="I459" s="65">
        <f t="shared" si="644"/>
        <v>0</v>
      </c>
      <c r="J459" s="170" t="e">
        <f t="shared" si="649"/>
        <v>#DIV/0!</v>
      </c>
      <c r="K459" s="65">
        <f>K483+K465+K471+K477</f>
        <v>0</v>
      </c>
      <c r="L459" s="170" t="e">
        <f t="shared" si="650"/>
        <v>#DIV/0!</v>
      </c>
      <c r="M459" s="251" t="e">
        <f t="shared" si="651"/>
        <v>#DIV/0!</v>
      </c>
      <c r="N459" s="65">
        <f>N483+N465+N471+N477</f>
        <v>0</v>
      </c>
      <c r="O459" s="65">
        <f t="shared" si="648"/>
        <v>0</v>
      </c>
      <c r="P459" s="171"/>
      <c r="Q459" s="65" t="e">
        <f>D459+H459-N459-#REF!</f>
        <v>#REF!</v>
      </c>
      <c r="R459" s="65">
        <f t="shared" ref="R459:R484" si="652">I459-K459</f>
        <v>0</v>
      </c>
      <c r="S459" s="545"/>
      <c r="T459" s="69" t="e">
        <f t="shared" si="625"/>
        <v>#REF!</v>
      </c>
      <c r="CJ459" s="69" t="b">
        <f t="shared" si="555"/>
        <v>1</v>
      </c>
    </row>
    <row r="460" spans="1:88" s="409" customFormat="1" ht="27" customHeight="1" collapsed="1" x14ac:dyDescent="0.25">
      <c r="A460" s="262"/>
      <c r="B460" s="257" t="s">
        <v>17</v>
      </c>
      <c r="C460" s="250"/>
      <c r="D460" s="65"/>
      <c r="E460" s="65"/>
      <c r="F460" s="65"/>
      <c r="G460" s="65">
        <f t="shared" si="644"/>
        <v>0</v>
      </c>
      <c r="H460" s="65">
        <f t="shared" si="644"/>
        <v>0</v>
      </c>
      <c r="I460" s="65">
        <f t="shared" si="644"/>
        <v>0</v>
      </c>
      <c r="J460" s="170" t="e">
        <f t="shared" si="649"/>
        <v>#DIV/0!</v>
      </c>
      <c r="K460" s="65">
        <f>K484+K466+K472+K478</f>
        <v>0</v>
      </c>
      <c r="L460" s="170" t="e">
        <f t="shared" si="650"/>
        <v>#DIV/0!</v>
      </c>
      <c r="M460" s="251" t="e">
        <f t="shared" si="651"/>
        <v>#DIV/0!</v>
      </c>
      <c r="N460" s="65">
        <f>N484+N466+N472+N478</f>
        <v>0</v>
      </c>
      <c r="O460" s="65">
        <f t="shared" si="648"/>
        <v>0</v>
      </c>
      <c r="P460" s="170" t="e">
        <f t="shared" si="558"/>
        <v>#DIV/0!</v>
      </c>
      <c r="Q460" s="65" t="e">
        <f>D460+H460-N460-#REF!</f>
        <v>#REF!</v>
      </c>
      <c r="R460" s="65">
        <f t="shared" si="652"/>
        <v>0</v>
      </c>
      <c r="S460" s="546"/>
      <c r="T460" s="69" t="e">
        <f t="shared" si="625"/>
        <v>#REF!</v>
      </c>
      <c r="CJ460" s="69" t="b">
        <f t="shared" si="555"/>
        <v>1</v>
      </c>
    </row>
    <row r="461" spans="1:88" s="68" customFormat="1" ht="69.75" x14ac:dyDescent="0.25">
      <c r="A461" s="294" t="s">
        <v>309</v>
      </c>
      <c r="B461" s="168" t="s">
        <v>162</v>
      </c>
      <c r="C461" s="252" t="s">
        <v>23</v>
      </c>
      <c r="D461" s="64">
        <f t="shared" ref="D461:I461" si="653">SUM(D462:D466)</f>
        <v>0</v>
      </c>
      <c r="E461" s="64">
        <f t="shared" si="653"/>
        <v>0</v>
      </c>
      <c r="F461" s="64">
        <f t="shared" si="653"/>
        <v>0</v>
      </c>
      <c r="G461" s="64">
        <f t="shared" si="653"/>
        <v>8171.6</v>
      </c>
      <c r="H461" s="64">
        <f t="shared" si="653"/>
        <v>8171.6</v>
      </c>
      <c r="I461" s="64">
        <f t="shared" si="653"/>
        <v>0</v>
      </c>
      <c r="J461" s="169">
        <f>I461/H461</f>
        <v>0</v>
      </c>
      <c r="K461" s="64">
        <f>SUM(K462:K466)</f>
        <v>0</v>
      </c>
      <c r="L461" s="169">
        <f>K461/H461</f>
        <v>0</v>
      </c>
      <c r="M461" s="249" t="e">
        <f>K461/I461</f>
        <v>#DIV/0!</v>
      </c>
      <c r="N461" s="64">
        <f>SUM(N462:N466)</f>
        <v>8171.6</v>
      </c>
      <c r="O461" s="64">
        <f>H461-N461</f>
        <v>0</v>
      </c>
      <c r="P461" s="169">
        <f t="shared" si="558"/>
        <v>1</v>
      </c>
      <c r="Q461" s="64" t="e">
        <f>D461+H461-N461-#REF!</f>
        <v>#REF!</v>
      </c>
      <c r="R461" s="64">
        <f t="shared" si="652"/>
        <v>0</v>
      </c>
      <c r="S461" s="549" t="s">
        <v>459</v>
      </c>
      <c r="T461" s="67" t="e">
        <f t="shared" si="625"/>
        <v>#REF!</v>
      </c>
      <c r="CJ461" s="69" t="b">
        <f t="shared" si="555"/>
        <v>1</v>
      </c>
    </row>
    <row r="462" spans="1:88" s="409" customFormat="1" ht="30.75" customHeight="1" x14ac:dyDescent="0.25">
      <c r="A462" s="296"/>
      <c r="B462" s="299" t="s">
        <v>16</v>
      </c>
      <c r="C462" s="340"/>
      <c r="D462" s="443"/>
      <c r="E462" s="443"/>
      <c r="F462" s="18"/>
      <c r="G462" s="443"/>
      <c r="H462" s="443"/>
      <c r="I462" s="443"/>
      <c r="J462" s="170" t="e">
        <f t="shared" ref="J462" si="654">I462/H462</f>
        <v>#DIV/0!</v>
      </c>
      <c r="K462" s="174"/>
      <c r="L462" s="170" t="e">
        <f t="shared" ref="L462" si="655">K462/H462</f>
        <v>#DIV/0!</v>
      </c>
      <c r="M462" s="170" t="e">
        <f t="shared" ref="M462" si="656">K462/I462</f>
        <v>#DIV/0!</v>
      </c>
      <c r="N462" s="443">
        <f>H462</f>
        <v>0</v>
      </c>
      <c r="O462" s="443">
        <f>H462-N462</f>
        <v>0</v>
      </c>
      <c r="P462" s="170" t="e">
        <f t="shared" si="558"/>
        <v>#DIV/0!</v>
      </c>
      <c r="Q462" s="18" t="e">
        <f>D462+H462-N462-#REF!</f>
        <v>#REF!</v>
      </c>
      <c r="R462" s="443">
        <f t="shared" si="652"/>
        <v>0</v>
      </c>
      <c r="S462" s="550"/>
      <c r="T462" s="69" t="e">
        <f t="shared" si="625"/>
        <v>#REF!</v>
      </c>
      <c r="CG462" s="184"/>
      <c r="CJ462" s="69" t="b">
        <f t="shared" si="555"/>
        <v>1</v>
      </c>
    </row>
    <row r="463" spans="1:88" s="409" customFormat="1" ht="30.75" customHeight="1" x14ac:dyDescent="0.25">
      <c r="A463" s="296"/>
      <c r="B463" s="299" t="s">
        <v>14</v>
      </c>
      <c r="C463" s="340"/>
      <c r="D463" s="443"/>
      <c r="E463" s="443"/>
      <c r="F463" s="443">
        <f>D463-E463</f>
        <v>0</v>
      </c>
      <c r="G463" s="443">
        <v>7717.6</v>
      </c>
      <c r="H463" s="443">
        <v>7717.6</v>
      </c>
      <c r="I463" s="443"/>
      <c r="J463" s="171">
        <f>I463/H463</f>
        <v>0</v>
      </c>
      <c r="K463" s="443"/>
      <c r="L463" s="171">
        <f>K463/H463</f>
        <v>0</v>
      </c>
      <c r="M463" s="170" t="e">
        <f>K463/I463</f>
        <v>#DIV/0!</v>
      </c>
      <c r="N463" s="443">
        <f>H463</f>
        <v>7717.6</v>
      </c>
      <c r="O463" s="443">
        <f>H463-N463</f>
        <v>0</v>
      </c>
      <c r="P463" s="171">
        <f t="shared" si="558"/>
        <v>1</v>
      </c>
      <c r="Q463" s="18" t="e">
        <f>D463+H463-N463-#REF!</f>
        <v>#REF!</v>
      </c>
      <c r="R463" s="443">
        <f t="shared" si="652"/>
        <v>0</v>
      </c>
      <c r="S463" s="550"/>
      <c r="T463" s="69" t="e">
        <f t="shared" si="625"/>
        <v>#REF!</v>
      </c>
      <c r="CG463" s="184"/>
      <c r="CJ463" s="69" t="b">
        <f t="shared" si="555"/>
        <v>1</v>
      </c>
    </row>
    <row r="464" spans="1:88" s="409" customFormat="1" ht="30.75" customHeight="1" x14ac:dyDescent="0.25">
      <c r="A464" s="296"/>
      <c r="B464" s="172" t="s">
        <v>26</v>
      </c>
      <c r="C464" s="452"/>
      <c r="D464" s="441"/>
      <c r="E464" s="441"/>
      <c r="F464" s="441"/>
      <c r="G464" s="441">
        <v>454</v>
      </c>
      <c r="H464" s="441">
        <v>454</v>
      </c>
      <c r="I464" s="441"/>
      <c r="J464" s="379">
        <f t="shared" ref="J464" si="657">I464/H464</f>
        <v>0</v>
      </c>
      <c r="K464" s="441"/>
      <c r="L464" s="379">
        <f t="shared" ref="L464" si="658">K464/H464</f>
        <v>0</v>
      </c>
      <c r="M464" s="187" t="e">
        <f>K464/I464</f>
        <v>#DIV/0!</v>
      </c>
      <c r="N464" s="441">
        <f>H464</f>
        <v>454</v>
      </c>
      <c r="O464" s="443">
        <f t="shared" ref="O464:O466" si="659">H464-N464</f>
        <v>0</v>
      </c>
      <c r="P464" s="379">
        <f t="shared" si="558"/>
        <v>1</v>
      </c>
      <c r="Q464" s="173" t="e">
        <f>D464+H464-N464-#REF!</f>
        <v>#REF!</v>
      </c>
      <c r="R464" s="441">
        <f t="shared" si="652"/>
        <v>0</v>
      </c>
      <c r="S464" s="550"/>
      <c r="T464" s="69" t="e">
        <f t="shared" si="625"/>
        <v>#REF!</v>
      </c>
      <c r="CJ464" s="69" t="b">
        <f t="shared" ref="CJ464:CJ527" si="660">N464+O464=H464</f>
        <v>1</v>
      </c>
    </row>
    <row r="465" spans="1:88" s="409" customFormat="1" ht="30.75" customHeight="1" x14ac:dyDescent="0.25">
      <c r="A465" s="296"/>
      <c r="B465" s="172" t="s">
        <v>32</v>
      </c>
      <c r="C465" s="452"/>
      <c r="D465" s="441"/>
      <c r="E465" s="441"/>
      <c r="F465" s="173"/>
      <c r="G465" s="441"/>
      <c r="H465" s="173"/>
      <c r="I465" s="441"/>
      <c r="J465" s="170"/>
      <c r="K465" s="441"/>
      <c r="L465" s="170"/>
      <c r="M465" s="170"/>
      <c r="N465" s="441"/>
      <c r="O465" s="443">
        <f t="shared" si="659"/>
        <v>0</v>
      </c>
      <c r="P465" s="170"/>
      <c r="Q465" s="18" t="e">
        <f>D465+H465-N465-#REF!</f>
        <v>#REF!</v>
      </c>
      <c r="R465" s="441">
        <f t="shared" si="652"/>
        <v>0</v>
      </c>
      <c r="S465" s="550"/>
      <c r="T465" s="69" t="e">
        <f t="shared" si="625"/>
        <v>#REF!</v>
      </c>
      <c r="CJ465" s="69" t="b">
        <f t="shared" si="660"/>
        <v>1</v>
      </c>
    </row>
    <row r="466" spans="1:88" s="409" customFormat="1" ht="30.75" customHeight="1" collapsed="1" x14ac:dyDescent="0.25">
      <c r="A466" s="297"/>
      <c r="B466" s="172" t="s">
        <v>17</v>
      </c>
      <c r="C466" s="452"/>
      <c r="D466" s="441"/>
      <c r="E466" s="441"/>
      <c r="F466" s="173"/>
      <c r="G466" s="441"/>
      <c r="H466" s="173"/>
      <c r="I466" s="441"/>
      <c r="J466" s="187"/>
      <c r="K466" s="441"/>
      <c r="L466" s="187"/>
      <c r="M466" s="187"/>
      <c r="N466" s="441"/>
      <c r="O466" s="443">
        <f t="shared" si="659"/>
        <v>0</v>
      </c>
      <c r="P466" s="187"/>
      <c r="Q466" s="173" t="e">
        <f>D466+H466-N466-#REF!</f>
        <v>#REF!</v>
      </c>
      <c r="R466" s="441">
        <f t="shared" si="652"/>
        <v>0</v>
      </c>
      <c r="S466" s="551"/>
      <c r="T466" s="69" t="e">
        <f t="shared" si="625"/>
        <v>#REF!</v>
      </c>
      <c r="CJ466" s="69" t="b">
        <f t="shared" si="660"/>
        <v>1</v>
      </c>
    </row>
    <row r="467" spans="1:88" s="68" customFormat="1" ht="209.25" x14ac:dyDescent="0.25">
      <c r="A467" s="294" t="s">
        <v>310</v>
      </c>
      <c r="B467" s="168" t="s">
        <v>460</v>
      </c>
      <c r="C467" s="252" t="s">
        <v>23</v>
      </c>
      <c r="D467" s="64">
        <f t="shared" ref="D467:I467" si="661">SUM(D468:D472)</f>
        <v>0</v>
      </c>
      <c r="E467" s="64">
        <f t="shared" si="661"/>
        <v>0</v>
      </c>
      <c r="F467" s="64">
        <f t="shared" si="661"/>
        <v>0</v>
      </c>
      <c r="G467" s="64">
        <f t="shared" si="661"/>
        <v>12.3</v>
      </c>
      <c r="H467" s="64">
        <f t="shared" si="661"/>
        <v>12.3</v>
      </c>
      <c r="I467" s="64">
        <f t="shared" si="661"/>
        <v>0</v>
      </c>
      <c r="J467" s="295">
        <f>I467/H467</f>
        <v>0</v>
      </c>
      <c r="K467" s="301">
        <f>SUM(K468:K472)</f>
        <v>0</v>
      </c>
      <c r="L467" s="295">
        <f>K467/H467</f>
        <v>0</v>
      </c>
      <c r="M467" s="295" t="e">
        <f>K467/I467</f>
        <v>#DIV/0!</v>
      </c>
      <c r="N467" s="64">
        <f>SUM(N468:N472)</f>
        <v>12.3</v>
      </c>
      <c r="O467" s="64">
        <f>H467-N467</f>
        <v>0</v>
      </c>
      <c r="P467" s="169">
        <f t="shared" ref="P467:P484" si="662">N467/H467</f>
        <v>1</v>
      </c>
      <c r="Q467" s="64" t="e">
        <f>D467+H467-N467-#REF!</f>
        <v>#REF!</v>
      </c>
      <c r="R467" s="64">
        <f t="shared" si="652"/>
        <v>0</v>
      </c>
      <c r="S467" s="549" t="s">
        <v>513</v>
      </c>
      <c r="T467" s="67" t="e">
        <f t="shared" si="625"/>
        <v>#REF!</v>
      </c>
      <c r="CJ467" s="69" t="b">
        <f t="shared" si="660"/>
        <v>1</v>
      </c>
    </row>
    <row r="468" spans="1:88" s="409" customFormat="1" ht="36.75" customHeight="1" x14ac:dyDescent="0.25">
      <c r="A468" s="296"/>
      <c r="B468" s="299" t="s">
        <v>16</v>
      </c>
      <c r="C468" s="340"/>
      <c r="D468" s="443"/>
      <c r="E468" s="443"/>
      <c r="F468" s="18"/>
      <c r="G468" s="65"/>
      <c r="H468" s="65"/>
      <c r="I468" s="443"/>
      <c r="J468" s="251" t="e">
        <f t="shared" ref="J468" si="663">I468/H468</f>
        <v>#DIV/0!</v>
      </c>
      <c r="K468" s="292"/>
      <c r="L468" s="251" t="e">
        <f t="shared" ref="L468" si="664">K468/H468</f>
        <v>#DIV/0!</v>
      </c>
      <c r="M468" s="251" t="e">
        <f t="shared" ref="M468" si="665">K468/I468</f>
        <v>#DIV/0!</v>
      </c>
      <c r="N468" s="443"/>
      <c r="O468" s="65">
        <f>H468-N468</f>
        <v>0</v>
      </c>
      <c r="P468" s="170" t="e">
        <f t="shared" si="662"/>
        <v>#DIV/0!</v>
      </c>
      <c r="Q468" s="18" t="e">
        <f>D468+H468-N468-#REF!</f>
        <v>#REF!</v>
      </c>
      <c r="R468" s="65">
        <f t="shared" si="652"/>
        <v>0</v>
      </c>
      <c r="S468" s="550"/>
      <c r="T468" s="69" t="e">
        <f t="shared" si="625"/>
        <v>#REF!</v>
      </c>
      <c r="CJ468" s="69" t="b">
        <f t="shared" si="660"/>
        <v>1</v>
      </c>
    </row>
    <row r="469" spans="1:88" s="409" customFormat="1" ht="36.75" customHeight="1" x14ac:dyDescent="0.25">
      <c r="A469" s="296"/>
      <c r="B469" s="299" t="s">
        <v>14</v>
      </c>
      <c r="C469" s="340"/>
      <c r="D469" s="443"/>
      <c r="E469" s="443"/>
      <c r="F469" s="443">
        <f>D469-E469</f>
        <v>0</v>
      </c>
      <c r="G469" s="443">
        <v>12.3</v>
      </c>
      <c r="H469" s="443">
        <v>12.3</v>
      </c>
      <c r="I469" s="443"/>
      <c r="J469" s="251">
        <f>I469/H469</f>
        <v>0</v>
      </c>
      <c r="K469" s="292"/>
      <c r="L469" s="251">
        <f>K469/H469</f>
        <v>0</v>
      </c>
      <c r="M469" s="251" t="e">
        <f>K469/I469</f>
        <v>#DIV/0!</v>
      </c>
      <c r="N469" s="443">
        <v>12.3</v>
      </c>
      <c r="O469" s="65">
        <f t="shared" ref="O469:O472" si="666">H469-N469</f>
        <v>0</v>
      </c>
      <c r="P469" s="171">
        <f t="shared" si="662"/>
        <v>1</v>
      </c>
      <c r="Q469" s="18" t="e">
        <f>D469+H469-N469-#REF!</f>
        <v>#REF!</v>
      </c>
      <c r="R469" s="443">
        <f t="shared" si="652"/>
        <v>0</v>
      </c>
      <c r="S469" s="550"/>
      <c r="T469" s="69" t="e">
        <f t="shared" si="625"/>
        <v>#REF!</v>
      </c>
      <c r="CJ469" s="69" t="b">
        <f t="shared" si="660"/>
        <v>1</v>
      </c>
    </row>
    <row r="470" spans="1:88" s="409" customFormat="1" ht="36.75" customHeight="1" x14ac:dyDescent="0.25">
      <c r="A470" s="296"/>
      <c r="B470" s="299" t="s">
        <v>26</v>
      </c>
      <c r="C470" s="340"/>
      <c r="D470" s="443"/>
      <c r="E470" s="443"/>
      <c r="F470" s="443"/>
      <c r="G470" s="443"/>
      <c r="H470" s="443"/>
      <c r="I470" s="443"/>
      <c r="J470" s="251" t="e">
        <f t="shared" ref="J470:J472" si="667">I470/H470</f>
        <v>#DIV/0!</v>
      </c>
      <c r="K470" s="292"/>
      <c r="L470" s="251" t="e">
        <f t="shared" ref="L470:L472" si="668">K470/H470</f>
        <v>#DIV/0!</v>
      </c>
      <c r="M470" s="251" t="e">
        <f t="shared" ref="M470:M472" si="669">K470/I470</f>
        <v>#DIV/0!</v>
      </c>
      <c r="N470" s="443"/>
      <c r="O470" s="65">
        <f t="shared" si="666"/>
        <v>0</v>
      </c>
      <c r="P470" s="170" t="e">
        <f t="shared" si="662"/>
        <v>#DIV/0!</v>
      </c>
      <c r="Q470" s="18" t="e">
        <f>D470+H470-N470-#REF!</f>
        <v>#REF!</v>
      </c>
      <c r="R470" s="443">
        <f t="shared" si="652"/>
        <v>0</v>
      </c>
      <c r="S470" s="550"/>
      <c r="T470" s="69" t="e">
        <f t="shared" si="625"/>
        <v>#REF!</v>
      </c>
      <c r="CJ470" s="69" t="b">
        <f t="shared" si="660"/>
        <v>1</v>
      </c>
    </row>
    <row r="471" spans="1:88" s="409" customFormat="1" ht="36.75" customHeight="1" x14ac:dyDescent="0.25">
      <c r="A471" s="296"/>
      <c r="B471" s="172" t="s">
        <v>32</v>
      </c>
      <c r="C471" s="452"/>
      <c r="D471" s="441"/>
      <c r="E471" s="441"/>
      <c r="F471" s="173"/>
      <c r="G471" s="398"/>
      <c r="H471" s="398"/>
      <c r="I471" s="398"/>
      <c r="J471" s="251" t="e">
        <f t="shared" si="667"/>
        <v>#DIV/0!</v>
      </c>
      <c r="K471" s="430"/>
      <c r="L471" s="251" t="e">
        <f t="shared" si="668"/>
        <v>#DIV/0!</v>
      </c>
      <c r="M471" s="251" t="e">
        <f t="shared" si="669"/>
        <v>#DIV/0!</v>
      </c>
      <c r="N471" s="316"/>
      <c r="O471" s="65">
        <f t="shared" si="666"/>
        <v>0</v>
      </c>
      <c r="P471" s="170" t="e">
        <f t="shared" si="662"/>
        <v>#DIV/0!</v>
      </c>
      <c r="Q471" s="18" t="e">
        <f>D471+H471-N471-#REF!</f>
        <v>#REF!</v>
      </c>
      <c r="R471" s="398">
        <f t="shared" si="652"/>
        <v>0</v>
      </c>
      <c r="S471" s="550"/>
      <c r="T471" s="69" t="e">
        <f t="shared" si="625"/>
        <v>#REF!</v>
      </c>
      <c r="CJ471" s="69" t="b">
        <f t="shared" si="660"/>
        <v>1</v>
      </c>
    </row>
    <row r="472" spans="1:88" s="409" customFormat="1" ht="36.75" customHeight="1" collapsed="1" x14ac:dyDescent="0.25">
      <c r="A472" s="297"/>
      <c r="B472" s="299" t="s">
        <v>17</v>
      </c>
      <c r="C472" s="340"/>
      <c r="D472" s="443"/>
      <c r="E472" s="443"/>
      <c r="F472" s="18"/>
      <c r="G472" s="443"/>
      <c r="H472" s="18"/>
      <c r="I472" s="443"/>
      <c r="J472" s="251" t="e">
        <f t="shared" si="667"/>
        <v>#DIV/0!</v>
      </c>
      <c r="K472" s="292"/>
      <c r="L472" s="251" t="e">
        <f t="shared" si="668"/>
        <v>#DIV/0!</v>
      </c>
      <c r="M472" s="251" t="e">
        <f t="shared" si="669"/>
        <v>#DIV/0!</v>
      </c>
      <c r="N472" s="174"/>
      <c r="O472" s="65">
        <f t="shared" si="666"/>
        <v>0</v>
      </c>
      <c r="P472" s="170" t="e">
        <f t="shared" si="662"/>
        <v>#DIV/0!</v>
      </c>
      <c r="Q472" s="18" t="e">
        <f>D472+H472-N472-#REF!</f>
        <v>#REF!</v>
      </c>
      <c r="R472" s="443">
        <f t="shared" si="652"/>
        <v>0</v>
      </c>
      <c r="S472" s="551"/>
      <c r="T472" s="69" t="e">
        <f t="shared" si="625"/>
        <v>#REF!</v>
      </c>
      <c r="CJ472" s="69" t="b">
        <f t="shared" si="660"/>
        <v>1</v>
      </c>
    </row>
    <row r="473" spans="1:88" s="73" customFormat="1" ht="116.25" customHeight="1" outlineLevel="1" x14ac:dyDescent="0.25">
      <c r="A473" s="294" t="s">
        <v>311</v>
      </c>
      <c r="B473" s="168" t="s">
        <v>163</v>
      </c>
      <c r="C473" s="252" t="s">
        <v>23</v>
      </c>
      <c r="D473" s="64">
        <f t="shared" ref="D473:I473" si="670">SUM(D474:D478)</f>
        <v>0</v>
      </c>
      <c r="E473" s="64">
        <f t="shared" si="670"/>
        <v>0</v>
      </c>
      <c r="F473" s="64">
        <f t="shared" si="670"/>
        <v>0</v>
      </c>
      <c r="G473" s="64">
        <f t="shared" si="670"/>
        <v>26290.3</v>
      </c>
      <c r="H473" s="64">
        <f t="shared" si="670"/>
        <v>26290.3</v>
      </c>
      <c r="I473" s="64">
        <f t="shared" si="670"/>
        <v>0</v>
      </c>
      <c r="J473" s="169">
        <f>I473/H473</f>
        <v>0</v>
      </c>
      <c r="K473" s="64">
        <f>SUM(K474:K478)</f>
        <v>0</v>
      </c>
      <c r="L473" s="169">
        <f>K473/H473</f>
        <v>0</v>
      </c>
      <c r="M473" s="249" t="e">
        <f>K473/I473</f>
        <v>#DIV/0!</v>
      </c>
      <c r="N473" s="64">
        <f>SUM(N474:N478)</f>
        <v>26290.3</v>
      </c>
      <c r="O473" s="64">
        <f>H473-N473</f>
        <v>0</v>
      </c>
      <c r="P473" s="169">
        <f t="shared" si="662"/>
        <v>1</v>
      </c>
      <c r="Q473" s="64" t="e">
        <f>D473+H473-N473-#REF!</f>
        <v>#REF!</v>
      </c>
      <c r="R473" s="64">
        <f t="shared" si="652"/>
        <v>0</v>
      </c>
      <c r="S473" s="561" t="s">
        <v>461</v>
      </c>
      <c r="T473" s="69" t="b">
        <f t="shared" ref="T473:T482" si="671">H485-K485=Q485</f>
        <v>0</v>
      </c>
      <c r="CG473" s="329" t="s">
        <v>252</v>
      </c>
      <c r="CJ473" s="69" t="b">
        <f t="shared" si="660"/>
        <v>1</v>
      </c>
    </row>
    <row r="474" spans="1:88" s="409" customFormat="1" ht="28.5" customHeight="1" outlineLevel="1" x14ac:dyDescent="0.25">
      <c r="A474" s="296"/>
      <c r="B474" s="299" t="s">
        <v>16</v>
      </c>
      <c r="C474" s="340"/>
      <c r="D474" s="443"/>
      <c r="E474" s="443"/>
      <c r="F474" s="18"/>
      <c r="G474" s="443">
        <v>26290.3</v>
      </c>
      <c r="H474" s="443">
        <v>26290.3</v>
      </c>
      <c r="I474" s="443"/>
      <c r="J474" s="171">
        <f t="shared" ref="J474" si="672">I474/H474</f>
        <v>0</v>
      </c>
      <c r="K474" s="443"/>
      <c r="L474" s="171">
        <f t="shared" ref="L474" si="673">K474/H474</f>
        <v>0</v>
      </c>
      <c r="M474" s="170" t="e">
        <f t="shared" ref="M474" si="674">K474/I474</f>
        <v>#DIV/0!</v>
      </c>
      <c r="N474" s="443">
        <f>H474</f>
        <v>26290.3</v>
      </c>
      <c r="O474" s="443">
        <f>H474-N474</f>
        <v>0</v>
      </c>
      <c r="P474" s="171">
        <f t="shared" si="662"/>
        <v>1</v>
      </c>
      <c r="Q474" s="18" t="e">
        <f>D474+H474-N474-#REF!</f>
        <v>#REF!</v>
      </c>
      <c r="R474" s="443">
        <f t="shared" si="652"/>
        <v>0</v>
      </c>
      <c r="S474" s="562"/>
      <c r="T474" s="69" t="b">
        <f t="shared" si="671"/>
        <v>1</v>
      </c>
      <c r="CJ474" s="69" t="b">
        <f t="shared" si="660"/>
        <v>1</v>
      </c>
    </row>
    <row r="475" spans="1:88" s="409" customFormat="1" ht="28.5" customHeight="1" outlineLevel="1" x14ac:dyDescent="0.25">
      <c r="A475" s="296"/>
      <c r="B475" s="299" t="s">
        <v>14</v>
      </c>
      <c r="C475" s="340"/>
      <c r="D475" s="443"/>
      <c r="E475" s="443"/>
      <c r="F475" s="443">
        <f>D475-E475</f>
        <v>0</v>
      </c>
      <c r="G475" s="443"/>
      <c r="H475" s="443"/>
      <c r="I475" s="443"/>
      <c r="J475" s="170" t="e">
        <f>I475/H475</f>
        <v>#DIV/0!</v>
      </c>
      <c r="K475" s="174"/>
      <c r="L475" s="170" t="e">
        <f>K475/H475</f>
        <v>#DIV/0!</v>
      </c>
      <c r="M475" s="170" t="e">
        <f>K475/I475</f>
        <v>#DIV/0!</v>
      </c>
      <c r="N475" s="174"/>
      <c r="O475" s="443">
        <f t="shared" ref="O475:O484" si="675">H475-N475</f>
        <v>0</v>
      </c>
      <c r="P475" s="170" t="e">
        <f t="shared" si="662"/>
        <v>#DIV/0!</v>
      </c>
      <c r="Q475" s="18" t="e">
        <f>D475+H475-N475-#REF!</f>
        <v>#REF!</v>
      </c>
      <c r="R475" s="443">
        <f t="shared" si="652"/>
        <v>0</v>
      </c>
      <c r="S475" s="562"/>
      <c r="T475" s="69" t="b">
        <f t="shared" si="671"/>
        <v>0</v>
      </c>
      <c r="CJ475" s="69" t="b">
        <f t="shared" si="660"/>
        <v>1</v>
      </c>
    </row>
    <row r="476" spans="1:88" s="409" customFormat="1" ht="28.5" customHeight="1" outlineLevel="1" x14ac:dyDescent="0.25">
      <c r="A476" s="296"/>
      <c r="B476" s="299" t="s">
        <v>26</v>
      </c>
      <c r="C476" s="340"/>
      <c r="D476" s="443"/>
      <c r="E476" s="443"/>
      <c r="F476" s="443"/>
      <c r="G476" s="443"/>
      <c r="H476" s="443"/>
      <c r="I476" s="443"/>
      <c r="J476" s="170" t="e">
        <f t="shared" ref="J476:J478" si="676">I476/H476</f>
        <v>#DIV/0!</v>
      </c>
      <c r="K476" s="174"/>
      <c r="L476" s="170" t="e">
        <f t="shared" ref="L476:L478" si="677">K476/H476</f>
        <v>#DIV/0!</v>
      </c>
      <c r="M476" s="170" t="e">
        <f t="shared" ref="M476:M478" si="678">K476/I476</f>
        <v>#DIV/0!</v>
      </c>
      <c r="N476" s="174"/>
      <c r="O476" s="443">
        <f t="shared" si="675"/>
        <v>0</v>
      </c>
      <c r="P476" s="170" t="e">
        <f t="shared" si="662"/>
        <v>#DIV/0!</v>
      </c>
      <c r="Q476" s="18" t="e">
        <f>D476+H476-N476-#REF!</f>
        <v>#REF!</v>
      </c>
      <c r="R476" s="443">
        <f t="shared" si="652"/>
        <v>0</v>
      </c>
      <c r="S476" s="562"/>
      <c r="T476" s="69" t="b">
        <f t="shared" si="671"/>
        <v>0</v>
      </c>
      <c r="CJ476" s="69" t="b">
        <f t="shared" si="660"/>
        <v>1</v>
      </c>
    </row>
    <row r="477" spans="1:88" s="409" customFormat="1" ht="28.5" customHeight="1" outlineLevel="1" x14ac:dyDescent="0.25">
      <c r="A477" s="296"/>
      <c r="B477" s="172" t="s">
        <v>32</v>
      </c>
      <c r="C477" s="452"/>
      <c r="D477" s="441"/>
      <c r="E477" s="441"/>
      <c r="F477" s="173"/>
      <c r="G477" s="441"/>
      <c r="H477" s="173"/>
      <c r="I477" s="441"/>
      <c r="J477" s="170" t="e">
        <f t="shared" si="676"/>
        <v>#DIV/0!</v>
      </c>
      <c r="K477" s="441"/>
      <c r="L477" s="170" t="e">
        <f t="shared" si="677"/>
        <v>#DIV/0!</v>
      </c>
      <c r="M477" s="170" t="e">
        <f t="shared" si="678"/>
        <v>#DIV/0!</v>
      </c>
      <c r="N477" s="441"/>
      <c r="O477" s="443">
        <f t="shared" si="675"/>
        <v>0</v>
      </c>
      <c r="P477" s="170" t="e">
        <f t="shared" si="662"/>
        <v>#DIV/0!</v>
      </c>
      <c r="Q477" s="18" t="e">
        <f>D477+H477-N477-#REF!</f>
        <v>#REF!</v>
      </c>
      <c r="R477" s="441">
        <f t="shared" si="652"/>
        <v>0</v>
      </c>
      <c r="S477" s="562"/>
      <c r="T477" s="69" t="b">
        <f t="shared" si="671"/>
        <v>1</v>
      </c>
      <c r="CJ477" s="69" t="b">
        <f t="shared" si="660"/>
        <v>1</v>
      </c>
    </row>
    <row r="478" spans="1:88" s="409" customFormat="1" ht="28.5" customHeight="1" outlineLevel="1" collapsed="1" x14ac:dyDescent="0.25">
      <c r="A478" s="297"/>
      <c r="B478" s="299" t="s">
        <v>17</v>
      </c>
      <c r="C478" s="340"/>
      <c r="D478" s="443"/>
      <c r="E478" s="443"/>
      <c r="F478" s="18"/>
      <c r="G478" s="443"/>
      <c r="H478" s="18"/>
      <c r="I478" s="443"/>
      <c r="J478" s="170" t="e">
        <f t="shared" si="676"/>
        <v>#DIV/0!</v>
      </c>
      <c r="K478" s="443"/>
      <c r="L478" s="170" t="e">
        <f t="shared" si="677"/>
        <v>#DIV/0!</v>
      </c>
      <c r="M478" s="170" t="e">
        <f t="shared" si="678"/>
        <v>#DIV/0!</v>
      </c>
      <c r="N478" s="443"/>
      <c r="O478" s="443">
        <f t="shared" si="675"/>
        <v>0</v>
      </c>
      <c r="P478" s="170" t="e">
        <f t="shared" si="662"/>
        <v>#DIV/0!</v>
      </c>
      <c r="Q478" s="18" t="e">
        <f>D478+H478-N478-#REF!</f>
        <v>#REF!</v>
      </c>
      <c r="R478" s="443">
        <f t="shared" si="652"/>
        <v>0</v>
      </c>
      <c r="S478" s="563"/>
      <c r="T478" s="69" t="b">
        <f t="shared" si="671"/>
        <v>0</v>
      </c>
      <c r="CJ478" s="69" t="b">
        <f t="shared" si="660"/>
        <v>1</v>
      </c>
    </row>
    <row r="479" spans="1:88" s="72" customFormat="1" ht="51.75" customHeight="1" x14ac:dyDescent="0.25">
      <c r="A479" s="294" t="s">
        <v>312</v>
      </c>
      <c r="B479" s="168" t="s">
        <v>514</v>
      </c>
      <c r="C479" s="252" t="s">
        <v>23</v>
      </c>
      <c r="D479" s="64">
        <f t="shared" ref="D479:I479" si="679">SUM(D480:D484)</f>
        <v>0</v>
      </c>
      <c r="E479" s="64">
        <f t="shared" si="679"/>
        <v>0</v>
      </c>
      <c r="F479" s="64">
        <f t="shared" si="679"/>
        <v>0</v>
      </c>
      <c r="G479" s="64">
        <f t="shared" si="679"/>
        <v>1917.6</v>
      </c>
      <c r="H479" s="64">
        <f t="shared" si="679"/>
        <v>1917.6</v>
      </c>
      <c r="I479" s="259">
        <f t="shared" si="679"/>
        <v>0</v>
      </c>
      <c r="J479" s="295">
        <f>I479/H479</f>
        <v>0</v>
      </c>
      <c r="K479" s="301">
        <f>SUM(K480:K484)</f>
        <v>0</v>
      </c>
      <c r="L479" s="295">
        <f>K479/H479</f>
        <v>0</v>
      </c>
      <c r="M479" s="295" t="e">
        <f>K479/I479</f>
        <v>#DIV/0!</v>
      </c>
      <c r="N479" s="64">
        <f>SUM(N480:N484)</f>
        <v>1917.6</v>
      </c>
      <c r="O479" s="301">
        <f t="shared" si="675"/>
        <v>0</v>
      </c>
      <c r="P479" s="169">
        <f t="shared" si="662"/>
        <v>1</v>
      </c>
      <c r="Q479" s="64" t="e">
        <f>D479+H479-N479-#REF!</f>
        <v>#REF!</v>
      </c>
      <c r="R479" s="298">
        <f t="shared" si="652"/>
        <v>0</v>
      </c>
      <c r="S479" s="549" t="s">
        <v>535</v>
      </c>
      <c r="T479" s="71" t="b">
        <f t="shared" si="671"/>
        <v>0</v>
      </c>
      <c r="CJ479" s="69" t="b">
        <f t="shared" si="660"/>
        <v>1</v>
      </c>
    </row>
    <row r="480" spans="1:88" s="409" customFormat="1" x14ac:dyDescent="0.25">
      <c r="A480" s="296"/>
      <c r="B480" s="299" t="s">
        <v>16</v>
      </c>
      <c r="C480" s="340"/>
      <c r="D480" s="443"/>
      <c r="E480" s="443"/>
      <c r="F480" s="18"/>
      <c r="G480" s="443"/>
      <c r="H480" s="443"/>
      <c r="I480" s="443"/>
      <c r="J480" s="251" t="e">
        <f t="shared" ref="J480" si="680">I480/H480</f>
        <v>#DIV/0!</v>
      </c>
      <c r="K480" s="292"/>
      <c r="L480" s="251" t="e">
        <f t="shared" ref="L480" si="681">K480/H480</f>
        <v>#DIV/0!</v>
      </c>
      <c r="M480" s="251" t="e">
        <f t="shared" ref="M480" si="682">K480/I480</f>
        <v>#DIV/0!</v>
      </c>
      <c r="N480" s="292"/>
      <c r="O480" s="292">
        <f>H480-N480</f>
        <v>0</v>
      </c>
      <c r="P480" s="251" t="e">
        <f t="shared" si="662"/>
        <v>#DIV/0!</v>
      </c>
      <c r="Q480" s="18" t="e">
        <f>D480+H480-N480-#REF!</f>
        <v>#REF!</v>
      </c>
      <c r="R480" s="46">
        <f t="shared" si="652"/>
        <v>0</v>
      </c>
      <c r="S480" s="550"/>
      <c r="T480" s="69" t="b">
        <f t="shared" si="671"/>
        <v>1</v>
      </c>
      <c r="CJ480" s="69" t="b">
        <f t="shared" si="660"/>
        <v>1</v>
      </c>
    </row>
    <row r="481" spans="1:88" s="409" customFormat="1" x14ac:dyDescent="0.25">
      <c r="A481" s="296"/>
      <c r="B481" s="299" t="s">
        <v>14</v>
      </c>
      <c r="C481" s="340"/>
      <c r="D481" s="443"/>
      <c r="E481" s="443"/>
      <c r="F481" s="443">
        <f>D481-E481</f>
        <v>0</v>
      </c>
      <c r="G481" s="443">
        <v>448.8</v>
      </c>
      <c r="H481" s="443">
        <v>448.8</v>
      </c>
      <c r="I481" s="443"/>
      <c r="J481" s="251">
        <f>I481/H481</f>
        <v>0</v>
      </c>
      <c r="K481" s="292"/>
      <c r="L481" s="251">
        <f>K481/H481</f>
        <v>0</v>
      </c>
      <c r="M481" s="251" t="e">
        <f>K481/I481</f>
        <v>#DIV/0!</v>
      </c>
      <c r="N481" s="443">
        <v>448.8</v>
      </c>
      <c r="O481" s="292">
        <f t="shared" si="675"/>
        <v>0</v>
      </c>
      <c r="P481" s="246">
        <f t="shared" si="662"/>
        <v>1</v>
      </c>
      <c r="Q481" s="18" t="e">
        <f>D481+H481-N481-#REF!</f>
        <v>#REF!</v>
      </c>
      <c r="R481" s="442">
        <f t="shared" si="652"/>
        <v>0</v>
      </c>
      <c r="S481" s="550"/>
      <c r="T481" s="69" t="b">
        <f t="shared" si="671"/>
        <v>0</v>
      </c>
      <c r="CJ481" s="69" t="b">
        <f t="shared" si="660"/>
        <v>1</v>
      </c>
    </row>
    <row r="482" spans="1:88" s="409" customFormat="1" x14ac:dyDescent="0.25">
      <c r="A482" s="296"/>
      <c r="B482" s="299" t="s">
        <v>26</v>
      </c>
      <c r="C482" s="340"/>
      <c r="D482" s="443"/>
      <c r="E482" s="443"/>
      <c r="F482" s="443"/>
      <c r="G482" s="443">
        <v>1468.8</v>
      </c>
      <c r="H482" s="443">
        <v>1468.8</v>
      </c>
      <c r="I482" s="443"/>
      <c r="J482" s="170">
        <f t="shared" ref="J482:J484" si="683">I482/H482</f>
        <v>0</v>
      </c>
      <c r="K482" s="443"/>
      <c r="L482" s="170">
        <f t="shared" ref="L482:L484" si="684">K482/H482</f>
        <v>0</v>
      </c>
      <c r="M482" s="170" t="e">
        <f t="shared" ref="M482:M484" si="685">K482/I482</f>
        <v>#DIV/0!</v>
      </c>
      <c r="N482" s="443">
        <v>1468.8</v>
      </c>
      <c r="O482" s="443">
        <f t="shared" si="675"/>
        <v>0</v>
      </c>
      <c r="P482" s="246">
        <f t="shared" si="662"/>
        <v>1</v>
      </c>
      <c r="Q482" s="18" t="e">
        <f>D482+H482-N482-#REF!</f>
        <v>#REF!</v>
      </c>
      <c r="R482" s="442">
        <f t="shared" si="652"/>
        <v>0</v>
      </c>
      <c r="S482" s="550"/>
      <c r="T482" s="69" t="b">
        <f t="shared" si="671"/>
        <v>0</v>
      </c>
      <c r="CJ482" s="69" t="b">
        <f t="shared" si="660"/>
        <v>1</v>
      </c>
    </row>
    <row r="483" spans="1:88" s="409" customFormat="1" x14ac:dyDescent="0.25">
      <c r="A483" s="296"/>
      <c r="B483" s="172" t="s">
        <v>32</v>
      </c>
      <c r="C483" s="452"/>
      <c r="D483" s="441"/>
      <c r="E483" s="441"/>
      <c r="F483" s="173"/>
      <c r="G483" s="441"/>
      <c r="H483" s="173"/>
      <c r="I483" s="441"/>
      <c r="J483" s="170" t="e">
        <f t="shared" si="683"/>
        <v>#DIV/0!</v>
      </c>
      <c r="K483" s="441"/>
      <c r="L483" s="170" t="e">
        <f t="shared" si="684"/>
        <v>#DIV/0!</v>
      </c>
      <c r="M483" s="170" t="e">
        <f t="shared" si="685"/>
        <v>#DIV/0!</v>
      </c>
      <c r="N483" s="441"/>
      <c r="O483" s="441">
        <f t="shared" si="675"/>
        <v>0</v>
      </c>
      <c r="P483" s="170" t="e">
        <f t="shared" si="662"/>
        <v>#DIV/0!</v>
      </c>
      <c r="Q483" s="18" t="e">
        <f>D483+H483-N483-#REF!</f>
        <v>#REF!</v>
      </c>
      <c r="R483" s="300">
        <f t="shared" si="652"/>
        <v>0</v>
      </c>
      <c r="S483" s="550"/>
      <c r="T483" s="69" t="b">
        <f t="shared" ref="T483:T496" si="686">H495-K495=Q495</f>
        <v>1</v>
      </c>
      <c r="CJ483" s="69" t="b">
        <f t="shared" si="660"/>
        <v>1</v>
      </c>
    </row>
    <row r="484" spans="1:88" s="409" customFormat="1" x14ac:dyDescent="0.25">
      <c r="A484" s="297"/>
      <c r="B484" s="299" t="s">
        <v>17</v>
      </c>
      <c r="C484" s="340"/>
      <c r="D484" s="443"/>
      <c r="E484" s="443"/>
      <c r="F484" s="18"/>
      <c r="G484" s="443"/>
      <c r="H484" s="18"/>
      <c r="I484" s="443"/>
      <c r="J484" s="170" t="e">
        <f t="shared" si="683"/>
        <v>#DIV/0!</v>
      </c>
      <c r="K484" s="443"/>
      <c r="L484" s="170" t="e">
        <f t="shared" si="684"/>
        <v>#DIV/0!</v>
      </c>
      <c r="M484" s="170" t="e">
        <f t="shared" si="685"/>
        <v>#DIV/0!</v>
      </c>
      <c r="N484" s="443"/>
      <c r="O484" s="443">
        <f t="shared" si="675"/>
        <v>0</v>
      </c>
      <c r="P484" s="170" t="e">
        <f t="shared" si="662"/>
        <v>#DIV/0!</v>
      </c>
      <c r="Q484" s="18" t="e">
        <f>D484+H484-N484-#REF!</f>
        <v>#REF!</v>
      </c>
      <c r="R484" s="46">
        <f t="shared" si="652"/>
        <v>0</v>
      </c>
      <c r="S484" s="551"/>
      <c r="T484" s="69" t="b">
        <f t="shared" si="686"/>
        <v>1</v>
      </c>
      <c r="CJ484" s="69" t="b">
        <f t="shared" si="660"/>
        <v>1</v>
      </c>
    </row>
    <row r="485" spans="1:88" s="423" customFormat="1" ht="180" customHeight="1" x14ac:dyDescent="0.25">
      <c r="A485" s="565" t="s">
        <v>56</v>
      </c>
      <c r="B485" s="76" t="s">
        <v>48</v>
      </c>
      <c r="C485" s="76" t="s">
        <v>15</v>
      </c>
      <c r="D485" s="77">
        <f t="shared" ref="D485:I485" si="687">SUM(D486:D490)</f>
        <v>0</v>
      </c>
      <c r="E485" s="77">
        <f t="shared" si="687"/>
        <v>0</v>
      </c>
      <c r="F485" s="77">
        <f t="shared" si="687"/>
        <v>0</v>
      </c>
      <c r="G485" s="77">
        <f t="shared" si="687"/>
        <v>162387.47</v>
      </c>
      <c r="H485" s="77">
        <f t="shared" si="687"/>
        <v>162387.47</v>
      </c>
      <c r="I485" s="77">
        <f t="shared" si="687"/>
        <v>0</v>
      </c>
      <c r="J485" s="79">
        <f>I485/H485</f>
        <v>0</v>
      </c>
      <c r="K485" s="77">
        <f t="shared" ref="K485" si="688">SUM(K486:K490)</f>
        <v>0</v>
      </c>
      <c r="L485" s="80">
        <f>K485/H485</f>
        <v>0</v>
      </c>
      <c r="M485" s="110" t="e">
        <f>K485/I485</f>
        <v>#DIV/0!</v>
      </c>
      <c r="N485" s="77">
        <f t="shared" ref="N485:O485" si="689">SUM(N486:N490)</f>
        <v>160426.67000000001</v>
      </c>
      <c r="O485" s="77">
        <f t="shared" si="689"/>
        <v>1960.8</v>
      </c>
      <c r="P485" s="80">
        <f t="shared" ref="P485:P496" si="690">N485/H485</f>
        <v>0.99</v>
      </c>
      <c r="Q485" s="77">
        <f t="shared" ref="Q485:Q508" si="691">H485-N485</f>
        <v>1960.8</v>
      </c>
      <c r="R485" s="77">
        <f t="shared" ref="R485:R490" si="692">I485-K485</f>
        <v>0</v>
      </c>
      <c r="S485" s="568" t="s">
        <v>405</v>
      </c>
      <c r="T485" s="422" t="b">
        <f t="shared" si="686"/>
        <v>0</v>
      </c>
      <c r="CJ485" s="69" t="b">
        <f t="shared" si="660"/>
        <v>1</v>
      </c>
    </row>
    <row r="486" spans="1:88" s="324" customFormat="1" x14ac:dyDescent="0.25">
      <c r="A486" s="566"/>
      <c r="B486" s="89" t="s">
        <v>16</v>
      </c>
      <c r="C486" s="89"/>
      <c r="D486" s="101"/>
      <c r="E486" s="101"/>
      <c r="F486" s="97"/>
      <c r="G486" s="101">
        <f t="shared" ref="G486:I490" si="693">G492+G510+G522+G570</f>
        <v>0</v>
      </c>
      <c r="H486" s="101">
        <f t="shared" si="693"/>
        <v>0</v>
      </c>
      <c r="I486" s="101">
        <f t="shared" si="693"/>
        <v>0</v>
      </c>
      <c r="J486" s="112" t="e">
        <f t="shared" ref="J486:J487" si="694">I486/H486</f>
        <v>#DIV/0!</v>
      </c>
      <c r="K486" s="101">
        <f>K492+K510+K522+K570</f>
        <v>0</v>
      </c>
      <c r="L486" s="115" t="e">
        <f>K486/H486</f>
        <v>#DIV/0!</v>
      </c>
      <c r="M486" s="115" t="e">
        <f t="shared" ref="M486:M490" si="695">K486/I486</f>
        <v>#DIV/0!</v>
      </c>
      <c r="N486" s="101">
        <f t="shared" ref="N486:O490" si="696">N492+N510+N522+N570</f>
        <v>0</v>
      </c>
      <c r="O486" s="101">
        <f t="shared" si="696"/>
        <v>0</v>
      </c>
      <c r="P486" s="115" t="e">
        <f t="shared" si="690"/>
        <v>#DIV/0!</v>
      </c>
      <c r="Q486" s="101">
        <f t="shared" si="691"/>
        <v>0</v>
      </c>
      <c r="R486" s="101">
        <f t="shared" si="692"/>
        <v>0</v>
      </c>
      <c r="S486" s="569"/>
      <c r="T486" s="323" t="b">
        <f t="shared" si="686"/>
        <v>1</v>
      </c>
      <c r="CJ486" s="69" t="b">
        <f t="shared" si="660"/>
        <v>1</v>
      </c>
    </row>
    <row r="487" spans="1:88" s="324" customFormat="1" x14ac:dyDescent="0.25">
      <c r="A487" s="566"/>
      <c r="B487" s="89" t="s">
        <v>14</v>
      </c>
      <c r="C487" s="89"/>
      <c r="D487" s="101"/>
      <c r="E487" s="101"/>
      <c r="F487" s="97"/>
      <c r="G487" s="101">
        <f t="shared" si="693"/>
        <v>67954.100000000006</v>
      </c>
      <c r="H487" s="101">
        <f t="shared" si="693"/>
        <v>67954.100000000006</v>
      </c>
      <c r="I487" s="101">
        <f t="shared" si="693"/>
        <v>0</v>
      </c>
      <c r="J487" s="102">
        <f t="shared" si="694"/>
        <v>0</v>
      </c>
      <c r="K487" s="101">
        <f>K493+K511+K523+K571</f>
        <v>0</v>
      </c>
      <c r="L487" s="103">
        <f>K487/H487</f>
        <v>0</v>
      </c>
      <c r="M487" s="115" t="e">
        <f t="shared" si="695"/>
        <v>#DIV/0!</v>
      </c>
      <c r="N487" s="101">
        <f t="shared" si="696"/>
        <v>67954.100000000006</v>
      </c>
      <c r="O487" s="101">
        <f t="shared" si="696"/>
        <v>0</v>
      </c>
      <c r="P487" s="103">
        <f t="shared" si="690"/>
        <v>1</v>
      </c>
      <c r="Q487" s="101">
        <f t="shared" si="691"/>
        <v>0</v>
      </c>
      <c r="R487" s="101">
        <f t="shared" si="692"/>
        <v>0</v>
      </c>
      <c r="S487" s="569"/>
      <c r="T487" s="323" t="b">
        <f t="shared" si="686"/>
        <v>0</v>
      </c>
      <c r="CJ487" s="69" t="b">
        <f t="shared" si="660"/>
        <v>1</v>
      </c>
    </row>
    <row r="488" spans="1:88" s="324" customFormat="1" x14ac:dyDescent="0.25">
      <c r="A488" s="566"/>
      <c r="B488" s="104" t="s">
        <v>25</v>
      </c>
      <c r="C488" s="89"/>
      <c r="D488" s="101"/>
      <c r="E488" s="101"/>
      <c r="F488" s="101"/>
      <c r="G488" s="101">
        <f t="shared" si="693"/>
        <v>51250.37</v>
      </c>
      <c r="H488" s="101">
        <f t="shared" si="693"/>
        <v>51250.37</v>
      </c>
      <c r="I488" s="101">
        <f t="shared" si="693"/>
        <v>0</v>
      </c>
      <c r="J488" s="102">
        <f>I488/H488</f>
        <v>0</v>
      </c>
      <c r="K488" s="101">
        <f>K494+K512+K524+K572</f>
        <v>0</v>
      </c>
      <c r="L488" s="103">
        <f t="shared" ref="L488:L490" si="697">K488/H488</f>
        <v>0</v>
      </c>
      <c r="M488" s="115" t="e">
        <f t="shared" si="695"/>
        <v>#DIV/0!</v>
      </c>
      <c r="N488" s="101">
        <f t="shared" si="696"/>
        <v>49289.57</v>
      </c>
      <c r="O488" s="101">
        <f t="shared" si="696"/>
        <v>1960.8</v>
      </c>
      <c r="P488" s="103">
        <f t="shared" si="690"/>
        <v>0.96</v>
      </c>
      <c r="Q488" s="101">
        <f t="shared" si="691"/>
        <v>1960.8</v>
      </c>
      <c r="R488" s="101">
        <f t="shared" si="692"/>
        <v>0</v>
      </c>
      <c r="S488" s="569"/>
      <c r="T488" s="323" t="b">
        <f t="shared" si="686"/>
        <v>0</v>
      </c>
      <c r="CJ488" s="69" t="b">
        <f t="shared" si="660"/>
        <v>1</v>
      </c>
    </row>
    <row r="489" spans="1:88" s="324" customFormat="1" x14ac:dyDescent="0.25">
      <c r="A489" s="566"/>
      <c r="B489" s="94" t="s">
        <v>32</v>
      </c>
      <c r="C489" s="81"/>
      <c r="D489" s="47"/>
      <c r="E489" s="47"/>
      <c r="F489" s="47"/>
      <c r="G489" s="101">
        <f t="shared" si="693"/>
        <v>0</v>
      </c>
      <c r="H489" s="101">
        <f t="shared" si="693"/>
        <v>0</v>
      </c>
      <c r="I489" s="101">
        <f t="shared" si="693"/>
        <v>0</v>
      </c>
      <c r="J489" s="112" t="e">
        <f t="shared" ref="J489:J490" si="698">I489/H489</f>
        <v>#DIV/0!</v>
      </c>
      <c r="K489" s="101">
        <f>K495+K513+K525+K573</f>
        <v>0</v>
      </c>
      <c r="L489" s="115" t="e">
        <f t="shared" si="697"/>
        <v>#DIV/0!</v>
      </c>
      <c r="M489" s="115" t="e">
        <f t="shared" si="695"/>
        <v>#DIV/0!</v>
      </c>
      <c r="N489" s="101">
        <f t="shared" si="696"/>
        <v>0</v>
      </c>
      <c r="O489" s="101">
        <f t="shared" si="696"/>
        <v>0</v>
      </c>
      <c r="P489" s="115" t="e">
        <f t="shared" si="690"/>
        <v>#DIV/0!</v>
      </c>
      <c r="Q489" s="101">
        <f t="shared" si="691"/>
        <v>0</v>
      </c>
      <c r="R489" s="101">
        <f t="shared" si="692"/>
        <v>0</v>
      </c>
      <c r="S489" s="569"/>
      <c r="T489" s="323" t="b">
        <f t="shared" si="686"/>
        <v>1</v>
      </c>
      <c r="CJ489" s="69" t="b">
        <f t="shared" si="660"/>
        <v>1</v>
      </c>
    </row>
    <row r="490" spans="1:88" s="324" customFormat="1" ht="34.5" customHeight="1" x14ac:dyDescent="0.25">
      <c r="A490" s="567"/>
      <c r="B490" s="96" t="s">
        <v>17</v>
      </c>
      <c r="C490" s="89"/>
      <c r="D490" s="101"/>
      <c r="E490" s="101"/>
      <c r="F490" s="101"/>
      <c r="G490" s="101">
        <f t="shared" si="693"/>
        <v>43183</v>
      </c>
      <c r="H490" s="101">
        <f t="shared" si="693"/>
        <v>43183</v>
      </c>
      <c r="I490" s="101">
        <f t="shared" si="693"/>
        <v>0</v>
      </c>
      <c r="J490" s="102">
        <f t="shared" si="698"/>
        <v>0</v>
      </c>
      <c r="K490" s="101">
        <f>K496+K514+K526+K574</f>
        <v>0</v>
      </c>
      <c r="L490" s="103">
        <f t="shared" si="697"/>
        <v>0</v>
      </c>
      <c r="M490" s="115" t="e">
        <f t="shared" si="695"/>
        <v>#DIV/0!</v>
      </c>
      <c r="N490" s="101">
        <f t="shared" si="696"/>
        <v>43183</v>
      </c>
      <c r="O490" s="101">
        <f t="shared" si="696"/>
        <v>0</v>
      </c>
      <c r="P490" s="103">
        <f t="shared" si="690"/>
        <v>1</v>
      </c>
      <c r="Q490" s="101">
        <f t="shared" si="691"/>
        <v>0</v>
      </c>
      <c r="R490" s="101">
        <f t="shared" si="692"/>
        <v>0</v>
      </c>
      <c r="S490" s="570"/>
      <c r="T490" s="323" t="b">
        <f t="shared" si="686"/>
        <v>1</v>
      </c>
      <c r="CJ490" s="69" t="b">
        <f t="shared" si="660"/>
        <v>1</v>
      </c>
    </row>
    <row r="491" spans="1:88" s="410" customFormat="1" ht="90" customHeight="1" x14ac:dyDescent="0.25">
      <c r="A491" s="498" t="s">
        <v>57</v>
      </c>
      <c r="B491" s="499" t="s">
        <v>138</v>
      </c>
      <c r="C491" s="166" t="s">
        <v>7</v>
      </c>
      <c r="D491" s="232">
        <f t="shared" ref="D491:G491" si="699">SUM(D492:D496)</f>
        <v>0</v>
      </c>
      <c r="E491" s="232">
        <f t="shared" si="699"/>
        <v>0</v>
      </c>
      <c r="F491" s="232">
        <f t="shared" si="699"/>
        <v>0</v>
      </c>
      <c r="G491" s="232">
        <f t="shared" si="699"/>
        <v>4517.79</v>
      </c>
      <c r="H491" s="232">
        <f t="shared" ref="H491:I491" si="700">SUM(H492:H496)</f>
        <v>4517.79</v>
      </c>
      <c r="I491" s="232">
        <f t="shared" si="700"/>
        <v>0</v>
      </c>
      <c r="J491" s="337">
        <f>I491/H491</f>
        <v>0</v>
      </c>
      <c r="K491" s="232">
        <f t="shared" ref="K491" si="701">SUM(K492:K496)</f>
        <v>0</v>
      </c>
      <c r="L491" s="167">
        <f>K491/H491</f>
        <v>0</v>
      </c>
      <c r="M491" s="427" t="e">
        <f t="shared" ref="M491:M506" si="702">K491/I491</f>
        <v>#DIV/0!</v>
      </c>
      <c r="N491" s="232">
        <f t="shared" ref="N491:O491" si="703">SUM(N492:N496)</f>
        <v>4517.79</v>
      </c>
      <c r="O491" s="232">
        <f t="shared" si="703"/>
        <v>0</v>
      </c>
      <c r="P491" s="167">
        <f t="shared" si="690"/>
        <v>1</v>
      </c>
      <c r="Q491" s="232">
        <f t="shared" si="691"/>
        <v>0</v>
      </c>
      <c r="R491" s="232">
        <f t="shared" ref="R491:R508" si="704">I491-K491</f>
        <v>0</v>
      </c>
      <c r="S491" s="332"/>
      <c r="T491" s="60" t="b">
        <f t="shared" si="686"/>
        <v>0</v>
      </c>
      <c r="CJ491" s="69" t="b">
        <f t="shared" si="660"/>
        <v>1</v>
      </c>
    </row>
    <row r="492" spans="1:88" s="409" customFormat="1" x14ac:dyDescent="0.25">
      <c r="A492" s="500"/>
      <c r="B492" s="340" t="s">
        <v>16</v>
      </c>
      <c r="C492" s="340"/>
      <c r="D492" s="443"/>
      <c r="E492" s="443"/>
      <c r="F492" s="18"/>
      <c r="G492" s="443">
        <f>G498</f>
        <v>0</v>
      </c>
      <c r="H492" s="443">
        <f t="shared" ref="H492:I492" si="705">H498</f>
        <v>0</v>
      </c>
      <c r="I492" s="443">
        <f t="shared" si="705"/>
        <v>0</v>
      </c>
      <c r="J492" s="179" t="e">
        <f t="shared" ref="J492:J493" si="706">I492/H492</f>
        <v>#DIV/0!</v>
      </c>
      <c r="K492" s="443">
        <f>K498</f>
        <v>0</v>
      </c>
      <c r="L492" s="251" t="e">
        <f t="shared" ref="L492:L506" si="707">K492/H492</f>
        <v>#DIV/0!</v>
      </c>
      <c r="M492" s="427" t="e">
        <f t="shared" si="702"/>
        <v>#DIV/0!</v>
      </c>
      <c r="N492" s="443">
        <f t="shared" ref="N492:O492" si="708">N498</f>
        <v>0</v>
      </c>
      <c r="O492" s="443">
        <f t="shared" si="708"/>
        <v>0</v>
      </c>
      <c r="P492" s="174" t="e">
        <f t="shared" si="690"/>
        <v>#DIV/0!</v>
      </c>
      <c r="Q492" s="443">
        <f t="shared" si="691"/>
        <v>0</v>
      </c>
      <c r="R492" s="443">
        <f t="shared" si="704"/>
        <v>0</v>
      </c>
      <c r="S492" s="164"/>
      <c r="T492" s="69" t="b">
        <f t="shared" si="686"/>
        <v>1</v>
      </c>
      <c r="CJ492" s="69" t="b">
        <f t="shared" si="660"/>
        <v>1</v>
      </c>
    </row>
    <row r="493" spans="1:88" s="409" customFormat="1" x14ac:dyDescent="0.25">
      <c r="A493" s="500"/>
      <c r="B493" s="340" t="s">
        <v>14</v>
      </c>
      <c r="C493" s="340"/>
      <c r="D493" s="443"/>
      <c r="E493" s="443"/>
      <c r="F493" s="443"/>
      <c r="G493" s="443">
        <f t="shared" ref="G493:I496" si="709">G499</f>
        <v>4291.8999999999996</v>
      </c>
      <c r="H493" s="443">
        <f t="shared" si="709"/>
        <v>4291.8999999999996</v>
      </c>
      <c r="I493" s="443">
        <f t="shared" si="709"/>
        <v>0</v>
      </c>
      <c r="J493" s="180">
        <f t="shared" si="706"/>
        <v>0</v>
      </c>
      <c r="K493" s="443">
        <f t="shared" ref="K493" si="710">K499</f>
        <v>0</v>
      </c>
      <c r="L493" s="246">
        <f t="shared" si="707"/>
        <v>0</v>
      </c>
      <c r="M493" s="251" t="e">
        <f t="shared" si="702"/>
        <v>#DIV/0!</v>
      </c>
      <c r="N493" s="443">
        <f t="shared" ref="N493:O493" si="711">N499</f>
        <v>4291.8999999999996</v>
      </c>
      <c r="O493" s="443">
        <f t="shared" si="711"/>
        <v>0</v>
      </c>
      <c r="P493" s="379">
        <f t="shared" si="690"/>
        <v>1</v>
      </c>
      <c r="Q493" s="443">
        <f t="shared" si="691"/>
        <v>0</v>
      </c>
      <c r="R493" s="443">
        <f t="shared" si="704"/>
        <v>0</v>
      </c>
      <c r="S493" s="164"/>
      <c r="T493" s="69" t="b">
        <f t="shared" si="686"/>
        <v>0</v>
      </c>
      <c r="CJ493" s="69" t="b">
        <f t="shared" si="660"/>
        <v>1</v>
      </c>
    </row>
    <row r="494" spans="1:88" s="409" customFormat="1" x14ac:dyDescent="0.25">
      <c r="A494" s="500"/>
      <c r="B494" s="340" t="s">
        <v>26</v>
      </c>
      <c r="C494" s="340"/>
      <c r="D494" s="443"/>
      <c r="E494" s="443"/>
      <c r="F494" s="443"/>
      <c r="G494" s="443">
        <f t="shared" si="709"/>
        <v>225.89</v>
      </c>
      <c r="H494" s="443">
        <f t="shared" si="709"/>
        <v>225.89</v>
      </c>
      <c r="I494" s="443">
        <f t="shared" si="709"/>
        <v>0</v>
      </c>
      <c r="J494" s="180">
        <f>I494/H494</f>
        <v>0</v>
      </c>
      <c r="K494" s="443">
        <f t="shared" ref="K494" si="712">K500</f>
        <v>0</v>
      </c>
      <c r="L494" s="246">
        <f t="shared" si="707"/>
        <v>0</v>
      </c>
      <c r="M494" s="251" t="e">
        <f t="shared" si="702"/>
        <v>#DIV/0!</v>
      </c>
      <c r="N494" s="443">
        <f t="shared" ref="N494:O494" si="713">N500</f>
        <v>225.89</v>
      </c>
      <c r="O494" s="443">
        <f t="shared" si="713"/>
        <v>0</v>
      </c>
      <c r="P494" s="379">
        <f t="shared" si="690"/>
        <v>1</v>
      </c>
      <c r="Q494" s="443">
        <f t="shared" si="691"/>
        <v>0</v>
      </c>
      <c r="R494" s="443">
        <f t="shared" si="704"/>
        <v>0</v>
      </c>
      <c r="S494" s="164"/>
      <c r="T494" s="69" t="b">
        <f t="shared" si="686"/>
        <v>0</v>
      </c>
      <c r="CJ494" s="69" t="b">
        <f t="shared" si="660"/>
        <v>1</v>
      </c>
    </row>
    <row r="495" spans="1:88" s="409" customFormat="1" x14ac:dyDescent="0.25">
      <c r="A495" s="500"/>
      <c r="B495" s="340" t="s">
        <v>32</v>
      </c>
      <c r="C495" s="340"/>
      <c r="D495" s="443"/>
      <c r="E495" s="443"/>
      <c r="F495" s="18"/>
      <c r="G495" s="443">
        <f t="shared" si="709"/>
        <v>0</v>
      </c>
      <c r="H495" s="443">
        <f t="shared" si="709"/>
        <v>0</v>
      </c>
      <c r="I495" s="443">
        <f t="shared" si="709"/>
        <v>0</v>
      </c>
      <c r="J495" s="179" t="e">
        <f t="shared" ref="J495:J496" si="714">I495/H495</f>
        <v>#DIV/0!</v>
      </c>
      <c r="K495" s="443">
        <f t="shared" ref="K495" si="715">K501</f>
        <v>0</v>
      </c>
      <c r="L495" s="251" t="e">
        <f t="shared" si="707"/>
        <v>#DIV/0!</v>
      </c>
      <c r="M495" s="251" t="e">
        <f t="shared" si="702"/>
        <v>#DIV/0!</v>
      </c>
      <c r="N495" s="443">
        <f t="shared" ref="N495:O495" si="716">N501</f>
        <v>0</v>
      </c>
      <c r="O495" s="443">
        <f t="shared" si="716"/>
        <v>0</v>
      </c>
      <c r="P495" s="174" t="e">
        <f t="shared" si="690"/>
        <v>#DIV/0!</v>
      </c>
      <c r="Q495" s="443">
        <f t="shared" si="691"/>
        <v>0</v>
      </c>
      <c r="R495" s="443">
        <f t="shared" si="704"/>
        <v>0</v>
      </c>
      <c r="S495" s="164"/>
      <c r="T495" s="69" t="b">
        <f t="shared" si="686"/>
        <v>1</v>
      </c>
      <c r="CJ495" s="69" t="b">
        <f t="shared" si="660"/>
        <v>1</v>
      </c>
    </row>
    <row r="496" spans="1:88" s="409" customFormat="1" x14ac:dyDescent="0.25">
      <c r="A496" s="501"/>
      <c r="B496" s="340" t="s">
        <v>17</v>
      </c>
      <c r="C496" s="340"/>
      <c r="D496" s="443"/>
      <c r="E496" s="443"/>
      <c r="F496" s="18"/>
      <c r="G496" s="443">
        <f t="shared" si="709"/>
        <v>0</v>
      </c>
      <c r="H496" s="443">
        <f t="shared" si="709"/>
        <v>0</v>
      </c>
      <c r="I496" s="443">
        <f t="shared" si="709"/>
        <v>0</v>
      </c>
      <c r="J496" s="179" t="e">
        <f t="shared" si="714"/>
        <v>#DIV/0!</v>
      </c>
      <c r="K496" s="443">
        <f t="shared" ref="K496" si="717">K502</f>
        <v>0</v>
      </c>
      <c r="L496" s="251" t="e">
        <f t="shared" si="707"/>
        <v>#DIV/0!</v>
      </c>
      <c r="M496" s="251" t="e">
        <f t="shared" si="702"/>
        <v>#DIV/0!</v>
      </c>
      <c r="N496" s="443">
        <f t="shared" ref="N496:O496" si="718">N502</f>
        <v>0</v>
      </c>
      <c r="O496" s="443">
        <f t="shared" si="718"/>
        <v>0</v>
      </c>
      <c r="P496" s="174" t="e">
        <f t="shared" si="690"/>
        <v>#DIV/0!</v>
      </c>
      <c r="Q496" s="443">
        <f t="shared" si="691"/>
        <v>0</v>
      </c>
      <c r="R496" s="443">
        <f t="shared" si="704"/>
        <v>0</v>
      </c>
      <c r="S496" s="165"/>
      <c r="T496" s="69" t="b">
        <f t="shared" si="686"/>
        <v>1</v>
      </c>
      <c r="CJ496" s="69" t="b">
        <f t="shared" si="660"/>
        <v>1</v>
      </c>
    </row>
    <row r="497" spans="1:88" s="72" customFormat="1" ht="134.25" customHeight="1" x14ac:dyDescent="0.25">
      <c r="A497" s="294" t="s">
        <v>58</v>
      </c>
      <c r="B497" s="502" t="s">
        <v>370</v>
      </c>
      <c r="C497" s="252" t="s">
        <v>23</v>
      </c>
      <c r="D497" s="64">
        <f t="shared" ref="D497:G497" si="719">SUM(D498:D502)</f>
        <v>0</v>
      </c>
      <c r="E497" s="64">
        <f t="shared" si="719"/>
        <v>0</v>
      </c>
      <c r="F497" s="64">
        <f t="shared" si="719"/>
        <v>0</v>
      </c>
      <c r="G497" s="64">
        <f t="shared" si="719"/>
        <v>4517.79</v>
      </c>
      <c r="H497" s="64">
        <f t="shared" ref="H497:I497" si="720">SUM(H498:H502)</f>
        <v>4517.79</v>
      </c>
      <c r="I497" s="64">
        <f t="shared" si="720"/>
        <v>0</v>
      </c>
      <c r="J497" s="177">
        <f>I497/H497</f>
        <v>0</v>
      </c>
      <c r="K497" s="64">
        <f t="shared" ref="K497" si="721">SUM(K498:K502)</f>
        <v>0</v>
      </c>
      <c r="L497" s="169">
        <f t="shared" si="707"/>
        <v>0</v>
      </c>
      <c r="M497" s="295" t="e">
        <f t="shared" si="702"/>
        <v>#DIV/0!</v>
      </c>
      <c r="N497" s="64">
        <f t="shared" ref="N497:O497" si="722">SUM(N498:N502)</f>
        <v>4517.79</v>
      </c>
      <c r="O497" s="64">
        <f t="shared" si="722"/>
        <v>0</v>
      </c>
      <c r="P497" s="169">
        <f t="shared" ref="P497:P512" si="723">N497/H497</f>
        <v>1</v>
      </c>
      <c r="Q497" s="64">
        <f t="shared" si="691"/>
        <v>0</v>
      </c>
      <c r="R497" s="443">
        <f t="shared" si="704"/>
        <v>0</v>
      </c>
      <c r="S497" s="544"/>
      <c r="T497" s="71" t="b">
        <f t="shared" ref="T497:T538" si="724">H509-K509=Q509</f>
        <v>0</v>
      </c>
      <c r="CJ497" s="69" t="b">
        <f t="shared" si="660"/>
        <v>1</v>
      </c>
    </row>
    <row r="498" spans="1:88" s="409" customFormat="1" x14ac:dyDescent="0.25">
      <c r="A498" s="500"/>
      <c r="B498" s="340" t="s">
        <v>16</v>
      </c>
      <c r="C498" s="340"/>
      <c r="D498" s="443"/>
      <c r="E498" s="443"/>
      <c r="F498" s="18"/>
      <c r="G498" s="443">
        <f>G504</f>
        <v>0</v>
      </c>
      <c r="H498" s="443">
        <f t="shared" ref="H498:I498" si="725">H504</f>
        <v>0</v>
      </c>
      <c r="I498" s="443">
        <f t="shared" si="725"/>
        <v>0</v>
      </c>
      <c r="J498" s="179" t="e">
        <f t="shared" ref="J498:J502" si="726">I498/H498</f>
        <v>#DIV/0!</v>
      </c>
      <c r="K498" s="443">
        <f>K504</f>
        <v>0</v>
      </c>
      <c r="L498" s="170" t="e">
        <f t="shared" si="707"/>
        <v>#DIV/0!</v>
      </c>
      <c r="M498" s="251"/>
      <c r="N498" s="443">
        <f t="shared" ref="N498:O498" si="727">N504</f>
        <v>0</v>
      </c>
      <c r="O498" s="443">
        <f t="shared" si="727"/>
        <v>0</v>
      </c>
      <c r="P498" s="187" t="e">
        <f t="shared" ref="P498:Q498" si="728">P504</f>
        <v>#DIV/0!</v>
      </c>
      <c r="Q498" s="443">
        <f t="shared" si="728"/>
        <v>0</v>
      </c>
      <c r="R498" s="443">
        <f t="shared" si="704"/>
        <v>0</v>
      </c>
      <c r="S498" s="593"/>
      <c r="T498" s="69" t="b">
        <f t="shared" si="724"/>
        <v>1</v>
      </c>
      <c r="CJ498" s="69" t="b">
        <f t="shared" si="660"/>
        <v>1</v>
      </c>
    </row>
    <row r="499" spans="1:88" s="409" customFormat="1" x14ac:dyDescent="0.25">
      <c r="A499" s="500"/>
      <c r="B499" s="340" t="s">
        <v>14</v>
      </c>
      <c r="C499" s="340"/>
      <c r="D499" s="443"/>
      <c r="E499" s="443"/>
      <c r="F499" s="443"/>
      <c r="G499" s="443">
        <f t="shared" ref="G499:I502" si="729">G505</f>
        <v>4291.8999999999996</v>
      </c>
      <c r="H499" s="443">
        <f t="shared" si="729"/>
        <v>4291.8999999999996</v>
      </c>
      <c r="I499" s="443">
        <f t="shared" si="729"/>
        <v>0</v>
      </c>
      <c r="J499" s="180">
        <f t="shared" si="726"/>
        <v>0</v>
      </c>
      <c r="K499" s="443">
        <f t="shared" ref="K499" si="730">K505</f>
        <v>0</v>
      </c>
      <c r="L499" s="171">
        <f t="shared" si="707"/>
        <v>0</v>
      </c>
      <c r="M499" s="251" t="e">
        <f t="shared" si="702"/>
        <v>#DIV/0!</v>
      </c>
      <c r="N499" s="443">
        <f t="shared" ref="N499:O499" si="731">N505</f>
        <v>4291.8999999999996</v>
      </c>
      <c r="O499" s="443">
        <f t="shared" si="731"/>
        <v>0</v>
      </c>
      <c r="P499" s="379">
        <f t="shared" ref="P499:Q499" si="732">P505</f>
        <v>1</v>
      </c>
      <c r="Q499" s="443">
        <f t="shared" si="732"/>
        <v>0</v>
      </c>
      <c r="R499" s="443">
        <f t="shared" si="704"/>
        <v>0</v>
      </c>
      <c r="S499" s="593"/>
      <c r="T499" s="69" t="b">
        <f t="shared" si="724"/>
        <v>0</v>
      </c>
      <c r="CJ499" s="69" t="b">
        <f t="shared" si="660"/>
        <v>1</v>
      </c>
    </row>
    <row r="500" spans="1:88" s="409" customFormat="1" x14ac:dyDescent="0.25">
      <c r="A500" s="500"/>
      <c r="B500" s="340" t="s">
        <v>26</v>
      </c>
      <c r="C500" s="340"/>
      <c r="D500" s="443"/>
      <c r="E500" s="443"/>
      <c r="F500" s="443"/>
      <c r="G500" s="443">
        <f t="shared" si="729"/>
        <v>225.89</v>
      </c>
      <c r="H500" s="443">
        <f t="shared" si="729"/>
        <v>225.89</v>
      </c>
      <c r="I500" s="443">
        <f t="shared" si="729"/>
        <v>0</v>
      </c>
      <c r="J500" s="180">
        <f t="shared" si="726"/>
        <v>0</v>
      </c>
      <c r="K500" s="443">
        <f t="shared" ref="K500" si="733">K506</f>
        <v>0</v>
      </c>
      <c r="L500" s="171">
        <f t="shared" si="707"/>
        <v>0</v>
      </c>
      <c r="M500" s="251" t="e">
        <f t="shared" si="702"/>
        <v>#DIV/0!</v>
      </c>
      <c r="N500" s="443">
        <f t="shared" ref="N500:O500" si="734">N506</f>
        <v>225.89</v>
      </c>
      <c r="O500" s="443">
        <f t="shared" si="734"/>
        <v>0</v>
      </c>
      <c r="P500" s="379">
        <f t="shared" ref="P500:Q500" si="735">P506</f>
        <v>1</v>
      </c>
      <c r="Q500" s="443">
        <f t="shared" si="735"/>
        <v>0</v>
      </c>
      <c r="R500" s="443">
        <f t="shared" si="704"/>
        <v>0</v>
      </c>
      <c r="S500" s="593"/>
      <c r="T500" s="69" t="b">
        <f t="shared" si="724"/>
        <v>1</v>
      </c>
      <c r="CJ500" s="69" t="b">
        <f t="shared" si="660"/>
        <v>1</v>
      </c>
    </row>
    <row r="501" spans="1:88" s="409" customFormat="1" x14ac:dyDescent="0.25">
      <c r="A501" s="500"/>
      <c r="B501" s="340" t="s">
        <v>32</v>
      </c>
      <c r="C501" s="340"/>
      <c r="D501" s="443"/>
      <c r="E501" s="443"/>
      <c r="F501" s="18"/>
      <c r="G501" s="443">
        <f t="shared" si="729"/>
        <v>0</v>
      </c>
      <c r="H501" s="443">
        <f t="shared" si="729"/>
        <v>0</v>
      </c>
      <c r="I501" s="443">
        <f t="shared" si="729"/>
        <v>0</v>
      </c>
      <c r="J501" s="179" t="e">
        <f t="shared" si="726"/>
        <v>#DIV/0!</v>
      </c>
      <c r="K501" s="443">
        <f t="shared" ref="K501" si="736">K507</f>
        <v>0</v>
      </c>
      <c r="L501" s="170" t="e">
        <f t="shared" si="707"/>
        <v>#DIV/0!</v>
      </c>
      <c r="M501" s="170" t="e">
        <f t="shared" si="702"/>
        <v>#DIV/0!</v>
      </c>
      <c r="N501" s="443">
        <f t="shared" ref="N501:O501" si="737">N507</f>
        <v>0</v>
      </c>
      <c r="O501" s="443">
        <f t="shared" si="737"/>
        <v>0</v>
      </c>
      <c r="P501" s="187" t="e">
        <f t="shared" ref="P501:Q501" si="738">P507</f>
        <v>#DIV/0!</v>
      </c>
      <c r="Q501" s="443">
        <f t="shared" si="738"/>
        <v>0</v>
      </c>
      <c r="R501" s="443">
        <f t="shared" si="704"/>
        <v>0</v>
      </c>
      <c r="S501" s="593"/>
      <c r="T501" s="69" t="b">
        <f t="shared" si="724"/>
        <v>1</v>
      </c>
      <c r="CJ501" s="69" t="b">
        <f t="shared" si="660"/>
        <v>1</v>
      </c>
    </row>
    <row r="502" spans="1:88" s="409" customFormat="1" hidden="1" x14ac:dyDescent="0.25">
      <c r="A502" s="501"/>
      <c r="B502" s="340" t="s">
        <v>17</v>
      </c>
      <c r="C502" s="340"/>
      <c r="D502" s="443"/>
      <c r="E502" s="443"/>
      <c r="F502" s="18"/>
      <c r="G502" s="443">
        <f t="shared" si="729"/>
        <v>0</v>
      </c>
      <c r="H502" s="443">
        <f t="shared" si="729"/>
        <v>0</v>
      </c>
      <c r="I502" s="443">
        <f t="shared" si="729"/>
        <v>0</v>
      </c>
      <c r="J502" s="179" t="e">
        <f t="shared" si="726"/>
        <v>#DIV/0!</v>
      </c>
      <c r="K502" s="443">
        <f t="shared" ref="K502" si="739">K508</f>
        <v>0</v>
      </c>
      <c r="L502" s="170" t="e">
        <f t="shared" si="707"/>
        <v>#DIV/0!</v>
      </c>
      <c r="M502" s="170" t="e">
        <f t="shared" si="702"/>
        <v>#DIV/0!</v>
      </c>
      <c r="N502" s="443">
        <f t="shared" ref="N502:O502" si="740">N508</f>
        <v>0</v>
      </c>
      <c r="O502" s="443">
        <f t="shared" si="740"/>
        <v>0</v>
      </c>
      <c r="P502" s="187" t="e">
        <f t="shared" ref="P502:Q502" si="741">P508</f>
        <v>#DIV/0!</v>
      </c>
      <c r="Q502" s="443">
        <f t="shared" si="741"/>
        <v>0</v>
      </c>
      <c r="R502" s="443">
        <f t="shared" si="704"/>
        <v>0</v>
      </c>
      <c r="S502" s="594"/>
      <c r="T502" s="69" t="b">
        <f t="shared" si="724"/>
        <v>1</v>
      </c>
      <c r="CJ502" s="69" t="b">
        <f t="shared" si="660"/>
        <v>1</v>
      </c>
    </row>
    <row r="503" spans="1:88" s="68" customFormat="1" ht="46.5" x14ac:dyDescent="0.25">
      <c r="A503" s="503" t="s">
        <v>313</v>
      </c>
      <c r="B503" s="504" t="s">
        <v>371</v>
      </c>
      <c r="C503" s="250" t="s">
        <v>23</v>
      </c>
      <c r="D503" s="65">
        <f t="shared" ref="D503:I503" si="742">SUM(D504:D508)</f>
        <v>0</v>
      </c>
      <c r="E503" s="65">
        <f t="shared" si="742"/>
        <v>0</v>
      </c>
      <c r="F503" s="65">
        <f t="shared" si="742"/>
        <v>0</v>
      </c>
      <c r="G503" s="65">
        <f t="shared" si="742"/>
        <v>4517.79</v>
      </c>
      <c r="H503" s="65">
        <f t="shared" si="742"/>
        <v>4517.79</v>
      </c>
      <c r="I503" s="331">
        <f t="shared" si="742"/>
        <v>0</v>
      </c>
      <c r="J503" s="289">
        <f>I503/H503</f>
        <v>0</v>
      </c>
      <c r="K503" s="65">
        <f>SUM(K504:K508)</f>
        <v>0</v>
      </c>
      <c r="L503" s="246">
        <f t="shared" si="707"/>
        <v>0</v>
      </c>
      <c r="M503" s="251" t="e">
        <f t="shared" si="702"/>
        <v>#DIV/0!</v>
      </c>
      <c r="N503" s="65">
        <f>SUM(N504:N508)</f>
        <v>4517.79</v>
      </c>
      <c r="O503" s="65">
        <f t="shared" ref="O503:O508" si="743">H503-N503</f>
        <v>0</v>
      </c>
      <c r="P503" s="246">
        <f t="shared" si="723"/>
        <v>1</v>
      </c>
      <c r="Q503" s="65">
        <f t="shared" si="691"/>
        <v>0</v>
      </c>
      <c r="R503" s="331">
        <f t="shared" si="704"/>
        <v>0</v>
      </c>
      <c r="S503" s="544" t="s">
        <v>373</v>
      </c>
      <c r="T503" s="67" t="b">
        <f t="shared" si="724"/>
        <v>0</v>
      </c>
      <c r="CJ503" s="69" t="b">
        <f t="shared" si="660"/>
        <v>1</v>
      </c>
    </row>
    <row r="504" spans="1:88" s="409" customFormat="1" x14ac:dyDescent="0.25">
      <c r="A504" s="500"/>
      <c r="B504" s="340" t="s">
        <v>16</v>
      </c>
      <c r="C504" s="340"/>
      <c r="D504" s="443"/>
      <c r="E504" s="443"/>
      <c r="F504" s="18"/>
      <c r="G504" s="443"/>
      <c r="H504" s="18"/>
      <c r="I504" s="454"/>
      <c r="J504" s="180"/>
      <c r="K504" s="443"/>
      <c r="L504" s="171"/>
      <c r="M504" s="251"/>
      <c r="N504" s="443"/>
      <c r="O504" s="18">
        <f t="shared" si="743"/>
        <v>0</v>
      </c>
      <c r="P504" s="170" t="e">
        <f t="shared" si="723"/>
        <v>#DIV/0!</v>
      </c>
      <c r="Q504" s="443">
        <f t="shared" si="691"/>
        <v>0</v>
      </c>
      <c r="R504" s="454">
        <f t="shared" si="704"/>
        <v>0</v>
      </c>
      <c r="S504" s="545"/>
      <c r="T504" s="69" t="b">
        <f t="shared" si="724"/>
        <v>1</v>
      </c>
      <c r="CJ504" s="69" t="b">
        <f t="shared" si="660"/>
        <v>1</v>
      </c>
    </row>
    <row r="505" spans="1:88" s="409" customFormat="1" x14ac:dyDescent="0.25">
      <c r="A505" s="500"/>
      <c r="B505" s="340" t="s">
        <v>14</v>
      </c>
      <c r="C505" s="340"/>
      <c r="D505" s="443"/>
      <c r="E505" s="443"/>
      <c r="F505" s="443"/>
      <c r="G505" s="443">
        <v>4291.8999999999996</v>
      </c>
      <c r="H505" s="443">
        <v>4291.8999999999996</v>
      </c>
      <c r="I505" s="454"/>
      <c r="J505" s="180">
        <f t="shared" ref="J505:J506" si="744">I505/H505</f>
        <v>0</v>
      </c>
      <c r="K505" s="454"/>
      <c r="L505" s="171">
        <f t="shared" si="707"/>
        <v>0</v>
      </c>
      <c r="M505" s="251" t="e">
        <f t="shared" si="702"/>
        <v>#DIV/0!</v>
      </c>
      <c r="N505" s="454">
        <f>H505</f>
        <v>4291.8999999999996</v>
      </c>
      <c r="O505" s="443">
        <f t="shared" si="743"/>
        <v>0</v>
      </c>
      <c r="P505" s="171">
        <f t="shared" si="723"/>
        <v>1</v>
      </c>
      <c r="Q505" s="454">
        <f t="shared" si="691"/>
        <v>0</v>
      </c>
      <c r="R505" s="454">
        <f t="shared" si="704"/>
        <v>0</v>
      </c>
      <c r="S505" s="545"/>
      <c r="T505" s="69" t="b">
        <f t="shared" si="724"/>
        <v>0</v>
      </c>
      <c r="CJ505" s="69" t="b">
        <f t="shared" si="660"/>
        <v>1</v>
      </c>
    </row>
    <row r="506" spans="1:88" s="409" customFormat="1" x14ac:dyDescent="0.25">
      <c r="A506" s="500"/>
      <c r="B506" s="340" t="s">
        <v>26</v>
      </c>
      <c r="C506" s="340"/>
      <c r="D506" s="443"/>
      <c r="E506" s="443"/>
      <c r="F506" s="443"/>
      <c r="G506" s="443">
        <v>225.89</v>
      </c>
      <c r="H506" s="443">
        <v>225.89</v>
      </c>
      <c r="I506" s="454"/>
      <c r="J506" s="180">
        <f t="shared" si="744"/>
        <v>0</v>
      </c>
      <c r="K506" s="454">
        <f>I506</f>
        <v>0</v>
      </c>
      <c r="L506" s="171">
        <f t="shared" si="707"/>
        <v>0</v>
      </c>
      <c r="M506" s="251" t="e">
        <f t="shared" si="702"/>
        <v>#DIV/0!</v>
      </c>
      <c r="N506" s="454">
        <f>H506</f>
        <v>225.89</v>
      </c>
      <c r="O506" s="443">
        <f t="shared" si="743"/>
        <v>0</v>
      </c>
      <c r="P506" s="171">
        <f t="shared" si="723"/>
        <v>1</v>
      </c>
      <c r="Q506" s="454">
        <f t="shared" si="691"/>
        <v>0</v>
      </c>
      <c r="R506" s="454">
        <f t="shared" si="704"/>
        <v>0</v>
      </c>
      <c r="S506" s="545"/>
      <c r="T506" s="69" t="b">
        <f t="shared" si="724"/>
        <v>1</v>
      </c>
      <c r="CJ506" s="69" t="b">
        <f t="shared" si="660"/>
        <v>1</v>
      </c>
    </row>
    <row r="507" spans="1:88" s="409" customFormat="1" x14ac:dyDescent="0.25">
      <c r="A507" s="500"/>
      <c r="B507" s="340" t="s">
        <v>32</v>
      </c>
      <c r="C507" s="340"/>
      <c r="D507" s="443"/>
      <c r="E507" s="443"/>
      <c r="F507" s="18"/>
      <c r="G507" s="443"/>
      <c r="H507" s="443"/>
      <c r="I507" s="454"/>
      <c r="J507" s="180"/>
      <c r="K507" s="454"/>
      <c r="L507" s="171"/>
      <c r="M507" s="251"/>
      <c r="N507" s="454"/>
      <c r="O507" s="443">
        <f t="shared" si="743"/>
        <v>0</v>
      </c>
      <c r="P507" s="170" t="e">
        <f t="shared" si="723"/>
        <v>#DIV/0!</v>
      </c>
      <c r="Q507" s="454">
        <f t="shared" si="691"/>
        <v>0</v>
      </c>
      <c r="R507" s="454">
        <f t="shared" si="704"/>
        <v>0</v>
      </c>
      <c r="S507" s="545"/>
      <c r="T507" s="69" t="b">
        <f t="shared" si="724"/>
        <v>1</v>
      </c>
      <c r="CJ507" s="69" t="b">
        <f t="shared" si="660"/>
        <v>1</v>
      </c>
    </row>
    <row r="508" spans="1:88" s="409" customFormat="1" x14ac:dyDescent="0.25">
      <c r="A508" s="501"/>
      <c r="B508" s="340" t="s">
        <v>17</v>
      </c>
      <c r="C508" s="340"/>
      <c r="D508" s="443"/>
      <c r="E508" s="443"/>
      <c r="F508" s="18"/>
      <c r="G508" s="443"/>
      <c r="H508" s="443"/>
      <c r="I508" s="454"/>
      <c r="J508" s="180"/>
      <c r="K508" s="443"/>
      <c r="L508" s="171"/>
      <c r="M508" s="171"/>
      <c r="N508" s="443"/>
      <c r="O508" s="443">
        <f t="shared" si="743"/>
        <v>0</v>
      </c>
      <c r="P508" s="170" t="e">
        <f t="shared" si="723"/>
        <v>#DIV/0!</v>
      </c>
      <c r="Q508" s="443">
        <f t="shared" si="691"/>
        <v>0</v>
      </c>
      <c r="R508" s="454">
        <f t="shared" si="704"/>
        <v>0</v>
      </c>
      <c r="S508" s="546"/>
      <c r="T508" s="69" t="b">
        <f t="shared" si="724"/>
        <v>1</v>
      </c>
      <c r="CJ508" s="69" t="b">
        <f t="shared" si="660"/>
        <v>1</v>
      </c>
    </row>
    <row r="509" spans="1:88" s="72" customFormat="1" ht="69.75" x14ac:dyDescent="0.25">
      <c r="A509" s="256" t="s">
        <v>314</v>
      </c>
      <c r="B509" s="242" t="s">
        <v>142</v>
      </c>
      <c r="C509" s="166" t="s">
        <v>7</v>
      </c>
      <c r="D509" s="74">
        <f t="shared" ref="D509:H509" si="745">SUM(D510:D514)</f>
        <v>0</v>
      </c>
      <c r="E509" s="74">
        <f t="shared" si="745"/>
        <v>0</v>
      </c>
      <c r="F509" s="74">
        <f t="shared" si="745"/>
        <v>0</v>
      </c>
      <c r="G509" s="74">
        <f t="shared" si="745"/>
        <v>45721</v>
      </c>
      <c r="H509" s="74">
        <f t="shared" si="745"/>
        <v>45721</v>
      </c>
      <c r="I509" s="74">
        <f t="shared" ref="I509:K509" si="746">SUM(I510:I514)</f>
        <v>0</v>
      </c>
      <c r="J509" s="176">
        <f>I509/H509</f>
        <v>0</v>
      </c>
      <c r="K509" s="74">
        <f t="shared" si="746"/>
        <v>0</v>
      </c>
      <c r="L509" s="167">
        <f t="shared" ref="L509:L550" si="747">K509/H509</f>
        <v>0</v>
      </c>
      <c r="M509" s="492" t="e">
        <f t="shared" ref="M509:M533" si="748">K509/I509</f>
        <v>#DIV/0!</v>
      </c>
      <c r="N509" s="74">
        <f t="shared" ref="N509:O509" si="749">SUM(N510:N514)</f>
        <v>45721</v>
      </c>
      <c r="O509" s="74">
        <f t="shared" si="749"/>
        <v>0</v>
      </c>
      <c r="P509" s="167">
        <f t="shared" si="723"/>
        <v>1</v>
      </c>
      <c r="Q509" s="74">
        <f t="shared" ref="Q509:Q510" si="750">H509-N509</f>
        <v>0</v>
      </c>
      <c r="R509" s="74">
        <f t="shared" ref="R509:R522" si="751">I509-K509</f>
        <v>0</v>
      </c>
      <c r="S509" s="163"/>
      <c r="T509" s="71" t="b">
        <f t="shared" si="724"/>
        <v>0</v>
      </c>
      <c r="CJ509" s="69" t="b">
        <f t="shared" si="660"/>
        <v>1</v>
      </c>
    </row>
    <row r="510" spans="1:88" s="409" customFormat="1" x14ac:dyDescent="0.25">
      <c r="A510" s="500"/>
      <c r="B510" s="340" t="s">
        <v>16</v>
      </c>
      <c r="C510" s="340"/>
      <c r="D510" s="443"/>
      <c r="E510" s="443"/>
      <c r="F510" s="18"/>
      <c r="G510" s="443">
        <f>G516</f>
        <v>0</v>
      </c>
      <c r="H510" s="443">
        <f t="shared" ref="H510:I510" si="752">H516</f>
        <v>0</v>
      </c>
      <c r="I510" s="443">
        <f t="shared" si="752"/>
        <v>0</v>
      </c>
      <c r="J510" s="179" t="e">
        <f t="shared" ref="J510:J513" si="753">I510/H510</f>
        <v>#DIV/0!</v>
      </c>
      <c r="K510" s="443">
        <f t="shared" ref="K510" si="754">K516</f>
        <v>0</v>
      </c>
      <c r="L510" s="170" t="e">
        <f t="shared" si="747"/>
        <v>#DIV/0!</v>
      </c>
      <c r="M510" s="170" t="e">
        <f t="shared" si="748"/>
        <v>#DIV/0!</v>
      </c>
      <c r="N510" s="443">
        <f t="shared" ref="N510:O510" si="755">N516</f>
        <v>0</v>
      </c>
      <c r="O510" s="443">
        <f t="shared" si="755"/>
        <v>0</v>
      </c>
      <c r="P510" s="170" t="e">
        <f t="shared" si="723"/>
        <v>#DIV/0!</v>
      </c>
      <c r="Q510" s="443">
        <f t="shared" si="750"/>
        <v>0</v>
      </c>
      <c r="R510" s="443">
        <f t="shared" si="751"/>
        <v>0</v>
      </c>
      <c r="S510" s="164"/>
      <c r="T510" s="69" t="b">
        <f t="shared" si="724"/>
        <v>1</v>
      </c>
      <c r="CJ510" s="69" t="b">
        <f t="shared" si="660"/>
        <v>1</v>
      </c>
    </row>
    <row r="511" spans="1:88" s="409" customFormat="1" x14ac:dyDescent="0.25">
      <c r="A511" s="500"/>
      <c r="B511" s="340" t="s">
        <v>14</v>
      </c>
      <c r="C511" s="340"/>
      <c r="D511" s="443"/>
      <c r="E511" s="443"/>
      <c r="F511" s="443"/>
      <c r="G511" s="443">
        <f t="shared" ref="G511:I514" si="756">G517</f>
        <v>45721</v>
      </c>
      <c r="H511" s="443">
        <f t="shared" si="756"/>
        <v>45721</v>
      </c>
      <c r="I511" s="443">
        <f t="shared" si="756"/>
        <v>0</v>
      </c>
      <c r="J511" s="180">
        <f t="shared" si="753"/>
        <v>0</v>
      </c>
      <c r="K511" s="443">
        <f t="shared" ref="K511" si="757">K517</f>
        <v>0</v>
      </c>
      <c r="L511" s="171">
        <f t="shared" si="747"/>
        <v>0</v>
      </c>
      <c r="M511" s="170" t="e">
        <f t="shared" si="748"/>
        <v>#DIV/0!</v>
      </c>
      <c r="N511" s="443">
        <f t="shared" ref="N511:O511" si="758">N517</f>
        <v>45721</v>
      </c>
      <c r="O511" s="443">
        <f t="shared" si="758"/>
        <v>0</v>
      </c>
      <c r="P511" s="171">
        <f t="shared" si="723"/>
        <v>1</v>
      </c>
      <c r="Q511" s="443">
        <f t="shared" ref="Q511:Q556" si="759">H511-N511</f>
        <v>0</v>
      </c>
      <c r="R511" s="443">
        <f t="shared" si="751"/>
        <v>0</v>
      </c>
      <c r="S511" s="164"/>
      <c r="T511" s="69" t="b">
        <f t="shared" si="724"/>
        <v>1</v>
      </c>
      <c r="CJ511" s="69" t="b">
        <f t="shared" si="660"/>
        <v>1</v>
      </c>
    </row>
    <row r="512" spans="1:88" s="409" customFormat="1" x14ac:dyDescent="0.25">
      <c r="A512" s="500"/>
      <c r="B512" s="340" t="s">
        <v>26</v>
      </c>
      <c r="C512" s="340"/>
      <c r="D512" s="443"/>
      <c r="E512" s="443"/>
      <c r="F512" s="443"/>
      <c r="G512" s="443">
        <f t="shared" si="756"/>
        <v>0</v>
      </c>
      <c r="H512" s="443">
        <f t="shared" si="756"/>
        <v>0</v>
      </c>
      <c r="I512" s="443">
        <f t="shared" si="756"/>
        <v>0</v>
      </c>
      <c r="J512" s="179" t="e">
        <f t="shared" si="753"/>
        <v>#DIV/0!</v>
      </c>
      <c r="K512" s="443">
        <f t="shared" ref="K512" si="760">K518</f>
        <v>0</v>
      </c>
      <c r="L512" s="170" t="e">
        <f t="shared" si="747"/>
        <v>#DIV/0!</v>
      </c>
      <c r="M512" s="170" t="e">
        <f t="shared" si="748"/>
        <v>#DIV/0!</v>
      </c>
      <c r="N512" s="443">
        <f t="shared" ref="N512:O512" si="761">N518</f>
        <v>0</v>
      </c>
      <c r="O512" s="443">
        <f t="shared" si="761"/>
        <v>0</v>
      </c>
      <c r="P512" s="170" t="e">
        <f t="shared" si="723"/>
        <v>#DIV/0!</v>
      </c>
      <c r="Q512" s="443">
        <f t="shared" si="759"/>
        <v>0</v>
      </c>
      <c r="R512" s="443">
        <f t="shared" si="751"/>
        <v>0</v>
      </c>
      <c r="S512" s="164"/>
      <c r="T512" s="69" t="b">
        <f t="shared" si="724"/>
        <v>0</v>
      </c>
      <c r="CJ512" s="69" t="b">
        <f t="shared" si="660"/>
        <v>1</v>
      </c>
    </row>
    <row r="513" spans="1:88" s="409" customFormat="1" x14ac:dyDescent="0.25">
      <c r="A513" s="500"/>
      <c r="B513" s="340" t="s">
        <v>32</v>
      </c>
      <c r="C513" s="340"/>
      <c r="D513" s="443"/>
      <c r="E513" s="443"/>
      <c r="F513" s="18"/>
      <c r="G513" s="443">
        <f t="shared" si="756"/>
        <v>0</v>
      </c>
      <c r="H513" s="443">
        <f t="shared" si="756"/>
        <v>0</v>
      </c>
      <c r="I513" s="443">
        <f t="shared" si="756"/>
        <v>0</v>
      </c>
      <c r="J513" s="179" t="e">
        <f t="shared" si="753"/>
        <v>#DIV/0!</v>
      </c>
      <c r="K513" s="443">
        <f t="shared" ref="K513" si="762">K519</f>
        <v>0</v>
      </c>
      <c r="L513" s="170" t="e">
        <f t="shared" si="747"/>
        <v>#DIV/0!</v>
      </c>
      <c r="M513" s="170" t="e">
        <f t="shared" si="748"/>
        <v>#DIV/0!</v>
      </c>
      <c r="N513" s="443">
        <f t="shared" ref="N513:O513" si="763">N519</f>
        <v>0</v>
      </c>
      <c r="O513" s="443">
        <f t="shared" si="763"/>
        <v>0</v>
      </c>
      <c r="P513" s="170" t="e">
        <f t="shared" ref="P513:P558" si="764">N513/H513</f>
        <v>#DIV/0!</v>
      </c>
      <c r="Q513" s="443">
        <f t="shared" si="759"/>
        <v>0</v>
      </c>
      <c r="R513" s="443">
        <f t="shared" si="751"/>
        <v>0</v>
      </c>
      <c r="S513" s="164"/>
      <c r="T513" s="69" t="b">
        <f t="shared" si="724"/>
        <v>1</v>
      </c>
      <c r="CJ513" s="69" t="b">
        <f t="shared" si="660"/>
        <v>1</v>
      </c>
    </row>
    <row r="514" spans="1:88" s="409" customFormat="1" x14ac:dyDescent="0.25">
      <c r="A514" s="501"/>
      <c r="B514" s="340" t="s">
        <v>17</v>
      </c>
      <c r="C514" s="340"/>
      <c r="D514" s="443"/>
      <c r="E514" s="443"/>
      <c r="F514" s="18"/>
      <c r="G514" s="443">
        <f t="shared" si="756"/>
        <v>0</v>
      </c>
      <c r="H514" s="443">
        <f t="shared" si="756"/>
        <v>0</v>
      </c>
      <c r="I514" s="443">
        <f t="shared" si="756"/>
        <v>0</v>
      </c>
      <c r="J514" s="179" t="e">
        <f>I514/H514</f>
        <v>#DIV/0!</v>
      </c>
      <c r="K514" s="443">
        <f t="shared" ref="K514" si="765">K520</f>
        <v>0</v>
      </c>
      <c r="L514" s="170" t="e">
        <f t="shared" si="747"/>
        <v>#DIV/0!</v>
      </c>
      <c r="M514" s="170" t="e">
        <f t="shared" si="748"/>
        <v>#DIV/0!</v>
      </c>
      <c r="N514" s="443">
        <f t="shared" ref="N514:O514" si="766">N520</f>
        <v>0</v>
      </c>
      <c r="O514" s="443">
        <f t="shared" si="766"/>
        <v>0</v>
      </c>
      <c r="P514" s="170" t="e">
        <f t="shared" si="764"/>
        <v>#DIV/0!</v>
      </c>
      <c r="Q514" s="443">
        <f t="shared" si="759"/>
        <v>0</v>
      </c>
      <c r="R514" s="443">
        <f t="shared" si="751"/>
        <v>0</v>
      </c>
      <c r="S514" s="165"/>
      <c r="T514" s="69" t="b">
        <f t="shared" si="724"/>
        <v>0</v>
      </c>
      <c r="CJ514" s="69" t="b">
        <f t="shared" si="660"/>
        <v>1</v>
      </c>
    </row>
    <row r="515" spans="1:88" s="68" customFormat="1" ht="93" x14ac:dyDescent="0.25">
      <c r="A515" s="294" t="s">
        <v>315</v>
      </c>
      <c r="B515" s="168" t="s">
        <v>374</v>
      </c>
      <c r="C515" s="252" t="s">
        <v>23</v>
      </c>
      <c r="D515" s="64">
        <f t="shared" ref="D515:I515" si="767">SUM(D516:D520)</f>
        <v>0</v>
      </c>
      <c r="E515" s="64">
        <f t="shared" si="767"/>
        <v>0</v>
      </c>
      <c r="F515" s="64">
        <f t="shared" si="767"/>
        <v>0</v>
      </c>
      <c r="G515" s="64">
        <f t="shared" si="767"/>
        <v>45721</v>
      </c>
      <c r="H515" s="64">
        <f t="shared" si="767"/>
        <v>45721</v>
      </c>
      <c r="I515" s="259">
        <f t="shared" si="767"/>
        <v>0</v>
      </c>
      <c r="J515" s="177">
        <f>I515/H515</f>
        <v>0</v>
      </c>
      <c r="K515" s="64">
        <f>SUM(K516:K520)</f>
        <v>0</v>
      </c>
      <c r="L515" s="169">
        <f t="shared" si="747"/>
        <v>0</v>
      </c>
      <c r="M515" s="295" t="e">
        <f t="shared" si="748"/>
        <v>#DIV/0!</v>
      </c>
      <c r="N515" s="64">
        <f>SUM(N516:N520)</f>
        <v>45721</v>
      </c>
      <c r="O515" s="64">
        <f t="shared" ref="O515:O546" si="768">H515-N515</f>
        <v>0</v>
      </c>
      <c r="P515" s="169">
        <f t="shared" si="764"/>
        <v>1</v>
      </c>
      <c r="Q515" s="64">
        <f t="shared" si="759"/>
        <v>0</v>
      </c>
      <c r="R515" s="259">
        <f t="shared" si="751"/>
        <v>0</v>
      </c>
      <c r="S515" s="561" t="s">
        <v>375</v>
      </c>
      <c r="T515" s="67" t="b">
        <f t="shared" si="724"/>
        <v>0</v>
      </c>
      <c r="CJ515" s="69" t="b">
        <f t="shared" si="660"/>
        <v>1</v>
      </c>
    </row>
    <row r="516" spans="1:88" s="409" customFormat="1" x14ac:dyDescent="0.25">
      <c r="A516" s="500"/>
      <c r="B516" s="340" t="s">
        <v>16</v>
      </c>
      <c r="C516" s="340"/>
      <c r="D516" s="443"/>
      <c r="E516" s="443"/>
      <c r="F516" s="18"/>
      <c r="G516" s="443"/>
      <c r="H516" s="18"/>
      <c r="I516" s="454"/>
      <c r="J516" s="179" t="e">
        <f t="shared" ref="J516:J519" si="769">I516/H516</f>
        <v>#DIV/0!</v>
      </c>
      <c r="K516" s="174"/>
      <c r="L516" s="170" t="e">
        <f t="shared" si="747"/>
        <v>#DIV/0!</v>
      </c>
      <c r="M516" s="251" t="e">
        <f t="shared" si="748"/>
        <v>#DIV/0!</v>
      </c>
      <c r="N516" s="174"/>
      <c r="O516" s="18">
        <f t="shared" si="768"/>
        <v>0</v>
      </c>
      <c r="P516" s="170" t="e">
        <f t="shared" si="764"/>
        <v>#DIV/0!</v>
      </c>
      <c r="Q516" s="174">
        <f t="shared" si="759"/>
        <v>0</v>
      </c>
      <c r="R516" s="454">
        <f t="shared" si="751"/>
        <v>0</v>
      </c>
      <c r="S516" s="602"/>
      <c r="T516" s="69" t="b">
        <f t="shared" si="724"/>
        <v>1</v>
      </c>
      <c r="CJ516" s="69" t="b">
        <f t="shared" si="660"/>
        <v>1</v>
      </c>
    </row>
    <row r="517" spans="1:88" s="409" customFormat="1" x14ac:dyDescent="0.25">
      <c r="A517" s="500"/>
      <c r="B517" s="340" t="s">
        <v>14</v>
      </c>
      <c r="C517" s="340"/>
      <c r="D517" s="443"/>
      <c r="E517" s="443"/>
      <c r="F517" s="443"/>
      <c r="G517" s="441">
        <v>45721</v>
      </c>
      <c r="H517" s="441">
        <v>45721</v>
      </c>
      <c r="I517" s="441"/>
      <c r="J517" s="180">
        <f t="shared" si="769"/>
        <v>0</v>
      </c>
      <c r="K517" s="441"/>
      <c r="L517" s="171">
        <f t="shared" si="747"/>
        <v>0</v>
      </c>
      <c r="M517" s="251" t="e">
        <f t="shared" si="748"/>
        <v>#DIV/0!</v>
      </c>
      <c r="N517" s="441">
        <f>H517</f>
        <v>45721</v>
      </c>
      <c r="O517" s="441">
        <f t="shared" si="768"/>
        <v>0</v>
      </c>
      <c r="P517" s="171">
        <f t="shared" si="764"/>
        <v>1</v>
      </c>
      <c r="Q517" s="441">
        <f t="shared" si="759"/>
        <v>0</v>
      </c>
      <c r="R517" s="441">
        <f t="shared" si="751"/>
        <v>0</v>
      </c>
      <c r="S517" s="602"/>
      <c r="T517" s="69" t="b">
        <f t="shared" si="724"/>
        <v>1</v>
      </c>
      <c r="CJ517" s="69" t="b">
        <f t="shared" si="660"/>
        <v>1</v>
      </c>
    </row>
    <row r="518" spans="1:88" s="409" customFormat="1" x14ac:dyDescent="0.25">
      <c r="A518" s="500"/>
      <c r="B518" s="452" t="s">
        <v>26</v>
      </c>
      <c r="C518" s="452"/>
      <c r="D518" s="441"/>
      <c r="E518" s="441"/>
      <c r="F518" s="441"/>
      <c r="G518" s="441"/>
      <c r="H518" s="441"/>
      <c r="I518" s="455">
        <v>0</v>
      </c>
      <c r="J518" s="179" t="e">
        <f t="shared" si="769"/>
        <v>#DIV/0!</v>
      </c>
      <c r="K518" s="316">
        <v>0</v>
      </c>
      <c r="L518" s="170" t="e">
        <f t="shared" si="747"/>
        <v>#DIV/0!</v>
      </c>
      <c r="M518" s="251" t="e">
        <f t="shared" si="748"/>
        <v>#DIV/0!</v>
      </c>
      <c r="N518" s="441"/>
      <c r="O518" s="441">
        <f t="shared" si="768"/>
        <v>0</v>
      </c>
      <c r="P518" s="170" t="e">
        <f t="shared" si="764"/>
        <v>#DIV/0!</v>
      </c>
      <c r="Q518" s="441">
        <f t="shared" si="759"/>
        <v>0</v>
      </c>
      <c r="R518" s="455">
        <f t="shared" si="751"/>
        <v>0</v>
      </c>
      <c r="S518" s="602"/>
      <c r="T518" s="69" t="b">
        <f t="shared" si="724"/>
        <v>0</v>
      </c>
      <c r="CJ518" s="69" t="b">
        <f t="shared" si="660"/>
        <v>1</v>
      </c>
    </row>
    <row r="519" spans="1:88" s="409" customFormat="1" x14ac:dyDescent="0.25">
      <c r="A519" s="500"/>
      <c r="B519" s="340" t="s">
        <v>32</v>
      </c>
      <c r="C519" s="340"/>
      <c r="D519" s="443"/>
      <c r="E519" s="443"/>
      <c r="F519" s="18"/>
      <c r="G519" s="443"/>
      <c r="H519" s="18"/>
      <c r="I519" s="454"/>
      <c r="J519" s="179" t="e">
        <f t="shared" si="769"/>
        <v>#DIV/0!</v>
      </c>
      <c r="K519" s="174"/>
      <c r="L519" s="170" t="e">
        <f t="shared" si="747"/>
        <v>#DIV/0!</v>
      </c>
      <c r="M519" s="170" t="e">
        <f t="shared" si="748"/>
        <v>#DIV/0!</v>
      </c>
      <c r="N519" s="174"/>
      <c r="O519" s="18">
        <f t="shared" si="768"/>
        <v>0</v>
      </c>
      <c r="P519" s="170" t="e">
        <f t="shared" si="764"/>
        <v>#DIV/0!</v>
      </c>
      <c r="Q519" s="174">
        <f t="shared" si="759"/>
        <v>0</v>
      </c>
      <c r="R519" s="454">
        <f t="shared" si="751"/>
        <v>0</v>
      </c>
      <c r="S519" s="602"/>
      <c r="T519" s="69" t="b">
        <f t="shared" si="724"/>
        <v>1</v>
      </c>
      <c r="CJ519" s="69" t="b">
        <f t="shared" si="660"/>
        <v>1</v>
      </c>
    </row>
    <row r="520" spans="1:88" s="409" customFormat="1" x14ac:dyDescent="0.25">
      <c r="A520" s="501"/>
      <c r="B520" s="340" t="s">
        <v>17</v>
      </c>
      <c r="C520" s="340"/>
      <c r="D520" s="443"/>
      <c r="E520" s="443"/>
      <c r="F520" s="18"/>
      <c r="G520" s="443"/>
      <c r="H520" s="443"/>
      <c r="I520" s="454"/>
      <c r="J520" s="179" t="e">
        <f>I520/H520</f>
        <v>#DIV/0!</v>
      </c>
      <c r="K520" s="174"/>
      <c r="L520" s="170" t="e">
        <f t="shared" si="747"/>
        <v>#DIV/0!</v>
      </c>
      <c r="M520" s="170" t="e">
        <f t="shared" si="748"/>
        <v>#DIV/0!</v>
      </c>
      <c r="N520" s="174"/>
      <c r="O520" s="443">
        <f t="shared" si="768"/>
        <v>0</v>
      </c>
      <c r="P520" s="170" t="e">
        <f t="shared" si="764"/>
        <v>#DIV/0!</v>
      </c>
      <c r="Q520" s="174">
        <f t="shared" si="759"/>
        <v>0</v>
      </c>
      <c r="R520" s="454">
        <f t="shared" si="751"/>
        <v>0</v>
      </c>
      <c r="S520" s="603"/>
      <c r="T520" s="69" t="b">
        <f t="shared" si="724"/>
        <v>1</v>
      </c>
      <c r="CJ520" s="69" t="b">
        <f t="shared" si="660"/>
        <v>1</v>
      </c>
    </row>
    <row r="521" spans="1:88" s="68" customFormat="1" ht="46.5" x14ac:dyDescent="0.25">
      <c r="A521" s="256" t="s">
        <v>316</v>
      </c>
      <c r="B521" s="242" t="s">
        <v>143</v>
      </c>
      <c r="C521" s="166" t="s">
        <v>7</v>
      </c>
      <c r="D521" s="74">
        <f t="shared" ref="D521:I521" si="770">SUM(D522:D526)</f>
        <v>0</v>
      </c>
      <c r="E521" s="74">
        <f t="shared" si="770"/>
        <v>0</v>
      </c>
      <c r="F521" s="74">
        <f t="shared" si="770"/>
        <v>0</v>
      </c>
      <c r="G521" s="74">
        <f t="shared" si="770"/>
        <v>82246.679999999993</v>
      </c>
      <c r="H521" s="74">
        <f t="shared" si="770"/>
        <v>82246.679999999993</v>
      </c>
      <c r="I521" s="74">
        <f t="shared" si="770"/>
        <v>0</v>
      </c>
      <c r="J521" s="176">
        <f>I521/H521</f>
        <v>0</v>
      </c>
      <c r="K521" s="74">
        <f t="shared" ref="K521" si="771">SUM(K522:K526)</f>
        <v>0</v>
      </c>
      <c r="L521" s="167">
        <f t="shared" si="747"/>
        <v>0</v>
      </c>
      <c r="M521" s="492" t="e">
        <f t="shared" si="748"/>
        <v>#DIV/0!</v>
      </c>
      <c r="N521" s="74">
        <f t="shared" ref="N521:O521" si="772">SUM(N522:N526)</f>
        <v>82246.679999999993</v>
      </c>
      <c r="O521" s="74">
        <f t="shared" si="772"/>
        <v>0</v>
      </c>
      <c r="P521" s="167">
        <f t="shared" si="764"/>
        <v>1</v>
      </c>
      <c r="Q521" s="74">
        <f t="shared" si="759"/>
        <v>0</v>
      </c>
      <c r="R521" s="74">
        <f t="shared" si="751"/>
        <v>0</v>
      </c>
      <c r="S521" s="544"/>
      <c r="T521" s="67" t="b">
        <f t="shared" si="724"/>
        <v>0</v>
      </c>
      <c r="CJ521" s="69" t="b">
        <f t="shared" si="660"/>
        <v>1</v>
      </c>
    </row>
    <row r="522" spans="1:88" s="409" customFormat="1" x14ac:dyDescent="0.25">
      <c r="A522" s="500"/>
      <c r="B522" s="340" t="s">
        <v>16</v>
      </c>
      <c r="C522" s="340"/>
      <c r="D522" s="443"/>
      <c r="E522" s="443"/>
      <c r="F522" s="18"/>
      <c r="G522" s="443">
        <f>G528+G534+G540+G546+G552+G558+G564</f>
        <v>0</v>
      </c>
      <c r="H522" s="443">
        <f t="shared" ref="H522:I522" si="773">H528+H534+H540+H546+H552+H558+H564</f>
        <v>0</v>
      </c>
      <c r="I522" s="443">
        <f t="shared" si="773"/>
        <v>0</v>
      </c>
      <c r="J522" s="505" t="e">
        <f t="shared" ref="J522:J525" si="774">I522/H522</f>
        <v>#DIV/0!</v>
      </c>
      <c r="K522" s="443">
        <f t="shared" ref="K522" si="775">K528+K534+K540+K546+K552+K558+K564</f>
        <v>0</v>
      </c>
      <c r="L522" s="170" t="e">
        <f t="shared" si="747"/>
        <v>#DIV/0!</v>
      </c>
      <c r="M522" s="170" t="e">
        <f t="shared" si="748"/>
        <v>#DIV/0!</v>
      </c>
      <c r="N522" s="443">
        <f t="shared" ref="N522:O522" si="776">N528+N534+N540+N546+N552+N558+N564</f>
        <v>0</v>
      </c>
      <c r="O522" s="443">
        <f t="shared" si="776"/>
        <v>0</v>
      </c>
      <c r="P522" s="170" t="e">
        <f t="shared" si="764"/>
        <v>#DIV/0!</v>
      </c>
      <c r="Q522" s="443">
        <f t="shared" si="759"/>
        <v>0</v>
      </c>
      <c r="R522" s="443">
        <f t="shared" si="751"/>
        <v>0</v>
      </c>
      <c r="S522" s="545"/>
      <c r="T522" s="69" t="b">
        <f t="shared" si="724"/>
        <v>1</v>
      </c>
      <c r="CJ522" s="69" t="b">
        <f t="shared" si="660"/>
        <v>1</v>
      </c>
    </row>
    <row r="523" spans="1:88" s="409" customFormat="1" x14ac:dyDescent="0.25">
      <c r="A523" s="500"/>
      <c r="B523" s="340" t="s">
        <v>14</v>
      </c>
      <c r="C523" s="340"/>
      <c r="D523" s="443"/>
      <c r="E523" s="443"/>
      <c r="F523" s="443"/>
      <c r="G523" s="443">
        <f t="shared" ref="G523:I526" si="777">G529+G535+G541+G547+G553+G559+G565</f>
        <v>0</v>
      </c>
      <c r="H523" s="443">
        <f t="shared" si="777"/>
        <v>0</v>
      </c>
      <c r="I523" s="443">
        <f t="shared" si="777"/>
        <v>0</v>
      </c>
      <c r="J523" s="505" t="e">
        <f t="shared" si="774"/>
        <v>#DIV/0!</v>
      </c>
      <c r="K523" s="443">
        <f t="shared" ref="K523" si="778">K529+K535+K541+K547+K553+K559+K565</f>
        <v>0</v>
      </c>
      <c r="L523" s="170" t="e">
        <f t="shared" si="747"/>
        <v>#DIV/0!</v>
      </c>
      <c r="M523" s="170" t="e">
        <f t="shared" si="748"/>
        <v>#DIV/0!</v>
      </c>
      <c r="N523" s="443">
        <f t="shared" ref="N523:O523" si="779">N529+N535+N541+N547+N553+N559+N565</f>
        <v>0</v>
      </c>
      <c r="O523" s="443">
        <f t="shared" si="779"/>
        <v>0</v>
      </c>
      <c r="P523" s="170" t="e">
        <f t="shared" si="764"/>
        <v>#DIV/0!</v>
      </c>
      <c r="Q523" s="443">
        <f t="shared" si="759"/>
        <v>0</v>
      </c>
      <c r="R523" s="443">
        <f t="shared" ref="R523:R568" si="780">I523-K523</f>
        <v>0</v>
      </c>
      <c r="S523" s="545"/>
      <c r="T523" s="69" t="b">
        <f t="shared" si="724"/>
        <v>1</v>
      </c>
      <c r="CJ523" s="69" t="b">
        <f t="shared" si="660"/>
        <v>1</v>
      </c>
    </row>
    <row r="524" spans="1:88" s="409" customFormat="1" x14ac:dyDescent="0.25">
      <c r="A524" s="500"/>
      <c r="B524" s="340" t="s">
        <v>26</v>
      </c>
      <c r="C524" s="340"/>
      <c r="D524" s="443"/>
      <c r="E524" s="443"/>
      <c r="F524" s="443"/>
      <c r="G524" s="443">
        <f t="shared" si="777"/>
        <v>39063.68</v>
      </c>
      <c r="H524" s="443">
        <f t="shared" si="777"/>
        <v>39063.68</v>
      </c>
      <c r="I524" s="443">
        <f t="shared" si="777"/>
        <v>0</v>
      </c>
      <c r="J524" s="456">
        <f t="shared" si="774"/>
        <v>0</v>
      </c>
      <c r="K524" s="443">
        <f t="shared" ref="K524" si="781">K530+K536+K542+K548+K554+K560+K566</f>
        <v>0</v>
      </c>
      <c r="L524" s="171">
        <f t="shared" si="747"/>
        <v>0</v>
      </c>
      <c r="M524" s="170" t="e">
        <f t="shared" si="748"/>
        <v>#DIV/0!</v>
      </c>
      <c r="N524" s="443">
        <f t="shared" ref="N524:O524" si="782">N530+N536+N542+N548+N554+N560+N566</f>
        <v>39063.68</v>
      </c>
      <c r="O524" s="443">
        <f t="shared" si="782"/>
        <v>0</v>
      </c>
      <c r="P524" s="171">
        <f t="shared" si="764"/>
        <v>1</v>
      </c>
      <c r="Q524" s="443">
        <f t="shared" si="759"/>
        <v>0</v>
      </c>
      <c r="R524" s="443">
        <f t="shared" si="780"/>
        <v>0</v>
      </c>
      <c r="S524" s="545"/>
      <c r="T524" s="69" t="b">
        <f t="shared" si="724"/>
        <v>0</v>
      </c>
      <c r="CJ524" s="69" t="b">
        <f t="shared" si="660"/>
        <v>1</v>
      </c>
    </row>
    <row r="525" spans="1:88" s="409" customFormat="1" x14ac:dyDescent="0.25">
      <c r="A525" s="500"/>
      <c r="B525" s="340" t="s">
        <v>32</v>
      </c>
      <c r="C525" s="340"/>
      <c r="D525" s="443"/>
      <c r="E525" s="443"/>
      <c r="F525" s="18"/>
      <c r="G525" s="443">
        <f t="shared" si="777"/>
        <v>0</v>
      </c>
      <c r="H525" s="443">
        <f t="shared" si="777"/>
        <v>0</v>
      </c>
      <c r="I525" s="443">
        <f t="shared" si="777"/>
        <v>0</v>
      </c>
      <c r="J525" s="505" t="e">
        <f t="shared" si="774"/>
        <v>#DIV/0!</v>
      </c>
      <c r="K525" s="443">
        <f t="shared" ref="K525" si="783">K531+K537+K543+K549+K555+K561+K567</f>
        <v>0</v>
      </c>
      <c r="L525" s="170" t="e">
        <f t="shared" si="747"/>
        <v>#DIV/0!</v>
      </c>
      <c r="M525" s="170" t="e">
        <f t="shared" si="748"/>
        <v>#DIV/0!</v>
      </c>
      <c r="N525" s="443">
        <f t="shared" ref="N525:O525" si="784">N531+N537+N543+N549+N555+N561+N567</f>
        <v>0</v>
      </c>
      <c r="O525" s="443">
        <f t="shared" si="784"/>
        <v>0</v>
      </c>
      <c r="P525" s="170" t="e">
        <f t="shared" si="764"/>
        <v>#DIV/0!</v>
      </c>
      <c r="Q525" s="443">
        <f t="shared" si="759"/>
        <v>0</v>
      </c>
      <c r="R525" s="443">
        <f t="shared" si="780"/>
        <v>0</v>
      </c>
      <c r="S525" s="545"/>
      <c r="T525" s="69" t="b">
        <f t="shared" si="724"/>
        <v>1</v>
      </c>
      <c r="CJ525" s="69" t="b">
        <f t="shared" si="660"/>
        <v>1</v>
      </c>
    </row>
    <row r="526" spans="1:88" s="409" customFormat="1" x14ac:dyDescent="0.25">
      <c r="A526" s="501"/>
      <c r="B526" s="340" t="s">
        <v>17</v>
      </c>
      <c r="C526" s="340"/>
      <c r="D526" s="443"/>
      <c r="E526" s="443"/>
      <c r="F526" s="18"/>
      <c r="G526" s="443">
        <f t="shared" si="777"/>
        <v>43183</v>
      </c>
      <c r="H526" s="443">
        <f t="shared" si="777"/>
        <v>43183</v>
      </c>
      <c r="I526" s="443">
        <f t="shared" si="777"/>
        <v>0</v>
      </c>
      <c r="J526" s="180">
        <f>I526/H526</f>
        <v>0</v>
      </c>
      <c r="K526" s="443">
        <f t="shared" ref="K526" si="785">K532+K538+K544+K550+K556+K562+K568</f>
        <v>0</v>
      </c>
      <c r="L526" s="171">
        <f t="shared" si="747"/>
        <v>0</v>
      </c>
      <c r="M526" s="170" t="e">
        <f t="shared" si="748"/>
        <v>#DIV/0!</v>
      </c>
      <c r="N526" s="443">
        <f t="shared" ref="N526:O526" si="786">N532+N538+N544+N550+N556+N562+N568</f>
        <v>43183</v>
      </c>
      <c r="O526" s="443">
        <f t="shared" si="786"/>
        <v>0</v>
      </c>
      <c r="P526" s="171">
        <f t="shared" si="764"/>
        <v>1</v>
      </c>
      <c r="Q526" s="443">
        <f t="shared" si="759"/>
        <v>0</v>
      </c>
      <c r="R526" s="443">
        <f t="shared" si="780"/>
        <v>0</v>
      </c>
      <c r="S526" s="546"/>
      <c r="T526" s="69" t="b">
        <f t="shared" si="724"/>
        <v>1</v>
      </c>
      <c r="CJ526" s="69" t="b">
        <f t="shared" si="660"/>
        <v>1</v>
      </c>
    </row>
    <row r="527" spans="1:88" s="68" customFormat="1" ht="93" x14ac:dyDescent="0.25">
      <c r="A527" s="294" t="s">
        <v>317</v>
      </c>
      <c r="B527" s="168" t="s">
        <v>185</v>
      </c>
      <c r="C527" s="252" t="s">
        <v>23</v>
      </c>
      <c r="D527" s="64">
        <f t="shared" ref="D527:I527" si="787">SUM(D528:D532)</f>
        <v>0</v>
      </c>
      <c r="E527" s="64">
        <f t="shared" si="787"/>
        <v>0</v>
      </c>
      <c r="F527" s="64">
        <f t="shared" si="787"/>
        <v>0</v>
      </c>
      <c r="G527" s="64">
        <f t="shared" si="787"/>
        <v>335</v>
      </c>
      <c r="H527" s="64">
        <f t="shared" si="787"/>
        <v>335</v>
      </c>
      <c r="I527" s="259">
        <f t="shared" si="787"/>
        <v>0</v>
      </c>
      <c r="J527" s="177">
        <f>I527/H527</f>
        <v>0</v>
      </c>
      <c r="K527" s="64">
        <f>SUM(K528:K532)</f>
        <v>0</v>
      </c>
      <c r="L527" s="169">
        <f t="shared" si="747"/>
        <v>0</v>
      </c>
      <c r="M527" s="295" t="e">
        <f t="shared" si="748"/>
        <v>#DIV/0!</v>
      </c>
      <c r="N527" s="64">
        <f>SUM(N528:N532)</f>
        <v>335</v>
      </c>
      <c r="O527" s="64">
        <f t="shared" si="768"/>
        <v>0</v>
      </c>
      <c r="P527" s="169">
        <f t="shared" si="764"/>
        <v>1</v>
      </c>
      <c r="Q527" s="64">
        <f t="shared" si="759"/>
        <v>0</v>
      </c>
      <c r="R527" s="259">
        <f t="shared" si="780"/>
        <v>0</v>
      </c>
      <c r="S527" s="544" t="s">
        <v>414</v>
      </c>
      <c r="T527" s="67" t="b">
        <f t="shared" si="724"/>
        <v>0</v>
      </c>
      <c r="CJ527" s="69" t="b">
        <f t="shared" si="660"/>
        <v>1</v>
      </c>
    </row>
    <row r="528" spans="1:88" s="409" customFormat="1" x14ac:dyDescent="0.25">
      <c r="A528" s="500"/>
      <c r="B528" s="340" t="s">
        <v>16</v>
      </c>
      <c r="C528" s="340"/>
      <c r="D528" s="443"/>
      <c r="E528" s="443"/>
      <c r="F528" s="18"/>
      <c r="G528" s="443"/>
      <c r="H528" s="18"/>
      <c r="I528" s="454"/>
      <c r="J528" s="180"/>
      <c r="K528" s="443"/>
      <c r="L528" s="171"/>
      <c r="M528" s="251"/>
      <c r="N528" s="443"/>
      <c r="O528" s="18">
        <f t="shared" si="768"/>
        <v>0</v>
      </c>
      <c r="P528" s="170" t="e">
        <f t="shared" si="764"/>
        <v>#DIV/0!</v>
      </c>
      <c r="Q528" s="443">
        <f t="shared" si="759"/>
        <v>0</v>
      </c>
      <c r="R528" s="454">
        <f t="shared" si="780"/>
        <v>0</v>
      </c>
      <c r="S528" s="545"/>
      <c r="T528" s="69" t="b">
        <f t="shared" si="724"/>
        <v>1</v>
      </c>
      <c r="CJ528" s="69" t="b">
        <f t="shared" ref="CJ528:CJ591" si="788">N528+O528=H528</f>
        <v>1</v>
      </c>
    </row>
    <row r="529" spans="1:88" s="409" customFormat="1" x14ac:dyDescent="0.25">
      <c r="A529" s="500"/>
      <c r="B529" s="340" t="s">
        <v>14</v>
      </c>
      <c r="C529" s="340"/>
      <c r="D529" s="443"/>
      <c r="E529" s="443"/>
      <c r="F529" s="443"/>
      <c r="G529" s="443"/>
      <c r="H529" s="443"/>
      <c r="I529" s="454"/>
      <c r="J529" s="180"/>
      <c r="K529" s="443"/>
      <c r="L529" s="171"/>
      <c r="M529" s="251"/>
      <c r="N529" s="443"/>
      <c r="O529" s="443">
        <f t="shared" si="768"/>
        <v>0</v>
      </c>
      <c r="P529" s="170" t="e">
        <f t="shared" si="764"/>
        <v>#DIV/0!</v>
      </c>
      <c r="Q529" s="443">
        <f t="shared" si="759"/>
        <v>0</v>
      </c>
      <c r="R529" s="454">
        <f t="shared" si="780"/>
        <v>0</v>
      </c>
      <c r="S529" s="545"/>
      <c r="T529" s="69" t="b">
        <f t="shared" si="724"/>
        <v>1</v>
      </c>
      <c r="CJ529" s="69" t="b">
        <f t="shared" si="788"/>
        <v>1</v>
      </c>
    </row>
    <row r="530" spans="1:88" s="409" customFormat="1" x14ac:dyDescent="0.25">
      <c r="A530" s="500"/>
      <c r="B530" s="452" t="s">
        <v>26</v>
      </c>
      <c r="C530" s="452"/>
      <c r="D530" s="441"/>
      <c r="E530" s="441"/>
      <c r="F530" s="441"/>
      <c r="G530" s="441">
        <v>335</v>
      </c>
      <c r="H530" s="441">
        <v>335</v>
      </c>
      <c r="I530" s="455"/>
      <c r="J530" s="180">
        <f t="shared" ref="J530" si="789">I530/H530</f>
        <v>0</v>
      </c>
      <c r="K530" s="441"/>
      <c r="L530" s="171">
        <f t="shared" si="747"/>
        <v>0</v>
      </c>
      <c r="M530" s="251" t="e">
        <f t="shared" si="748"/>
        <v>#DIV/0!</v>
      </c>
      <c r="N530" s="441">
        <f>H530</f>
        <v>335</v>
      </c>
      <c r="O530" s="441">
        <f t="shared" si="768"/>
        <v>0</v>
      </c>
      <c r="P530" s="171">
        <f t="shared" si="764"/>
        <v>1</v>
      </c>
      <c r="Q530" s="441">
        <f t="shared" si="759"/>
        <v>0</v>
      </c>
      <c r="R530" s="455">
        <f t="shared" si="780"/>
        <v>0</v>
      </c>
      <c r="S530" s="545"/>
      <c r="T530" s="69" t="b">
        <f t="shared" si="724"/>
        <v>0</v>
      </c>
      <c r="CJ530" s="69" t="b">
        <f t="shared" si="788"/>
        <v>1</v>
      </c>
    </row>
    <row r="531" spans="1:88" s="409" customFormat="1" x14ac:dyDescent="0.25">
      <c r="A531" s="500"/>
      <c r="B531" s="340" t="s">
        <v>32</v>
      </c>
      <c r="C531" s="340"/>
      <c r="D531" s="443"/>
      <c r="E531" s="443"/>
      <c r="F531" s="18"/>
      <c r="G531" s="443"/>
      <c r="H531" s="18"/>
      <c r="I531" s="454"/>
      <c r="J531" s="180"/>
      <c r="K531" s="443"/>
      <c r="L531" s="171"/>
      <c r="M531" s="171"/>
      <c r="N531" s="443"/>
      <c r="O531" s="18">
        <f t="shared" si="768"/>
        <v>0</v>
      </c>
      <c r="P531" s="170" t="e">
        <f t="shared" si="764"/>
        <v>#DIV/0!</v>
      </c>
      <c r="Q531" s="443">
        <f t="shared" si="759"/>
        <v>0</v>
      </c>
      <c r="R531" s="454">
        <f t="shared" si="780"/>
        <v>0</v>
      </c>
      <c r="S531" s="545"/>
      <c r="T531" s="69" t="b">
        <f t="shared" si="724"/>
        <v>1</v>
      </c>
      <c r="CJ531" s="69" t="b">
        <f t="shared" si="788"/>
        <v>1</v>
      </c>
    </row>
    <row r="532" spans="1:88" s="409" customFormat="1" x14ac:dyDescent="0.25">
      <c r="A532" s="501"/>
      <c r="B532" s="340" t="s">
        <v>17</v>
      </c>
      <c r="C532" s="340"/>
      <c r="D532" s="443"/>
      <c r="E532" s="443"/>
      <c r="F532" s="18"/>
      <c r="G532" s="443"/>
      <c r="H532" s="443"/>
      <c r="I532" s="454"/>
      <c r="J532" s="180"/>
      <c r="K532" s="443"/>
      <c r="L532" s="171"/>
      <c r="M532" s="171"/>
      <c r="N532" s="443"/>
      <c r="O532" s="443">
        <f t="shared" si="768"/>
        <v>0</v>
      </c>
      <c r="P532" s="170" t="e">
        <f t="shared" si="764"/>
        <v>#DIV/0!</v>
      </c>
      <c r="Q532" s="443">
        <f t="shared" si="759"/>
        <v>0</v>
      </c>
      <c r="R532" s="454">
        <f t="shared" si="780"/>
        <v>0</v>
      </c>
      <c r="S532" s="546"/>
      <c r="T532" s="69" t="b">
        <f t="shared" si="724"/>
        <v>1</v>
      </c>
      <c r="CJ532" s="69" t="b">
        <f t="shared" si="788"/>
        <v>1</v>
      </c>
    </row>
    <row r="533" spans="1:88" s="68" customFormat="1" ht="209.25" x14ac:dyDescent="0.25">
      <c r="A533" s="294" t="s">
        <v>421</v>
      </c>
      <c r="B533" s="168" t="s">
        <v>408</v>
      </c>
      <c r="C533" s="252" t="s">
        <v>23</v>
      </c>
      <c r="D533" s="64">
        <f t="shared" ref="D533:K533" si="790">SUM(D534:D538)</f>
        <v>0</v>
      </c>
      <c r="E533" s="64">
        <f t="shared" si="790"/>
        <v>0</v>
      </c>
      <c r="F533" s="64">
        <f t="shared" si="790"/>
        <v>0</v>
      </c>
      <c r="G533" s="64">
        <f t="shared" si="790"/>
        <v>36706.699999999997</v>
      </c>
      <c r="H533" s="64">
        <f t="shared" si="790"/>
        <v>36706.699999999997</v>
      </c>
      <c r="I533" s="64">
        <f t="shared" si="790"/>
        <v>0</v>
      </c>
      <c r="J533" s="177">
        <f>I533/H533</f>
        <v>0</v>
      </c>
      <c r="K533" s="64">
        <f t="shared" si="790"/>
        <v>0</v>
      </c>
      <c r="L533" s="169">
        <f t="shared" si="747"/>
        <v>0</v>
      </c>
      <c r="M533" s="295" t="e">
        <f t="shared" si="748"/>
        <v>#DIV/0!</v>
      </c>
      <c r="N533" s="64">
        <f>SUM(N534:N538)</f>
        <v>36706.699999999997</v>
      </c>
      <c r="O533" s="64">
        <f t="shared" si="768"/>
        <v>0</v>
      </c>
      <c r="P533" s="169">
        <f t="shared" si="764"/>
        <v>1</v>
      </c>
      <c r="Q533" s="64">
        <f t="shared" si="759"/>
        <v>0</v>
      </c>
      <c r="R533" s="64">
        <f t="shared" si="780"/>
        <v>0</v>
      </c>
      <c r="S533" s="544" t="s">
        <v>413</v>
      </c>
      <c r="T533" s="67" t="b">
        <f t="shared" si="724"/>
        <v>0</v>
      </c>
      <c r="CJ533" s="69" t="b">
        <f t="shared" si="788"/>
        <v>1</v>
      </c>
    </row>
    <row r="534" spans="1:88" s="409" customFormat="1" x14ac:dyDescent="0.25">
      <c r="A534" s="500"/>
      <c r="B534" s="452" t="s">
        <v>16</v>
      </c>
      <c r="C534" s="452"/>
      <c r="D534" s="441"/>
      <c r="E534" s="441"/>
      <c r="F534" s="173"/>
      <c r="G534" s="441"/>
      <c r="H534" s="173"/>
      <c r="I534" s="455"/>
      <c r="J534" s="457"/>
      <c r="K534" s="441"/>
      <c r="L534" s="379"/>
      <c r="M534" s="247"/>
      <c r="N534" s="441"/>
      <c r="O534" s="173">
        <f t="shared" si="768"/>
        <v>0</v>
      </c>
      <c r="P534" s="187" t="e">
        <f t="shared" si="764"/>
        <v>#DIV/0!</v>
      </c>
      <c r="Q534" s="441">
        <f t="shared" si="759"/>
        <v>0</v>
      </c>
      <c r="R534" s="455">
        <f t="shared" si="780"/>
        <v>0</v>
      </c>
      <c r="S534" s="545"/>
      <c r="T534" s="69" t="b">
        <f t="shared" si="724"/>
        <v>1</v>
      </c>
      <c r="CJ534" s="69" t="b">
        <f t="shared" si="788"/>
        <v>1</v>
      </c>
    </row>
    <row r="535" spans="1:88" s="409" customFormat="1" x14ac:dyDescent="0.25">
      <c r="A535" s="500"/>
      <c r="B535" s="340" t="s">
        <v>14</v>
      </c>
      <c r="C535" s="340"/>
      <c r="D535" s="443"/>
      <c r="E535" s="443"/>
      <c r="F535" s="443"/>
      <c r="G535" s="443"/>
      <c r="H535" s="443"/>
      <c r="I535" s="454"/>
      <c r="J535" s="180"/>
      <c r="K535" s="443"/>
      <c r="L535" s="171"/>
      <c r="M535" s="251"/>
      <c r="N535" s="443"/>
      <c r="O535" s="443">
        <f t="shared" si="768"/>
        <v>0</v>
      </c>
      <c r="P535" s="170" t="e">
        <f t="shared" si="764"/>
        <v>#DIV/0!</v>
      </c>
      <c r="Q535" s="443">
        <f t="shared" si="759"/>
        <v>0</v>
      </c>
      <c r="R535" s="454">
        <f t="shared" si="780"/>
        <v>0</v>
      </c>
      <c r="S535" s="545"/>
      <c r="T535" s="69" t="b">
        <f t="shared" si="724"/>
        <v>1</v>
      </c>
      <c r="CJ535" s="69" t="b">
        <f t="shared" si="788"/>
        <v>1</v>
      </c>
    </row>
    <row r="536" spans="1:88" s="409" customFormat="1" x14ac:dyDescent="0.25">
      <c r="A536" s="500"/>
      <c r="B536" s="452" t="s">
        <v>26</v>
      </c>
      <c r="C536" s="452"/>
      <c r="D536" s="441"/>
      <c r="E536" s="441"/>
      <c r="F536" s="441"/>
      <c r="G536" s="244">
        <v>36706.699999999997</v>
      </c>
      <c r="H536" s="244">
        <v>36706.699999999997</v>
      </c>
      <c r="I536" s="65"/>
      <c r="J536" s="289">
        <f>I536/H536</f>
        <v>0</v>
      </c>
      <c r="K536" s="65">
        <f>I536</f>
        <v>0</v>
      </c>
      <c r="L536" s="246">
        <f t="shared" ref="L536" si="791">K536/H536</f>
        <v>0</v>
      </c>
      <c r="M536" s="251" t="e">
        <f t="shared" ref="M536" si="792">K536/I536</f>
        <v>#DIV/0!</v>
      </c>
      <c r="N536" s="65">
        <f>H536</f>
        <v>36706.699999999997</v>
      </c>
      <c r="O536" s="244">
        <f t="shared" si="768"/>
        <v>0</v>
      </c>
      <c r="P536" s="246">
        <f t="shared" si="764"/>
        <v>1</v>
      </c>
      <c r="Q536" s="65">
        <f t="shared" si="759"/>
        <v>0</v>
      </c>
      <c r="R536" s="65">
        <f t="shared" si="780"/>
        <v>0</v>
      </c>
      <c r="S536" s="545"/>
      <c r="T536" s="69" t="b">
        <f t="shared" si="724"/>
        <v>1</v>
      </c>
      <c r="CJ536" s="69" t="b">
        <f t="shared" si="788"/>
        <v>1</v>
      </c>
    </row>
    <row r="537" spans="1:88" s="409" customFormat="1" x14ac:dyDescent="0.25">
      <c r="A537" s="500"/>
      <c r="B537" s="340" t="s">
        <v>32</v>
      </c>
      <c r="C537" s="340"/>
      <c r="D537" s="443"/>
      <c r="E537" s="443"/>
      <c r="F537" s="18"/>
      <c r="G537" s="443"/>
      <c r="H537" s="18"/>
      <c r="I537" s="454"/>
      <c r="J537" s="180"/>
      <c r="K537" s="443"/>
      <c r="L537" s="171"/>
      <c r="M537" s="171"/>
      <c r="N537" s="443"/>
      <c r="O537" s="18">
        <f t="shared" si="768"/>
        <v>0</v>
      </c>
      <c r="P537" s="170" t="e">
        <f t="shared" si="764"/>
        <v>#DIV/0!</v>
      </c>
      <c r="Q537" s="443">
        <f t="shared" si="759"/>
        <v>0</v>
      </c>
      <c r="R537" s="454">
        <f t="shared" si="780"/>
        <v>0</v>
      </c>
      <c r="S537" s="545"/>
      <c r="T537" s="69" t="b">
        <f t="shared" si="724"/>
        <v>1</v>
      </c>
      <c r="CJ537" s="69" t="b">
        <f t="shared" si="788"/>
        <v>1</v>
      </c>
    </row>
    <row r="538" spans="1:88" s="409" customFormat="1" x14ac:dyDescent="0.25">
      <c r="A538" s="501"/>
      <c r="B538" s="340" t="s">
        <v>17</v>
      </c>
      <c r="C538" s="340"/>
      <c r="D538" s="443"/>
      <c r="E538" s="443"/>
      <c r="F538" s="18"/>
      <c r="G538" s="443"/>
      <c r="H538" s="443"/>
      <c r="I538" s="454"/>
      <c r="J538" s="180"/>
      <c r="K538" s="443"/>
      <c r="L538" s="171"/>
      <c r="M538" s="171"/>
      <c r="N538" s="443"/>
      <c r="O538" s="443">
        <f t="shared" si="768"/>
        <v>0</v>
      </c>
      <c r="P538" s="170" t="e">
        <f t="shared" si="764"/>
        <v>#DIV/0!</v>
      </c>
      <c r="Q538" s="443">
        <f t="shared" si="759"/>
        <v>0</v>
      </c>
      <c r="R538" s="454">
        <f t="shared" si="780"/>
        <v>0</v>
      </c>
      <c r="S538" s="546"/>
      <c r="T538" s="69" t="b">
        <f t="shared" si="724"/>
        <v>0</v>
      </c>
      <c r="CJ538" s="69" t="b">
        <f t="shared" si="788"/>
        <v>1</v>
      </c>
    </row>
    <row r="539" spans="1:88" s="68" customFormat="1" ht="93" x14ac:dyDescent="0.25">
      <c r="A539" s="294" t="s">
        <v>422</v>
      </c>
      <c r="B539" s="168" t="s">
        <v>186</v>
      </c>
      <c r="C539" s="252" t="s">
        <v>23</v>
      </c>
      <c r="D539" s="64">
        <f t="shared" ref="D539:I539" si="793">SUM(D540:D544)</f>
        <v>0</v>
      </c>
      <c r="E539" s="64">
        <f t="shared" si="793"/>
        <v>0</v>
      </c>
      <c r="F539" s="64">
        <f t="shared" si="793"/>
        <v>0</v>
      </c>
      <c r="G539" s="64">
        <f t="shared" si="793"/>
        <v>2021.98</v>
      </c>
      <c r="H539" s="64">
        <f t="shared" si="793"/>
        <v>2021.98</v>
      </c>
      <c r="I539" s="259">
        <f t="shared" si="793"/>
        <v>0</v>
      </c>
      <c r="J539" s="177">
        <f>I539/H539</f>
        <v>0</v>
      </c>
      <c r="K539" s="64">
        <f>SUM(K540:K544)</f>
        <v>0</v>
      </c>
      <c r="L539" s="169">
        <f t="shared" si="747"/>
        <v>0</v>
      </c>
      <c r="M539" s="295" t="e">
        <f>K539/I539</f>
        <v>#DIV/0!</v>
      </c>
      <c r="N539" s="64">
        <f>SUM(N540:N544)</f>
        <v>2021.98</v>
      </c>
      <c r="O539" s="64">
        <f t="shared" si="768"/>
        <v>0</v>
      </c>
      <c r="P539" s="169">
        <f t="shared" si="764"/>
        <v>1</v>
      </c>
      <c r="Q539" s="64">
        <f t="shared" si="759"/>
        <v>0</v>
      </c>
      <c r="R539" s="259">
        <f t="shared" si="780"/>
        <v>0</v>
      </c>
      <c r="S539" s="544" t="s">
        <v>415</v>
      </c>
      <c r="T539" s="544" t="s">
        <v>250</v>
      </c>
      <c r="U539" s="544" t="s">
        <v>250</v>
      </c>
      <c r="V539" s="544" t="s">
        <v>250</v>
      </c>
      <c r="W539" s="544" t="s">
        <v>250</v>
      </c>
      <c r="X539" s="544" t="s">
        <v>250</v>
      </c>
      <c r="Y539" s="544" t="s">
        <v>250</v>
      </c>
      <c r="Z539" s="544" t="s">
        <v>250</v>
      </c>
      <c r="AA539" s="544" t="s">
        <v>250</v>
      </c>
      <c r="AB539" s="544" t="s">
        <v>250</v>
      </c>
      <c r="AC539" s="544" t="s">
        <v>250</v>
      </c>
      <c r="AD539" s="544" t="s">
        <v>250</v>
      </c>
      <c r="AE539" s="544" t="s">
        <v>250</v>
      </c>
      <c r="AF539" s="544" t="s">
        <v>250</v>
      </c>
      <c r="AG539" s="544" t="s">
        <v>250</v>
      </c>
      <c r="AH539" s="544" t="s">
        <v>250</v>
      </c>
      <c r="AI539" s="544" t="s">
        <v>250</v>
      </c>
      <c r="AJ539" s="544" t="s">
        <v>250</v>
      </c>
      <c r="AK539" s="544" t="s">
        <v>250</v>
      </c>
      <c r="AL539" s="544" t="s">
        <v>250</v>
      </c>
      <c r="AM539" s="544" t="s">
        <v>250</v>
      </c>
      <c r="AN539" s="544" t="s">
        <v>250</v>
      </c>
      <c r="AO539" s="544" t="s">
        <v>250</v>
      </c>
      <c r="AP539" s="544" t="s">
        <v>250</v>
      </c>
      <c r="AQ539" s="544" t="s">
        <v>250</v>
      </c>
      <c r="AR539" s="544" t="s">
        <v>250</v>
      </c>
      <c r="AS539" s="544" t="s">
        <v>250</v>
      </c>
      <c r="AT539" s="544" t="s">
        <v>250</v>
      </c>
      <c r="AU539" s="544" t="s">
        <v>250</v>
      </c>
      <c r="AV539" s="544" t="s">
        <v>250</v>
      </c>
      <c r="AW539" s="544" t="s">
        <v>250</v>
      </c>
      <c r="AX539" s="544" t="s">
        <v>250</v>
      </c>
      <c r="AY539" s="544" t="s">
        <v>250</v>
      </c>
      <c r="AZ539" s="544" t="s">
        <v>250</v>
      </c>
      <c r="BA539" s="544" t="s">
        <v>250</v>
      </c>
      <c r="BB539" s="544" t="s">
        <v>250</v>
      </c>
      <c r="BC539" s="544" t="s">
        <v>250</v>
      </c>
      <c r="BD539" s="544" t="s">
        <v>250</v>
      </c>
      <c r="BE539" s="544" t="s">
        <v>250</v>
      </c>
      <c r="BF539" s="544" t="s">
        <v>250</v>
      </c>
      <c r="BG539" s="544" t="s">
        <v>250</v>
      </c>
      <c r="BH539" s="544" t="s">
        <v>250</v>
      </c>
      <c r="BI539" s="544" t="s">
        <v>250</v>
      </c>
      <c r="BJ539" s="544" t="s">
        <v>250</v>
      </c>
      <c r="BK539" s="544" t="s">
        <v>250</v>
      </c>
      <c r="BL539" s="544" t="s">
        <v>250</v>
      </c>
      <c r="BM539" s="544" t="s">
        <v>250</v>
      </c>
      <c r="BN539" s="544" t="s">
        <v>250</v>
      </c>
      <c r="BO539" s="544" t="s">
        <v>250</v>
      </c>
      <c r="BP539" s="544" t="s">
        <v>250</v>
      </c>
      <c r="BQ539" s="544" t="s">
        <v>250</v>
      </c>
      <c r="BR539" s="544" t="s">
        <v>250</v>
      </c>
      <c r="BS539" s="544" t="s">
        <v>250</v>
      </c>
      <c r="BT539" s="544" t="s">
        <v>250</v>
      </c>
      <c r="BU539" s="544" t="s">
        <v>250</v>
      </c>
      <c r="BV539" s="544" t="s">
        <v>250</v>
      </c>
      <c r="BW539" s="544" t="s">
        <v>250</v>
      </c>
      <c r="BX539" s="544" t="s">
        <v>250</v>
      </c>
      <c r="BY539" s="544" t="s">
        <v>250</v>
      </c>
      <c r="BZ539" s="544" t="s">
        <v>250</v>
      </c>
      <c r="CA539" s="544" t="s">
        <v>250</v>
      </c>
      <c r="CB539" s="544" t="s">
        <v>250</v>
      </c>
      <c r="CC539" s="544" t="s">
        <v>250</v>
      </c>
      <c r="CD539" s="544" t="s">
        <v>250</v>
      </c>
      <c r="CE539" s="544" t="s">
        <v>250</v>
      </c>
      <c r="CF539" s="544" t="s">
        <v>250</v>
      </c>
      <c r="CG539" s="544" t="s">
        <v>250</v>
      </c>
      <c r="CJ539" s="69" t="b">
        <f t="shared" si="788"/>
        <v>1</v>
      </c>
    </row>
    <row r="540" spans="1:88" s="409" customFormat="1" x14ac:dyDescent="0.25">
      <c r="A540" s="296"/>
      <c r="B540" s="340" t="s">
        <v>16</v>
      </c>
      <c r="C540" s="340"/>
      <c r="D540" s="443"/>
      <c r="E540" s="443"/>
      <c r="F540" s="18"/>
      <c r="G540" s="443"/>
      <c r="H540" s="18"/>
      <c r="I540" s="454"/>
      <c r="J540" s="389"/>
      <c r="K540" s="65"/>
      <c r="L540" s="246"/>
      <c r="M540" s="246"/>
      <c r="N540" s="174"/>
      <c r="O540" s="18">
        <f t="shared" si="768"/>
        <v>0</v>
      </c>
      <c r="P540" s="251" t="e">
        <f t="shared" si="764"/>
        <v>#DIV/0!</v>
      </c>
      <c r="Q540" s="174">
        <f t="shared" si="759"/>
        <v>0</v>
      </c>
      <c r="R540" s="454">
        <f t="shared" si="780"/>
        <v>0</v>
      </c>
      <c r="S540" s="545"/>
      <c r="T540" s="545"/>
      <c r="U540" s="545"/>
      <c r="V540" s="545"/>
      <c r="W540" s="545"/>
      <c r="X540" s="545"/>
      <c r="Y540" s="545"/>
      <c r="Z540" s="545"/>
      <c r="AA540" s="545"/>
      <c r="AB540" s="545"/>
      <c r="AC540" s="545"/>
      <c r="AD540" s="545"/>
      <c r="AE540" s="545"/>
      <c r="AF540" s="545"/>
      <c r="AG540" s="545"/>
      <c r="AH540" s="545"/>
      <c r="AI540" s="545"/>
      <c r="AJ540" s="545"/>
      <c r="AK540" s="545"/>
      <c r="AL540" s="545"/>
      <c r="AM540" s="545"/>
      <c r="AN540" s="545"/>
      <c r="AO540" s="545"/>
      <c r="AP540" s="545"/>
      <c r="AQ540" s="545"/>
      <c r="AR540" s="545"/>
      <c r="AS540" s="545"/>
      <c r="AT540" s="545"/>
      <c r="AU540" s="545"/>
      <c r="AV540" s="545"/>
      <c r="AW540" s="545"/>
      <c r="AX540" s="545"/>
      <c r="AY540" s="545"/>
      <c r="AZ540" s="545"/>
      <c r="BA540" s="545"/>
      <c r="BB540" s="545"/>
      <c r="BC540" s="545"/>
      <c r="BD540" s="545"/>
      <c r="BE540" s="545"/>
      <c r="BF540" s="545"/>
      <c r="BG540" s="545"/>
      <c r="BH540" s="545"/>
      <c r="BI540" s="545"/>
      <c r="BJ540" s="545"/>
      <c r="BK540" s="545"/>
      <c r="BL540" s="545"/>
      <c r="BM540" s="545"/>
      <c r="BN540" s="545"/>
      <c r="BO540" s="545"/>
      <c r="BP540" s="545"/>
      <c r="BQ540" s="545"/>
      <c r="BR540" s="545"/>
      <c r="BS540" s="545"/>
      <c r="BT540" s="545"/>
      <c r="BU540" s="545"/>
      <c r="BV540" s="545"/>
      <c r="BW540" s="545"/>
      <c r="BX540" s="545"/>
      <c r="BY540" s="545"/>
      <c r="BZ540" s="545"/>
      <c r="CA540" s="545"/>
      <c r="CB540" s="545"/>
      <c r="CC540" s="545"/>
      <c r="CD540" s="545"/>
      <c r="CE540" s="545"/>
      <c r="CF540" s="545"/>
      <c r="CG540" s="545"/>
      <c r="CJ540" s="69" t="b">
        <f t="shared" si="788"/>
        <v>1</v>
      </c>
    </row>
    <row r="541" spans="1:88" s="409" customFormat="1" x14ac:dyDescent="0.25">
      <c r="A541" s="296"/>
      <c r="B541" s="340" t="s">
        <v>14</v>
      </c>
      <c r="C541" s="340"/>
      <c r="D541" s="443"/>
      <c r="E541" s="443"/>
      <c r="F541" s="443"/>
      <c r="G541" s="443"/>
      <c r="H541" s="443"/>
      <c r="I541" s="443"/>
      <c r="J541" s="389" t="e">
        <f t="shared" ref="J541:J542" si="794">I541/H541</f>
        <v>#DIV/0!</v>
      </c>
      <c r="K541" s="65"/>
      <c r="L541" s="251" t="e">
        <f t="shared" ref="L541" si="795">K541/H541</f>
        <v>#DIV/0!</v>
      </c>
      <c r="M541" s="251" t="e">
        <f t="shared" ref="M541" si="796">K541/I541</f>
        <v>#DIV/0!</v>
      </c>
      <c r="N541" s="443"/>
      <c r="O541" s="443">
        <f t="shared" si="768"/>
        <v>0</v>
      </c>
      <c r="P541" s="251" t="e">
        <f t="shared" si="764"/>
        <v>#DIV/0!</v>
      </c>
      <c r="Q541" s="443">
        <f t="shared" si="759"/>
        <v>0</v>
      </c>
      <c r="R541" s="443">
        <f t="shared" si="780"/>
        <v>0</v>
      </c>
      <c r="S541" s="545"/>
      <c r="T541" s="545"/>
      <c r="U541" s="545"/>
      <c r="V541" s="545"/>
      <c r="W541" s="545"/>
      <c r="X541" s="545"/>
      <c r="Y541" s="545"/>
      <c r="Z541" s="545"/>
      <c r="AA541" s="545"/>
      <c r="AB541" s="545"/>
      <c r="AC541" s="545"/>
      <c r="AD541" s="545"/>
      <c r="AE541" s="545"/>
      <c r="AF541" s="545"/>
      <c r="AG541" s="545"/>
      <c r="AH541" s="545"/>
      <c r="AI541" s="545"/>
      <c r="AJ541" s="545"/>
      <c r="AK541" s="545"/>
      <c r="AL541" s="545"/>
      <c r="AM541" s="545"/>
      <c r="AN541" s="545"/>
      <c r="AO541" s="545"/>
      <c r="AP541" s="545"/>
      <c r="AQ541" s="545"/>
      <c r="AR541" s="545"/>
      <c r="AS541" s="545"/>
      <c r="AT541" s="545"/>
      <c r="AU541" s="545"/>
      <c r="AV541" s="545"/>
      <c r="AW541" s="545"/>
      <c r="AX541" s="545"/>
      <c r="AY541" s="545"/>
      <c r="AZ541" s="545"/>
      <c r="BA541" s="545"/>
      <c r="BB541" s="545"/>
      <c r="BC541" s="545"/>
      <c r="BD541" s="545"/>
      <c r="BE541" s="545"/>
      <c r="BF541" s="545"/>
      <c r="BG541" s="545"/>
      <c r="BH541" s="545"/>
      <c r="BI541" s="545"/>
      <c r="BJ541" s="545"/>
      <c r="BK541" s="545"/>
      <c r="BL541" s="545"/>
      <c r="BM541" s="545"/>
      <c r="BN541" s="545"/>
      <c r="BO541" s="545"/>
      <c r="BP541" s="545"/>
      <c r="BQ541" s="545"/>
      <c r="BR541" s="545"/>
      <c r="BS541" s="545"/>
      <c r="BT541" s="545"/>
      <c r="BU541" s="545"/>
      <c r="BV541" s="545"/>
      <c r="BW541" s="545"/>
      <c r="BX541" s="545"/>
      <c r="BY541" s="545"/>
      <c r="BZ541" s="545"/>
      <c r="CA541" s="545"/>
      <c r="CB541" s="545"/>
      <c r="CC541" s="545"/>
      <c r="CD541" s="545"/>
      <c r="CE541" s="545"/>
      <c r="CF541" s="545"/>
      <c r="CG541" s="545"/>
      <c r="CJ541" s="69" t="b">
        <f t="shared" si="788"/>
        <v>1</v>
      </c>
    </row>
    <row r="542" spans="1:88" s="409" customFormat="1" x14ac:dyDescent="0.25">
      <c r="A542" s="296"/>
      <c r="B542" s="452" t="s">
        <v>26</v>
      </c>
      <c r="C542" s="452"/>
      <c r="D542" s="441"/>
      <c r="E542" s="441"/>
      <c r="F542" s="441"/>
      <c r="G542" s="441">
        <v>2021.98</v>
      </c>
      <c r="H542" s="441">
        <v>2021.98</v>
      </c>
      <c r="I542" s="455"/>
      <c r="J542" s="289">
        <f t="shared" si="794"/>
        <v>0</v>
      </c>
      <c r="K542" s="244"/>
      <c r="L542" s="246">
        <f t="shared" si="747"/>
        <v>0</v>
      </c>
      <c r="M542" s="251" t="e">
        <f>K542/I542</f>
        <v>#DIV/0!</v>
      </c>
      <c r="N542" s="441">
        <f>H542</f>
        <v>2021.98</v>
      </c>
      <c r="O542" s="441">
        <f t="shared" si="768"/>
        <v>0</v>
      </c>
      <c r="P542" s="246">
        <f t="shared" si="764"/>
        <v>1</v>
      </c>
      <c r="Q542" s="441">
        <f t="shared" si="759"/>
        <v>0</v>
      </c>
      <c r="R542" s="455">
        <f t="shared" si="780"/>
        <v>0</v>
      </c>
      <c r="S542" s="545"/>
      <c r="T542" s="545"/>
      <c r="U542" s="545"/>
      <c r="V542" s="545"/>
      <c r="W542" s="545"/>
      <c r="X542" s="545"/>
      <c r="Y542" s="545"/>
      <c r="Z542" s="545"/>
      <c r="AA542" s="545"/>
      <c r="AB542" s="545"/>
      <c r="AC542" s="545"/>
      <c r="AD542" s="545"/>
      <c r="AE542" s="545"/>
      <c r="AF542" s="545"/>
      <c r="AG542" s="545"/>
      <c r="AH542" s="545"/>
      <c r="AI542" s="545"/>
      <c r="AJ542" s="545"/>
      <c r="AK542" s="545"/>
      <c r="AL542" s="545"/>
      <c r="AM542" s="545"/>
      <c r="AN542" s="545"/>
      <c r="AO542" s="545"/>
      <c r="AP542" s="545"/>
      <c r="AQ542" s="545"/>
      <c r="AR542" s="545"/>
      <c r="AS542" s="545"/>
      <c r="AT542" s="545"/>
      <c r="AU542" s="545"/>
      <c r="AV542" s="545"/>
      <c r="AW542" s="545"/>
      <c r="AX542" s="545"/>
      <c r="AY542" s="545"/>
      <c r="AZ542" s="545"/>
      <c r="BA542" s="545"/>
      <c r="BB542" s="545"/>
      <c r="BC542" s="545"/>
      <c r="BD542" s="545"/>
      <c r="BE542" s="545"/>
      <c r="BF542" s="545"/>
      <c r="BG542" s="545"/>
      <c r="BH542" s="545"/>
      <c r="BI542" s="545"/>
      <c r="BJ542" s="545"/>
      <c r="BK542" s="545"/>
      <c r="BL542" s="545"/>
      <c r="BM542" s="545"/>
      <c r="BN542" s="545"/>
      <c r="BO542" s="545"/>
      <c r="BP542" s="545"/>
      <c r="BQ542" s="545"/>
      <c r="BR542" s="545"/>
      <c r="BS542" s="545"/>
      <c r="BT542" s="545"/>
      <c r="BU542" s="545"/>
      <c r="BV542" s="545"/>
      <c r="BW542" s="545"/>
      <c r="BX542" s="545"/>
      <c r="BY542" s="545"/>
      <c r="BZ542" s="545"/>
      <c r="CA542" s="545"/>
      <c r="CB542" s="545"/>
      <c r="CC542" s="545"/>
      <c r="CD542" s="545"/>
      <c r="CE542" s="545"/>
      <c r="CF542" s="545"/>
      <c r="CG542" s="545"/>
      <c r="CJ542" s="69" t="b">
        <f t="shared" si="788"/>
        <v>1</v>
      </c>
    </row>
    <row r="543" spans="1:88" s="409" customFormat="1" x14ac:dyDescent="0.25">
      <c r="A543" s="296"/>
      <c r="B543" s="340" t="s">
        <v>32</v>
      </c>
      <c r="C543" s="340"/>
      <c r="D543" s="443"/>
      <c r="E543" s="443"/>
      <c r="F543" s="18"/>
      <c r="G543" s="443"/>
      <c r="H543" s="18"/>
      <c r="I543" s="454"/>
      <c r="J543" s="389"/>
      <c r="K543" s="292"/>
      <c r="L543" s="251"/>
      <c r="M543" s="170"/>
      <c r="N543" s="174"/>
      <c r="O543" s="18">
        <f t="shared" si="768"/>
        <v>0</v>
      </c>
      <c r="P543" s="251" t="e">
        <f t="shared" si="764"/>
        <v>#DIV/0!</v>
      </c>
      <c r="Q543" s="174">
        <f t="shared" si="759"/>
        <v>0</v>
      </c>
      <c r="R543" s="454">
        <f t="shared" si="780"/>
        <v>0</v>
      </c>
      <c r="S543" s="545"/>
      <c r="T543" s="545"/>
      <c r="U543" s="545"/>
      <c r="V543" s="545"/>
      <c r="W543" s="545"/>
      <c r="X543" s="545"/>
      <c r="Y543" s="545"/>
      <c r="Z543" s="545"/>
      <c r="AA543" s="545"/>
      <c r="AB543" s="545"/>
      <c r="AC543" s="545"/>
      <c r="AD543" s="545"/>
      <c r="AE543" s="545"/>
      <c r="AF543" s="545"/>
      <c r="AG543" s="545"/>
      <c r="AH543" s="545"/>
      <c r="AI543" s="545"/>
      <c r="AJ543" s="545"/>
      <c r="AK543" s="545"/>
      <c r="AL543" s="545"/>
      <c r="AM543" s="545"/>
      <c r="AN543" s="545"/>
      <c r="AO543" s="545"/>
      <c r="AP543" s="545"/>
      <c r="AQ543" s="545"/>
      <c r="AR543" s="545"/>
      <c r="AS543" s="545"/>
      <c r="AT543" s="545"/>
      <c r="AU543" s="545"/>
      <c r="AV543" s="545"/>
      <c r="AW543" s="545"/>
      <c r="AX543" s="545"/>
      <c r="AY543" s="545"/>
      <c r="AZ543" s="545"/>
      <c r="BA543" s="545"/>
      <c r="BB543" s="545"/>
      <c r="BC543" s="545"/>
      <c r="BD543" s="545"/>
      <c r="BE543" s="545"/>
      <c r="BF543" s="545"/>
      <c r="BG543" s="545"/>
      <c r="BH543" s="545"/>
      <c r="BI543" s="545"/>
      <c r="BJ543" s="545"/>
      <c r="BK543" s="545"/>
      <c r="BL543" s="545"/>
      <c r="BM543" s="545"/>
      <c r="BN543" s="545"/>
      <c r="BO543" s="545"/>
      <c r="BP543" s="545"/>
      <c r="BQ543" s="545"/>
      <c r="BR543" s="545"/>
      <c r="BS543" s="545"/>
      <c r="BT543" s="545"/>
      <c r="BU543" s="545"/>
      <c r="BV543" s="545"/>
      <c r="BW543" s="545"/>
      <c r="BX543" s="545"/>
      <c r="BY543" s="545"/>
      <c r="BZ543" s="545"/>
      <c r="CA543" s="545"/>
      <c r="CB543" s="545"/>
      <c r="CC543" s="545"/>
      <c r="CD543" s="545"/>
      <c r="CE543" s="545"/>
      <c r="CF543" s="545"/>
      <c r="CG543" s="545"/>
      <c r="CJ543" s="69" t="b">
        <f t="shared" si="788"/>
        <v>1</v>
      </c>
    </row>
    <row r="544" spans="1:88" s="409" customFormat="1" x14ac:dyDescent="0.25">
      <c r="A544" s="297"/>
      <c r="B544" s="340" t="s">
        <v>17</v>
      </c>
      <c r="C544" s="340"/>
      <c r="D544" s="443"/>
      <c r="E544" s="443"/>
      <c r="F544" s="18"/>
      <c r="G544" s="443"/>
      <c r="H544" s="443"/>
      <c r="I544" s="454"/>
      <c r="J544" s="179"/>
      <c r="K544" s="174"/>
      <c r="L544" s="170"/>
      <c r="M544" s="170"/>
      <c r="N544" s="174"/>
      <c r="O544" s="443">
        <f t="shared" si="768"/>
        <v>0</v>
      </c>
      <c r="P544" s="170" t="e">
        <f t="shared" si="764"/>
        <v>#DIV/0!</v>
      </c>
      <c r="Q544" s="174">
        <f t="shared" si="759"/>
        <v>0</v>
      </c>
      <c r="R544" s="454">
        <f t="shared" si="780"/>
        <v>0</v>
      </c>
      <c r="S544" s="546"/>
      <c r="T544" s="546"/>
      <c r="U544" s="546"/>
      <c r="V544" s="546"/>
      <c r="W544" s="546"/>
      <c r="X544" s="546"/>
      <c r="Y544" s="546"/>
      <c r="Z544" s="546"/>
      <c r="AA544" s="546"/>
      <c r="AB544" s="546"/>
      <c r="AC544" s="546"/>
      <c r="AD544" s="546"/>
      <c r="AE544" s="546"/>
      <c r="AF544" s="546"/>
      <c r="AG544" s="546"/>
      <c r="AH544" s="546"/>
      <c r="AI544" s="546"/>
      <c r="AJ544" s="546"/>
      <c r="AK544" s="546"/>
      <c r="AL544" s="546"/>
      <c r="AM544" s="546"/>
      <c r="AN544" s="546"/>
      <c r="AO544" s="546"/>
      <c r="AP544" s="546"/>
      <c r="AQ544" s="546"/>
      <c r="AR544" s="546"/>
      <c r="AS544" s="546"/>
      <c r="AT544" s="546"/>
      <c r="AU544" s="546"/>
      <c r="AV544" s="546"/>
      <c r="AW544" s="546"/>
      <c r="AX544" s="546"/>
      <c r="AY544" s="546"/>
      <c r="AZ544" s="546"/>
      <c r="BA544" s="546"/>
      <c r="BB544" s="546"/>
      <c r="BC544" s="546"/>
      <c r="BD544" s="546"/>
      <c r="BE544" s="546"/>
      <c r="BF544" s="546"/>
      <c r="BG544" s="546"/>
      <c r="BH544" s="546"/>
      <c r="BI544" s="546"/>
      <c r="BJ544" s="546"/>
      <c r="BK544" s="546"/>
      <c r="BL544" s="546"/>
      <c r="BM544" s="546"/>
      <c r="BN544" s="546"/>
      <c r="BO544" s="546"/>
      <c r="BP544" s="546"/>
      <c r="BQ544" s="546"/>
      <c r="BR544" s="546"/>
      <c r="BS544" s="546"/>
      <c r="BT544" s="546"/>
      <c r="BU544" s="546"/>
      <c r="BV544" s="546"/>
      <c r="BW544" s="546"/>
      <c r="BX544" s="546"/>
      <c r="BY544" s="546"/>
      <c r="BZ544" s="546"/>
      <c r="CA544" s="546"/>
      <c r="CB544" s="546"/>
      <c r="CC544" s="546"/>
      <c r="CD544" s="546"/>
      <c r="CE544" s="546"/>
      <c r="CF544" s="546"/>
      <c r="CG544" s="546"/>
      <c r="CJ544" s="69" t="b">
        <f t="shared" si="788"/>
        <v>1</v>
      </c>
    </row>
    <row r="545" spans="1:88" s="68" customFormat="1" ht="46.5" x14ac:dyDescent="0.25">
      <c r="A545" s="294" t="s">
        <v>423</v>
      </c>
      <c r="B545" s="168" t="s">
        <v>144</v>
      </c>
      <c r="C545" s="252" t="s">
        <v>23</v>
      </c>
      <c r="D545" s="64">
        <f t="shared" ref="D545:I545" si="797">SUM(D546:D550)</f>
        <v>0</v>
      </c>
      <c r="E545" s="64">
        <f t="shared" si="797"/>
        <v>0</v>
      </c>
      <c r="F545" s="64">
        <f t="shared" si="797"/>
        <v>0</v>
      </c>
      <c r="G545" s="64">
        <f t="shared" si="797"/>
        <v>8700</v>
      </c>
      <c r="H545" s="64">
        <f t="shared" si="797"/>
        <v>8700</v>
      </c>
      <c r="I545" s="259">
        <f t="shared" si="797"/>
        <v>0</v>
      </c>
      <c r="J545" s="177">
        <f>I545/H545</f>
        <v>0</v>
      </c>
      <c r="K545" s="64">
        <f>SUM(K546:K550)</f>
        <v>0</v>
      </c>
      <c r="L545" s="169">
        <f t="shared" si="747"/>
        <v>0</v>
      </c>
      <c r="M545" s="295" t="e">
        <f t="shared" ref="M545:M564" si="798">K545/I545</f>
        <v>#DIV/0!</v>
      </c>
      <c r="N545" s="64">
        <f>SUM(N546:N550)</f>
        <v>8700</v>
      </c>
      <c r="O545" s="64">
        <f t="shared" si="768"/>
        <v>0</v>
      </c>
      <c r="P545" s="169">
        <f t="shared" si="764"/>
        <v>1</v>
      </c>
      <c r="Q545" s="64">
        <f t="shared" si="759"/>
        <v>0</v>
      </c>
      <c r="R545" s="259">
        <f t="shared" si="780"/>
        <v>0</v>
      </c>
      <c r="S545" s="544" t="s">
        <v>416</v>
      </c>
      <c r="T545" s="561" t="s">
        <v>251</v>
      </c>
      <c r="U545" s="561" t="s">
        <v>251</v>
      </c>
      <c r="V545" s="561" t="s">
        <v>251</v>
      </c>
      <c r="W545" s="561" t="s">
        <v>251</v>
      </c>
      <c r="X545" s="561" t="s">
        <v>251</v>
      </c>
      <c r="Y545" s="561" t="s">
        <v>251</v>
      </c>
      <c r="Z545" s="561" t="s">
        <v>251</v>
      </c>
      <c r="AA545" s="561" t="s">
        <v>251</v>
      </c>
      <c r="AB545" s="561" t="s">
        <v>251</v>
      </c>
      <c r="AC545" s="561" t="s">
        <v>251</v>
      </c>
      <c r="AD545" s="561" t="s">
        <v>251</v>
      </c>
      <c r="AE545" s="561" t="s">
        <v>251</v>
      </c>
      <c r="AF545" s="561" t="s">
        <v>251</v>
      </c>
      <c r="AG545" s="561" t="s">
        <v>251</v>
      </c>
      <c r="AH545" s="561" t="s">
        <v>251</v>
      </c>
      <c r="AI545" s="561" t="s">
        <v>251</v>
      </c>
      <c r="AJ545" s="561" t="s">
        <v>251</v>
      </c>
      <c r="AK545" s="561" t="s">
        <v>251</v>
      </c>
      <c r="AL545" s="561" t="s">
        <v>251</v>
      </c>
      <c r="AM545" s="561" t="s">
        <v>251</v>
      </c>
      <c r="AN545" s="561" t="s">
        <v>251</v>
      </c>
      <c r="AO545" s="561" t="s">
        <v>251</v>
      </c>
      <c r="AP545" s="561" t="s">
        <v>251</v>
      </c>
      <c r="AQ545" s="561" t="s">
        <v>251</v>
      </c>
      <c r="AR545" s="561" t="s">
        <v>251</v>
      </c>
      <c r="AS545" s="561" t="s">
        <v>251</v>
      </c>
      <c r="AT545" s="561" t="s">
        <v>251</v>
      </c>
      <c r="AU545" s="561" t="s">
        <v>251</v>
      </c>
      <c r="AV545" s="561" t="s">
        <v>251</v>
      </c>
      <c r="AW545" s="561" t="s">
        <v>251</v>
      </c>
      <c r="AX545" s="561" t="s">
        <v>251</v>
      </c>
      <c r="AY545" s="561" t="s">
        <v>251</v>
      </c>
      <c r="AZ545" s="561" t="s">
        <v>251</v>
      </c>
      <c r="BA545" s="561" t="s">
        <v>251</v>
      </c>
      <c r="BB545" s="561" t="s">
        <v>251</v>
      </c>
      <c r="BC545" s="561" t="s">
        <v>251</v>
      </c>
      <c r="BD545" s="561" t="s">
        <v>251</v>
      </c>
      <c r="BE545" s="561" t="s">
        <v>251</v>
      </c>
      <c r="BF545" s="561" t="s">
        <v>251</v>
      </c>
      <c r="BG545" s="561" t="s">
        <v>251</v>
      </c>
      <c r="BH545" s="561" t="s">
        <v>251</v>
      </c>
      <c r="BI545" s="561" t="s">
        <v>251</v>
      </c>
      <c r="BJ545" s="561" t="s">
        <v>251</v>
      </c>
      <c r="BK545" s="561" t="s">
        <v>251</v>
      </c>
      <c r="BL545" s="561" t="s">
        <v>251</v>
      </c>
      <c r="BM545" s="561" t="s">
        <v>251</v>
      </c>
      <c r="BN545" s="561" t="s">
        <v>251</v>
      </c>
      <c r="BO545" s="561" t="s">
        <v>251</v>
      </c>
      <c r="BP545" s="561" t="s">
        <v>251</v>
      </c>
      <c r="BQ545" s="561" t="s">
        <v>251</v>
      </c>
      <c r="BR545" s="561" t="s">
        <v>251</v>
      </c>
      <c r="BS545" s="561" t="s">
        <v>251</v>
      </c>
      <c r="BT545" s="561" t="s">
        <v>251</v>
      </c>
      <c r="BU545" s="561" t="s">
        <v>251</v>
      </c>
      <c r="BV545" s="561" t="s">
        <v>251</v>
      </c>
      <c r="BW545" s="561" t="s">
        <v>251</v>
      </c>
      <c r="BX545" s="561" t="s">
        <v>251</v>
      </c>
      <c r="BY545" s="561" t="s">
        <v>251</v>
      </c>
      <c r="BZ545" s="561" t="s">
        <v>251</v>
      </c>
      <c r="CA545" s="561" t="s">
        <v>251</v>
      </c>
      <c r="CB545" s="561" t="s">
        <v>251</v>
      </c>
      <c r="CC545" s="561" t="s">
        <v>251</v>
      </c>
      <c r="CD545" s="561" t="s">
        <v>251</v>
      </c>
      <c r="CE545" s="561" t="s">
        <v>251</v>
      </c>
      <c r="CF545" s="561" t="s">
        <v>251</v>
      </c>
      <c r="CG545" s="561" t="s">
        <v>251</v>
      </c>
      <c r="CJ545" s="69" t="b">
        <f t="shared" si="788"/>
        <v>1</v>
      </c>
    </row>
    <row r="546" spans="1:88" s="409" customFormat="1" x14ac:dyDescent="0.25">
      <c r="A546" s="296"/>
      <c r="B546" s="340" t="s">
        <v>16</v>
      </c>
      <c r="C546" s="340"/>
      <c r="D546" s="443"/>
      <c r="E546" s="443"/>
      <c r="F546" s="18"/>
      <c r="G546" s="443"/>
      <c r="H546" s="18"/>
      <c r="I546" s="454"/>
      <c r="J546" s="179" t="e">
        <f t="shared" ref="J546:J549" si="799">I546/H546</f>
        <v>#DIV/0!</v>
      </c>
      <c r="K546" s="443"/>
      <c r="L546" s="170" t="e">
        <f t="shared" si="747"/>
        <v>#DIV/0!</v>
      </c>
      <c r="M546" s="251" t="e">
        <f t="shared" si="798"/>
        <v>#DIV/0!</v>
      </c>
      <c r="N546" s="443"/>
      <c r="O546" s="18">
        <f t="shared" si="768"/>
        <v>0</v>
      </c>
      <c r="P546" s="170" t="e">
        <f t="shared" si="764"/>
        <v>#DIV/0!</v>
      </c>
      <c r="Q546" s="443">
        <f t="shared" si="759"/>
        <v>0</v>
      </c>
      <c r="R546" s="454">
        <f t="shared" si="780"/>
        <v>0</v>
      </c>
      <c r="S546" s="545"/>
      <c r="T546" s="602"/>
      <c r="U546" s="602"/>
      <c r="V546" s="602"/>
      <c r="W546" s="602"/>
      <c r="X546" s="602"/>
      <c r="Y546" s="602"/>
      <c r="Z546" s="602"/>
      <c r="AA546" s="602"/>
      <c r="AB546" s="602"/>
      <c r="AC546" s="602"/>
      <c r="AD546" s="602"/>
      <c r="AE546" s="602"/>
      <c r="AF546" s="602"/>
      <c r="AG546" s="602"/>
      <c r="AH546" s="602"/>
      <c r="AI546" s="602"/>
      <c r="AJ546" s="602"/>
      <c r="AK546" s="602"/>
      <c r="AL546" s="602"/>
      <c r="AM546" s="602"/>
      <c r="AN546" s="602"/>
      <c r="AO546" s="602"/>
      <c r="AP546" s="602"/>
      <c r="AQ546" s="602"/>
      <c r="AR546" s="602"/>
      <c r="AS546" s="602"/>
      <c r="AT546" s="602"/>
      <c r="AU546" s="602"/>
      <c r="AV546" s="602"/>
      <c r="AW546" s="602"/>
      <c r="AX546" s="602"/>
      <c r="AY546" s="602"/>
      <c r="AZ546" s="602"/>
      <c r="BA546" s="602"/>
      <c r="BB546" s="602"/>
      <c r="BC546" s="602"/>
      <c r="BD546" s="602"/>
      <c r="BE546" s="602"/>
      <c r="BF546" s="602"/>
      <c r="BG546" s="602"/>
      <c r="BH546" s="602"/>
      <c r="BI546" s="602"/>
      <c r="BJ546" s="602"/>
      <c r="BK546" s="602"/>
      <c r="BL546" s="602"/>
      <c r="BM546" s="602"/>
      <c r="BN546" s="602"/>
      <c r="BO546" s="602"/>
      <c r="BP546" s="602"/>
      <c r="BQ546" s="602"/>
      <c r="BR546" s="602"/>
      <c r="BS546" s="602"/>
      <c r="BT546" s="602"/>
      <c r="BU546" s="602"/>
      <c r="BV546" s="602"/>
      <c r="BW546" s="602"/>
      <c r="BX546" s="602"/>
      <c r="BY546" s="602"/>
      <c r="BZ546" s="602"/>
      <c r="CA546" s="602"/>
      <c r="CB546" s="602"/>
      <c r="CC546" s="602"/>
      <c r="CD546" s="602"/>
      <c r="CE546" s="602"/>
      <c r="CF546" s="602"/>
      <c r="CG546" s="602"/>
      <c r="CJ546" s="69" t="b">
        <f t="shared" si="788"/>
        <v>1</v>
      </c>
    </row>
    <row r="547" spans="1:88" s="409" customFormat="1" x14ac:dyDescent="0.25">
      <c r="A547" s="296"/>
      <c r="B547" s="340" t="s">
        <v>14</v>
      </c>
      <c r="C547" s="340"/>
      <c r="D547" s="443"/>
      <c r="E547" s="443"/>
      <c r="F547" s="443"/>
      <c r="G547" s="443"/>
      <c r="H547" s="443"/>
      <c r="I547" s="454"/>
      <c r="J547" s="179" t="e">
        <f t="shared" si="799"/>
        <v>#DIV/0!</v>
      </c>
      <c r="K547" s="443"/>
      <c r="L547" s="170" t="e">
        <f t="shared" si="747"/>
        <v>#DIV/0!</v>
      </c>
      <c r="M547" s="251" t="e">
        <f t="shared" si="798"/>
        <v>#DIV/0!</v>
      </c>
      <c r="N547" s="443"/>
      <c r="O547" s="443">
        <f t="shared" ref="O547:O568" si="800">H547-N547</f>
        <v>0</v>
      </c>
      <c r="P547" s="170" t="e">
        <f t="shared" si="764"/>
        <v>#DIV/0!</v>
      </c>
      <c r="Q547" s="443">
        <f t="shared" si="759"/>
        <v>0</v>
      </c>
      <c r="R547" s="454">
        <f t="shared" si="780"/>
        <v>0</v>
      </c>
      <c r="S547" s="545"/>
      <c r="T547" s="602"/>
      <c r="U547" s="602"/>
      <c r="V547" s="602"/>
      <c r="W547" s="602"/>
      <c r="X547" s="602"/>
      <c r="Y547" s="602"/>
      <c r="Z547" s="602"/>
      <c r="AA547" s="602"/>
      <c r="AB547" s="602"/>
      <c r="AC547" s="602"/>
      <c r="AD547" s="602"/>
      <c r="AE547" s="602"/>
      <c r="AF547" s="602"/>
      <c r="AG547" s="602"/>
      <c r="AH547" s="602"/>
      <c r="AI547" s="602"/>
      <c r="AJ547" s="602"/>
      <c r="AK547" s="602"/>
      <c r="AL547" s="602"/>
      <c r="AM547" s="602"/>
      <c r="AN547" s="602"/>
      <c r="AO547" s="602"/>
      <c r="AP547" s="602"/>
      <c r="AQ547" s="602"/>
      <c r="AR547" s="602"/>
      <c r="AS547" s="602"/>
      <c r="AT547" s="602"/>
      <c r="AU547" s="602"/>
      <c r="AV547" s="602"/>
      <c r="AW547" s="602"/>
      <c r="AX547" s="602"/>
      <c r="AY547" s="602"/>
      <c r="AZ547" s="602"/>
      <c r="BA547" s="602"/>
      <c r="BB547" s="602"/>
      <c r="BC547" s="602"/>
      <c r="BD547" s="602"/>
      <c r="BE547" s="602"/>
      <c r="BF547" s="602"/>
      <c r="BG547" s="602"/>
      <c r="BH547" s="602"/>
      <c r="BI547" s="602"/>
      <c r="BJ547" s="602"/>
      <c r="BK547" s="602"/>
      <c r="BL547" s="602"/>
      <c r="BM547" s="602"/>
      <c r="BN547" s="602"/>
      <c r="BO547" s="602"/>
      <c r="BP547" s="602"/>
      <c r="BQ547" s="602"/>
      <c r="BR547" s="602"/>
      <c r="BS547" s="602"/>
      <c r="BT547" s="602"/>
      <c r="BU547" s="602"/>
      <c r="BV547" s="602"/>
      <c r="BW547" s="602"/>
      <c r="BX547" s="602"/>
      <c r="BY547" s="602"/>
      <c r="BZ547" s="602"/>
      <c r="CA547" s="602"/>
      <c r="CB547" s="602"/>
      <c r="CC547" s="602"/>
      <c r="CD547" s="602"/>
      <c r="CE547" s="602"/>
      <c r="CF547" s="602"/>
      <c r="CG547" s="602"/>
      <c r="CJ547" s="69" t="b">
        <f t="shared" si="788"/>
        <v>1</v>
      </c>
    </row>
    <row r="548" spans="1:88" s="409" customFormat="1" x14ac:dyDescent="0.25">
      <c r="A548" s="296"/>
      <c r="B548" s="452" t="s">
        <v>26</v>
      </c>
      <c r="C548" s="452"/>
      <c r="D548" s="441"/>
      <c r="E548" s="441"/>
      <c r="F548" s="441"/>
      <c r="G548" s="441"/>
      <c r="H548" s="441"/>
      <c r="I548" s="455"/>
      <c r="J548" s="179" t="e">
        <f t="shared" si="799"/>
        <v>#DIV/0!</v>
      </c>
      <c r="K548" s="441"/>
      <c r="L548" s="170" t="e">
        <f t="shared" si="747"/>
        <v>#DIV/0!</v>
      </c>
      <c r="M548" s="251" t="e">
        <f t="shared" si="798"/>
        <v>#DIV/0!</v>
      </c>
      <c r="N548" s="441"/>
      <c r="O548" s="441">
        <f t="shared" si="800"/>
        <v>0</v>
      </c>
      <c r="P548" s="170" t="e">
        <f t="shared" si="764"/>
        <v>#DIV/0!</v>
      </c>
      <c r="Q548" s="441">
        <f t="shared" si="759"/>
        <v>0</v>
      </c>
      <c r="R548" s="455">
        <f t="shared" si="780"/>
        <v>0</v>
      </c>
      <c r="S548" s="545"/>
      <c r="T548" s="602"/>
      <c r="U548" s="602"/>
      <c r="V548" s="602"/>
      <c r="W548" s="602"/>
      <c r="X548" s="602"/>
      <c r="Y548" s="602"/>
      <c r="Z548" s="602"/>
      <c r="AA548" s="602"/>
      <c r="AB548" s="602"/>
      <c r="AC548" s="602"/>
      <c r="AD548" s="602"/>
      <c r="AE548" s="602"/>
      <c r="AF548" s="602"/>
      <c r="AG548" s="602"/>
      <c r="AH548" s="602"/>
      <c r="AI548" s="602"/>
      <c r="AJ548" s="602"/>
      <c r="AK548" s="602"/>
      <c r="AL548" s="602"/>
      <c r="AM548" s="602"/>
      <c r="AN548" s="602"/>
      <c r="AO548" s="602"/>
      <c r="AP548" s="602"/>
      <c r="AQ548" s="602"/>
      <c r="AR548" s="602"/>
      <c r="AS548" s="602"/>
      <c r="AT548" s="602"/>
      <c r="AU548" s="602"/>
      <c r="AV548" s="602"/>
      <c r="AW548" s="602"/>
      <c r="AX548" s="602"/>
      <c r="AY548" s="602"/>
      <c r="AZ548" s="602"/>
      <c r="BA548" s="602"/>
      <c r="BB548" s="602"/>
      <c r="BC548" s="602"/>
      <c r="BD548" s="602"/>
      <c r="BE548" s="602"/>
      <c r="BF548" s="602"/>
      <c r="BG548" s="602"/>
      <c r="BH548" s="602"/>
      <c r="BI548" s="602"/>
      <c r="BJ548" s="602"/>
      <c r="BK548" s="602"/>
      <c r="BL548" s="602"/>
      <c r="BM548" s="602"/>
      <c r="BN548" s="602"/>
      <c r="BO548" s="602"/>
      <c r="BP548" s="602"/>
      <c r="BQ548" s="602"/>
      <c r="BR548" s="602"/>
      <c r="BS548" s="602"/>
      <c r="BT548" s="602"/>
      <c r="BU548" s="602"/>
      <c r="BV548" s="602"/>
      <c r="BW548" s="602"/>
      <c r="BX548" s="602"/>
      <c r="BY548" s="602"/>
      <c r="BZ548" s="602"/>
      <c r="CA548" s="602"/>
      <c r="CB548" s="602"/>
      <c r="CC548" s="602"/>
      <c r="CD548" s="602"/>
      <c r="CE548" s="602"/>
      <c r="CF548" s="602"/>
      <c r="CG548" s="602"/>
      <c r="CJ548" s="69" t="b">
        <f t="shared" si="788"/>
        <v>1</v>
      </c>
    </row>
    <row r="549" spans="1:88" s="409" customFormat="1" x14ac:dyDescent="0.25">
      <c r="A549" s="296"/>
      <c r="B549" s="340" t="s">
        <v>32</v>
      </c>
      <c r="C549" s="340"/>
      <c r="D549" s="443"/>
      <c r="E549" s="443"/>
      <c r="F549" s="18"/>
      <c r="G549" s="443"/>
      <c r="H549" s="18"/>
      <c r="I549" s="454"/>
      <c r="J549" s="179" t="e">
        <f t="shared" si="799"/>
        <v>#DIV/0!</v>
      </c>
      <c r="K549" s="443"/>
      <c r="L549" s="170" t="e">
        <f t="shared" si="747"/>
        <v>#DIV/0!</v>
      </c>
      <c r="M549" s="251" t="e">
        <f t="shared" si="798"/>
        <v>#DIV/0!</v>
      </c>
      <c r="N549" s="443"/>
      <c r="O549" s="18">
        <f t="shared" si="800"/>
        <v>0</v>
      </c>
      <c r="P549" s="170" t="e">
        <f t="shared" si="764"/>
        <v>#DIV/0!</v>
      </c>
      <c r="Q549" s="443">
        <f t="shared" si="759"/>
        <v>0</v>
      </c>
      <c r="R549" s="454">
        <f t="shared" si="780"/>
        <v>0</v>
      </c>
      <c r="S549" s="545"/>
      <c r="T549" s="602"/>
      <c r="U549" s="602"/>
      <c r="V549" s="602"/>
      <c r="W549" s="602"/>
      <c r="X549" s="602"/>
      <c r="Y549" s="602"/>
      <c r="Z549" s="602"/>
      <c r="AA549" s="602"/>
      <c r="AB549" s="602"/>
      <c r="AC549" s="602"/>
      <c r="AD549" s="602"/>
      <c r="AE549" s="602"/>
      <c r="AF549" s="602"/>
      <c r="AG549" s="602"/>
      <c r="AH549" s="602"/>
      <c r="AI549" s="602"/>
      <c r="AJ549" s="602"/>
      <c r="AK549" s="602"/>
      <c r="AL549" s="602"/>
      <c r="AM549" s="602"/>
      <c r="AN549" s="602"/>
      <c r="AO549" s="602"/>
      <c r="AP549" s="602"/>
      <c r="AQ549" s="602"/>
      <c r="AR549" s="602"/>
      <c r="AS549" s="602"/>
      <c r="AT549" s="602"/>
      <c r="AU549" s="602"/>
      <c r="AV549" s="602"/>
      <c r="AW549" s="602"/>
      <c r="AX549" s="602"/>
      <c r="AY549" s="602"/>
      <c r="AZ549" s="602"/>
      <c r="BA549" s="602"/>
      <c r="BB549" s="602"/>
      <c r="BC549" s="602"/>
      <c r="BD549" s="602"/>
      <c r="BE549" s="602"/>
      <c r="BF549" s="602"/>
      <c r="BG549" s="602"/>
      <c r="BH549" s="602"/>
      <c r="BI549" s="602"/>
      <c r="BJ549" s="602"/>
      <c r="BK549" s="602"/>
      <c r="BL549" s="602"/>
      <c r="BM549" s="602"/>
      <c r="BN549" s="602"/>
      <c r="BO549" s="602"/>
      <c r="BP549" s="602"/>
      <c r="BQ549" s="602"/>
      <c r="BR549" s="602"/>
      <c r="BS549" s="602"/>
      <c r="BT549" s="602"/>
      <c r="BU549" s="602"/>
      <c r="BV549" s="602"/>
      <c r="BW549" s="602"/>
      <c r="BX549" s="602"/>
      <c r="BY549" s="602"/>
      <c r="BZ549" s="602"/>
      <c r="CA549" s="602"/>
      <c r="CB549" s="602"/>
      <c r="CC549" s="602"/>
      <c r="CD549" s="602"/>
      <c r="CE549" s="602"/>
      <c r="CF549" s="602"/>
      <c r="CG549" s="602"/>
      <c r="CJ549" s="69" t="b">
        <f t="shared" si="788"/>
        <v>1</v>
      </c>
    </row>
    <row r="550" spans="1:88" s="409" customFormat="1" x14ac:dyDescent="0.25">
      <c r="A550" s="297"/>
      <c r="B550" s="340" t="s">
        <v>17</v>
      </c>
      <c r="C550" s="340"/>
      <c r="D550" s="443"/>
      <c r="E550" s="443"/>
      <c r="F550" s="18"/>
      <c r="G550" s="443">
        <v>8700</v>
      </c>
      <c r="H550" s="443">
        <v>8700</v>
      </c>
      <c r="I550" s="443"/>
      <c r="J550" s="180">
        <f>I550/H550</f>
        <v>0</v>
      </c>
      <c r="K550" s="443">
        <f>I550</f>
        <v>0</v>
      </c>
      <c r="L550" s="171">
        <f t="shared" si="747"/>
        <v>0</v>
      </c>
      <c r="M550" s="251" t="e">
        <f t="shared" si="798"/>
        <v>#DIV/0!</v>
      </c>
      <c r="N550" s="443">
        <f>H550</f>
        <v>8700</v>
      </c>
      <c r="O550" s="443">
        <f t="shared" si="800"/>
        <v>0</v>
      </c>
      <c r="P550" s="171">
        <f t="shared" si="764"/>
        <v>1</v>
      </c>
      <c r="Q550" s="443">
        <f t="shared" si="759"/>
        <v>0</v>
      </c>
      <c r="R550" s="443">
        <f t="shared" si="780"/>
        <v>0</v>
      </c>
      <c r="S550" s="546"/>
      <c r="T550" s="603"/>
      <c r="U550" s="603"/>
      <c r="V550" s="603"/>
      <c r="W550" s="603"/>
      <c r="X550" s="603"/>
      <c r="Y550" s="603"/>
      <c r="Z550" s="603"/>
      <c r="AA550" s="603"/>
      <c r="AB550" s="603"/>
      <c r="AC550" s="603"/>
      <c r="AD550" s="603"/>
      <c r="AE550" s="603"/>
      <c r="AF550" s="603"/>
      <c r="AG550" s="603"/>
      <c r="AH550" s="603"/>
      <c r="AI550" s="603"/>
      <c r="AJ550" s="603"/>
      <c r="AK550" s="603"/>
      <c r="AL550" s="603"/>
      <c r="AM550" s="603"/>
      <c r="AN550" s="603"/>
      <c r="AO550" s="603"/>
      <c r="AP550" s="603"/>
      <c r="AQ550" s="603"/>
      <c r="AR550" s="603"/>
      <c r="AS550" s="603"/>
      <c r="AT550" s="603"/>
      <c r="AU550" s="603"/>
      <c r="AV550" s="603"/>
      <c r="AW550" s="603"/>
      <c r="AX550" s="603"/>
      <c r="AY550" s="603"/>
      <c r="AZ550" s="603"/>
      <c r="BA550" s="603"/>
      <c r="BB550" s="603"/>
      <c r="BC550" s="603"/>
      <c r="BD550" s="603"/>
      <c r="BE550" s="603"/>
      <c r="BF550" s="603"/>
      <c r="BG550" s="603"/>
      <c r="BH550" s="603"/>
      <c r="BI550" s="603"/>
      <c r="BJ550" s="603"/>
      <c r="BK550" s="603"/>
      <c r="BL550" s="603"/>
      <c r="BM550" s="603"/>
      <c r="BN550" s="603"/>
      <c r="BO550" s="603"/>
      <c r="BP550" s="603"/>
      <c r="BQ550" s="603"/>
      <c r="BR550" s="603"/>
      <c r="BS550" s="603"/>
      <c r="BT550" s="603"/>
      <c r="BU550" s="603"/>
      <c r="BV550" s="603"/>
      <c r="BW550" s="603"/>
      <c r="BX550" s="603"/>
      <c r="BY550" s="603"/>
      <c r="BZ550" s="603"/>
      <c r="CA550" s="603"/>
      <c r="CB550" s="603"/>
      <c r="CC550" s="603"/>
      <c r="CD550" s="603"/>
      <c r="CE550" s="603"/>
      <c r="CF550" s="603"/>
      <c r="CG550" s="603"/>
      <c r="CJ550" s="69" t="b">
        <f t="shared" si="788"/>
        <v>1</v>
      </c>
    </row>
    <row r="551" spans="1:88" s="68" customFormat="1" ht="46.5" x14ac:dyDescent="0.25">
      <c r="A551" s="294" t="s">
        <v>424</v>
      </c>
      <c r="B551" s="168" t="s">
        <v>420</v>
      </c>
      <c r="C551" s="252" t="s">
        <v>23</v>
      </c>
      <c r="D551" s="64">
        <f t="shared" ref="D551:I551" si="801">SUM(D552:D556)</f>
        <v>0</v>
      </c>
      <c r="E551" s="64">
        <f t="shared" si="801"/>
        <v>0</v>
      </c>
      <c r="F551" s="64">
        <f t="shared" si="801"/>
        <v>0</v>
      </c>
      <c r="G551" s="64">
        <f t="shared" si="801"/>
        <v>2953</v>
      </c>
      <c r="H551" s="64">
        <f t="shared" si="801"/>
        <v>2953</v>
      </c>
      <c r="I551" s="259">
        <f t="shared" si="801"/>
        <v>0</v>
      </c>
      <c r="J551" s="177">
        <f>I551/H551</f>
        <v>0</v>
      </c>
      <c r="K551" s="64">
        <f>SUM(K552:K556)</f>
        <v>0</v>
      </c>
      <c r="L551" s="169">
        <f t="shared" ref="L551:L569" si="802">K551/H551</f>
        <v>0</v>
      </c>
      <c r="M551" s="249" t="e">
        <f t="shared" si="798"/>
        <v>#DIV/0!</v>
      </c>
      <c r="N551" s="64">
        <f>SUM(N552:N556)</f>
        <v>2953</v>
      </c>
      <c r="O551" s="64">
        <f t="shared" si="800"/>
        <v>0</v>
      </c>
      <c r="P551" s="169">
        <f t="shared" si="764"/>
        <v>1</v>
      </c>
      <c r="Q551" s="64">
        <f t="shared" si="759"/>
        <v>0</v>
      </c>
      <c r="R551" s="259">
        <f t="shared" si="780"/>
        <v>0</v>
      </c>
      <c r="S551" s="544" t="s">
        <v>417</v>
      </c>
      <c r="T551" s="67" t="b">
        <f t="shared" ref="T551:T570" si="803">H563-K563=Q563</f>
        <v>0</v>
      </c>
      <c r="CJ551" s="69" t="b">
        <f t="shared" si="788"/>
        <v>1</v>
      </c>
    </row>
    <row r="552" spans="1:88" s="409" customFormat="1" x14ac:dyDescent="0.25">
      <c r="A552" s="296"/>
      <c r="B552" s="340" t="s">
        <v>16</v>
      </c>
      <c r="C552" s="340"/>
      <c r="D552" s="443"/>
      <c r="E552" s="443"/>
      <c r="F552" s="18"/>
      <c r="G552" s="443"/>
      <c r="H552" s="18"/>
      <c r="I552" s="454"/>
      <c r="J552" s="179" t="e">
        <f t="shared" ref="J552:J555" si="804">I552/H552</f>
        <v>#DIV/0!</v>
      </c>
      <c r="K552" s="443"/>
      <c r="L552" s="170" t="e">
        <f t="shared" si="802"/>
        <v>#DIV/0!</v>
      </c>
      <c r="M552" s="170" t="e">
        <f t="shared" si="798"/>
        <v>#DIV/0!</v>
      </c>
      <c r="N552" s="443"/>
      <c r="O552" s="18">
        <f t="shared" si="800"/>
        <v>0</v>
      </c>
      <c r="P552" s="170" t="e">
        <f t="shared" si="764"/>
        <v>#DIV/0!</v>
      </c>
      <c r="Q552" s="443">
        <f t="shared" si="759"/>
        <v>0</v>
      </c>
      <c r="R552" s="454">
        <f t="shared" si="780"/>
        <v>0</v>
      </c>
      <c r="S552" s="545"/>
      <c r="T552" s="69" t="b">
        <f t="shared" si="803"/>
        <v>1</v>
      </c>
      <c r="CJ552" s="69" t="b">
        <f t="shared" si="788"/>
        <v>1</v>
      </c>
    </row>
    <row r="553" spans="1:88" s="409" customFormat="1" x14ac:dyDescent="0.25">
      <c r="A553" s="296"/>
      <c r="B553" s="340" t="s">
        <v>14</v>
      </c>
      <c r="C553" s="340"/>
      <c r="D553" s="443"/>
      <c r="E553" s="443"/>
      <c r="F553" s="443"/>
      <c r="G553" s="443"/>
      <c r="H553" s="443"/>
      <c r="I553" s="454"/>
      <c r="J553" s="179" t="e">
        <f t="shared" si="804"/>
        <v>#DIV/0!</v>
      </c>
      <c r="K553" s="443"/>
      <c r="L553" s="170" t="e">
        <f t="shared" si="802"/>
        <v>#DIV/0!</v>
      </c>
      <c r="M553" s="170" t="e">
        <f t="shared" si="798"/>
        <v>#DIV/0!</v>
      </c>
      <c r="N553" s="443"/>
      <c r="O553" s="443">
        <f t="shared" si="800"/>
        <v>0</v>
      </c>
      <c r="P553" s="170" t="e">
        <f t="shared" si="764"/>
        <v>#DIV/0!</v>
      </c>
      <c r="Q553" s="443">
        <f t="shared" si="759"/>
        <v>0</v>
      </c>
      <c r="R553" s="454">
        <f t="shared" si="780"/>
        <v>0</v>
      </c>
      <c r="S553" s="545"/>
      <c r="T553" s="69" t="b">
        <f t="shared" si="803"/>
        <v>1</v>
      </c>
      <c r="CJ553" s="69" t="b">
        <f t="shared" si="788"/>
        <v>1</v>
      </c>
    </row>
    <row r="554" spans="1:88" s="409" customFormat="1" x14ac:dyDescent="0.25">
      <c r="A554" s="296"/>
      <c r="B554" s="452" t="s">
        <v>26</v>
      </c>
      <c r="C554" s="452"/>
      <c r="D554" s="441"/>
      <c r="E554" s="441"/>
      <c r="F554" s="441"/>
      <c r="G554" s="441"/>
      <c r="H554" s="441"/>
      <c r="I554" s="455"/>
      <c r="J554" s="179" t="e">
        <f t="shared" si="804"/>
        <v>#DIV/0!</v>
      </c>
      <c r="K554" s="441"/>
      <c r="L554" s="170" t="e">
        <f t="shared" si="802"/>
        <v>#DIV/0!</v>
      </c>
      <c r="M554" s="170" t="e">
        <f t="shared" si="798"/>
        <v>#DIV/0!</v>
      </c>
      <c r="N554" s="441"/>
      <c r="O554" s="441">
        <f t="shared" si="800"/>
        <v>0</v>
      </c>
      <c r="P554" s="170" t="e">
        <f t="shared" si="764"/>
        <v>#DIV/0!</v>
      </c>
      <c r="Q554" s="441">
        <f t="shared" si="759"/>
        <v>0</v>
      </c>
      <c r="R554" s="455">
        <f t="shared" si="780"/>
        <v>0</v>
      </c>
      <c r="S554" s="545"/>
      <c r="T554" s="69" t="b">
        <f t="shared" si="803"/>
        <v>1</v>
      </c>
      <c r="CJ554" s="69" t="b">
        <f t="shared" si="788"/>
        <v>1</v>
      </c>
    </row>
    <row r="555" spans="1:88" s="409" customFormat="1" x14ac:dyDescent="0.25">
      <c r="A555" s="296"/>
      <c r="B555" s="340" t="s">
        <v>32</v>
      </c>
      <c r="C555" s="340"/>
      <c r="D555" s="443"/>
      <c r="E555" s="443"/>
      <c r="F555" s="18"/>
      <c r="G555" s="443"/>
      <c r="H555" s="18"/>
      <c r="I555" s="454"/>
      <c r="J555" s="179" t="e">
        <f t="shared" si="804"/>
        <v>#DIV/0!</v>
      </c>
      <c r="K555" s="443"/>
      <c r="L555" s="170" t="e">
        <f t="shared" si="802"/>
        <v>#DIV/0!</v>
      </c>
      <c r="M555" s="170" t="e">
        <f t="shared" si="798"/>
        <v>#DIV/0!</v>
      </c>
      <c r="N555" s="443"/>
      <c r="O555" s="18">
        <f t="shared" si="800"/>
        <v>0</v>
      </c>
      <c r="P555" s="170" t="e">
        <f t="shared" si="764"/>
        <v>#DIV/0!</v>
      </c>
      <c r="Q555" s="443">
        <f t="shared" si="759"/>
        <v>0</v>
      </c>
      <c r="R555" s="454">
        <f t="shared" si="780"/>
        <v>0</v>
      </c>
      <c r="S555" s="545"/>
      <c r="T555" s="69" t="b">
        <f t="shared" si="803"/>
        <v>1</v>
      </c>
      <c r="CJ555" s="69" t="b">
        <f t="shared" si="788"/>
        <v>1</v>
      </c>
    </row>
    <row r="556" spans="1:88" s="409" customFormat="1" x14ac:dyDescent="0.25">
      <c r="A556" s="297"/>
      <c r="B556" s="340" t="s">
        <v>17</v>
      </c>
      <c r="C556" s="340"/>
      <c r="D556" s="443"/>
      <c r="E556" s="443"/>
      <c r="F556" s="18"/>
      <c r="G556" s="443">
        <v>2953</v>
      </c>
      <c r="H556" s="443">
        <v>2953</v>
      </c>
      <c r="I556" s="443"/>
      <c r="J556" s="180">
        <f>I556/H556</f>
        <v>0</v>
      </c>
      <c r="K556" s="65"/>
      <c r="L556" s="171">
        <f t="shared" si="802"/>
        <v>0</v>
      </c>
      <c r="M556" s="170" t="e">
        <f t="shared" si="798"/>
        <v>#DIV/0!</v>
      </c>
      <c r="N556" s="443">
        <f>H556</f>
        <v>2953</v>
      </c>
      <c r="O556" s="443">
        <f t="shared" si="800"/>
        <v>0</v>
      </c>
      <c r="P556" s="171">
        <f t="shared" si="764"/>
        <v>1</v>
      </c>
      <c r="Q556" s="443">
        <f t="shared" si="759"/>
        <v>0</v>
      </c>
      <c r="R556" s="443">
        <f t="shared" si="780"/>
        <v>0</v>
      </c>
      <c r="S556" s="546"/>
      <c r="T556" s="69" t="b">
        <f t="shared" si="803"/>
        <v>0</v>
      </c>
      <c r="CJ556" s="69" t="b">
        <f t="shared" si="788"/>
        <v>1</v>
      </c>
    </row>
    <row r="557" spans="1:88" s="72" customFormat="1" ht="194.25" customHeight="1" x14ac:dyDescent="0.25">
      <c r="A557" s="294" t="s">
        <v>425</v>
      </c>
      <c r="B557" s="168" t="s">
        <v>145</v>
      </c>
      <c r="C557" s="252" t="s">
        <v>23</v>
      </c>
      <c r="D557" s="64">
        <f t="shared" ref="D557:I557" si="805">SUM(D558:D562)</f>
        <v>0</v>
      </c>
      <c r="E557" s="64">
        <f t="shared" si="805"/>
        <v>0</v>
      </c>
      <c r="F557" s="64">
        <f t="shared" si="805"/>
        <v>0</v>
      </c>
      <c r="G557" s="64">
        <f t="shared" si="805"/>
        <v>30850</v>
      </c>
      <c r="H557" s="64">
        <f t="shared" si="805"/>
        <v>30850</v>
      </c>
      <c r="I557" s="64">
        <f t="shared" si="805"/>
        <v>0</v>
      </c>
      <c r="J557" s="177">
        <f>I557/H557</f>
        <v>0</v>
      </c>
      <c r="K557" s="64">
        <f>SUM(K558:K562)</f>
        <v>0</v>
      </c>
      <c r="L557" s="169">
        <f t="shared" si="802"/>
        <v>0</v>
      </c>
      <c r="M557" s="249" t="e">
        <f t="shared" si="798"/>
        <v>#DIV/0!</v>
      </c>
      <c r="N557" s="64">
        <f>SUM(N558:N562)</f>
        <v>30850</v>
      </c>
      <c r="O557" s="64">
        <f t="shared" si="800"/>
        <v>0</v>
      </c>
      <c r="P557" s="169">
        <f t="shared" si="764"/>
        <v>1</v>
      </c>
      <c r="Q557" s="64">
        <f t="shared" ref="Q557:Q592" si="806">H557-N557</f>
        <v>0</v>
      </c>
      <c r="R557" s="64">
        <f t="shared" si="780"/>
        <v>0</v>
      </c>
      <c r="S557" s="544" t="s">
        <v>418</v>
      </c>
      <c r="T557" s="71" t="b">
        <f t="shared" si="803"/>
        <v>0</v>
      </c>
      <c r="CJ557" s="69" t="b">
        <f t="shared" si="788"/>
        <v>1</v>
      </c>
    </row>
    <row r="558" spans="1:88" s="60" customFormat="1" ht="40.5" customHeight="1" x14ac:dyDescent="0.25">
      <c r="A558" s="296"/>
      <c r="B558" s="340" t="s">
        <v>16</v>
      </c>
      <c r="C558" s="340"/>
      <c r="D558" s="443"/>
      <c r="E558" s="443"/>
      <c r="F558" s="18"/>
      <c r="G558" s="443"/>
      <c r="H558" s="18"/>
      <c r="I558" s="18"/>
      <c r="J558" s="179" t="e">
        <f t="shared" ref="J558:J561" si="807">I558/H558</f>
        <v>#DIV/0!</v>
      </c>
      <c r="K558" s="443"/>
      <c r="L558" s="170" t="e">
        <f t="shared" si="802"/>
        <v>#DIV/0!</v>
      </c>
      <c r="M558" s="170" t="e">
        <f t="shared" si="798"/>
        <v>#DIV/0!</v>
      </c>
      <c r="N558" s="443"/>
      <c r="O558" s="18">
        <f t="shared" si="800"/>
        <v>0</v>
      </c>
      <c r="P558" s="170" t="e">
        <f t="shared" si="764"/>
        <v>#DIV/0!</v>
      </c>
      <c r="Q558" s="443">
        <f t="shared" si="806"/>
        <v>0</v>
      </c>
      <c r="R558" s="18">
        <f t="shared" si="780"/>
        <v>0</v>
      </c>
      <c r="S558" s="545"/>
      <c r="T558" s="60" t="b">
        <f t="shared" si="803"/>
        <v>1</v>
      </c>
      <c r="CJ558" s="69" t="b">
        <f t="shared" si="788"/>
        <v>1</v>
      </c>
    </row>
    <row r="559" spans="1:88" s="60" customFormat="1" ht="40.5" customHeight="1" x14ac:dyDescent="0.25">
      <c r="A559" s="296"/>
      <c r="B559" s="340" t="s">
        <v>14</v>
      </c>
      <c r="C559" s="340"/>
      <c r="D559" s="443"/>
      <c r="E559" s="443"/>
      <c r="F559" s="443"/>
      <c r="G559" s="443"/>
      <c r="H559" s="443"/>
      <c r="I559" s="443"/>
      <c r="J559" s="179" t="e">
        <f t="shared" si="807"/>
        <v>#DIV/0!</v>
      </c>
      <c r="K559" s="443"/>
      <c r="L559" s="170" t="e">
        <f t="shared" si="802"/>
        <v>#DIV/0!</v>
      </c>
      <c r="M559" s="170" t="e">
        <f t="shared" si="798"/>
        <v>#DIV/0!</v>
      </c>
      <c r="N559" s="443"/>
      <c r="O559" s="443">
        <f t="shared" si="800"/>
        <v>0</v>
      </c>
      <c r="P559" s="170" t="e">
        <f t="shared" ref="P559:P578" si="808">N559/H559</f>
        <v>#DIV/0!</v>
      </c>
      <c r="Q559" s="443">
        <f t="shared" si="806"/>
        <v>0</v>
      </c>
      <c r="R559" s="443">
        <f t="shared" si="780"/>
        <v>0</v>
      </c>
      <c r="S559" s="545"/>
      <c r="T559" s="60" t="b">
        <f t="shared" si="803"/>
        <v>0</v>
      </c>
      <c r="CJ559" s="69" t="b">
        <f t="shared" si="788"/>
        <v>1</v>
      </c>
    </row>
    <row r="560" spans="1:88" s="60" customFormat="1" ht="40.5" customHeight="1" x14ac:dyDescent="0.25">
      <c r="A560" s="296"/>
      <c r="B560" s="452" t="s">
        <v>26</v>
      </c>
      <c r="C560" s="452"/>
      <c r="D560" s="441"/>
      <c r="E560" s="441"/>
      <c r="F560" s="441"/>
      <c r="G560" s="441"/>
      <c r="H560" s="441"/>
      <c r="I560" s="441"/>
      <c r="J560" s="179" t="e">
        <f t="shared" si="807"/>
        <v>#DIV/0!</v>
      </c>
      <c r="K560" s="441"/>
      <c r="L560" s="170" t="e">
        <f t="shared" si="802"/>
        <v>#DIV/0!</v>
      </c>
      <c r="M560" s="170" t="e">
        <f t="shared" si="798"/>
        <v>#DIV/0!</v>
      </c>
      <c r="N560" s="441"/>
      <c r="O560" s="441">
        <f t="shared" si="800"/>
        <v>0</v>
      </c>
      <c r="P560" s="170" t="e">
        <f t="shared" si="808"/>
        <v>#DIV/0!</v>
      </c>
      <c r="Q560" s="441">
        <f t="shared" si="806"/>
        <v>0</v>
      </c>
      <c r="R560" s="441">
        <f t="shared" si="780"/>
        <v>0</v>
      </c>
      <c r="S560" s="545"/>
      <c r="T560" s="60" t="b">
        <f t="shared" si="803"/>
        <v>0</v>
      </c>
      <c r="CJ560" s="69" t="b">
        <f t="shared" si="788"/>
        <v>1</v>
      </c>
    </row>
    <row r="561" spans="1:88" s="60" customFormat="1" ht="40.5" customHeight="1" x14ac:dyDescent="0.25">
      <c r="A561" s="296"/>
      <c r="B561" s="340" t="s">
        <v>32</v>
      </c>
      <c r="C561" s="340"/>
      <c r="D561" s="443"/>
      <c r="E561" s="443"/>
      <c r="F561" s="18"/>
      <c r="G561" s="443"/>
      <c r="H561" s="18"/>
      <c r="I561" s="18"/>
      <c r="J561" s="179" t="e">
        <f t="shared" si="807"/>
        <v>#DIV/0!</v>
      </c>
      <c r="K561" s="443"/>
      <c r="L561" s="170" t="e">
        <f t="shared" si="802"/>
        <v>#DIV/0!</v>
      </c>
      <c r="M561" s="170" t="e">
        <f t="shared" si="798"/>
        <v>#DIV/0!</v>
      </c>
      <c r="N561" s="443"/>
      <c r="O561" s="18">
        <f t="shared" si="800"/>
        <v>0</v>
      </c>
      <c r="P561" s="170" t="e">
        <f t="shared" si="808"/>
        <v>#DIV/0!</v>
      </c>
      <c r="Q561" s="443">
        <f t="shared" si="806"/>
        <v>0</v>
      </c>
      <c r="R561" s="18">
        <f t="shared" si="780"/>
        <v>0</v>
      </c>
      <c r="S561" s="545"/>
      <c r="T561" s="60" t="b">
        <f t="shared" si="803"/>
        <v>1</v>
      </c>
      <c r="CJ561" s="69" t="b">
        <f t="shared" si="788"/>
        <v>1</v>
      </c>
    </row>
    <row r="562" spans="1:88" s="60" customFormat="1" ht="40.5" customHeight="1" collapsed="1" x14ac:dyDescent="0.25">
      <c r="A562" s="297"/>
      <c r="B562" s="340" t="s">
        <v>17</v>
      </c>
      <c r="C562" s="340"/>
      <c r="D562" s="443"/>
      <c r="E562" s="443"/>
      <c r="F562" s="18"/>
      <c r="G562" s="443">
        <v>30850</v>
      </c>
      <c r="H562" s="443">
        <v>30850</v>
      </c>
      <c r="I562" s="443"/>
      <c r="J562" s="180">
        <f>I562/H562</f>
        <v>0</v>
      </c>
      <c r="K562" s="443">
        <f>I562</f>
        <v>0</v>
      </c>
      <c r="L562" s="171">
        <f t="shared" si="802"/>
        <v>0</v>
      </c>
      <c r="M562" s="170" t="e">
        <f t="shared" si="798"/>
        <v>#DIV/0!</v>
      </c>
      <c r="N562" s="443">
        <f>H562</f>
        <v>30850</v>
      </c>
      <c r="O562" s="443">
        <f t="shared" si="800"/>
        <v>0</v>
      </c>
      <c r="P562" s="171">
        <f t="shared" si="808"/>
        <v>1</v>
      </c>
      <c r="Q562" s="443">
        <f t="shared" si="806"/>
        <v>0</v>
      </c>
      <c r="R562" s="443">
        <f t="shared" si="780"/>
        <v>0</v>
      </c>
      <c r="S562" s="546"/>
      <c r="T562" s="60" t="b">
        <f t="shared" si="803"/>
        <v>1</v>
      </c>
      <c r="CJ562" s="69" t="b">
        <f t="shared" si="788"/>
        <v>1</v>
      </c>
    </row>
    <row r="563" spans="1:88" s="68" customFormat="1" ht="116.25" x14ac:dyDescent="0.25">
      <c r="A563" s="294" t="s">
        <v>426</v>
      </c>
      <c r="B563" s="168" t="s">
        <v>419</v>
      </c>
      <c r="C563" s="252" t="s">
        <v>23</v>
      </c>
      <c r="D563" s="64">
        <f t="shared" ref="D563:I563" si="809">SUM(D564:D568)</f>
        <v>0</v>
      </c>
      <c r="E563" s="64">
        <f t="shared" si="809"/>
        <v>0</v>
      </c>
      <c r="F563" s="64">
        <f t="shared" si="809"/>
        <v>0</v>
      </c>
      <c r="G563" s="64">
        <f t="shared" si="809"/>
        <v>680</v>
      </c>
      <c r="H563" s="64">
        <f t="shared" si="809"/>
        <v>680</v>
      </c>
      <c r="I563" s="259">
        <f t="shared" si="809"/>
        <v>0</v>
      </c>
      <c r="J563" s="177">
        <f>I563/H563</f>
        <v>0</v>
      </c>
      <c r="K563" s="64">
        <f>SUM(K564:K568)</f>
        <v>0</v>
      </c>
      <c r="L563" s="169">
        <f t="shared" si="802"/>
        <v>0</v>
      </c>
      <c r="M563" s="249" t="e">
        <f t="shared" si="798"/>
        <v>#DIV/0!</v>
      </c>
      <c r="N563" s="64">
        <f>SUM(N564:N568)</f>
        <v>680</v>
      </c>
      <c r="O563" s="64">
        <f t="shared" si="800"/>
        <v>0</v>
      </c>
      <c r="P563" s="169">
        <f t="shared" si="808"/>
        <v>1</v>
      </c>
      <c r="Q563" s="64">
        <f t="shared" si="806"/>
        <v>0</v>
      </c>
      <c r="R563" s="259">
        <f t="shared" si="780"/>
        <v>0</v>
      </c>
      <c r="S563" s="544" t="s">
        <v>417</v>
      </c>
      <c r="T563" s="67" t="b">
        <f t="shared" si="803"/>
        <v>0</v>
      </c>
      <c r="CH563" s="506"/>
      <c r="CJ563" s="69" t="b">
        <f t="shared" si="788"/>
        <v>1</v>
      </c>
    </row>
    <row r="564" spans="1:88" s="409" customFormat="1" x14ac:dyDescent="0.25">
      <c r="A564" s="296"/>
      <c r="B564" s="340" t="s">
        <v>16</v>
      </c>
      <c r="C564" s="340"/>
      <c r="D564" s="443"/>
      <c r="E564" s="443"/>
      <c r="F564" s="18"/>
      <c r="G564" s="443"/>
      <c r="H564" s="18"/>
      <c r="I564" s="454"/>
      <c r="J564" s="179" t="e">
        <f t="shared" ref="J564:J567" si="810">I564/H564</f>
        <v>#DIV/0!</v>
      </c>
      <c r="K564" s="443"/>
      <c r="L564" s="170" t="e">
        <f t="shared" si="802"/>
        <v>#DIV/0!</v>
      </c>
      <c r="M564" s="170" t="e">
        <f t="shared" si="798"/>
        <v>#DIV/0!</v>
      </c>
      <c r="N564" s="443"/>
      <c r="O564" s="18">
        <f t="shared" si="800"/>
        <v>0</v>
      </c>
      <c r="P564" s="170" t="e">
        <f t="shared" si="808"/>
        <v>#DIV/0!</v>
      </c>
      <c r="Q564" s="443">
        <f t="shared" si="806"/>
        <v>0</v>
      </c>
      <c r="R564" s="454">
        <f t="shared" si="780"/>
        <v>0</v>
      </c>
      <c r="S564" s="545"/>
      <c r="T564" s="69" t="b">
        <f t="shared" si="803"/>
        <v>1</v>
      </c>
      <c r="CJ564" s="69" t="b">
        <f t="shared" si="788"/>
        <v>1</v>
      </c>
    </row>
    <row r="565" spans="1:88" s="409" customFormat="1" x14ac:dyDescent="0.25">
      <c r="A565" s="296"/>
      <c r="B565" s="340" t="s">
        <v>14</v>
      </c>
      <c r="C565" s="340"/>
      <c r="D565" s="443"/>
      <c r="E565" s="443"/>
      <c r="F565" s="443"/>
      <c r="G565" s="443"/>
      <c r="H565" s="443"/>
      <c r="I565" s="454"/>
      <c r="J565" s="179" t="e">
        <f t="shared" si="810"/>
        <v>#DIV/0!</v>
      </c>
      <c r="K565" s="443"/>
      <c r="L565" s="170" t="e">
        <f t="shared" si="802"/>
        <v>#DIV/0!</v>
      </c>
      <c r="M565" s="170" t="e">
        <f t="shared" ref="M565:M569" si="811">K565/I565</f>
        <v>#DIV/0!</v>
      </c>
      <c r="N565" s="443"/>
      <c r="O565" s="443">
        <f t="shared" si="800"/>
        <v>0</v>
      </c>
      <c r="P565" s="170" t="e">
        <f t="shared" si="808"/>
        <v>#DIV/0!</v>
      </c>
      <c r="Q565" s="443">
        <f t="shared" si="806"/>
        <v>0</v>
      </c>
      <c r="R565" s="454">
        <f t="shared" si="780"/>
        <v>0</v>
      </c>
      <c r="S565" s="545"/>
      <c r="T565" s="69" t="b">
        <f t="shared" si="803"/>
        <v>0</v>
      </c>
      <c r="CJ565" s="69" t="b">
        <f t="shared" si="788"/>
        <v>1</v>
      </c>
    </row>
    <row r="566" spans="1:88" s="409" customFormat="1" x14ac:dyDescent="0.25">
      <c r="A566" s="296"/>
      <c r="B566" s="452" t="s">
        <v>26</v>
      </c>
      <c r="C566" s="452"/>
      <c r="D566" s="441"/>
      <c r="E566" s="441"/>
      <c r="F566" s="441"/>
      <c r="G566" s="441"/>
      <c r="H566" s="441"/>
      <c r="I566" s="455"/>
      <c r="J566" s="179" t="e">
        <f t="shared" si="810"/>
        <v>#DIV/0!</v>
      </c>
      <c r="K566" s="441"/>
      <c r="L566" s="170" t="e">
        <f t="shared" si="802"/>
        <v>#DIV/0!</v>
      </c>
      <c r="M566" s="170" t="e">
        <f t="shared" si="811"/>
        <v>#DIV/0!</v>
      </c>
      <c r="N566" s="441"/>
      <c r="O566" s="441">
        <f t="shared" si="800"/>
        <v>0</v>
      </c>
      <c r="P566" s="170" t="e">
        <f t="shared" si="808"/>
        <v>#DIV/0!</v>
      </c>
      <c r="Q566" s="441">
        <f t="shared" si="806"/>
        <v>0</v>
      </c>
      <c r="R566" s="455">
        <f t="shared" si="780"/>
        <v>0</v>
      </c>
      <c r="S566" s="545"/>
      <c r="T566" s="69" t="b">
        <f t="shared" si="803"/>
        <v>0</v>
      </c>
      <c r="CJ566" s="69" t="b">
        <f t="shared" si="788"/>
        <v>1</v>
      </c>
    </row>
    <row r="567" spans="1:88" s="409" customFormat="1" x14ac:dyDescent="0.25">
      <c r="A567" s="296"/>
      <c r="B567" s="340" t="s">
        <v>32</v>
      </c>
      <c r="C567" s="340"/>
      <c r="D567" s="443"/>
      <c r="E567" s="443"/>
      <c r="F567" s="18"/>
      <c r="G567" s="443"/>
      <c r="H567" s="18"/>
      <c r="I567" s="454"/>
      <c r="J567" s="179" t="e">
        <f t="shared" si="810"/>
        <v>#DIV/0!</v>
      </c>
      <c r="K567" s="443"/>
      <c r="L567" s="170" t="e">
        <f t="shared" si="802"/>
        <v>#DIV/0!</v>
      </c>
      <c r="M567" s="170" t="e">
        <f t="shared" si="811"/>
        <v>#DIV/0!</v>
      </c>
      <c r="N567" s="443"/>
      <c r="O567" s="18">
        <f t="shared" si="800"/>
        <v>0</v>
      </c>
      <c r="P567" s="170" t="e">
        <f t="shared" si="808"/>
        <v>#DIV/0!</v>
      </c>
      <c r="Q567" s="443">
        <f t="shared" si="806"/>
        <v>0</v>
      </c>
      <c r="R567" s="454">
        <f t="shared" si="780"/>
        <v>0</v>
      </c>
      <c r="S567" s="545"/>
      <c r="T567" s="69" t="b">
        <f t="shared" si="803"/>
        <v>1</v>
      </c>
      <c r="CJ567" s="69" t="b">
        <f t="shared" si="788"/>
        <v>1</v>
      </c>
    </row>
    <row r="568" spans="1:88" s="409" customFormat="1" x14ac:dyDescent="0.25">
      <c r="A568" s="297"/>
      <c r="B568" s="340" t="s">
        <v>17</v>
      </c>
      <c r="C568" s="340"/>
      <c r="D568" s="443"/>
      <c r="E568" s="443"/>
      <c r="F568" s="18"/>
      <c r="G568" s="443">
        <v>680</v>
      </c>
      <c r="H568" s="443">
        <v>680</v>
      </c>
      <c r="I568" s="454"/>
      <c r="J568" s="180">
        <f>I568/H568</f>
        <v>0</v>
      </c>
      <c r="K568" s="443">
        <f>I568</f>
        <v>0</v>
      </c>
      <c r="L568" s="171">
        <f t="shared" si="802"/>
        <v>0</v>
      </c>
      <c r="M568" s="170" t="e">
        <f t="shared" si="811"/>
        <v>#DIV/0!</v>
      </c>
      <c r="N568" s="443">
        <f>H568</f>
        <v>680</v>
      </c>
      <c r="O568" s="443">
        <f t="shared" si="800"/>
        <v>0</v>
      </c>
      <c r="P568" s="171">
        <f t="shared" si="808"/>
        <v>1</v>
      </c>
      <c r="Q568" s="443">
        <f t="shared" si="806"/>
        <v>0</v>
      </c>
      <c r="R568" s="454">
        <f t="shared" si="780"/>
        <v>0</v>
      </c>
      <c r="S568" s="546"/>
      <c r="T568" s="69" t="b">
        <f t="shared" si="803"/>
        <v>1</v>
      </c>
      <c r="CJ568" s="69" t="b">
        <f t="shared" si="788"/>
        <v>1</v>
      </c>
    </row>
    <row r="569" spans="1:88" s="409" customFormat="1" ht="309.75" customHeight="1" outlineLevel="1" x14ac:dyDescent="0.25">
      <c r="A569" s="256" t="s">
        <v>318</v>
      </c>
      <c r="B569" s="242" t="s">
        <v>376</v>
      </c>
      <c r="C569" s="166" t="s">
        <v>7</v>
      </c>
      <c r="D569" s="74">
        <f t="shared" ref="D569:I569" si="812">SUM(D570:D574)</f>
        <v>0</v>
      </c>
      <c r="E569" s="74">
        <f t="shared" si="812"/>
        <v>0</v>
      </c>
      <c r="F569" s="74">
        <f t="shared" si="812"/>
        <v>0</v>
      </c>
      <c r="G569" s="74">
        <f t="shared" si="812"/>
        <v>29902</v>
      </c>
      <c r="H569" s="302">
        <f t="shared" si="812"/>
        <v>29902</v>
      </c>
      <c r="I569" s="74">
        <f t="shared" si="812"/>
        <v>0</v>
      </c>
      <c r="J569" s="167">
        <f>I569/H569</f>
        <v>0</v>
      </c>
      <c r="K569" s="74">
        <f>SUM(K570:K574)</f>
        <v>0</v>
      </c>
      <c r="L569" s="167">
        <f t="shared" si="802"/>
        <v>0</v>
      </c>
      <c r="M569" s="492" t="e">
        <f t="shared" si="811"/>
        <v>#DIV/0!</v>
      </c>
      <c r="N569" s="74">
        <f t="shared" ref="N569" si="813">SUM(N570:N574)</f>
        <v>27941.200000000001</v>
      </c>
      <c r="O569" s="302">
        <f t="shared" ref="O569" si="814">H569-N569</f>
        <v>1960.8</v>
      </c>
      <c r="P569" s="167">
        <f t="shared" si="808"/>
        <v>0.93</v>
      </c>
      <c r="Q569" s="74">
        <f t="shared" ref="Q569:Q574" si="815">H569-N569</f>
        <v>1960.8</v>
      </c>
      <c r="R569" s="74">
        <f t="shared" ref="R569:R574" si="816">I569-K569</f>
        <v>0</v>
      </c>
      <c r="S569" s="568" t="s">
        <v>406</v>
      </c>
      <c r="T569" s="69" t="b">
        <f t="shared" si="803"/>
        <v>0</v>
      </c>
      <c r="CG569" s="571"/>
      <c r="CJ569" s="69" t="b">
        <f t="shared" si="788"/>
        <v>1</v>
      </c>
    </row>
    <row r="570" spans="1:88" s="409" customFormat="1" outlineLevel="1" x14ac:dyDescent="0.25">
      <c r="A570" s="507"/>
      <c r="B570" s="257" t="s">
        <v>16</v>
      </c>
      <c r="C570" s="250"/>
      <c r="D570" s="65"/>
      <c r="E570" s="65"/>
      <c r="F570" s="65"/>
      <c r="G570" s="65">
        <f>G576</f>
        <v>0</v>
      </c>
      <c r="H570" s="65">
        <f t="shared" ref="H570:I570" si="817">H576</f>
        <v>0</v>
      </c>
      <c r="I570" s="65">
        <f t="shared" si="817"/>
        <v>0</v>
      </c>
      <c r="J570" s="170" t="e">
        <f>I570/H570</f>
        <v>#DIV/0!</v>
      </c>
      <c r="K570" s="65">
        <f t="shared" ref="K570" si="818">K576</f>
        <v>0</v>
      </c>
      <c r="L570" s="170" t="e">
        <f t="shared" ref="L570" si="819">K570/H570</f>
        <v>#DIV/0!</v>
      </c>
      <c r="M570" s="170" t="e">
        <f t="shared" ref="M570" si="820">K570/I570</f>
        <v>#DIV/0!</v>
      </c>
      <c r="N570" s="65">
        <f t="shared" ref="N570:O570" si="821">N576</f>
        <v>0</v>
      </c>
      <c r="O570" s="65">
        <f t="shared" si="821"/>
        <v>0</v>
      </c>
      <c r="P570" s="170" t="e">
        <f t="shared" si="808"/>
        <v>#DIV/0!</v>
      </c>
      <c r="Q570" s="65">
        <f t="shared" si="815"/>
        <v>0</v>
      </c>
      <c r="R570" s="65">
        <f t="shared" si="816"/>
        <v>0</v>
      </c>
      <c r="S570" s="569"/>
      <c r="T570" s="69" t="b">
        <f t="shared" si="803"/>
        <v>0</v>
      </c>
      <c r="CG570" s="571"/>
      <c r="CJ570" s="69" t="b">
        <f t="shared" si="788"/>
        <v>1</v>
      </c>
    </row>
    <row r="571" spans="1:88" s="409" customFormat="1" outlineLevel="1" x14ac:dyDescent="0.25">
      <c r="A571" s="507"/>
      <c r="B571" s="257" t="s">
        <v>14</v>
      </c>
      <c r="C571" s="250"/>
      <c r="D571" s="65"/>
      <c r="E571" s="65"/>
      <c r="F571" s="65">
        <f>D571-E571</f>
        <v>0</v>
      </c>
      <c r="G571" s="65">
        <f t="shared" ref="G571:I574" si="822">G577</f>
        <v>17941.2</v>
      </c>
      <c r="H571" s="65">
        <f t="shared" si="822"/>
        <v>17941.2</v>
      </c>
      <c r="I571" s="65">
        <f t="shared" si="822"/>
        <v>0</v>
      </c>
      <c r="J571" s="246">
        <f>I571/H571</f>
        <v>0</v>
      </c>
      <c r="K571" s="65">
        <f t="shared" ref="K571" si="823">K577</f>
        <v>0</v>
      </c>
      <c r="L571" s="246">
        <f>K571/H571</f>
        <v>0</v>
      </c>
      <c r="M571" s="170" t="e">
        <f>K571/I571</f>
        <v>#DIV/0!</v>
      </c>
      <c r="N571" s="65">
        <f t="shared" ref="N571:O571" si="824">N577</f>
        <v>17941.2</v>
      </c>
      <c r="O571" s="65">
        <f t="shared" si="824"/>
        <v>0</v>
      </c>
      <c r="P571" s="246">
        <f t="shared" si="808"/>
        <v>1</v>
      </c>
      <c r="Q571" s="65">
        <f t="shared" si="815"/>
        <v>0</v>
      </c>
      <c r="R571" s="65">
        <f t="shared" si="816"/>
        <v>0</v>
      </c>
      <c r="S571" s="569"/>
      <c r="T571" s="69" t="b">
        <f t="shared" ref="T571:T580" si="825">H583-K583=Q583</f>
        <v>0</v>
      </c>
      <c r="CG571" s="571"/>
      <c r="CJ571" s="69" t="b">
        <f t="shared" si="788"/>
        <v>1</v>
      </c>
    </row>
    <row r="572" spans="1:88" s="409" customFormat="1" outlineLevel="1" x14ac:dyDescent="0.25">
      <c r="A572" s="507"/>
      <c r="B572" s="257" t="s">
        <v>26</v>
      </c>
      <c r="C572" s="250"/>
      <c r="D572" s="65"/>
      <c r="E572" s="65"/>
      <c r="F572" s="65"/>
      <c r="G572" s="65">
        <f t="shared" si="822"/>
        <v>11960.8</v>
      </c>
      <c r="H572" s="65">
        <f t="shared" si="822"/>
        <v>11960.8</v>
      </c>
      <c r="I572" s="65">
        <f t="shared" si="822"/>
        <v>0</v>
      </c>
      <c r="J572" s="171">
        <f t="shared" ref="J572:J574" si="826">I572/H572</f>
        <v>0</v>
      </c>
      <c r="K572" s="65">
        <f t="shared" ref="K572" si="827">K578</f>
        <v>0</v>
      </c>
      <c r="L572" s="171">
        <f t="shared" ref="L572:L574" si="828">K572/H572</f>
        <v>0</v>
      </c>
      <c r="M572" s="170" t="e">
        <f t="shared" ref="M572:M574" si="829">K572/I572</f>
        <v>#DIV/0!</v>
      </c>
      <c r="N572" s="65">
        <f t="shared" ref="N572:O572" si="830">N578</f>
        <v>10000</v>
      </c>
      <c r="O572" s="65">
        <f t="shared" si="830"/>
        <v>1960.8</v>
      </c>
      <c r="P572" s="246">
        <f t="shared" si="808"/>
        <v>0.84</v>
      </c>
      <c r="Q572" s="65">
        <f t="shared" si="815"/>
        <v>1960.8</v>
      </c>
      <c r="R572" s="65">
        <f t="shared" si="816"/>
        <v>0</v>
      </c>
      <c r="S572" s="569"/>
      <c r="T572" s="69" t="b">
        <f t="shared" si="825"/>
        <v>0</v>
      </c>
      <c r="CG572" s="571"/>
      <c r="CJ572" s="69" t="b">
        <f t="shared" si="788"/>
        <v>1</v>
      </c>
    </row>
    <row r="573" spans="1:88" s="409" customFormat="1" outlineLevel="1" x14ac:dyDescent="0.25">
      <c r="A573" s="507"/>
      <c r="B573" s="258" t="s">
        <v>32</v>
      </c>
      <c r="C573" s="341"/>
      <c r="D573" s="244"/>
      <c r="E573" s="244"/>
      <c r="F573" s="244"/>
      <c r="G573" s="65">
        <f t="shared" si="822"/>
        <v>0</v>
      </c>
      <c r="H573" s="65">
        <f t="shared" si="822"/>
        <v>0</v>
      </c>
      <c r="I573" s="65">
        <f t="shared" si="822"/>
        <v>0</v>
      </c>
      <c r="J573" s="170" t="e">
        <f t="shared" si="826"/>
        <v>#DIV/0!</v>
      </c>
      <c r="K573" s="65">
        <f t="shared" ref="K573" si="831">K579</f>
        <v>0</v>
      </c>
      <c r="L573" s="170" t="e">
        <f t="shared" si="828"/>
        <v>#DIV/0!</v>
      </c>
      <c r="M573" s="170" t="e">
        <f t="shared" si="829"/>
        <v>#DIV/0!</v>
      </c>
      <c r="N573" s="65">
        <f t="shared" ref="N573:O573" si="832">N579</f>
        <v>0</v>
      </c>
      <c r="O573" s="65">
        <f t="shared" si="832"/>
        <v>0</v>
      </c>
      <c r="P573" s="170" t="e">
        <f t="shared" si="808"/>
        <v>#DIV/0!</v>
      </c>
      <c r="Q573" s="65">
        <f t="shared" si="815"/>
        <v>0</v>
      </c>
      <c r="R573" s="65">
        <f t="shared" si="816"/>
        <v>0</v>
      </c>
      <c r="S573" s="569"/>
      <c r="T573" s="69" t="b">
        <f t="shared" si="825"/>
        <v>0</v>
      </c>
      <c r="CG573" s="571"/>
      <c r="CJ573" s="69" t="b">
        <f t="shared" si="788"/>
        <v>1</v>
      </c>
    </row>
    <row r="574" spans="1:88" s="409" customFormat="1" outlineLevel="1" collapsed="1" x14ac:dyDescent="0.25">
      <c r="A574" s="508"/>
      <c r="B574" s="257" t="s">
        <v>17</v>
      </c>
      <c r="C574" s="250"/>
      <c r="D574" s="65"/>
      <c r="E574" s="65"/>
      <c r="F574" s="65"/>
      <c r="G574" s="65">
        <f t="shared" si="822"/>
        <v>0</v>
      </c>
      <c r="H574" s="65">
        <f t="shared" si="822"/>
        <v>0</v>
      </c>
      <c r="I574" s="65">
        <f t="shared" si="822"/>
        <v>0</v>
      </c>
      <c r="J574" s="170" t="e">
        <f t="shared" si="826"/>
        <v>#DIV/0!</v>
      </c>
      <c r="K574" s="65">
        <f t="shared" ref="K574" si="833">K580</f>
        <v>0</v>
      </c>
      <c r="L574" s="170" t="e">
        <f t="shared" si="828"/>
        <v>#DIV/0!</v>
      </c>
      <c r="M574" s="170" t="e">
        <f t="shared" si="829"/>
        <v>#DIV/0!</v>
      </c>
      <c r="N574" s="65">
        <f t="shared" ref="N574:O574" si="834">N580</f>
        <v>0</v>
      </c>
      <c r="O574" s="65">
        <f t="shared" si="834"/>
        <v>0</v>
      </c>
      <c r="P574" s="170" t="e">
        <f t="shared" si="808"/>
        <v>#DIV/0!</v>
      </c>
      <c r="Q574" s="65">
        <f t="shared" si="815"/>
        <v>0</v>
      </c>
      <c r="R574" s="65">
        <f t="shared" si="816"/>
        <v>0</v>
      </c>
      <c r="S574" s="570"/>
      <c r="T574" s="69" t="b">
        <f t="shared" si="825"/>
        <v>1</v>
      </c>
      <c r="CG574" s="571"/>
      <c r="CJ574" s="69" t="b">
        <f t="shared" si="788"/>
        <v>1</v>
      </c>
    </row>
    <row r="575" spans="1:88" s="72" customFormat="1" ht="69.75" x14ac:dyDescent="0.25">
      <c r="A575" s="294" t="s">
        <v>319</v>
      </c>
      <c r="B575" s="168" t="s">
        <v>377</v>
      </c>
      <c r="C575" s="252" t="s">
        <v>23</v>
      </c>
      <c r="D575" s="64">
        <f t="shared" ref="D575:I575" si="835">SUM(D576:D580)</f>
        <v>0</v>
      </c>
      <c r="E575" s="64">
        <f t="shared" si="835"/>
        <v>0</v>
      </c>
      <c r="F575" s="64">
        <f t="shared" si="835"/>
        <v>0</v>
      </c>
      <c r="G575" s="64">
        <f t="shared" si="835"/>
        <v>29902</v>
      </c>
      <c r="H575" s="64">
        <f t="shared" si="835"/>
        <v>29902</v>
      </c>
      <c r="I575" s="259">
        <f t="shared" si="835"/>
        <v>0</v>
      </c>
      <c r="J575" s="177">
        <f>I575/H575</f>
        <v>0</v>
      </c>
      <c r="K575" s="64">
        <f>SUM(K576:K580)</f>
        <v>0</v>
      </c>
      <c r="L575" s="169">
        <f t="shared" ref="L575:L583" si="836">K575/H575</f>
        <v>0</v>
      </c>
      <c r="M575" s="249" t="e">
        <f t="shared" ref="M575:M582" si="837">K575/I575</f>
        <v>#DIV/0!</v>
      </c>
      <c r="N575" s="64">
        <f>H575</f>
        <v>29902</v>
      </c>
      <c r="O575" s="64">
        <f t="shared" ref="O575:O580" si="838">H575-N575</f>
        <v>0</v>
      </c>
      <c r="P575" s="169">
        <f t="shared" si="808"/>
        <v>1</v>
      </c>
      <c r="Q575" s="64">
        <f t="shared" ref="Q575:Q580" si="839">H575-N575</f>
        <v>0</v>
      </c>
      <c r="R575" s="259">
        <f t="shared" ref="R575:R580" si="840">I575-K575</f>
        <v>0</v>
      </c>
      <c r="S575" s="544" t="s">
        <v>407</v>
      </c>
      <c r="T575" s="71" t="b">
        <f t="shared" si="825"/>
        <v>0</v>
      </c>
      <c r="CJ575" s="69" t="b">
        <f t="shared" si="788"/>
        <v>1</v>
      </c>
    </row>
    <row r="576" spans="1:88" s="60" customFormat="1" ht="30" customHeight="1" x14ac:dyDescent="0.25">
      <c r="A576" s="296"/>
      <c r="B576" s="340" t="s">
        <v>16</v>
      </c>
      <c r="C576" s="340"/>
      <c r="D576" s="443"/>
      <c r="E576" s="443"/>
      <c r="F576" s="18"/>
      <c r="G576" s="443"/>
      <c r="H576" s="18"/>
      <c r="I576" s="454"/>
      <c r="J576" s="179" t="e">
        <f t="shared" ref="J576:J580" si="841">I576/H576</f>
        <v>#DIV/0!</v>
      </c>
      <c r="K576" s="443"/>
      <c r="L576" s="170" t="e">
        <f t="shared" si="836"/>
        <v>#DIV/0!</v>
      </c>
      <c r="M576" s="170" t="e">
        <f t="shared" si="837"/>
        <v>#DIV/0!</v>
      </c>
      <c r="N576" s="64">
        <f t="shared" ref="N576:N577" si="842">H576</f>
        <v>0</v>
      </c>
      <c r="O576" s="18">
        <f t="shared" si="838"/>
        <v>0</v>
      </c>
      <c r="P576" s="170" t="e">
        <f t="shared" si="808"/>
        <v>#DIV/0!</v>
      </c>
      <c r="Q576" s="64">
        <f t="shared" si="839"/>
        <v>0</v>
      </c>
      <c r="R576" s="454">
        <f t="shared" si="840"/>
        <v>0</v>
      </c>
      <c r="S576" s="545"/>
      <c r="T576" s="60" t="b">
        <f t="shared" si="825"/>
        <v>1</v>
      </c>
      <c r="CJ576" s="69" t="b">
        <f t="shared" si="788"/>
        <v>1</v>
      </c>
    </row>
    <row r="577" spans="1:88" s="60" customFormat="1" ht="30" customHeight="1" x14ac:dyDescent="0.25">
      <c r="A577" s="296"/>
      <c r="B577" s="340" t="s">
        <v>14</v>
      </c>
      <c r="C577" s="340"/>
      <c r="D577" s="443"/>
      <c r="E577" s="443"/>
      <c r="F577" s="443"/>
      <c r="G577" s="441">
        <v>17941.2</v>
      </c>
      <c r="H577" s="441">
        <v>17941.2</v>
      </c>
      <c r="I577" s="455"/>
      <c r="J577" s="180">
        <f t="shared" si="841"/>
        <v>0</v>
      </c>
      <c r="K577" s="443"/>
      <c r="L577" s="171">
        <f t="shared" si="836"/>
        <v>0</v>
      </c>
      <c r="M577" s="170" t="e">
        <f t="shared" si="837"/>
        <v>#DIV/0!</v>
      </c>
      <c r="N577" s="64">
        <f t="shared" si="842"/>
        <v>17941.2</v>
      </c>
      <c r="O577" s="441">
        <f t="shared" si="838"/>
        <v>0</v>
      </c>
      <c r="P577" s="171">
        <f t="shared" si="808"/>
        <v>1</v>
      </c>
      <c r="Q577" s="64">
        <f t="shared" si="839"/>
        <v>0</v>
      </c>
      <c r="R577" s="455">
        <f t="shared" si="840"/>
        <v>0</v>
      </c>
      <c r="S577" s="545"/>
      <c r="T577" s="60" t="b">
        <f t="shared" si="825"/>
        <v>0</v>
      </c>
      <c r="CJ577" s="69" t="b">
        <f t="shared" si="788"/>
        <v>1</v>
      </c>
    </row>
    <row r="578" spans="1:88" s="60" customFormat="1" ht="30" customHeight="1" x14ac:dyDescent="0.25">
      <c r="A578" s="296"/>
      <c r="B578" s="452" t="s">
        <v>26</v>
      </c>
      <c r="C578" s="452"/>
      <c r="D578" s="441"/>
      <c r="E578" s="441"/>
      <c r="F578" s="441"/>
      <c r="G578" s="441">
        <v>11960.8</v>
      </c>
      <c r="H578" s="441">
        <v>11960.8</v>
      </c>
      <c r="I578" s="455"/>
      <c r="J578" s="179">
        <f t="shared" si="841"/>
        <v>0</v>
      </c>
      <c r="K578" s="441">
        <v>0</v>
      </c>
      <c r="L578" s="170">
        <f t="shared" si="836"/>
        <v>0</v>
      </c>
      <c r="M578" s="170" t="e">
        <f t="shared" si="837"/>
        <v>#DIV/0!</v>
      </c>
      <c r="N578" s="64">
        <f>H578-1960.8</f>
        <v>10000</v>
      </c>
      <c r="O578" s="441">
        <f t="shared" si="838"/>
        <v>1960.8</v>
      </c>
      <c r="P578" s="171">
        <f t="shared" si="808"/>
        <v>0.84</v>
      </c>
      <c r="Q578" s="441">
        <f t="shared" si="839"/>
        <v>1960.8</v>
      </c>
      <c r="R578" s="455">
        <f t="shared" si="840"/>
        <v>0</v>
      </c>
      <c r="S578" s="545"/>
      <c r="T578" s="60" t="b">
        <f t="shared" si="825"/>
        <v>0</v>
      </c>
      <c r="CJ578" s="69" t="b">
        <f t="shared" si="788"/>
        <v>1</v>
      </c>
    </row>
    <row r="579" spans="1:88" s="60" customFormat="1" ht="30" customHeight="1" x14ac:dyDescent="0.25">
      <c r="A579" s="296"/>
      <c r="B579" s="340" t="s">
        <v>32</v>
      </c>
      <c r="C579" s="340"/>
      <c r="D579" s="443"/>
      <c r="E579" s="443"/>
      <c r="F579" s="18"/>
      <c r="G579" s="443"/>
      <c r="H579" s="18"/>
      <c r="I579" s="454"/>
      <c r="J579" s="179" t="e">
        <f t="shared" si="841"/>
        <v>#DIV/0!</v>
      </c>
      <c r="K579" s="443"/>
      <c r="L579" s="170" t="e">
        <f t="shared" si="836"/>
        <v>#DIV/0!</v>
      </c>
      <c r="M579" s="170" t="e">
        <f t="shared" si="837"/>
        <v>#DIV/0!</v>
      </c>
      <c r="N579" s="443"/>
      <c r="O579" s="18">
        <f t="shared" si="838"/>
        <v>0</v>
      </c>
      <c r="P579" s="170" t="e">
        <f t="shared" ref="P579:P592" si="843">N579/H579</f>
        <v>#DIV/0!</v>
      </c>
      <c r="Q579" s="443">
        <f t="shared" si="839"/>
        <v>0</v>
      </c>
      <c r="R579" s="454">
        <f t="shared" si="840"/>
        <v>0</v>
      </c>
      <c r="S579" s="545"/>
      <c r="T579" s="60" t="b">
        <f t="shared" si="825"/>
        <v>0</v>
      </c>
      <c r="CJ579" s="69" t="b">
        <f t="shared" si="788"/>
        <v>1</v>
      </c>
    </row>
    <row r="580" spans="1:88" s="60" customFormat="1" ht="30" customHeight="1" collapsed="1" x14ac:dyDescent="0.25">
      <c r="A580" s="297"/>
      <c r="B580" s="340" t="s">
        <v>17</v>
      </c>
      <c r="C580" s="340"/>
      <c r="D580" s="443"/>
      <c r="E580" s="443"/>
      <c r="F580" s="18"/>
      <c r="G580" s="443"/>
      <c r="H580" s="443"/>
      <c r="I580" s="454"/>
      <c r="J580" s="179" t="e">
        <f t="shared" si="841"/>
        <v>#DIV/0!</v>
      </c>
      <c r="K580" s="443"/>
      <c r="L580" s="170" t="e">
        <f t="shared" si="836"/>
        <v>#DIV/0!</v>
      </c>
      <c r="M580" s="170" t="e">
        <f t="shared" si="837"/>
        <v>#DIV/0!</v>
      </c>
      <c r="N580" s="443"/>
      <c r="O580" s="443">
        <f t="shared" si="838"/>
        <v>0</v>
      </c>
      <c r="P580" s="170" t="e">
        <f t="shared" si="843"/>
        <v>#DIV/0!</v>
      </c>
      <c r="Q580" s="443">
        <f t="shared" si="839"/>
        <v>0</v>
      </c>
      <c r="R580" s="454">
        <f t="shared" si="840"/>
        <v>0</v>
      </c>
      <c r="S580" s="546"/>
      <c r="T580" s="60" t="b">
        <f t="shared" si="825"/>
        <v>1</v>
      </c>
      <c r="CJ580" s="69" t="b">
        <f t="shared" si="788"/>
        <v>1</v>
      </c>
    </row>
    <row r="581" spans="1:88" s="423" customFormat="1" ht="225" x14ac:dyDescent="0.25">
      <c r="A581" s="411" t="s">
        <v>59</v>
      </c>
      <c r="B581" s="76" t="s">
        <v>515</v>
      </c>
      <c r="C581" s="76" t="s">
        <v>15</v>
      </c>
      <c r="D581" s="77"/>
      <c r="E581" s="77"/>
      <c r="F581" s="77"/>
      <c r="G581" s="77">
        <f>SUM(G582:G586)</f>
        <v>53037.5</v>
      </c>
      <c r="H581" s="77">
        <f t="shared" ref="H581:I581" si="844">SUM(H582:H586)</f>
        <v>53037.5</v>
      </c>
      <c r="I581" s="77">
        <f t="shared" si="844"/>
        <v>1528.5</v>
      </c>
      <c r="J581" s="79">
        <f t="shared" ref="J581:J589" si="845">I581/H581</f>
        <v>0.03</v>
      </c>
      <c r="K581" s="77">
        <f>SUM(K582:K586)</f>
        <v>1009.87</v>
      </c>
      <c r="L581" s="80">
        <f t="shared" si="836"/>
        <v>0.02</v>
      </c>
      <c r="M581" s="80">
        <f t="shared" si="837"/>
        <v>0.66</v>
      </c>
      <c r="N581" s="77">
        <f t="shared" ref="N581:O581" si="846">SUM(N582:N586)</f>
        <v>53037.5</v>
      </c>
      <c r="O581" s="77">
        <f t="shared" si="846"/>
        <v>0</v>
      </c>
      <c r="P581" s="80">
        <f t="shared" si="843"/>
        <v>1</v>
      </c>
      <c r="Q581" s="77">
        <f t="shared" si="806"/>
        <v>0</v>
      </c>
      <c r="R581" s="77">
        <f t="shared" ref="R581:R592" si="847">I581-K581</f>
        <v>518.63</v>
      </c>
      <c r="S581" s="549" t="s">
        <v>410</v>
      </c>
      <c r="T581" s="422" t="b">
        <f t="shared" ref="T581:T598" si="848">H593-K593=Q593</f>
        <v>0</v>
      </c>
      <c r="CJ581" s="69" t="b">
        <f t="shared" si="788"/>
        <v>1</v>
      </c>
    </row>
    <row r="582" spans="1:88" s="425" customFormat="1" ht="38.25" customHeight="1" x14ac:dyDescent="0.25">
      <c r="A582" s="412"/>
      <c r="B582" s="94" t="s">
        <v>16</v>
      </c>
      <c r="C582" s="81"/>
      <c r="D582" s="77"/>
      <c r="E582" s="77"/>
      <c r="F582" s="77"/>
      <c r="G582" s="116">
        <f t="shared" ref="G582:I586" si="849">G588+G612</f>
        <v>22707.7</v>
      </c>
      <c r="H582" s="116">
        <f t="shared" si="849"/>
        <v>22707.7</v>
      </c>
      <c r="I582" s="116">
        <f t="shared" si="849"/>
        <v>0</v>
      </c>
      <c r="J582" s="283">
        <f t="shared" si="845"/>
        <v>0</v>
      </c>
      <c r="K582" s="116">
        <f>K588+K612</f>
        <v>0</v>
      </c>
      <c r="L582" s="118">
        <f t="shared" si="836"/>
        <v>0</v>
      </c>
      <c r="M582" s="121" t="e">
        <f t="shared" si="837"/>
        <v>#DIV/0!</v>
      </c>
      <c r="N582" s="116">
        <f t="shared" ref="N582:O586" si="850">N588+N612</f>
        <v>22707.7</v>
      </c>
      <c r="O582" s="116">
        <f t="shared" si="850"/>
        <v>0</v>
      </c>
      <c r="P582" s="118">
        <f t="shared" si="843"/>
        <v>1</v>
      </c>
      <c r="Q582" s="116">
        <f t="shared" si="806"/>
        <v>0</v>
      </c>
      <c r="R582" s="116">
        <f t="shared" si="847"/>
        <v>0</v>
      </c>
      <c r="S582" s="550"/>
      <c r="T582" s="323" t="b">
        <f t="shared" si="848"/>
        <v>1</v>
      </c>
      <c r="CJ582" s="69" t="b">
        <f t="shared" si="788"/>
        <v>1</v>
      </c>
    </row>
    <row r="583" spans="1:88" s="425" customFormat="1" ht="38.25" customHeight="1" x14ac:dyDescent="0.25">
      <c r="A583" s="95"/>
      <c r="B583" s="96" t="s">
        <v>14</v>
      </c>
      <c r="C583" s="89"/>
      <c r="D583" s="97"/>
      <c r="E583" s="97"/>
      <c r="F583" s="97"/>
      <c r="G583" s="116">
        <f t="shared" si="849"/>
        <v>19782.3</v>
      </c>
      <c r="H583" s="116">
        <f t="shared" si="849"/>
        <v>19782.3</v>
      </c>
      <c r="I583" s="116">
        <f t="shared" si="849"/>
        <v>1528.5</v>
      </c>
      <c r="J583" s="283">
        <f t="shared" si="845"/>
        <v>0.08</v>
      </c>
      <c r="K583" s="116">
        <f>K589+K613</f>
        <v>1009.87</v>
      </c>
      <c r="L583" s="118">
        <f t="shared" si="836"/>
        <v>0.05</v>
      </c>
      <c r="M583" s="118">
        <f t="shared" ref="M583:M586" si="851">K583/I583</f>
        <v>0.66</v>
      </c>
      <c r="N583" s="116">
        <f t="shared" si="850"/>
        <v>19782.3</v>
      </c>
      <c r="O583" s="116">
        <f t="shared" si="850"/>
        <v>0</v>
      </c>
      <c r="P583" s="118">
        <f t="shared" si="843"/>
        <v>1</v>
      </c>
      <c r="Q583" s="116">
        <f t="shared" si="806"/>
        <v>0</v>
      </c>
      <c r="R583" s="116">
        <f t="shared" si="847"/>
        <v>518.63</v>
      </c>
      <c r="S583" s="550"/>
      <c r="T583" s="323" t="b">
        <f t="shared" si="848"/>
        <v>0</v>
      </c>
      <c r="CJ583" s="69" t="b">
        <f t="shared" si="788"/>
        <v>1</v>
      </c>
    </row>
    <row r="584" spans="1:88" s="425" customFormat="1" ht="38.25" customHeight="1" x14ac:dyDescent="0.25">
      <c r="A584" s="95"/>
      <c r="B584" s="94" t="s">
        <v>25</v>
      </c>
      <c r="C584" s="81"/>
      <c r="D584" s="77"/>
      <c r="E584" s="77"/>
      <c r="F584" s="77"/>
      <c r="G584" s="116">
        <f t="shared" si="849"/>
        <v>483.3</v>
      </c>
      <c r="H584" s="116">
        <f t="shared" si="849"/>
        <v>483.3</v>
      </c>
      <c r="I584" s="116">
        <f t="shared" si="849"/>
        <v>0</v>
      </c>
      <c r="J584" s="117">
        <f t="shared" si="845"/>
        <v>0</v>
      </c>
      <c r="K584" s="116">
        <f>K590+K614</f>
        <v>0</v>
      </c>
      <c r="L584" s="118">
        <f t="shared" ref="L584:L586" si="852">K584/H584</f>
        <v>0</v>
      </c>
      <c r="M584" s="121" t="e">
        <f t="shared" si="851"/>
        <v>#DIV/0!</v>
      </c>
      <c r="N584" s="116">
        <f t="shared" si="850"/>
        <v>483.3</v>
      </c>
      <c r="O584" s="116">
        <f t="shared" si="850"/>
        <v>0</v>
      </c>
      <c r="P584" s="118">
        <f t="shared" si="843"/>
        <v>1</v>
      </c>
      <c r="Q584" s="116">
        <f t="shared" si="806"/>
        <v>0</v>
      </c>
      <c r="R584" s="116">
        <f t="shared" si="847"/>
        <v>0</v>
      </c>
      <c r="S584" s="550"/>
      <c r="T584" s="323" t="b">
        <f t="shared" si="848"/>
        <v>0</v>
      </c>
      <c r="CJ584" s="69" t="b">
        <f t="shared" si="788"/>
        <v>1</v>
      </c>
    </row>
    <row r="585" spans="1:88" s="425" customFormat="1" ht="38.25" customHeight="1" x14ac:dyDescent="0.25">
      <c r="A585" s="95"/>
      <c r="B585" s="94" t="s">
        <v>32</v>
      </c>
      <c r="C585" s="81"/>
      <c r="D585" s="47"/>
      <c r="E585" s="47"/>
      <c r="F585" s="47"/>
      <c r="G585" s="116">
        <f t="shared" si="849"/>
        <v>10064.200000000001</v>
      </c>
      <c r="H585" s="116">
        <f t="shared" si="849"/>
        <v>10064.200000000001</v>
      </c>
      <c r="I585" s="116">
        <f t="shared" si="849"/>
        <v>0</v>
      </c>
      <c r="J585" s="284">
        <f t="shared" si="845"/>
        <v>0</v>
      </c>
      <c r="K585" s="116">
        <f>K591+K615</f>
        <v>0</v>
      </c>
      <c r="L585" s="121">
        <f t="shared" si="852"/>
        <v>0</v>
      </c>
      <c r="M585" s="121" t="e">
        <f t="shared" si="851"/>
        <v>#DIV/0!</v>
      </c>
      <c r="N585" s="116">
        <f t="shared" si="850"/>
        <v>10064.200000000001</v>
      </c>
      <c r="O585" s="116">
        <f t="shared" si="850"/>
        <v>0</v>
      </c>
      <c r="P585" s="118">
        <f t="shared" si="843"/>
        <v>1</v>
      </c>
      <c r="Q585" s="116">
        <f t="shared" si="806"/>
        <v>0</v>
      </c>
      <c r="R585" s="116">
        <f t="shared" si="847"/>
        <v>0</v>
      </c>
      <c r="S585" s="550"/>
      <c r="T585" s="323" t="b">
        <f t="shared" si="848"/>
        <v>0</v>
      </c>
      <c r="CJ585" s="69" t="b">
        <f t="shared" si="788"/>
        <v>1</v>
      </c>
    </row>
    <row r="586" spans="1:88" s="425" customFormat="1" ht="38.25" customHeight="1" collapsed="1" x14ac:dyDescent="0.25">
      <c r="A586" s="100"/>
      <c r="B586" s="94" t="s">
        <v>17</v>
      </c>
      <c r="C586" s="81"/>
      <c r="D586" s="47"/>
      <c r="E586" s="47"/>
      <c r="F586" s="47"/>
      <c r="G586" s="116">
        <f t="shared" si="849"/>
        <v>0</v>
      </c>
      <c r="H586" s="116">
        <f t="shared" si="849"/>
        <v>0</v>
      </c>
      <c r="I586" s="116">
        <f t="shared" si="849"/>
        <v>0</v>
      </c>
      <c r="J586" s="120" t="e">
        <f t="shared" si="845"/>
        <v>#DIV/0!</v>
      </c>
      <c r="K586" s="116">
        <f>K592+K616</f>
        <v>0</v>
      </c>
      <c r="L586" s="121" t="e">
        <f t="shared" si="852"/>
        <v>#DIV/0!</v>
      </c>
      <c r="M586" s="121" t="e">
        <f t="shared" si="851"/>
        <v>#DIV/0!</v>
      </c>
      <c r="N586" s="116">
        <f t="shared" si="850"/>
        <v>0</v>
      </c>
      <c r="O586" s="116">
        <f t="shared" si="850"/>
        <v>0</v>
      </c>
      <c r="P586" s="121" t="e">
        <f t="shared" si="843"/>
        <v>#DIV/0!</v>
      </c>
      <c r="Q586" s="116">
        <f t="shared" si="806"/>
        <v>0</v>
      </c>
      <c r="R586" s="116">
        <f t="shared" si="847"/>
        <v>0</v>
      </c>
      <c r="S586" s="551"/>
      <c r="T586" s="323" t="b">
        <f t="shared" si="848"/>
        <v>1</v>
      </c>
      <c r="CJ586" s="69" t="b">
        <f t="shared" si="788"/>
        <v>1</v>
      </c>
    </row>
    <row r="587" spans="1:88" s="68" customFormat="1" ht="46.5" x14ac:dyDescent="0.25">
      <c r="A587" s="256" t="s">
        <v>320</v>
      </c>
      <c r="B587" s="242" t="s">
        <v>388</v>
      </c>
      <c r="C587" s="166" t="s">
        <v>7</v>
      </c>
      <c r="D587" s="74">
        <f t="shared" ref="D587:G587" si="853">SUM(D588:D592)</f>
        <v>0</v>
      </c>
      <c r="E587" s="74">
        <f t="shared" si="853"/>
        <v>0</v>
      </c>
      <c r="F587" s="74">
        <f t="shared" si="853"/>
        <v>0</v>
      </c>
      <c r="G587" s="74">
        <f t="shared" si="853"/>
        <v>23513.9</v>
      </c>
      <c r="H587" s="74">
        <f t="shared" ref="H587:I587" si="854">SUM(H588:H592)</f>
        <v>23513.9</v>
      </c>
      <c r="I587" s="74">
        <f t="shared" si="854"/>
        <v>960.5</v>
      </c>
      <c r="J587" s="167">
        <f t="shared" si="845"/>
        <v>0.04</v>
      </c>
      <c r="K587" s="74">
        <f t="shared" ref="K587" si="855">SUM(K588:K592)</f>
        <v>448.75</v>
      </c>
      <c r="L587" s="167">
        <f>K587/H587</f>
        <v>0.02</v>
      </c>
      <c r="M587" s="167">
        <f>K587/I587</f>
        <v>0.47</v>
      </c>
      <c r="N587" s="74">
        <f t="shared" ref="N587:O587" si="856">SUM(N588:N592)</f>
        <v>23513.9</v>
      </c>
      <c r="O587" s="74">
        <f t="shared" si="856"/>
        <v>0</v>
      </c>
      <c r="P587" s="167">
        <f t="shared" si="843"/>
        <v>1</v>
      </c>
      <c r="Q587" s="74">
        <f t="shared" si="806"/>
        <v>0</v>
      </c>
      <c r="R587" s="74">
        <f t="shared" si="847"/>
        <v>511.75</v>
      </c>
      <c r="S587" s="469"/>
      <c r="T587" s="67" t="b">
        <f t="shared" si="848"/>
        <v>0</v>
      </c>
      <c r="CJ587" s="69" t="b">
        <f t="shared" si="788"/>
        <v>1</v>
      </c>
    </row>
    <row r="588" spans="1:88" s="409" customFormat="1" x14ac:dyDescent="0.25">
      <c r="A588" s="507"/>
      <c r="B588" s="257" t="s">
        <v>16</v>
      </c>
      <c r="C588" s="250"/>
      <c r="D588" s="65"/>
      <c r="E588" s="65"/>
      <c r="F588" s="65"/>
      <c r="G588" s="65">
        <f t="shared" ref="G588:I592" si="857">G594+G600+G606</f>
        <v>0</v>
      </c>
      <c r="H588" s="65">
        <f t="shared" si="857"/>
        <v>0</v>
      </c>
      <c r="I588" s="65">
        <f t="shared" si="857"/>
        <v>0</v>
      </c>
      <c r="J588" s="251" t="e">
        <f t="shared" si="845"/>
        <v>#DIV/0!</v>
      </c>
      <c r="K588" s="65">
        <f>K594+K600+K606</f>
        <v>0</v>
      </c>
      <c r="L588" s="251" t="e">
        <f t="shared" ref="L588" si="858">K588/H588</f>
        <v>#DIV/0!</v>
      </c>
      <c r="M588" s="251" t="e">
        <f t="shared" ref="M588" si="859">K588/I588</f>
        <v>#DIV/0!</v>
      </c>
      <c r="N588" s="65">
        <f t="shared" ref="N588:O592" si="860">N594+N600+N606</f>
        <v>0</v>
      </c>
      <c r="O588" s="65">
        <f t="shared" si="860"/>
        <v>0</v>
      </c>
      <c r="P588" s="170" t="e">
        <f t="shared" si="843"/>
        <v>#DIV/0!</v>
      </c>
      <c r="Q588" s="65">
        <f t="shared" si="806"/>
        <v>0</v>
      </c>
      <c r="R588" s="65">
        <f t="shared" si="847"/>
        <v>0</v>
      </c>
      <c r="S588" s="458"/>
      <c r="T588" s="69" t="b">
        <f t="shared" si="848"/>
        <v>1</v>
      </c>
      <c r="CJ588" s="69" t="b">
        <f t="shared" si="788"/>
        <v>1</v>
      </c>
    </row>
    <row r="589" spans="1:88" s="409" customFormat="1" x14ac:dyDescent="0.25">
      <c r="A589" s="507"/>
      <c r="B589" s="257" t="s">
        <v>14</v>
      </c>
      <c r="C589" s="250"/>
      <c r="D589" s="65"/>
      <c r="E589" s="65"/>
      <c r="F589" s="65">
        <f>D589-E589</f>
        <v>0</v>
      </c>
      <c r="G589" s="65">
        <f t="shared" si="857"/>
        <v>12966.4</v>
      </c>
      <c r="H589" s="65">
        <f t="shared" si="857"/>
        <v>12966.4</v>
      </c>
      <c r="I589" s="65">
        <f t="shared" si="857"/>
        <v>960.5</v>
      </c>
      <c r="J589" s="246">
        <f t="shared" si="845"/>
        <v>7.0000000000000007E-2</v>
      </c>
      <c r="K589" s="65">
        <f>K595+K601+K607</f>
        <v>448.75</v>
      </c>
      <c r="L589" s="246">
        <f>K589/H589</f>
        <v>0.03</v>
      </c>
      <c r="M589" s="171">
        <f>K589/I589</f>
        <v>0.47</v>
      </c>
      <c r="N589" s="65">
        <f t="shared" si="860"/>
        <v>12966.4</v>
      </c>
      <c r="O589" s="65">
        <f t="shared" si="860"/>
        <v>0</v>
      </c>
      <c r="P589" s="246">
        <f t="shared" si="843"/>
        <v>1</v>
      </c>
      <c r="Q589" s="65">
        <f t="shared" si="806"/>
        <v>0</v>
      </c>
      <c r="R589" s="65">
        <f t="shared" si="847"/>
        <v>511.75</v>
      </c>
      <c r="S589" s="458"/>
      <c r="T589" s="69" t="b">
        <f t="shared" si="848"/>
        <v>0</v>
      </c>
      <c r="CJ589" s="69" t="b">
        <f t="shared" si="788"/>
        <v>1</v>
      </c>
    </row>
    <row r="590" spans="1:88" s="409" customFormat="1" x14ac:dyDescent="0.25">
      <c r="A590" s="507"/>
      <c r="B590" s="257" t="s">
        <v>26</v>
      </c>
      <c r="C590" s="250"/>
      <c r="D590" s="65"/>
      <c r="E590" s="65"/>
      <c r="F590" s="65"/>
      <c r="G590" s="65">
        <f t="shared" si="857"/>
        <v>483.3</v>
      </c>
      <c r="H590" s="65">
        <f t="shared" si="857"/>
        <v>483.3</v>
      </c>
      <c r="I590" s="65">
        <f t="shared" si="857"/>
        <v>0</v>
      </c>
      <c r="J590" s="171">
        <f t="shared" ref="J590:J592" si="861">I590/H590</f>
        <v>0</v>
      </c>
      <c r="K590" s="65">
        <f>K596+K602+K608</f>
        <v>0</v>
      </c>
      <c r="L590" s="171">
        <f t="shared" ref="L590:L592" si="862">K590/H590</f>
        <v>0</v>
      </c>
      <c r="M590" s="251" t="e">
        <f t="shared" ref="M590:M592" si="863">K590/I590</f>
        <v>#DIV/0!</v>
      </c>
      <c r="N590" s="65">
        <f t="shared" si="860"/>
        <v>483.3</v>
      </c>
      <c r="O590" s="65">
        <f t="shared" si="860"/>
        <v>0</v>
      </c>
      <c r="P590" s="246">
        <f t="shared" si="843"/>
        <v>1</v>
      </c>
      <c r="Q590" s="65">
        <f t="shared" si="806"/>
        <v>0</v>
      </c>
      <c r="R590" s="65">
        <f t="shared" si="847"/>
        <v>0</v>
      </c>
      <c r="S590" s="458"/>
      <c r="T590" s="69" t="b">
        <f t="shared" si="848"/>
        <v>0</v>
      </c>
      <c r="CJ590" s="69" t="b">
        <f t="shared" si="788"/>
        <v>1</v>
      </c>
    </row>
    <row r="591" spans="1:88" s="409" customFormat="1" x14ac:dyDescent="0.25">
      <c r="A591" s="507"/>
      <c r="B591" s="258" t="s">
        <v>32</v>
      </c>
      <c r="C591" s="341"/>
      <c r="D591" s="244"/>
      <c r="E591" s="244"/>
      <c r="F591" s="244"/>
      <c r="G591" s="65">
        <f t="shared" si="857"/>
        <v>10064.200000000001</v>
      </c>
      <c r="H591" s="65">
        <f t="shared" si="857"/>
        <v>10064.200000000001</v>
      </c>
      <c r="I591" s="65">
        <f t="shared" si="857"/>
        <v>0</v>
      </c>
      <c r="J591" s="170">
        <f t="shared" si="861"/>
        <v>0</v>
      </c>
      <c r="K591" s="65">
        <f>K597+K603+K609</f>
        <v>0</v>
      </c>
      <c r="L591" s="170">
        <f t="shared" si="862"/>
        <v>0</v>
      </c>
      <c r="M591" s="170" t="e">
        <f t="shared" si="863"/>
        <v>#DIV/0!</v>
      </c>
      <c r="N591" s="65">
        <f t="shared" si="860"/>
        <v>10064.200000000001</v>
      </c>
      <c r="O591" s="65">
        <f t="shared" si="860"/>
        <v>0</v>
      </c>
      <c r="P591" s="171">
        <f t="shared" si="843"/>
        <v>1</v>
      </c>
      <c r="Q591" s="65">
        <f t="shared" si="806"/>
        <v>0</v>
      </c>
      <c r="R591" s="65">
        <f t="shared" si="847"/>
        <v>0</v>
      </c>
      <c r="S591" s="458"/>
      <c r="T591" s="69" t="b">
        <f t="shared" si="848"/>
        <v>1</v>
      </c>
      <c r="CJ591" s="69" t="b">
        <f t="shared" si="788"/>
        <v>1</v>
      </c>
    </row>
    <row r="592" spans="1:88" s="409" customFormat="1" collapsed="1" x14ac:dyDescent="0.25">
      <c r="A592" s="508"/>
      <c r="B592" s="257" t="s">
        <v>17</v>
      </c>
      <c r="C592" s="250"/>
      <c r="D592" s="65"/>
      <c r="E592" s="65"/>
      <c r="F592" s="65"/>
      <c r="G592" s="65">
        <f t="shared" si="857"/>
        <v>0</v>
      </c>
      <c r="H592" s="65">
        <f t="shared" si="857"/>
        <v>0</v>
      </c>
      <c r="I592" s="65">
        <f t="shared" si="857"/>
        <v>0</v>
      </c>
      <c r="J592" s="170" t="e">
        <f t="shared" si="861"/>
        <v>#DIV/0!</v>
      </c>
      <c r="K592" s="65">
        <f>K598+K604+K610</f>
        <v>0</v>
      </c>
      <c r="L592" s="170" t="e">
        <f t="shared" si="862"/>
        <v>#DIV/0!</v>
      </c>
      <c r="M592" s="170" t="e">
        <f t="shared" si="863"/>
        <v>#DIV/0!</v>
      </c>
      <c r="N592" s="65">
        <f t="shared" si="860"/>
        <v>0</v>
      </c>
      <c r="O592" s="65">
        <f t="shared" si="860"/>
        <v>0</v>
      </c>
      <c r="P592" s="170" t="e">
        <f t="shared" si="843"/>
        <v>#DIV/0!</v>
      </c>
      <c r="Q592" s="65">
        <f t="shared" si="806"/>
        <v>0</v>
      </c>
      <c r="R592" s="65">
        <f t="shared" si="847"/>
        <v>0</v>
      </c>
      <c r="S592" s="459"/>
      <c r="T592" s="69" t="b">
        <f t="shared" si="848"/>
        <v>1</v>
      </c>
      <c r="CJ592" s="69" t="b">
        <f t="shared" ref="CJ592:CJ655" si="864">N592+O592=H592</f>
        <v>1</v>
      </c>
    </row>
    <row r="593" spans="1:88" s="68" customFormat="1" ht="383.25" customHeight="1" x14ac:dyDescent="0.25">
      <c r="A593" s="294" t="s">
        <v>321</v>
      </c>
      <c r="B593" s="168" t="s">
        <v>391</v>
      </c>
      <c r="C593" s="252" t="s">
        <v>23</v>
      </c>
      <c r="D593" s="64">
        <f t="shared" ref="D593:I593" si="865">SUM(D594:D598)</f>
        <v>0</v>
      </c>
      <c r="E593" s="64">
        <f t="shared" si="865"/>
        <v>0</v>
      </c>
      <c r="F593" s="64">
        <f t="shared" si="865"/>
        <v>0</v>
      </c>
      <c r="G593" s="64">
        <f t="shared" si="865"/>
        <v>11001.7</v>
      </c>
      <c r="H593" s="376">
        <f t="shared" si="865"/>
        <v>11001.7</v>
      </c>
      <c r="I593" s="259">
        <f t="shared" si="865"/>
        <v>0</v>
      </c>
      <c r="J593" s="169">
        <f>I593/H593</f>
        <v>0</v>
      </c>
      <c r="K593" s="64">
        <f>SUM(K594:K598)</f>
        <v>0</v>
      </c>
      <c r="L593" s="169">
        <f>K593/H593</f>
        <v>0</v>
      </c>
      <c r="M593" s="249" t="e">
        <f>K593/I593</f>
        <v>#DIV/0!</v>
      </c>
      <c r="N593" s="64">
        <f>SUM(N594:N598)</f>
        <v>11001.7</v>
      </c>
      <c r="O593" s="376">
        <f t="shared" ref="O593:O604" si="866">H593-N593</f>
        <v>0</v>
      </c>
      <c r="P593" s="169">
        <f t="shared" ref="P593:P610" si="867">N593/H593</f>
        <v>1</v>
      </c>
      <c r="Q593" s="64">
        <f t="shared" ref="Q593:Q604" si="868">H593-N593</f>
        <v>0</v>
      </c>
      <c r="R593" s="259">
        <f t="shared" ref="R593:R610" si="869">I593-K593</f>
        <v>0</v>
      </c>
      <c r="S593" s="544" t="s">
        <v>536</v>
      </c>
      <c r="T593" s="67" t="b">
        <f t="shared" si="848"/>
        <v>0</v>
      </c>
      <c r="CJ593" s="69" t="b">
        <f t="shared" si="864"/>
        <v>1</v>
      </c>
    </row>
    <row r="594" spans="1:88" s="409" customFormat="1" ht="62.25" customHeight="1" x14ac:dyDescent="0.25">
      <c r="A594" s="500"/>
      <c r="B594" s="172" t="s">
        <v>16</v>
      </c>
      <c r="C594" s="452"/>
      <c r="D594" s="441"/>
      <c r="E594" s="441"/>
      <c r="F594" s="173"/>
      <c r="G594" s="441"/>
      <c r="H594" s="441"/>
      <c r="I594" s="441"/>
      <c r="J594" s="187" t="e">
        <f t="shared" ref="J594" si="870">I594/H594</f>
        <v>#DIV/0!</v>
      </c>
      <c r="K594" s="316"/>
      <c r="L594" s="187" t="e">
        <f t="shared" ref="L594" si="871">K594/H594</f>
        <v>#DIV/0!</v>
      </c>
      <c r="M594" s="187" t="e">
        <f t="shared" ref="M594" si="872">K594/I594</f>
        <v>#DIV/0!</v>
      </c>
      <c r="N594" s="316"/>
      <c r="O594" s="441">
        <f t="shared" si="866"/>
        <v>0</v>
      </c>
      <c r="P594" s="187" t="e">
        <f t="shared" si="867"/>
        <v>#DIV/0!</v>
      </c>
      <c r="Q594" s="316">
        <f t="shared" si="868"/>
        <v>0</v>
      </c>
      <c r="R594" s="441">
        <f t="shared" si="869"/>
        <v>0</v>
      </c>
      <c r="S594" s="545"/>
      <c r="T594" s="69" t="b">
        <f t="shared" si="848"/>
        <v>1</v>
      </c>
      <c r="CJ594" s="69" t="b">
        <f t="shared" si="864"/>
        <v>1</v>
      </c>
    </row>
    <row r="595" spans="1:88" s="409" customFormat="1" ht="62.25" customHeight="1" x14ac:dyDescent="0.25">
      <c r="A595" s="500"/>
      <c r="B595" s="299" t="s">
        <v>14</v>
      </c>
      <c r="C595" s="340"/>
      <c r="D595" s="443"/>
      <c r="E595" s="443"/>
      <c r="F595" s="443">
        <f>D595-E595</f>
        <v>0</v>
      </c>
      <c r="G595" s="443">
        <v>750</v>
      </c>
      <c r="H595" s="443">
        <v>750</v>
      </c>
      <c r="I595" s="443"/>
      <c r="J595" s="171">
        <f>I595/H595</f>
        <v>0</v>
      </c>
      <c r="K595" s="443">
        <f>I595</f>
        <v>0</v>
      </c>
      <c r="L595" s="476">
        <f>K595/H595</f>
        <v>0</v>
      </c>
      <c r="M595" s="170" t="e">
        <f>K595/I595</f>
        <v>#DIV/0!</v>
      </c>
      <c r="N595" s="443">
        <f>H595</f>
        <v>750</v>
      </c>
      <c r="O595" s="443">
        <f t="shared" si="866"/>
        <v>0</v>
      </c>
      <c r="P595" s="171">
        <f t="shared" si="867"/>
        <v>1</v>
      </c>
      <c r="Q595" s="443">
        <f t="shared" si="868"/>
        <v>0</v>
      </c>
      <c r="R595" s="443">
        <f t="shared" si="869"/>
        <v>0</v>
      </c>
      <c r="S595" s="545"/>
      <c r="T595" s="69" t="b">
        <f t="shared" si="848"/>
        <v>0</v>
      </c>
      <c r="CJ595" s="69" t="b">
        <f t="shared" si="864"/>
        <v>1</v>
      </c>
    </row>
    <row r="596" spans="1:88" s="409" customFormat="1" ht="62.25" customHeight="1" x14ac:dyDescent="0.25">
      <c r="A596" s="500"/>
      <c r="B596" s="299" t="s">
        <v>26</v>
      </c>
      <c r="C596" s="340"/>
      <c r="D596" s="443"/>
      <c r="E596" s="443"/>
      <c r="F596" s="443"/>
      <c r="G596" s="443">
        <v>187.5</v>
      </c>
      <c r="H596" s="443">
        <v>187.5</v>
      </c>
      <c r="I596" s="443"/>
      <c r="J596" s="171">
        <f>I596/H596</f>
        <v>0</v>
      </c>
      <c r="K596" s="443">
        <f>I596</f>
        <v>0</v>
      </c>
      <c r="L596" s="476">
        <f>K596/H596</f>
        <v>0</v>
      </c>
      <c r="M596" s="483" t="e">
        <f>K596/I596</f>
        <v>#DIV/0!</v>
      </c>
      <c r="N596" s="443">
        <f>H596</f>
        <v>187.5</v>
      </c>
      <c r="O596" s="443">
        <f t="shared" si="866"/>
        <v>0</v>
      </c>
      <c r="P596" s="171">
        <f t="shared" si="867"/>
        <v>1</v>
      </c>
      <c r="Q596" s="443">
        <f t="shared" si="868"/>
        <v>0</v>
      </c>
      <c r="R596" s="443">
        <f t="shared" si="869"/>
        <v>0</v>
      </c>
      <c r="S596" s="545"/>
      <c r="T596" s="69" t="b">
        <f t="shared" si="848"/>
        <v>1</v>
      </c>
      <c r="CJ596" s="69" t="b">
        <f t="shared" si="864"/>
        <v>1</v>
      </c>
    </row>
    <row r="597" spans="1:88" s="409" customFormat="1" ht="62.25" customHeight="1" x14ac:dyDescent="0.25">
      <c r="A597" s="500"/>
      <c r="B597" s="172" t="s">
        <v>32</v>
      </c>
      <c r="C597" s="452"/>
      <c r="D597" s="441"/>
      <c r="E597" s="441"/>
      <c r="F597" s="173"/>
      <c r="G597" s="441">
        <v>10064.200000000001</v>
      </c>
      <c r="H597" s="441">
        <v>10064.200000000001</v>
      </c>
      <c r="I597" s="441"/>
      <c r="J597" s="170">
        <f t="shared" ref="J597:J598" si="873">I597/H597</f>
        <v>0</v>
      </c>
      <c r="K597" s="441"/>
      <c r="L597" s="170">
        <f t="shared" ref="L597:L598" si="874">K597/H597</f>
        <v>0</v>
      </c>
      <c r="M597" s="170" t="e">
        <f t="shared" ref="M597:M598" si="875">K597/I597</f>
        <v>#DIV/0!</v>
      </c>
      <c r="N597" s="443">
        <f>H597</f>
        <v>10064.200000000001</v>
      </c>
      <c r="O597" s="173">
        <f t="shared" si="866"/>
        <v>0</v>
      </c>
      <c r="P597" s="171">
        <f t="shared" si="867"/>
        <v>1</v>
      </c>
      <c r="Q597" s="441">
        <f t="shared" si="868"/>
        <v>0</v>
      </c>
      <c r="R597" s="441">
        <f t="shared" si="869"/>
        <v>0</v>
      </c>
      <c r="S597" s="545"/>
      <c r="T597" s="69" t="b">
        <f t="shared" si="848"/>
        <v>1</v>
      </c>
      <c r="CJ597" s="69" t="b">
        <f t="shared" si="864"/>
        <v>1</v>
      </c>
    </row>
    <row r="598" spans="1:88" s="409" customFormat="1" ht="71.25" customHeight="1" collapsed="1" x14ac:dyDescent="0.25">
      <c r="A598" s="501"/>
      <c r="B598" s="299" t="s">
        <v>17</v>
      </c>
      <c r="C598" s="340"/>
      <c r="D598" s="443"/>
      <c r="E598" s="443"/>
      <c r="F598" s="18"/>
      <c r="G598" s="443"/>
      <c r="H598" s="18"/>
      <c r="I598" s="443"/>
      <c r="J598" s="170" t="e">
        <f t="shared" si="873"/>
        <v>#DIV/0!</v>
      </c>
      <c r="K598" s="443"/>
      <c r="L598" s="170" t="e">
        <f t="shared" si="874"/>
        <v>#DIV/0!</v>
      </c>
      <c r="M598" s="170" t="e">
        <f t="shared" si="875"/>
        <v>#DIV/0!</v>
      </c>
      <c r="N598" s="443"/>
      <c r="O598" s="18">
        <f t="shared" si="866"/>
        <v>0</v>
      </c>
      <c r="P598" s="170" t="e">
        <f t="shared" si="867"/>
        <v>#DIV/0!</v>
      </c>
      <c r="Q598" s="443">
        <f t="shared" si="868"/>
        <v>0</v>
      </c>
      <c r="R598" s="443">
        <f t="shared" si="869"/>
        <v>0</v>
      </c>
      <c r="S598" s="546"/>
      <c r="T598" s="69" t="b">
        <f t="shared" si="848"/>
        <v>1</v>
      </c>
      <c r="CJ598" s="69" t="b">
        <f t="shared" si="864"/>
        <v>1</v>
      </c>
    </row>
    <row r="599" spans="1:88" s="72" customFormat="1" ht="97.5" customHeight="1" x14ac:dyDescent="0.25">
      <c r="A599" s="294" t="s">
        <v>322</v>
      </c>
      <c r="B599" s="168" t="s">
        <v>409</v>
      </c>
      <c r="C599" s="252" t="s">
        <v>23</v>
      </c>
      <c r="D599" s="64">
        <f t="shared" ref="D599:I599" si="876">SUM(D600:D604)</f>
        <v>0</v>
      </c>
      <c r="E599" s="64">
        <f t="shared" si="876"/>
        <v>0</v>
      </c>
      <c r="F599" s="64">
        <f t="shared" si="876"/>
        <v>0</v>
      </c>
      <c r="G599" s="64">
        <f t="shared" si="876"/>
        <v>986</v>
      </c>
      <c r="H599" s="376">
        <f t="shared" si="876"/>
        <v>986</v>
      </c>
      <c r="I599" s="259">
        <f t="shared" si="876"/>
        <v>0</v>
      </c>
      <c r="J599" s="169">
        <f>I599/H599</f>
        <v>0</v>
      </c>
      <c r="K599" s="64">
        <f>SUM(K600:K604)</f>
        <v>0</v>
      </c>
      <c r="L599" s="169">
        <f>K599/H599</f>
        <v>0</v>
      </c>
      <c r="M599" s="249" t="e">
        <f>K599/I599</f>
        <v>#DIV/0!</v>
      </c>
      <c r="N599" s="64">
        <f>SUM(N600:N604)</f>
        <v>986</v>
      </c>
      <c r="O599" s="376">
        <f t="shared" si="866"/>
        <v>0</v>
      </c>
      <c r="P599" s="169">
        <f t="shared" si="867"/>
        <v>1</v>
      </c>
      <c r="Q599" s="64">
        <f t="shared" si="868"/>
        <v>0</v>
      </c>
      <c r="R599" s="259">
        <f t="shared" si="869"/>
        <v>0</v>
      </c>
      <c r="S599" s="544" t="s">
        <v>473</v>
      </c>
      <c r="T599" s="71" t="b">
        <f t="shared" ref="T599:T604" si="877">H611-K611=Q611</f>
        <v>0</v>
      </c>
      <c r="CJ599" s="69" t="b">
        <f t="shared" si="864"/>
        <v>1</v>
      </c>
    </row>
    <row r="600" spans="1:88" s="60" customFormat="1" ht="24" customHeight="1" x14ac:dyDescent="0.25">
      <c r="A600" s="500"/>
      <c r="B600" s="172" t="s">
        <v>16</v>
      </c>
      <c r="C600" s="452"/>
      <c r="D600" s="441"/>
      <c r="E600" s="441"/>
      <c r="F600" s="173"/>
      <c r="G600" s="441"/>
      <c r="H600" s="441"/>
      <c r="I600" s="441"/>
      <c r="J600" s="187" t="e">
        <f t="shared" ref="J600" si="878">I600/H600</f>
        <v>#DIV/0!</v>
      </c>
      <c r="K600" s="316"/>
      <c r="L600" s="187" t="e">
        <f t="shared" ref="L600" si="879">K600/H600</f>
        <v>#DIV/0!</v>
      </c>
      <c r="M600" s="187" t="e">
        <f t="shared" ref="M600" si="880">K600/I600</f>
        <v>#DIV/0!</v>
      </c>
      <c r="N600" s="316"/>
      <c r="O600" s="441">
        <f t="shared" si="866"/>
        <v>0</v>
      </c>
      <c r="P600" s="187" t="e">
        <f t="shared" si="867"/>
        <v>#DIV/0!</v>
      </c>
      <c r="Q600" s="316">
        <f t="shared" si="868"/>
        <v>0</v>
      </c>
      <c r="R600" s="441">
        <f t="shared" si="869"/>
        <v>0</v>
      </c>
      <c r="S600" s="545"/>
      <c r="T600" s="60" t="b">
        <f t="shared" si="877"/>
        <v>0</v>
      </c>
      <c r="CJ600" s="69" t="b">
        <f t="shared" si="864"/>
        <v>1</v>
      </c>
    </row>
    <row r="601" spans="1:88" s="60" customFormat="1" ht="24" customHeight="1" x14ac:dyDescent="0.25">
      <c r="A601" s="500"/>
      <c r="B601" s="299" t="s">
        <v>14</v>
      </c>
      <c r="C601" s="340"/>
      <c r="D601" s="443"/>
      <c r="E601" s="443"/>
      <c r="F601" s="443">
        <f>D601-E601</f>
        <v>0</v>
      </c>
      <c r="G601" s="443">
        <v>690.2</v>
      </c>
      <c r="H601" s="443">
        <v>690.2</v>
      </c>
      <c r="I601" s="443"/>
      <c r="J601" s="171">
        <f>I601/H601</f>
        <v>0</v>
      </c>
      <c r="K601" s="443"/>
      <c r="L601" s="171">
        <f>K601/H601</f>
        <v>0</v>
      </c>
      <c r="M601" s="170" t="e">
        <f>K601/I601</f>
        <v>#DIV/0!</v>
      </c>
      <c r="N601" s="443">
        <f>H601</f>
        <v>690.2</v>
      </c>
      <c r="O601" s="443">
        <f t="shared" si="866"/>
        <v>0</v>
      </c>
      <c r="P601" s="171">
        <f t="shared" si="867"/>
        <v>1</v>
      </c>
      <c r="Q601" s="443">
        <f t="shared" si="868"/>
        <v>0</v>
      </c>
      <c r="R601" s="443">
        <f t="shared" si="869"/>
        <v>0</v>
      </c>
      <c r="S601" s="545"/>
      <c r="T601" s="60" t="b">
        <f t="shared" si="877"/>
        <v>0</v>
      </c>
      <c r="CJ601" s="69" t="b">
        <f t="shared" si="864"/>
        <v>1</v>
      </c>
    </row>
    <row r="602" spans="1:88" s="60" customFormat="1" ht="24" customHeight="1" x14ac:dyDescent="0.25">
      <c r="A602" s="500"/>
      <c r="B602" s="299" t="s">
        <v>26</v>
      </c>
      <c r="C602" s="340"/>
      <c r="D602" s="443"/>
      <c r="E602" s="443"/>
      <c r="F602" s="443"/>
      <c r="G602" s="443">
        <v>295.8</v>
      </c>
      <c r="H602" s="443">
        <v>295.8</v>
      </c>
      <c r="I602" s="443"/>
      <c r="J602" s="171">
        <f t="shared" ref="J602:J604" si="881">I602/H602</f>
        <v>0</v>
      </c>
      <c r="K602" s="443"/>
      <c r="L602" s="171">
        <f t="shared" ref="L602:L604" si="882">K602/H602</f>
        <v>0</v>
      </c>
      <c r="M602" s="170" t="e">
        <f t="shared" ref="M602:M604" si="883">K602/I602</f>
        <v>#DIV/0!</v>
      </c>
      <c r="N602" s="443">
        <f>H602</f>
        <v>295.8</v>
      </c>
      <c r="O602" s="443">
        <f t="shared" si="866"/>
        <v>0</v>
      </c>
      <c r="P602" s="171">
        <f t="shared" si="867"/>
        <v>1</v>
      </c>
      <c r="Q602" s="443">
        <f t="shared" si="868"/>
        <v>0</v>
      </c>
      <c r="R602" s="443">
        <f t="shared" si="869"/>
        <v>0</v>
      </c>
      <c r="S602" s="545"/>
      <c r="T602" s="60" t="b">
        <f t="shared" si="877"/>
        <v>1</v>
      </c>
      <c r="CJ602" s="69" t="b">
        <f t="shared" si="864"/>
        <v>1</v>
      </c>
    </row>
    <row r="603" spans="1:88" s="60" customFormat="1" ht="24" customHeight="1" x14ac:dyDescent="0.25">
      <c r="A603" s="500"/>
      <c r="B603" s="172" t="s">
        <v>32</v>
      </c>
      <c r="C603" s="452"/>
      <c r="D603" s="441"/>
      <c r="E603" s="441"/>
      <c r="F603" s="173"/>
      <c r="G603" s="441"/>
      <c r="H603" s="173"/>
      <c r="I603" s="441"/>
      <c r="J603" s="170" t="e">
        <f t="shared" si="881"/>
        <v>#DIV/0!</v>
      </c>
      <c r="K603" s="441"/>
      <c r="L603" s="170" t="e">
        <f t="shared" si="882"/>
        <v>#DIV/0!</v>
      </c>
      <c r="M603" s="170" t="e">
        <f t="shared" si="883"/>
        <v>#DIV/0!</v>
      </c>
      <c r="N603" s="441"/>
      <c r="O603" s="173">
        <f t="shared" si="866"/>
        <v>0</v>
      </c>
      <c r="P603" s="170" t="e">
        <f t="shared" si="867"/>
        <v>#DIV/0!</v>
      </c>
      <c r="Q603" s="441">
        <f t="shared" si="868"/>
        <v>0</v>
      </c>
      <c r="R603" s="441">
        <f t="shared" si="869"/>
        <v>0</v>
      </c>
      <c r="S603" s="545"/>
      <c r="T603" s="60" t="b">
        <f t="shared" si="877"/>
        <v>1</v>
      </c>
      <c r="CJ603" s="69" t="b">
        <f t="shared" si="864"/>
        <v>1</v>
      </c>
    </row>
    <row r="604" spans="1:88" s="60" customFormat="1" ht="24" customHeight="1" collapsed="1" x14ac:dyDescent="0.25">
      <c r="A604" s="501"/>
      <c r="B604" s="299" t="s">
        <v>17</v>
      </c>
      <c r="C604" s="340"/>
      <c r="D604" s="443"/>
      <c r="E604" s="443"/>
      <c r="F604" s="18"/>
      <c r="G604" s="443"/>
      <c r="H604" s="18"/>
      <c r="I604" s="443"/>
      <c r="J604" s="170" t="e">
        <f t="shared" si="881"/>
        <v>#DIV/0!</v>
      </c>
      <c r="K604" s="443"/>
      <c r="L604" s="170" t="e">
        <f t="shared" si="882"/>
        <v>#DIV/0!</v>
      </c>
      <c r="M604" s="170" t="e">
        <f t="shared" si="883"/>
        <v>#DIV/0!</v>
      </c>
      <c r="N604" s="443"/>
      <c r="O604" s="18">
        <f t="shared" si="866"/>
        <v>0</v>
      </c>
      <c r="P604" s="170" t="e">
        <f t="shared" si="867"/>
        <v>#DIV/0!</v>
      </c>
      <c r="Q604" s="443">
        <f t="shared" si="868"/>
        <v>0</v>
      </c>
      <c r="R604" s="443">
        <f t="shared" si="869"/>
        <v>0</v>
      </c>
      <c r="S604" s="546"/>
      <c r="T604" s="60" t="b">
        <f t="shared" si="877"/>
        <v>1</v>
      </c>
      <c r="CJ604" s="69" t="b">
        <f t="shared" si="864"/>
        <v>1</v>
      </c>
    </row>
    <row r="605" spans="1:88" s="68" customFormat="1" ht="111" customHeight="1" x14ac:dyDescent="0.25">
      <c r="A605" s="294" t="s">
        <v>323</v>
      </c>
      <c r="B605" s="168" t="s">
        <v>389</v>
      </c>
      <c r="C605" s="252" t="s">
        <v>23</v>
      </c>
      <c r="D605" s="64">
        <f t="shared" ref="D605:I605" si="884">SUM(D606:D610)</f>
        <v>0</v>
      </c>
      <c r="E605" s="64">
        <f t="shared" si="884"/>
        <v>0</v>
      </c>
      <c r="F605" s="64">
        <f t="shared" si="884"/>
        <v>0</v>
      </c>
      <c r="G605" s="64">
        <f t="shared" si="884"/>
        <v>11526.2</v>
      </c>
      <c r="H605" s="64">
        <f t="shared" si="884"/>
        <v>11526.2</v>
      </c>
      <c r="I605" s="64">
        <f t="shared" si="884"/>
        <v>960.5</v>
      </c>
      <c r="J605" s="169">
        <f>I605/H605</f>
        <v>0.08</v>
      </c>
      <c r="K605" s="64">
        <f>SUM(K606:K610)</f>
        <v>448.75</v>
      </c>
      <c r="L605" s="169">
        <f>K605/H605</f>
        <v>0.04</v>
      </c>
      <c r="M605" s="248">
        <f>K605/I605</f>
        <v>0.47</v>
      </c>
      <c r="N605" s="64">
        <f>SUM(N606:N610)</f>
        <v>11526.2</v>
      </c>
      <c r="O605" s="64">
        <f t="shared" ref="O605:O611" si="885">H605-N605</f>
        <v>0</v>
      </c>
      <c r="P605" s="169">
        <f t="shared" si="867"/>
        <v>1</v>
      </c>
      <c r="Q605" s="64">
        <f t="shared" ref="Q605:Q616" si="886">H605-N605</f>
        <v>0</v>
      </c>
      <c r="R605" s="64">
        <f t="shared" si="869"/>
        <v>511.75</v>
      </c>
      <c r="S605" s="549" t="s">
        <v>390</v>
      </c>
      <c r="T605" s="67" t="b">
        <f t="shared" ref="T605:T610" si="887">H617-K617=Q617</f>
        <v>0</v>
      </c>
      <c r="CJ605" s="69" t="b">
        <f t="shared" si="864"/>
        <v>1</v>
      </c>
    </row>
    <row r="606" spans="1:88" s="409" customFormat="1" x14ac:dyDescent="0.25">
      <c r="A606" s="500"/>
      <c r="B606" s="299" t="s">
        <v>16</v>
      </c>
      <c r="C606" s="340"/>
      <c r="D606" s="443"/>
      <c r="E606" s="443"/>
      <c r="F606" s="18"/>
      <c r="G606" s="443"/>
      <c r="H606" s="443"/>
      <c r="I606" s="443"/>
      <c r="J606" s="170" t="e">
        <f t="shared" ref="J606" si="888">I606/H606</f>
        <v>#DIV/0!</v>
      </c>
      <c r="K606" s="174"/>
      <c r="L606" s="170" t="e">
        <f t="shared" ref="L606" si="889">K606/H606</f>
        <v>#DIV/0!</v>
      </c>
      <c r="M606" s="170" t="e">
        <f t="shared" ref="M606" si="890">K606/I606</f>
        <v>#DIV/0!</v>
      </c>
      <c r="N606" s="174"/>
      <c r="O606" s="443">
        <f t="shared" si="885"/>
        <v>0</v>
      </c>
      <c r="P606" s="170" t="e">
        <f t="shared" si="867"/>
        <v>#DIV/0!</v>
      </c>
      <c r="Q606" s="174">
        <f t="shared" si="886"/>
        <v>0</v>
      </c>
      <c r="R606" s="443">
        <f t="shared" si="869"/>
        <v>0</v>
      </c>
      <c r="S606" s="550"/>
      <c r="T606" s="69" t="b">
        <f t="shared" si="887"/>
        <v>0</v>
      </c>
      <c r="CJ606" s="69" t="b">
        <f t="shared" si="864"/>
        <v>1</v>
      </c>
    </row>
    <row r="607" spans="1:88" s="409" customFormat="1" x14ac:dyDescent="0.25">
      <c r="A607" s="500"/>
      <c r="B607" s="299" t="s">
        <v>14</v>
      </c>
      <c r="C607" s="340"/>
      <c r="D607" s="443"/>
      <c r="E607" s="443"/>
      <c r="F607" s="443">
        <f>D607-E607</f>
        <v>0</v>
      </c>
      <c r="G607" s="443">
        <v>11526.2</v>
      </c>
      <c r="H607" s="443">
        <v>11526.2</v>
      </c>
      <c r="I607" s="443">
        <v>960.5</v>
      </c>
      <c r="J607" s="171">
        <f>I607/H607</f>
        <v>0.08</v>
      </c>
      <c r="K607" s="443">
        <v>448.75</v>
      </c>
      <c r="L607" s="171">
        <f>K607/H607</f>
        <v>0.04</v>
      </c>
      <c r="M607" s="171">
        <f>K607/I607</f>
        <v>0.47</v>
      </c>
      <c r="N607" s="443">
        <f>H607</f>
        <v>11526.2</v>
      </c>
      <c r="O607" s="443">
        <f t="shared" si="885"/>
        <v>0</v>
      </c>
      <c r="P607" s="171">
        <f t="shared" si="867"/>
        <v>1</v>
      </c>
      <c r="Q607" s="443">
        <f t="shared" si="886"/>
        <v>0</v>
      </c>
      <c r="R607" s="443">
        <f t="shared" si="869"/>
        <v>511.75</v>
      </c>
      <c r="S607" s="550"/>
      <c r="T607" s="69" t="b">
        <f t="shared" si="887"/>
        <v>0</v>
      </c>
      <c r="CJ607" s="69" t="b">
        <f t="shared" si="864"/>
        <v>1</v>
      </c>
    </row>
    <row r="608" spans="1:88" s="409" customFormat="1" x14ac:dyDescent="0.25">
      <c r="A608" s="500"/>
      <c r="B608" s="299" t="s">
        <v>26</v>
      </c>
      <c r="C608" s="340"/>
      <c r="D608" s="443"/>
      <c r="E608" s="443"/>
      <c r="F608" s="443"/>
      <c r="G608" s="443"/>
      <c r="H608" s="443"/>
      <c r="I608" s="443"/>
      <c r="J608" s="170" t="e">
        <f t="shared" ref="J608:J616" si="891">I608/H608</f>
        <v>#DIV/0!</v>
      </c>
      <c r="K608" s="443"/>
      <c r="L608" s="170" t="e">
        <f t="shared" ref="L608:L610" si="892">K608/H608</f>
        <v>#DIV/0!</v>
      </c>
      <c r="M608" s="170" t="e">
        <f t="shared" ref="M608:M610" si="893">K608/I608</f>
        <v>#DIV/0!</v>
      </c>
      <c r="N608" s="443"/>
      <c r="O608" s="443">
        <f t="shared" si="885"/>
        <v>0</v>
      </c>
      <c r="P608" s="170" t="e">
        <f t="shared" si="867"/>
        <v>#DIV/0!</v>
      </c>
      <c r="Q608" s="443">
        <f t="shared" si="886"/>
        <v>0</v>
      </c>
      <c r="R608" s="443">
        <f t="shared" si="869"/>
        <v>0</v>
      </c>
      <c r="S608" s="550"/>
      <c r="T608" s="69" t="b">
        <f t="shared" si="887"/>
        <v>1</v>
      </c>
      <c r="CJ608" s="69" t="b">
        <f t="shared" si="864"/>
        <v>1</v>
      </c>
    </row>
    <row r="609" spans="1:88" s="409" customFormat="1" x14ac:dyDescent="0.25">
      <c r="A609" s="500"/>
      <c r="B609" s="172" t="s">
        <v>32</v>
      </c>
      <c r="C609" s="452"/>
      <c r="D609" s="441"/>
      <c r="E609" s="441"/>
      <c r="F609" s="173"/>
      <c r="G609" s="441"/>
      <c r="H609" s="173"/>
      <c r="I609" s="441"/>
      <c r="J609" s="170" t="e">
        <f t="shared" si="891"/>
        <v>#DIV/0!</v>
      </c>
      <c r="K609" s="441"/>
      <c r="L609" s="170" t="e">
        <f t="shared" si="892"/>
        <v>#DIV/0!</v>
      </c>
      <c r="M609" s="170" t="e">
        <f t="shared" si="893"/>
        <v>#DIV/0!</v>
      </c>
      <c r="N609" s="441"/>
      <c r="O609" s="173">
        <f t="shared" si="885"/>
        <v>0</v>
      </c>
      <c r="P609" s="170" t="e">
        <f t="shared" si="867"/>
        <v>#DIV/0!</v>
      </c>
      <c r="Q609" s="441">
        <f t="shared" si="886"/>
        <v>0</v>
      </c>
      <c r="R609" s="441">
        <f t="shared" si="869"/>
        <v>0</v>
      </c>
      <c r="S609" s="550"/>
      <c r="T609" s="69" t="b">
        <f t="shared" si="887"/>
        <v>1</v>
      </c>
      <c r="CJ609" s="69" t="b">
        <f t="shared" si="864"/>
        <v>1</v>
      </c>
    </row>
    <row r="610" spans="1:88" s="409" customFormat="1" collapsed="1" x14ac:dyDescent="0.25">
      <c r="A610" s="501"/>
      <c r="B610" s="299" t="s">
        <v>17</v>
      </c>
      <c r="C610" s="340"/>
      <c r="D610" s="443"/>
      <c r="E610" s="443"/>
      <c r="F610" s="18"/>
      <c r="G610" s="443"/>
      <c r="H610" s="18"/>
      <c r="I610" s="443"/>
      <c r="J610" s="170" t="e">
        <f t="shared" si="891"/>
        <v>#DIV/0!</v>
      </c>
      <c r="K610" s="443"/>
      <c r="L610" s="170" t="e">
        <f t="shared" si="892"/>
        <v>#DIV/0!</v>
      </c>
      <c r="M610" s="170" t="e">
        <f t="shared" si="893"/>
        <v>#DIV/0!</v>
      </c>
      <c r="N610" s="443"/>
      <c r="O610" s="18">
        <f t="shared" si="885"/>
        <v>0</v>
      </c>
      <c r="P610" s="170" t="e">
        <f t="shared" si="867"/>
        <v>#DIV/0!</v>
      </c>
      <c r="Q610" s="443">
        <f t="shared" si="886"/>
        <v>0</v>
      </c>
      <c r="R610" s="443">
        <f t="shared" si="869"/>
        <v>0</v>
      </c>
      <c r="S610" s="551"/>
      <c r="T610" s="69" t="b">
        <f t="shared" si="887"/>
        <v>1</v>
      </c>
      <c r="CJ610" s="69" t="b">
        <f t="shared" si="864"/>
        <v>1</v>
      </c>
    </row>
    <row r="611" spans="1:88" s="409" customFormat="1" ht="141" customHeight="1" outlineLevel="1" x14ac:dyDescent="0.25">
      <c r="A611" s="256" t="s">
        <v>392</v>
      </c>
      <c r="B611" s="242" t="s">
        <v>393</v>
      </c>
      <c r="C611" s="166" t="s">
        <v>7</v>
      </c>
      <c r="D611" s="74">
        <f t="shared" ref="D611:I611" si="894">SUM(D612:D616)</f>
        <v>0</v>
      </c>
      <c r="E611" s="74">
        <f t="shared" si="894"/>
        <v>0</v>
      </c>
      <c r="F611" s="74">
        <f t="shared" si="894"/>
        <v>0</v>
      </c>
      <c r="G611" s="74">
        <f t="shared" si="894"/>
        <v>29523.599999999999</v>
      </c>
      <c r="H611" s="302">
        <f t="shared" si="894"/>
        <v>29523.599999999999</v>
      </c>
      <c r="I611" s="74">
        <f t="shared" si="894"/>
        <v>568</v>
      </c>
      <c r="J611" s="167">
        <f t="shared" si="891"/>
        <v>0.02</v>
      </c>
      <c r="K611" s="74">
        <f>SUM(K612:K616)</f>
        <v>561.12</v>
      </c>
      <c r="L611" s="167">
        <f>K611/H611</f>
        <v>0.02</v>
      </c>
      <c r="M611" s="167">
        <f>K611/I611</f>
        <v>0.99</v>
      </c>
      <c r="N611" s="74">
        <f t="shared" ref="N611" si="895">SUM(N612:N616)</f>
        <v>29523.599999999999</v>
      </c>
      <c r="O611" s="302">
        <f t="shared" si="885"/>
        <v>0</v>
      </c>
      <c r="P611" s="167">
        <f t="shared" ref="P611:P616" si="896">N611/H611</f>
        <v>1</v>
      </c>
      <c r="Q611" s="74">
        <f t="shared" si="886"/>
        <v>0</v>
      </c>
      <c r="R611" s="74">
        <f t="shared" ref="R611:R616" si="897">I611-K611</f>
        <v>6.88</v>
      </c>
      <c r="S611" s="469"/>
      <c r="T611" s="69" t="b">
        <f t="shared" ref="T611:T634" si="898">H623-K623=Q623</f>
        <v>0</v>
      </c>
      <c r="CG611" s="326" t="s">
        <v>252</v>
      </c>
      <c r="CJ611" s="69" t="b">
        <f t="shared" si="864"/>
        <v>1</v>
      </c>
    </row>
    <row r="612" spans="1:88" s="409" customFormat="1" outlineLevel="1" x14ac:dyDescent="0.25">
      <c r="A612" s="507"/>
      <c r="B612" s="257" t="s">
        <v>16</v>
      </c>
      <c r="C612" s="250"/>
      <c r="D612" s="65"/>
      <c r="E612" s="65"/>
      <c r="F612" s="65"/>
      <c r="G612" s="65">
        <f>G618</f>
        <v>22707.7</v>
      </c>
      <c r="H612" s="65">
        <f t="shared" ref="H612:I612" si="899">H618</f>
        <v>22707.7</v>
      </c>
      <c r="I612" s="65">
        <f t="shared" si="899"/>
        <v>0</v>
      </c>
      <c r="J612" s="171">
        <f t="shared" si="891"/>
        <v>0</v>
      </c>
      <c r="K612" s="65">
        <f t="shared" ref="K612" si="900">K618</f>
        <v>0</v>
      </c>
      <c r="L612" s="171">
        <f t="shared" ref="L612" si="901">K612/H612</f>
        <v>0</v>
      </c>
      <c r="M612" s="170" t="e">
        <f t="shared" ref="M612" si="902">K612/I612</f>
        <v>#DIV/0!</v>
      </c>
      <c r="N612" s="65">
        <f t="shared" ref="N612:O612" si="903">N618</f>
        <v>22707.7</v>
      </c>
      <c r="O612" s="65">
        <f t="shared" si="903"/>
        <v>0</v>
      </c>
      <c r="P612" s="171">
        <f t="shared" si="896"/>
        <v>1</v>
      </c>
      <c r="Q612" s="65">
        <f t="shared" si="886"/>
        <v>0</v>
      </c>
      <c r="R612" s="65">
        <f t="shared" si="897"/>
        <v>0</v>
      </c>
      <c r="S612" s="458"/>
      <c r="T612" s="69" t="b">
        <f t="shared" si="898"/>
        <v>1</v>
      </c>
      <c r="CJ612" s="69" t="b">
        <f t="shared" si="864"/>
        <v>1</v>
      </c>
    </row>
    <row r="613" spans="1:88" s="409" customFormat="1" outlineLevel="1" x14ac:dyDescent="0.25">
      <c r="A613" s="507"/>
      <c r="B613" s="257" t="s">
        <v>14</v>
      </c>
      <c r="C613" s="250"/>
      <c r="D613" s="65"/>
      <c r="E613" s="65"/>
      <c r="F613" s="65">
        <f>D613-E613</f>
        <v>0</v>
      </c>
      <c r="G613" s="65">
        <f t="shared" ref="G613:I616" si="904">G619</f>
        <v>6815.9</v>
      </c>
      <c r="H613" s="65">
        <f t="shared" si="904"/>
        <v>6815.9</v>
      </c>
      <c r="I613" s="65">
        <f t="shared" si="904"/>
        <v>568</v>
      </c>
      <c r="J613" s="246">
        <f t="shared" si="891"/>
        <v>0.08</v>
      </c>
      <c r="K613" s="65">
        <f t="shared" ref="K613" si="905">K619</f>
        <v>561.12</v>
      </c>
      <c r="L613" s="246">
        <f>K613/H613</f>
        <v>0.08</v>
      </c>
      <c r="M613" s="171">
        <f>K613/I613</f>
        <v>0.99</v>
      </c>
      <c r="N613" s="65">
        <f t="shared" ref="N613:O613" si="906">N619</f>
        <v>6815.9</v>
      </c>
      <c r="O613" s="65">
        <f t="shared" si="906"/>
        <v>0</v>
      </c>
      <c r="P613" s="246">
        <f t="shared" si="896"/>
        <v>1</v>
      </c>
      <c r="Q613" s="65">
        <f t="shared" si="886"/>
        <v>0</v>
      </c>
      <c r="R613" s="65">
        <f t="shared" si="897"/>
        <v>6.88</v>
      </c>
      <c r="S613" s="458"/>
      <c r="T613" s="69" t="b">
        <f t="shared" si="898"/>
        <v>0</v>
      </c>
      <c r="CJ613" s="69" t="b">
        <f t="shared" si="864"/>
        <v>1</v>
      </c>
    </row>
    <row r="614" spans="1:88" s="409" customFormat="1" outlineLevel="1" x14ac:dyDescent="0.25">
      <c r="A614" s="507"/>
      <c r="B614" s="257" t="s">
        <v>26</v>
      </c>
      <c r="C614" s="250"/>
      <c r="D614" s="65"/>
      <c r="E614" s="65"/>
      <c r="F614" s="65"/>
      <c r="G614" s="65">
        <f t="shared" si="904"/>
        <v>0</v>
      </c>
      <c r="H614" s="65">
        <f t="shared" si="904"/>
        <v>0</v>
      </c>
      <c r="I614" s="65">
        <f t="shared" si="904"/>
        <v>0</v>
      </c>
      <c r="J614" s="170" t="e">
        <f t="shared" si="891"/>
        <v>#DIV/0!</v>
      </c>
      <c r="K614" s="65">
        <f t="shared" ref="K614" si="907">K620</f>
        <v>0</v>
      </c>
      <c r="L614" s="170" t="e">
        <f t="shared" ref="L614:L616" si="908">K614/H614</f>
        <v>#DIV/0!</v>
      </c>
      <c r="M614" s="170" t="e">
        <f t="shared" ref="M614:M616" si="909">K614/I614</f>
        <v>#DIV/0!</v>
      </c>
      <c r="N614" s="65">
        <f t="shared" ref="N614:O614" si="910">N620</f>
        <v>0</v>
      </c>
      <c r="O614" s="65">
        <f t="shared" si="910"/>
        <v>0</v>
      </c>
      <c r="P614" s="170" t="e">
        <f t="shared" si="896"/>
        <v>#DIV/0!</v>
      </c>
      <c r="Q614" s="65">
        <f t="shared" si="886"/>
        <v>0</v>
      </c>
      <c r="R614" s="65">
        <f t="shared" si="897"/>
        <v>0</v>
      </c>
      <c r="S614" s="458"/>
      <c r="T614" s="69" t="b">
        <f t="shared" si="898"/>
        <v>0</v>
      </c>
      <c r="CJ614" s="69" t="b">
        <f t="shared" si="864"/>
        <v>1</v>
      </c>
    </row>
    <row r="615" spans="1:88" s="409" customFormat="1" outlineLevel="1" x14ac:dyDescent="0.25">
      <c r="A615" s="507"/>
      <c r="B615" s="258" t="s">
        <v>32</v>
      </c>
      <c r="C615" s="341"/>
      <c r="D615" s="244"/>
      <c r="E615" s="244"/>
      <c r="F615" s="244"/>
      <c r="G615" s="65">
        <f t="shared" si="904"/>
        <v>0</v>
      </c>
      <c r="H615" s="65">
        <f t="shared" si="904"/>
        <v>0</v>
      </c>
      <c r="I615" s="65">
        <f t="shared" si="904"/>
        <v>0</v>
      </c>
      <c r="J615" s="170" t="e">
        <f t="shared" si="891"/>
        <v>#DIV/0!</v>
      </c>
      <c r="K615" s="65">
        <f t="shared" ref="K615" si="911">K621</f>
        <v>0</v>
      </c>
      <c r="L615" s="170" t="e">
        <f t="shared" si="908"/>
        <v>#DIV/0!</v>
      </c>
      <c r="M615" s="170" t="e">
        <f t="shared" si="909"/>
        <v>#DIV/0!</v>
      </c>
      <c r="N615" s="65">
        <f t="shared" ref="N615:O615" si="912">N621</f>
        <v>0</v>
      </c>
      <c r="O615" s="65">
        <f t="shared" si="912"/>
        <v>0</v>
      </c>
      <c r="P615" s="170" t="e">
        <f t="shared" si="896"/>
        <v>#DIV/0!</v>
      </c>
      <c r="Q615" s="65">
        <f t="shared" si="886"/>
        <v>0</v>
      </c>
      <c r="R615" s="65">
        <f t="shared" si="897"/>
        <v>0</v>
      </c>
      <c r="S615" s="458"/>
      <c r="T615" s="69" t="b">
        <f t="shared" si="898"/>
        <v>1</v>
      </c>
      <c r="CJ615" s="69" t="b">
        <f t="shared" si="864"/>
        <v>1</v>
      </c>
    </row>
    <row r="616" spans="1:88" s="409" customFormat="1" outlineLevel="1" collapsed="1" x14ac:dyDescent="0.25">
      <c r="A616" s="508"/>
      <c r="B616" s="257" t="s">
        <v>17</v>
      </c>
      <c r="C616" s="250"/>
      <c r="D616" s="65"/>
      <c r="E616" s="65"/>
      <c r="F616" s="65"/>
      <c r="G616" s="65">
        <f t="shared" si="904"/>
        <v>0</v>
      </c>
      <c r="H616" s="65">
        <f t="shared" si="904"/>
        <v>0</v>
      </c>
      <c r="I616" s="65">
        <f t="shared" si="904"/>
        <v>0</v>
      </c>
      <c r="J616" s="170" t="e">
        <f t="shared" si="891"/>
        <v>#DIV/0!</v>
      </c>
      <c r="K616" s="65">
        <f t="shared" ref="K616" si="913">K622</f>
        <v>0</v>
      </c>
      <c r="L616" s="170" t="e">
        <f t="shared" si="908"/>
        <v>#DIV/0!</v>
      </c>
      <c r="M616" s="170" t="e">
        <f t="shared" si="909"/>
        <v>#DIV/0!</v>
      </c>
      <c r="N616" s="65">
        <f t="shared" ref="N616:O616" si="914">N622</f>
        <v>0</v>
      </c>
      <c r="O616" s="65">
        <f t="shared" si="914"/>
        <v>0</v>
      </c>
      <c r="P616" s="170" t="e">
        <f t="shared" si="896"/>
        <v>#DIV/0!</v>
      </c>
      <c r="Q616" s="65">
        <f t="shared" si="886"/>
        <v>0</v>
      </c>
      <c r="R616" s="65">
        <f t="shared" si="897"/>
        <v>0</v>
      </c>
      <c r="S616" s="459"/>
      <c r="T616" s="69" t="b">
        <f t="shared" si="898"/>
        <v>1</v>
      </c>
      <c r="CJ616" s="69" t="b">
        <f t="shared" si="864"/>
        <v>1</v>
      </c>
    </row>
    <row r="617" spans="1:88" s="72" customFormat="1" ht="97.5" customHeight="1" x14ac:dyDescent="0.25">
      <c r="A617" s="294" t="s">
        <v>394</v>
      </c>
      <c r="B617" s="168" t="s">
        <v>175</v>
      </c>
      <c r="C617" s="252" t="s">
        <v>23</v>
      </c>
      <c r="D617" s="64">
        <f t="shared" ref="D617:I617" si="915">SUM(D618:D622)</f>
        <v>0</v>
      </c>
      <c r="E617" s="64">
        <f t="shared" si="915"/>
        <v>0</v>
      </c>
      <c r="F617" s="64">
        <f t="shared" si="915"/>
        <v>0</v>
      </c>
      <c r="G617" s="64">
        <f t="shared" si="915"/>
        <v>29523.599999999999</v>
      </c>
      <c r="H617" s="64">
        <f t="shared" si="915"/>
        <v>29523.599999999999</v>
      </c>
      <c r="I617" s="64">
        <f t="shared" si="915"/>
        <v>568</v>
      </c>
      <c r="J617" s="169">
        <f>I617/H617</f>
        <v>0.02</v>
      </c>
      <c r="K617" s="64">
        <f>SUM(K618:K622)</f>
        <v>561.12</v>
      </c>
      <c r="L617" s="169">
        <f>K617/H617</f>
        <v>0.02</v>
      </c>
      <c r="M617" s="248">
        <f>K617/I617</f>
        <v>0.99</v>
      </c>
      <c r="N617" s="64">
        <f>SUM(N618:N622)</f>
        <v>29523.599999999999</v>
      </c>
      <c r="O617" s="64">
        <f t="shared" ref="O617:O622" si="916">H617-N617</f>
        <v>0</v>
      </c>
      <c r="P617" s="169">
        <f t="shared" ref="P617:P622" si="917">N617/H617</f>
        <v>1</v>
      </c>
      <c r="Q617" s="64">
        <f t="shared" ref="Q617:Q622" si="918">H617-N617</f>
        <v>0</v>
      </c>
      <c r="R617" s="64">
        <f t="shared" ref="R617:R622" si="919">I617-K617</f>
        <v>6.88</v>
      </c>
      <c r="S617" s="572" t="s">
        <v>395</v>
      </c>
      <c r="T617" s="71" t="b">
        <f t="shared" si="898"/>
        <v>0</v>
      </c>
      <c r="CJ617" s="69" t="b">
        <f t="shared" si="864"/>
        <v>1</v>
      </c>
    </row>
    <row r="618" spans="1:88" s="60" customFormat="1" x14ac:dyDescent="0.25">
      <c r="A618" s="500"/>
      <c r="B618" s="299" t="s">
        <v>16</v>
      </c>
      <c r="C618" s="340"/>
      <c r="D618" s="443"/>
      <c r="E618" s="443"/>
      <c r="F618" s="18"/>
      <c r="G618" s="443">
        <v>22707.7</v>
      </c>
      <c r="H618" s="443">
        <v>22707.7</v>
      </c>
      <c r="I618" s="443"/>
      <c r="J618" s="171">
        <f t="shared" ref="J618" si="920">I618/H618</f>
        <v>0</v>
      </c>
      <c r="K618" s="443"/>
      <c r="L618" s="171">
        <f t="shared" ref="L618:L620" si="921">K618/H618</f>
        <v>0</v>
      </c>
      <c r="M618" s="170" t="e">
        <f t="shared" ref="M618" si="922">K618/I618</f>
        <v>#DIV/0!</v>
      </c>
      <c r="N618" s="443">
        <f>H618</f>
        <v>22707.7</v>
      </c>
      <c r="O618" s="443">
        <f t="shared" si="916"/>
        <v>0</v>
      </c>
      <c r="P618" s="171">
        <f t="shared" si="917"/>
        <v>1</v>
      </c>
      <c r="Q618" s="443">
        <f t="shared" si="918"/>
        <v>0</v>
      </c>
      <c r="R618" s="443">
        <f t="shared" si="919"/>
        <v>0</v>
      </c>
      <c r="S618" s="572"/>
      <c r="T618" s="60" t="b">
        <f t="shared" si="898"/>
        <v>1</v>
      </c>
      <c r="CJ618" s="69" t="b">
        <f t="shared" si="864"/>
        <v>1</v>
      </c>
    </row>
    <row r="619" spans="1:88" s="60" customFormat="1" x14ac:dyDescent="0.25">
      <c r="A619" s="500"/>
      <c r="B619" s="299" t="s">
        <v>14</v>
      </c>
      <c r="C619" s="340"/>
      <c r="D619" s="443"/>
      <c r="E619" s="443"/>
      <c r="F619" s="443">
        <f>D619-E619</f>
        <v>0</v>
      </c>
      <c r="G619" s="443">
        <f>6512.3+303.6</f>
        <v>6815.9</v>
      </c>
      <c r="H619" s="443">
        <f>6512.3+303.6</f>
        <v>6815.9</v>
      </c>
      <c r="I619" s="443">
        <v>568</v>
      </c>
      <c r="J619" s="171">
        <f>I619/H619</f>
        <v>0.08</v>
      </c>
      <c r="K619" s="443">
        <v>561.12</v>
      </c>
      <c r="L619" s="171">
        <f t="shared" si="921"/>
        <v>0.08</v>
      </c>
      <c r="M619" s="171">
        <f>K619/I619</f>
        <v>0.99</v>
      </c>
      <c r="N619" s="443">
        <f>H619</f>
        <v>6815.9</v>
      </c>
      <c r="O619" s="443">
        <f t="shared" si="916"/>
        <v>0</v>
      </c>
      <c r="P619" s="171">
        <f t="shared" si="917"/>
        <v>1</v>
      </c>
      <c r="Q619" s="443">
        <f t="shared" si="918"/>
        <v>0</v>
      </c>
      <c r="R619" s="443">
        <f t="shared" si="919"/>
        <v>6.88</v>
      </c>
      <c r="S619" s="572"/>
      <c r="T619" s="60" t="b">
        <f t="shared" si="898"/>
        <v>0</v>
      </c>
      <c r="CJ619" s="69" t="b">
        <f t="shared" si="864"/>
        <v>1</v>
      </c>
    </row>
    <row r="620" spans="1:88" s="60" customFormat="1" x14ac:dyDescent="0.25">
      <c r="A620" s="500"/>
      <c r="B620" s="299" t="s">
        <v>26</v>
      </c>
      <c r="C620" s="340"/>
      <c r="D620" s="443"/>
      <c r="E620" s="443"/>
      <c r="F620" s="443"/>
      <c r="G620" s="443"/>
      <c r="H620" s="443"/>
      <c r="I620" s="443"/>
      <c r="J620" s="170" t="e">
        <f t="shared" ref="J620" si="923">I620/H620</f>
        <v>#DIV/0!</v>
      </c>
      <c r="K620" s="441"/>
      <c r="L620" s="170" t="e">
        <f t="shared" si="921"/>
        <v>#DIV/0!</v>
      </c>
      <c r="M620" s="170" t="e">
        <f t="shared" ref="M620:M622" si="924">K620/I620</f>
        <v>#DIV/0!</v>
      </c>
      <c r="N620" s="443"/>
      <c r="O620" s="443">
        <f t="shared" si="916"/>
        <v>0</v>
      </c>
      <c r="P620" s="170" t="e">
        <f t="shared" si="917"/>
        <v>#DIV/0!</v>
      </c>
      <c r="Q620" s="443">
        <f t="shared" si="918"/>
        <v>0</v>
      </c>
      <c r="R620" s="443">
        <f t="shared" si="919"/>
        <v>0</v>
      </c>
      <c r="S620" s="572"/>
      <c r="T620" s="60" t="b">
        <f t="shared" si="898"/>
        <v>0</v>
      </c>
      <c r="CJ620" s="69" t="b">
        <f t="shared" si="864"/>
        <v>1</v>
      </c>
    </row>
    <row r="621" spans="1:88" s="60" customFormat="1" x14ac:dyDescent="0.25">
      <c r="A621" s="500"/>
      <c r="B621" s="172" t="s">
        <v>32</v>
      </c>
      <c r="C621" s="452"/>
      <c r="D621" s="441"/>
      <c r="E621" s="441"/>
      <c r="F621" s="173"/>
      <c r="G621" s="441"/>
      <c r="H621" s="173"/>
      <c r="I621" s="441"/>
      <c r="J621" s="170" t="e">
        <f t="shared" ref="J621:J622" si="925">I621/H621</f>
        <v>#DIV/0!</v>
      </c>
      <c r="K621" s="441"/>
      <c r="L621" s="170" t="e">
        <f t="shared" ref="L621:L622" si="926">K621/H621</f>
        <v>#DIV/0!</v>
      </c>
      <c r="M621" s="170" t="e">
        <f t="shared" si="924"/>
        <v>#DIV/0!</v>
      </c>
      <c r="N621" s="441"/>
      <c r="O621" s="173">
        <f t="shared" si="916"/>
        <v>0</v>
      </c>
      <c r="P621" s="170" t="e">
        <f t="shared" si="917"/>
        <v>#DIV/0!</v>
      </c>
      <c r="Q621" s="441">
        <f t="shared" si="918"/>
        <v>0</v>
      </c>
      <c r="R621" s="441">
        <f t="shared" si="919"/>
        <v>0</v>
      </c>
      <c r="S621" s="572"/>
      <c r="T621" s="60" t="b">
        <f t="shared" si="898"/>
        <v>1</v>
      </c>
      <c r="CJ621" s="69" t="b">
        <f t="shared" si="864"/>
        <v>1</v>
      </c>
    </row>
    <row r="622" spans="1:88" s="60" customFormat="1" collapsed="1" x14ac:dyDescent="0.25">
      <c r="A622" s="501"/>
      <c r="B622" s="299" t="s">
        <v>17</v>
      </c>
      <c r="C622" s="340"/>
      <c r="D622" s="443"/>
      <c r="E622" s="443"/>
      <c r="F622" s="18"/>
      <c r="G622" s="443"/>
      <c r="H622" s="18"/>
      <c r="I622" s="443"/>
      <c r="J622" s="170" t="e">
        <f t="shared" si="925"/>
        <v>#DIV/0!</v>
      </c>
      <c r="K622" s="443"/>
      <c r="L622" s="170" t="e">
        <f t="shared" si="926"/>
        <v>#DIV/0!</v>
      </c>
      <c r="M622" s="170" t="e">
        <f t="shared" si="924"/>
        <v>#DIV/0!</v>
      </c>
      <c r="N622" s="443"/>
      <c r="O622" s="18">
        <f t="shared" si="916"/>
        <v>0</v>
      </c>
      <c r="P622" s="170" t="e">
        <f t="shared" si="917"/>
        <v>#DIV/0!</v>
      </c>
      <c r="Q622" s="443">
        <f t="shared" si="918"/>
        <v>0</v>
      </c>
      <c r="R622" s="443">
        <f t="shared" si="919"/>
        <v>0</v>
      </c>
      <c r="S622" s="572"/>
      <c r="T622" s="60" t="b">
        <f t="shared" si="898"/>
        <v>1</v>
      </c>
      <c r="CJ622" s="69" t="b">
        <f t="shared" si="864"/>
        <v>1</v>
      </c>
    </row>
    <row r="623" spans="1:88" s="423" customFormat="1" ht="135" x14ac:dyDescent="0.25">
      <c r="A623" s="444" t="s">
        <v>60</v>
      </c>
      <c r="B623" s="76" t="s">
        <v>207</v>
      </c>
      <c r="C623" s="76" t="s">
        <v>15</v>
      </c>
      <c r="D623" s="77"/>
      <c r="E623" s="77"/>
      <c r="F623" s="77"/>
      <c r="G623" s="77">
        <f>SUM(G624:G628)</f>
        <v>208.7</v>
      </c>
      <c r="H623" s="77">
        <f t="shared" ref="H623:I623" si="927">SUM(H624:H628)</f>
        <v>208.7</v>
      </c>
      <c r="I623" s="77">
        <f t="shared" si="927"/>
        <v>0</v>
      </c>
      <c r="J623" s="79">
        <f t="shared" ref="J623:J630" si="928">I623/H623</f>
        <v>0</v>
      </c>
      <c r="K623" s="77">
        <f t="shared" ref="K623" si="929">SUM(K624:K628)</f>
        <v>0</v>
      </c>
      <c r="L623" s="80">
        <f>K623/H623</f>
        <v>0</v>
      </c>
      <c r="M623" s="110" t="e">
        <f>K623/I623</f>
        <v>#DIV/0!</v>
      </c>
      <c r="N623" s="77">
        <f t="shared" ref="N623" si="930">SUM(N624:N628)</f>
        <v>208.7</v>
      </c>
      <c r="O623" s="77">
        <f t="shared" ref="O623:O640" si="931">H623-N623</f>
        <v>0</v>
      </c>
      <c r="P623" s="80">
        <f t="shared" ref="P623:P640" si="932">N623/H623</f>
        <v>1</v>
      </c>
      <c r="Q623" s="77">
        <f t="shared" ref="Q623:Q666" si="933">H623-N623</f>
        <v>0</v>
      </c>
      <c r="R623" s="77">
        <f t="shared" ref="R623:R646" si="934">I623-K623</f>
        <v>0</v>
      </c>
      <c r="S623" s="544" t="s">
        <v>412</v>
      </c>
      <c r="T623" s="422" t="b">
        <f t="shared" si="898"/>
        <v>0</v>
      </c>
      <c r="CJ623" s="69" t="b">
        <f t="shared" si="864"/>
        <v>1</v>
      </c>
    </row>
    <row r="624" spans="1:88" s="324" customFormat="1" x14ac:dyDescent="0.25">
      <c r="A624" s="445"/>
      <c r="B624" s="94" t="s">
        <v>16</v>
      </c>
      <c r="C624" s="81"/>
      <c r="D624" s="77"/>
      <c r="E624" s="77"/>
      <c r="F624" s="77"/>
      <c r="G624" s="77">
        <f>G630</f>
        <v>0</v>
      </c>
      <c r="H624" s="77">
        <f t="shared" ref="H624:I624" si="935">H630</f>
        <v>0</v>
      </c>
      <c r="I624" s="77">
        <f t="shared" si="935"/>
        <v>0</v>
      </c>
      <c r="J624" s="113" t="e">
        <f t="shared" si="928"/>
        <v>#DIV/0!</v>
      </c>
      <c r="K624" s="77">
        <f t="shared" ref="K624:K628" si="936">K630</f>
        <v>0</v>
      </c>
      <c r="L624" s="114" t="e">
        <f>K624/H624</f>
        <v>#DIV/0!</v>
      </c>
      <c r="M624" s="114" t="e">
        <f>K624/I624</f>
        <v>#DIV/0!</v>
      </c>
      <c r="N624" s="77">
        <f t="shared" ref="N624" si="937">N630</f>
        <v>0</v>
      </c>
      <c r="O624" s="77">
        <f t="shared" si="931"/>
        <v>0</v>
      </c>
      <c r="P624" s="114" t="e">
        <f t="shared" si="932"/>
        <v>#DIV/0!</v>
      </c>
      <c r="Q624" s="77">
        <f t="shared" si="933"/>
        <v>0</v>
      </c>
      <c r="R624" s="77">
        <f t="shared" si="934"/>
        <v>0</v>
      </c>
      <c r="S624" s="545"/>
      <c r="T624" s="323" t="b">
        <f t="shared" si="898"/>
        <v>1</v>
      </c>
      <c r="CJ624" s="69" t="b">
        <f t="shared" si="864"/>
        <v>1</v>
      </c>
    </row>
    <row r="625" spans="1:88" s="324" customFormat="1" x14ac:dyDescent="0.25">
      <c r="A625" s="95"/>
      <c r="B625" s="96" t="s">
        <v>14</v>
      </c>
      <c r="C625" s="89"/>
      <c r="D625" s="97"/>
      <c r="E625" s="97"/>
      <c r="F625" s="97"/>
      <c r="G625" s="116">
        <f t="shared" ref="G625:I628" si="938">G631</f>
        <v>187.9</v>
      </c>
      <c r="H625" s="116">
        <f t="shared" si="938"/>
        <v>187.9</v>
      </c>
      <c r="I625" s="77">
        <f t="shared" si="938"/>
        <v>0</v>
      </c>
      <c r="J625" s="98">
        <f t="shared" si="928"/>
        <v>0</v>
      </c>
      <c r="K625" s="77">
        <f t="shared" si="936"/>
        <v>0</v>
      </c>
      <c r="L625" s="99">
        <f>K625/H625</f>
        <v>0</v>
      </c>
      <c r="M625" s="114" t="e">
        <f t="shared" ref="M625:M628" si="939">K625/I625</f>
        <v>#DIV/0!</v>
      </c>
      <c r="N625" s="116">
        <f t="shared" ref="N625" si="940">N631</f>
        <v>187.9</v>
      </c>
      <c r="O625" s="77">
        <f t="shared" si="931"/>
        <v>0</v>
      </c>
      <c r="P625" s="99">
        <f t="shared" si="932"/>
        <v>1</v>
      </c>
      <c r="Q625" s="77">
        <f t="shared" si="933"/>
        <v>0</v>
      </c>
      <c r="R625" s="77">
        <f t="shared" si="934"/>
        <v>0</v>
      </c>
      <c r="S625" s="545"/>
      <c r="T625" s="323" t="b">
        <f t="shared" si="898"/>
        <v>0</v>
      </c>
      <c r="CJ625" s="69" t="b">
        <f t="shared" si="864"/>
        <v>1</v>
      </c>
    </row>
    <row r="626" spans="1:88" s="324" customFormat="1" x14ac:dyDescent="0.25">
      <c r="A626" s="95"/>
      <c r="B626" s="94" t="s">
        <v>25</v>
      </c>
      <c r="C626" s="81"/>
      <c r="D626" s="77"/>
      <c r="E626" s="77"/>
      <c r="F626" s="77"/>
      <c r="G626" s="116">
        <f t="shared" si="938"/>
        <v>20.8</v>
      </c>
      <c r="H626" s="116">
        <f t="shared" si="938"/>
        <v>20.8</v>
      </c>
      <c r="I626" s="77">
        <f t="shared" si="938"/>
        <v>0</v>
      </c>
      <c r="J626" s="79">
        <f t="shared" si="928"/>
        <v>0</v>
      </c>
      <c r="K626" s="77">
        <f t="shared" si="936"/>
        <v>0</v>
      </c>
      <c r="L626" s="99">
        <f t="shared" ref="L626:L628" si="941">K626/H626</f>
        <v>0</v>
      </c>
      <c r="M626" s="114" t="e">
        <f t="shared" si="939"/>
        <v>#DIV/0!</v>
      </c>
      <c r="N626" s="116">
        <f t="shared" ref="N626" si="942">N632</f>
        <v>20.8</v>
      </c>
      <c r="O626" s="77">
        <f t="shared" si="931"/>
        <v>0</v>
      </c>
      <c r="P626" s="99">
        <f t="shared" si="932"/>
        <v>1</v>
      </c>
      <c r="Q626" s="77">
        <f t="shared" si="933"/>
        <v>0</v>
      </c>
      <c r="R626" s="77">
        <f t="shared" si="934"/>
        <v>0</v>
      </c>
      <c r="S626" s="545"/>
      <c r="T626" s="323" t="b">
        <f t="shared" si="898"/>
        <v>0</v>
      </c>
      <c r="CJ626" s="69" t="b">
        <f t="shared" si="864"/>
        <v>1</v>
      </c>
    </row>
    <row r="627" spans="1:88" s="324" customFormat="1" x14ac:dyDescent="0.25">
      <c r="A627" s="95"/>
      <c r="B627" s="94" t="s">
        <v>32</v>
      </c>
      <c r="C627" s="81"/>
      <c r="D627" s="47"/>
      <c r="E627" s="47"/>
      <c r="F627" s="47"/>
      <c r="G627" s="77">
        <f t="shared" si="938"/>
        <v>0</v>
      </c>
      <c r="H627" s="77">
        <f t="shared" si="938"/>
        <v>0</v>
      </c>
      <c r="I627" s="77">
        <f t="shared" si="938"/>
        <v>0</v>
      </c>
      <c r="J627" s="113" t="e">
        <f t="shared" si="928"/>
        <v>#DIV/0!</v>
      </c>
      <c r="K627" s="77">
        <f t="shared" si="936"/>
        <v>0</v>
      </c>
      <c r="L627" s="114" t="e">
        <f t="shared" si="941"/>
        <v>#DIV/0!</v>
      </c>
      <c r="M627" s="114" t="e">
        <f t="shared" si="939"/>
        <v>#DIV/0!</v>
      </c>
      <c r="N627" s="77">
        <f t="shared" ref="N627" si="943">N633</f>
        <v>0</v>
      </c>
      <c r="O627" s="77">
        <f t="shared" si="931"/>
        <v>0</v>
      </c>
      <c r="P627" s="114" t="e">
        <f t="shared" si="932"/>
        <v>#DIV/0!</v>
      </c>
      <c r="Q627" s="77">
        <f t="shared" si="933"/>
        <v>0</v>
      </c>
      <c r="R627" s="77">
        <f t="shared" si="934"/>
        <v>0</v>
      </c>
      <c r="S627" s="545"/>
      <c r="T627" s="323" t="b">
        <f t="shared" si="898"/>
        <v>1</v>
      </c>
      <c r="CJ627" s="69" t="b">
        <f t="shared" si="864"/>
        <v>1</v>
      </c>
    </row>
    <row r="628" spans="1:88" s="324" customFormat="1" collapsed="1" x14ac:dyDescent="0.25">
      <c r="A628" s="100"/>
      <c r="B628" s="94" t="s">
        <v>17</v>
      </c>
      <c r="C628" s="81"/>
      <c r="D628" s="47"/>
      <c r="E628" s="47"/>
      <c r="F628" s="47"/>
      <c r="G628" s="77">
        <f t="shared" si="938"/>
        <v>0</v>
      </c>
      <c r="H628" s="77">
        <f t="shared" si="938"/>
        <v>0</v>
      </c>
      <c r="I628" s="77">
        <f t="shared" si="938"/>
        <v>0</v>
      </c>
      <c r="J628" s="108" t="e">
        <f t="shared" si="928"/>
        <v>#DIV/0!</v>
      </c>
      <c r="K628" s="77">
        <f t="shared" si="936"/>
        <v>0</v>
      </c>
      <c r="L628" s="114" t="e">
        <f t="shared" si="941"/>
        <v>#DIV/0!</v>
      </c>
      <c r="M628" s="114" t="e">
        <f t="shared" si="939"/>
        <v>#DIV/0!</v>
      </c>
      <c r="N628" s="77">
        <f t="shared" ref="N628" si="944">N634</f>
        <v>0</v>
      </c>
      <c r="O628" s="77">
        <f t="shared" si="931"/>
        <v>0</v>
      </c>
      <c r="P628" s="114" t="e">
        <f t="shared" si="932"/>
        <v>#DIV/0!</v>
      </c>
      <c r="Q628" s="77">
        <f t="shared" si="933"/>
        <v>0</v>
      </c>
      <c r="R628" s="77">
        <f t="shared" si="934"/>
        <v>0</v>
      </c>
      <c r="S628" s="546"/>
      <c r="T628" s="323" t="b">
        <f t="shared" si="898"/>
        <v>1</v>
      </c>
      <c r="CJ628" s="69" t="b">
        <f t="shared" si="864"/>
        <v>1</v>
      </c>
    </row>
    <row r="629" spans="1:88" s="409" customFormat="1" ht="165" customHeight="1" outlineLevel="1" x14ac:dyDescent="0.25">
      <c r="A629" s="256" t="s">
        <v>166</v>
      </c>
      <c r="B629" s="242" t="s">
        <v>167</v>
      </c>
      <c r="C629" s="166" t="s">
        <v>7</v>
      </c>
      <c r="D629" s="74">
        <f t="shared" ref="D629:I629" si="945">SUM(D630:D634)</f>
        <v>0</v>
      </c>
      <c r="E629" s="74">
        <f t="shared" si="945"/>
        <v>0</v>
      </c>
      <c r="F629" s="74">
        <f t="shared" si="945"/>
        <v>0</v>
      </c>
      <c r="G629" s="74">
        <f t="shared" si="945"/>
        <v>208.7</v>
      </c>
      <c r="H629" s="74">
        <f t="shared" si="945"/>
        <v>208.7</v>
      </c>
      <c r="I629" s="243">
        <f t="shared" si="945"/>
        <v>0</v>
      </c>
      <c r="J629" s="167">
        <f t="shared" si="928"/>
        <v>0</v>
      </c>
      <c r="K629" s="74">
        <f>SUM(K630:K634)</f>
        <v>0</v>
      </c>
      <c r="L629" s="167">
        <f>K629/H629</f>
        <v>0</v>
      </c>
      <c r="M629" s="492" t="e">
        <f>K629/I629</f>
        <v>#DIV/0!</v>
      </c>
      <c r="N629" s="74">
        <f t="shared" ref="N629" si="946">SUM(N630:N634)</f>
        <v>208.7</v>
      </c>
      <c r="O629" s="74">
        <f t="shared" si="931"/>
        <v>0</v>
      </c>
      <c r="P629" s="167">
        <f t="shared" si="932"/>
        <v>1</v>
      </c>
      <c r="Q629" s="74">
        <f t="shared" si="933"/>
        <v>0</v>
      </c>
      <c r="R629" s="243">
        <f t="shared" si="934"/>
        <v>0</v>
      </c>
      <c r="S629" s="469"/>
      <c r="T629" s="69" t="b">
        <f t="shared" si="898"/>
        <v>1</v>
      </c>
      <c r="CJ629" s="69" t="b">
        <f t="shared" si="864"/>
        <v>1</v>
      </c>
    </row>
    <row r="630" spans="1:88" s="409" customFormat="1" outlineLevel="1" x14ac:dyDescent="0.25">
      <c r="A630" s="261"/>
      <c r="B630" s="257" t="s">
        <v>16</v>
      </c>
      <c r="C630" s="250"/>
      <c r="D630" s="65"/>
      <c r="E630" s="65"/>
      <c r="F630" s="65"/>
      <c r="G630" s="65">
        <f>G636</f>
        <v>0</v>
      </c>
      <c r="H630" s="65">
        <f t="shared" ref="H630:I630" si="947">H636</f>
        <v>0</v>
      </c>
      <c r="I630" s="65">
        <f t="shared" si="947"/>
        <v>0</v>
      </c>
      <c r="J630" s="170" t="e">
        <f t="shared" si="928"/>
        <v>#DIV/0!</v>
      </c>
      <c r="K630" s="65">
        <f t="shared" ref="K630:K634" si="948">K636</f>
        <v>0</v>
      </c>
      <c r="L630" s="170" t="e">
        <f t="shared" ref="L630" si="949">K630/H630</f>
        <v>#DIV/0!</v>
      </c>
      <c r="M630" s="170" t="e">
        <f t="shared" ref="M630" si="950">K630/I630</f>
        <v>#DIV/0!</v>
      </c>
      <c r="N630" s="65">
        <f t="shared" ref="N630:N634" si="951">N636</f>
        <v>0</v>
      </c>
      <c r="O630" s="65">
        <f t="shared" si="931"/>
        <v>0</v>
      </c>
      <c r="P630" s="170" t="e">
        <f t="shared" si="932"/>
        <v>#DIV/0!</v>
      </c>
      <c r="Q630" s="65">
        <f t="shared" si="933"/>
        <v>0</v>
      </c>
      <c r="R630" s="65">
        <f t="shared" si="934"/>
        <v>0</v>
      </c>
      <c r="S630" s="458"/>
      <c r="T630" s="69" t="b">
        <f t="shared" si="898"/>
        <v>1</v>
      </c>
      <c r="CJ630" s="69" t="b">
        <f t="shared" si="864"/>
        <v>1</v>
      </c>
    </row>
    <row r="631" spans="1:88" s="409" customFormat="1" outlineLevel="1" x14ac:dyDescent="0.25">
      <c r="A631" s="261"/>
      <c r="B631" s="257" t="s">
        <v>14</v>
      </c>
      <c r="C631" s="250"/>
      <c r="D631" s="65"/>
      <c r="E631" s="65"/>
      <c r="F631" s="65">
        <f>D631-E631</f>
        <v>0</v>
      </c>
      <c r="G631" s="65">
        <f t="shared" ref="G631:I634" si="952">G637</f>
        <v>187.9</v>
      </c>
      <c r="H631" s="65">
        <f t="shared" si="952"/>
        <v>187.9</v>
      </c>
      <c r="I631" s="65">
        <f t="shared" si="952"/>
        <v>0</v>
      </c>
      <c r="J631" s="246">
        <f>I631/H631</f>
        <v>0</v>
      </c>
      <c r="K631" s="65">
        <f t="shared" si="948"/>
        <v>0</v>
      </c>
      <c r="L631" s="246">
        <f>K631/H631</f>
        <v>0</v>
      </c>
      <c r="M631" s="170" t="e">
        <f>K631/I631</f>
        <v>#DIV/0!</v>
      </c>
      <c r="N631" s="65">
        <f t="shared" si="951"/>
        <v>187.9</v>
      </c>
      <c r="O631" s="65">
        <f t="shared" si="931"/>
        <v>0</v>
      </c>
      <c r="P631" s="246">
        <f t="shared" si="932"/>
        <v>1</v>
      </c>
      <c r="Q631" s="65">
        <f t="shared" si="933"/>
        <v>0</v>
      </c>
      <c r="R631" s="65">
        <f t="shared" si="934"/>
        <v>0</v>
      </c>
      <c r="S631" s="458"/>
      <c r="T631" s="69" t="b">
        <f t="shared" si="898"/>
        <v>1</v>
      </c>
      <c r="CJ631" s="69" t="b">
        <f t="shared" si="864"/>
        <v>1</v>
      </c>
    </row>
    <row r="632" spans="1:88" s="409" customFormat="1" outlineLevel="1" x14ac:dyDescent="0.25">
      <c r="A632" s="261"/>
      <c r="B632" s="257" t="s">
        <v>26</v>
      </c>
      <c r="C632" s="250"/>
      <c r="D632" s="65"/>
      <c r="E632" s="65"/>
      <c r="F632" s="65"/>
      <c r="G632" s="65">
        <f t="shared" si="952"/>
        <v>20.8</v>
      </c>
      <c r="H632" s="65">
        <f t="shared" si="952"/>
        <v>20.8</v>
      </c>
      <c r="I632" s="65">
        <f t="shared" si="952"/>
        <v>0</v>
      </c>
      <c r="J632" s="246">
        <f t="shared" ref="J632:J634" si="953">I632/H632</f>
        <v>0</v>
      </c>
      <c r="K632" s="65">
        <f t="shared" si="948"/>
        <v>0</v>
      </c>
      <c r="L632" s="246">
        <f t="shared" ref="L632:L634" si="954">K632/H632</f>
        <v>0</v>
      </c>
      <c r="M632" s="170" t="e">
        <f t="shared" ref="M632:M634" si="955">K632/I632</f>
        <v>#DIV/0!</v>
      </c>
      <c r="N632" s="65">
        <f t="shared" si="951"/>
        <v>20.8</v>
      </c>
      <c r="O632" s="65">
        <f t="shared" si="931"/>
        <v>0</v>
      </c>
      <c r="P632" s="246">
        <f t="shared" si="932"/>
        <v>1</v>
      </c>
      <c r="Q632" s="65">
        <f t="shared" si="933"/>
        <v>0</v>
      </c>
      <c r="R632" s="65">
        <f t="shared" si="934"/>
        <v>0</v>
      </c>
      <c r="S632" s="458"/>
      <c r="T632" s="69" t="b">
        <f t="shared" si="898"/>
        <v>1</v>
      </c>
      <c r="CJ632" s="69" t="b">
        <f t="shared" si="864"/>
        <v>1</v>
      </c>
    </row>
    <row r="633" spans="1:88" s="409" customFormat="1" outlineLevel="1" x14ac:dyDescent="0.25">
      <c r="A633" s="261"/>
      <c r="B633" s="258" t="s">
        <v>32</v>
      </c>
      <c r="C633" s="341"/>
      <c r="D633" s="244"/>
      <c r="E633" s="244"/>
      <c r="F633" s="244"/>
      <c r="G633" s="244">
        <f t="shared" si="952"/>
        <v>0</v>
      </c>
      <c r="H633" s="244">
        <f t="shared" si="952"/>
        <v>0</v>
      </c>
      <c r="I633" s="244">
        <f t="shared" si="952"/>
        <v>0</v>
      </c>
      <c r="J633" s="187" t="e">
        <f t="shared" si="953"/>
        <v>#DIV/0!</v>
      </c>
      <c r="K633" s="244">
        <f t="shared" si="948"/>
        <v>0</v>
      </c>
      <c r="L633" s="187" t="e">
        <f t="shared" si="954"/>
        <v>#DIV/0!</v>
      </c>
      <c r="M633" s="187" t="e">
        <f t="shared" si="955"/>
        <v>#DIV/0!</v>
      </c>
      <c r="N633" s="244">
        <f t="shared" si="951"/>
        <v>0</v>
      </c>
      <c r="O633" s="244">
        <f t="shared" si="931"/>
        <v>0</v>
      </c>
      <c r="P633" s="187" t="e">
        <f t="shared" si="932"/>
        <v>#DIV/0!</v>
      </c>
      <c r="Q633" s="244">
        <f t="shared" si="933"/>
        <v>0</v>
      </c>
      <c r="R633" s="244">
        <f t="shared" si="934"/>
        <v>0</v>
      </c>
      <c r="S633" s="458"/>
      <c r="T633" s="69" t="b">
        <f t="shared" si="898"/>
        <v>1</v>
      </c>
      <c r="CJ633" s="69" t="b">
        <f t="shared" si="864"/>
        <v>1</v>
      </c>
    </row>
    <row r="634" spans="1:88" s="409" customFormat="1" outlineLevel="1" collapsed="1" x14ac:dyDescent="0.25">
      <c r="A634" s="262"/>
      <c r="B634" s="257" t="s">
        <v>17</v>
      </c>
      <c r="C634" s="250"/>
      <c r="D634" s="65"/>
      <c r="E634" s="65"/>
      <c r="F634" s="65"/>
      <c r="G634" s="65">
        <f t="shared" si="952"/>
        <v>0</v>
      </c>
      <c r="H634" s="65">
        <f t="shared" si="952"/>
        <v>0</v>
      </c>
      <c r="I634" s="65">
        <f t="shared" si="952"/>
        <v>0</v>
      </c>
      <c r="J634" s="170" t="e">
        <f t="shared" si="953"/>
        <v>#DIV/0!</v>
      </c>
      <c r="K634" s="65">
        <f t="shared" si="948"/>
        <v>0</v>
      </c>
      <c r="L634" s="170" t="e">
        <f t="shared" si="954"/>
        <v>#DIV/0!</v>
      </c>
      <c r="M634" s="170" t="e">
        <f t="shared" si="955"/>
        <v>#DIV/0!</v>
      </c>
      <c r="N634" s="65">
        <f t="shared" si="951"/>
        <v>0</v>
      </c>
      <c r="O634" s="65">
        <f t="shared" si="931"/>
        <v>0</v>
      </c>
      <c r="P634" s="170" t="e">
        <f t="shared" si="932"/>
        <v>#DIV/0!</v>
      </c>
      <c r="Q634" s="65">
        <f t="shared" si="933"/>
        <v>0</v>
      </c>
      <c r="R634" s="65">
        <f t="shared" si="934"/>
        <v>0</v>
      </c>
      <c r="S634" s="459"/>
      <c r="T634" s="69" t="b">
        <f t="shared" si="898"/>
        <v>1</v>
      </c>
      <c r="CJ634" s="69" t="b">
        <f t="shared" si="864"/>
        <v>1</v>
      </c>
    </row>
    <row r="635" spans="1:88" s="69" customFormat="1" ht="157.5" customHeight="1" x14ac:dyDescent="0.25">
      <c r="A635" s="294" t="s">
        <v>168</v>
      </c>
      <c r="B635" s="168" t="s">
        <v>369</v>
      </c>
      <c r="C635" s="252" t="s">
        <v>23</v>
      </c>
      <c r="D635" s="64">
        <f t="shared" ref="D635:I635" si="956">SUM(D636:D640)</f>
        <v>0</v>
      </c>
      <c r="E635" s="64">
        <f t="shared" si="956"/>
        <v>0</v>
      </c>
      <c r="F635" s="64">
        <f t="shared" si="956"/>
        <v>0</v>
      </c>
      <c r="G635" s="64">
        <f t="shared" si="956"/>
        <v>208.7</v>
      </c>
      <c r="H635" s="64">
        <f t="shared" si="956"/>
        <v>208.7</v>
      </c>
      <c r="I635" s="259">
        <f t="shared" si="956"/>
        <v>0</v>
      </c>
      <c r="J635" s="169">
        <f>I635/H635</f>
        <v>0</v>
      </c>
      <c r="K635" s="64">
        <f>SUM(K636:K640)</f>
        <v>0</v>
      </c>
      <c r="L635" s="169">
        <f>K635/H635</f>
        <v>0</v>
      </c>
      <c r="M635" s="295" t="e">
        <f>K635/I635</f>
        <v>#DIV/0!</v>
      </c>
      <c r="N635" s="64">
        <f>SUM(N636:N640)</f>
        <v>208.7</v>
      </c>
      <c r="O635" s="64">
        <f t="shared" si="931"/>
        <v>0</v>
      </c>
      <c r="P635" s="169">
        <f t="shared" si="932"/>
        <v>1</v>
      </c>
      <c r="Q635" s="64">
        <f t="shared" si="933"/>
        <v>0</v>
      </c>
      <c r="R635" s="259">
        <f t="shared" si="934"/>
        <v>0</v>
      </c>
      <c r="S635" s="606" t="s">
        <v>477</v>
      </c>
      <c r="T635" s="69" t="b">
        <f t="shared" ref="T635:T680" si="957">H647-K647=Q647</f>
        <v>0</v>
      </c>
      <c r="CG635" s="327" t="s">
        <v>252</v>
      </c>
      <c r="CJ635" s="69" t="b">
        <f t="shared" si="864"/>
        <v>1</v>
      </c>
    </row>
    <row r="636" spans="1:88" s="409" customFormat="1" x14ac:dyDescent="0.25">
      <c r="A636" s="296"/>
      <c r="B636" s="172" t="s">
        <v>16</v>
      </c>
      <c r="C636" s="452"/>
      <c r="D636" s="441"/>
      <c r="E636" s="441"/>
      <c r="F636" s="173"/>
      <c r="G636" s="441"/>
      <c r="H636" s="441"/>
      <c r="I636" s="441"/>
      <c r="J636" s="187" t="e">
        <f t="shared" ref="J636" si="958">I636/H636</f>
        <v>#DIV/0!</v>
      </c>
      <c r="K636" s="316"/>
      <c r="L636" s="187" t="e">
        <f t="shared" ref="L636" si="959">K636/H636</f>
        <v>#DIV/0!</v>
      </c>
      <c r="M636" s="187" t="e">
        <f t="shared" ref="M636" si="960">K636/I636</f>
        <v>#DIV/0!</v>
      </c>
      <c r="N636" s="316"/>
      <c r="O636" s="441">
        <f t="shared" si="931"/>
        <v>0</v>
      </c>
      <c r="P636" s="187" t="e">
        <f t="shared" si="932"/>
        <v>#DIV/0!</v>
      </c>
      <c r="Q636" s="316">
        <f t="shared" si="933"/>
        <v>0</v>
      </c>
      <c r="R636" s="441">
        <f t="shared" si="934"/>
        <v>0</v>
      </c>
      <c r="S636" s="562"/>
      <c r="T636" s="69" t="b">
        <f t="shared" si="957"/>
        <v>1</v>
      </c>
      <c r="CJ636" s="69" t="b">
        <f t="shared" si="864"/>
        <v>1</v>
      </c>
    </row>
    <row r="637" spans="1:88" s="409" customFormat="1" x14ac:dyDescent="0.25">
      <c r="A637" s="296"/>
      <c r="B637" s="299" t="s">
        <v>14</v>
      </c>
      <c r="C637" s="340"/>
      <c r="D637" s="443"/>
      <c r="E637" s="443"/>
      <c r="F637" s="443">
        <f>D637-E637</f>
        <v>0</v>
      </c>
      <c r="G637" s="443">
        <v>187.9</v>
      </c>
      <c r="H637" s="443">
        <v>187.9</v>
      </c>
      <c r="I637" s="443"/>
      <c r="J637" s="171">
        <f>I637/H637</f>
        <v>0</v>
      </c>
      <c r="K637" s="443"/>
      <c r="L637" s="171">
        <f>K637/H637</f>
        <v>0</v>
      </c>
      <c r="M637" s="170" t="e">
        <f>K637/I637</f>
        <v>#DIV/0!</v>
      </c>
      <c r="N637" s="443">
        <f>H637</f>
        <v>187.9</v>
      </c>
      <c r="O637" s="443">
        <f t="shared" si="931"/>
        <v>0</v>
      </c>
      <c r="P637" s="171">
        <f t="shared" si="932"/>
        <v>1</v>
      </c>
      <c r="Q637" s="443">
        <f t="shared" si="933"/>
        <v>0</v>
      </c>
      <c r="R637" s="443">
        <f t="shared" si="934"/>
        <v>0</v>
      </c>
      <c r="S637" s="562"/>
      <c r="T637" s="69" t="b">
        <f t="shared" si="957"/>
        <v>1</v>
      </c>
      <c r="CJ637" s="69" t="b">
        <f t="shared" si="864"/>
        <v>1</v>
      </c>
    </row>
    <row r="638" spans="1:88" s="409" customFormat="1" x14ac:dyDescent="0.25">
      <c r="A638" s="296"/>
      <c r="B638" s="299" t="s">
        <v>26</v>
      </c>
      <c r="C638" s="340"/>
      <c r="D638" s="443"/>
      <c r="E638" s="443"/>
      <c r="F638" s="443"/>
      <c r="G638" s="443">
        <v>20.8</v>
      </c>
      <c r="H638" s="443">
        <v>20.8</v>
      </c>
      <c r="I638" s="443"/>
      <c r="J638" s="171">
        <f t="shared" ref="J638:J640" si="961">I638/H638</f>
        <v>0</v>
      </c>
      <c r="K638" s="443"/>
      <c r="L638" s="171">
        <f t="shared" ref="L638:L640" si="962">K638/H638</f>
        <v>0</v>
      </c>
      <c r="M638" s="170" t="e">
        <f t="shared" ref="M638:M640" si="963">K638/I638</f>
        <v>#DIV/0!</v>
      </c>
      <c r="N638" s="443">
        <f>H638</f>
        <v>20.8</v>
      </c>
      <c r="O638" s="443">
        <f t="shared" si="931"/>
        <v>0</v>
      </c>
      <c r="P638" s="171">
        <f t="shared" si="932"/>
        <v>1</v>
      </c>
      <c r="Q638" s="443">
        <f t="shared" si="933"/>
        <v>0</v>
      </c>
      <c r="R638" s="443">
        <f t="shared" si="934"/>
        <v>0</v>
      </c>
      <c r="S638" s="562"/>
      <c r="T638" s="69" t="b">
        <f t="shared" si="957"/>
        <v>0</v>
      </c>
      <c r="CJ638" s="69" t="b">
        <f t="shared" si="864"/>
        <v>1</v>
      </c>
    </row>
    <row r="639" spans="1:88" s="409" customFormat="1" x14ac:dyDescent="0.25">
      <c r="A639" s="296"/>
      <c r="B639" s="172" t="s">
        <v>32</v>
      </c>
      <c r="C639" s="452"/>
      <c r="D639" s="441"/>
      <c r="E639" s="441"/>
      <c r="F639" s="173"/>
      <c r="G639" s="441"/>
      <c r="H639" s="173"/>
      <c r="I639" s="441"/>
      <c r="J639" s="170" t="e">
        <f t="shared" si="961"/>
        <v>#DIV/0!</v>
      </c>
      <c r="K639" s="441"/>
      <c r="L639" s="170" t="e">
        <f t="shared" si="962"/>
        <v>#DIV/0!</v>
      </c>
      <c r="M639" s="170" t="e">
        <f t="shared" si="963"/>
        <v>#DIV/0!</v>
      </c>
      <c r="N639" s="441"/>
      <c r="O639" s="173">
        <f t="shared" si="931"/>
        <v>0</v>
      </c>
      <c r="P639" s="170" t="e">
        <f t="shared" si="932"/>
        <v>#DIV/0!</v>
      </c>
      <c r="Q639" s="441">
        <f t="shared" si="933"/>
        <v>0</v>
      </c>
      <c r="R639" s="441">
        <f t="shared" si="934"/>
        <v>0</v>
      </c>
      <c r="S639" s="562"/>
      <c r="T639" s="69" t="b">
        <f t="shared" si="957"/>
        <v>1</v>
      </c>
      <c r="CJ639" s="69" t="b">
        <f t="shared" si="864"/>
        <v>1</v>
      </c>
    </row>
    <row r="640" spans="1:88" s="409" customFormat="1" collapsed="1" x14ac:dyDescent="0.25">
      <c r="A640" s="297"/>
      <c r="B640" s="299" t="s">
        <v>17</v>
      </c>
      <c r="C640" s="340"/>
      <c r="D640" s="443"/>
      <c r="E640" s="443"/>
      <c r="F640" s="18"/>
      <c r="G640" s="443"/>
      <c r="H640" s="18"/>
      <c r="I640" s="443"/>
      <c r="J640" s="170" t="e">
        <f t="shared" si="961"/>
        <v>#DIV/0!</v>
      </c>
      <c r="K640" s="443"/>
      <c r="L640" s="170" t="e">
        <f t="shared" si="962"/>
        <v>#DIV/0!</v>
      </c>
      <c r="M640" s="170" t="e">
        <f t="shared" si="963"/>
        <v>#DIV/0!</v>
      </c>
      <c r="N640" s="443"/>
      <c r="O640" s="18">
        <f t="shared" si="931"/>
        <v>0</v>
      </c>
      <c r="P640" s="170" t="e">
        <f t="shared" si="932"/>
        <v>#DIV/0!</v>
      </c>
      <c r="Q640" s="443">
        <f t="shared" si="933"/>
        <v>0</v>
      </c>
      <c r="R640" s="443">
        <f t="shared" si="934"/>
        <v>0</v>
      </c>
      <c r="S640" s="563"/>
      <c r="T640" s="69" t="b">
        <f t="shared" si="957"/>
        <v>1</v>
      </c>
      <c r="CJ640" s="69" t="b">
        <f t="shared" si="864"/>
        <v>1</v>
      </c>
    </row>
    <row r="641" spans="1:88" s="312" customFormat="1" ht="112.5" x14ac:dyDescent="0.25">
      <c r="A641" s="463" t="s">
        <v>61</v>
      </c>
      <c r="B641" s="76" t="s">
        <v>212</v>
      </c>
      <c r="C641" s="76" t="s">
        <v>15</v>
      </c>
      <c r="D641" s="77"/>
      <c r="E641" s="77"/>
      <c r="F641" s="77"/>
      <c r="G641" s="77"/>
      <c r="H641" s="77"/>
      <c r="I641" s="77"/>
      <c r="J641" s="79"/>
      <c r="K641" s="77"/>
      <c r="L641" s="80"/>
      <c r="M641" s="80"/>
      <c r="N641" s="77"/>
      <c r="O641" s="77"/>
      <c r="P641" s="80"/>
      <c r="Q641" s="77">
        <f t="shared" si="933"/>
        <v>0</v>
      </c>
      <c r="R641" s="77">
        <f t="shared" si="934"/>
        <v>0</v>
      </c>
      <c r="S641" s="470" t="s">
        <v>114</v>
      </c>
      <c r="T641" s="311" t="b">
        <f t="shared" si="957"/>
        <v>0</v>
      </c>
      <c r="CJ641" s="69" t="b">
        <f t="shared" si="864"/>
        <v>1</v>
      </c>
    </row>
    <row r="642" spans="1:88" s="324" customFormat="1" x14ac:dyDescent="0.25">
      <c r="A642" s="313"/>
      <c r="B642" s="94" t="s">
        <v>16</v>
      </c>
      <c r="C642" s="81"/>
      <c r="D642" s="77"/>
      <c r="E642" s="77"/>
      <c r="F642" s="77"/>
      <c r="G642" s="77"/>
      <c r="H642" s="77"/>
      <c r="I642" s="77"/>
      <c r="J642" s="113"/>
      <c r="K642" s="77"/>
      <c r="L642" s="114"/>
      <c r="M642" s="99"/>
      <c r="N642" s="77"/>
      <c r="O642" s="77"/>
      <c r="P642" s="114"/>
      <c r="Q642" s="77">
        <f t="shared" si="933"/>
        <v>0</v>
      </c>
      <c r="R642" s="77">
        <f t="shared" si="934"/>
        <v>0</v>
      </c>
      <c r="S642" s="471"/>
      <c r="T642" s="323" t="b">
        <f t="shared" si="957"/>
        <v>1</v>
      </c>
      <c r="CJ642" s="69" t="b">
        <f t="shared" si="864"/>
        <v>1</v>
      </c>
    </row>
    <row r="643" spans="1:88" s="324" customFormat="1" x14ac:dyDescent="0.25">
      <c r="A643" s="95"/>
      <c r="B643" s="96" t="s">
        <v>14</v>
      </c>
      <c r="C643" s="89"/>
      <c r="D643" s="97"/>
      <c r="E643" s="97"/>
      <c r="F643" s="97"/>
      <c r="G643" s="77"/>
      <c r="H643" s="77"/>
      <c r="I643" s="77"/>
      <c r="J643" s="98"/>
      <c r="K643" s="77"/>
      <c r="L643" s="99"/>
      <c r="M643" s="99"/>
      <c r="N643" s="77"/>
      <c r="O643" s="77"/>
      <c r="P643" s="99"/>
      <c r="Q643" s="77">
        <f t="shared" si="933"/>
        <v>0</v>
      </c>
      <c r="R643" s="77">
        <f t="shared" si="934"/>
        <v>0</v>
      </c>
      <c r="S643" s="471"/>
      <c r="T643" s="323" t="b">
        <f t="shared" si="957"/>
        <v>1</v>
      </c>
      <c r="CJ643" s="69" t="b">
        <f t="shared" si="864"/>
        <v>1</v>
      </c>
    </row>
    <row r="644" spans="1:88" s="324" customFormat="1" x14ac:dyDescent="0.25">
      <c r="A644" s="95"/>
      <c r="B644" s="94" t="s">
        <v>25</v>
      </c>
      <c r="C644" s="81"/>
      <c r="D644" s="77"/>
      <c r="E644" s="77"/>
      <c r="F644" s="77"/>
      <c r="G644" s="77"/>
      <c r="H644" s="77"/>
      <c r="I644" s="77"/>
      <c r="J644" s="79"/>
      <c r="K644" s="77"/>
      <c r="L644" s="99"/>
      <c r="M644" s="99"/>
      <c r="N644" s="77"/>
      <c r="O644" s="77"/>
      <c r="P644" s="99"/>
      <c r="Q644" s="77">
        <f t="shared" si="933"/>
        <v>0</v>
      </c>
      <c r="R644" s="77">
        <f t="shared" si="934"/>
        <v>0</v>
      </c>
      <c r="S644" s="471"/>
      <c r="T644" s="323" t="b">
        <f t="shared" si="957"/>
        <v>0</v>
      </c>
      <c r="CJ644" s="69" t="b">
        <f t="shared" si="864"/>
        <v>1</v>
      </c>
    </row>
    <row r="645" spans="1:88" s="324" customFormat="1" x14ac:dyDescent="0.25">
      <c r="A645" s="95"/>
      <c r="B645" s="94" t="s">
        <v>32</v>
      </c>
      <c r="C645" s="81"/>
      <c r="D645" s="47"/>
      <c r="E645" s="47"/>
      <c r="F645" s="47"/>
      <c r="G645" s="77"/>
      <c r="H645" s="77"/>
      <c r="I645" s="77"/>
      <c r="J645" s="113"/>
      <c r="K645" s="77"/>
      <c r="L645" s="114"/>
      <c r="M645" s="114"/>
      <c r="N645" s="77"/>
      <c r="O645" s="77"/>
      <c r="P645" s="114"/>
      <c r="Q645" s="77">
        <f t="shared" si="933"/>
        <v>0</v>
      </c>
      <c r="R645" s="77">
        <f t="shared" si="934"/>
        <v>0</v>
      </c>
      <c r="S645" s="471"/>
      <c r="T645" s="323" t="b">
        <f t="shared" si="957"/>
        <v>1</v>
      </c>
      <c r="CJ645" s="69" t="b">
        <f t="shared" si="864"/>
        <v>1</v>
      </c>
    </row>
    <row r="646" spans="1:88" s="324" customFormat="1" collapsed="1" x14ac:dyDescent="0.25">
      <c r="A646" s="100"/>
      <c r="B646" s="94" t="s">
        <v>17</v>
      </c>
      <c r="C646" s="81"/>
      <c r="D646" s="47"/>
      <c r="E646" s="47"/>
      <c r="F646" s="47"/>
      <c r="G646" s="77"/>
      <c r="H646" s="77"/>
      <c r="I646" s="77"/>
      <c r="J646" s="108"/>
      <c r="K646" s="77"/>
      <c r="L646" s="114"/>
      <c r="M646" s="114"/>
      <c r="N646" s="77"/>
      <c r="O646" s="77"/>
      <c r="P646" s="114"/>
      <c r="Q646" s="77">
        <f t="shared" si="933"/>
        <v>0</v>
      </c>
      <c r="R646" s="77">
        <f t="shared" si="934"/>
        <v>0</v>
      </c>
      <c r="S646" s="472"/>
      <c r="T646" s="323" t="b">
        <f t="shared" si="957"/>
        <v>1</v>
      </c>
      <c r="CJ646" s="69" t="b">
        <f t="shared" si="864"/>
        <v>1</v>
      </c>
    </row>
    <row r="647" spans="1:88" s="423" customFormat="1" ht="112.5" x14ac:dyDescent="0.25">
      <c r="A647" s="565" t="s">
        <v>62</v>
      </c>
      <c r="B647" s="76" t="s">
        <v>50</v>
      </c>
      <c r="C647" s="76" t="s">
        <v>15</v>
      </c>
      <c r="D647" s="77">
        <f>SUM(D648:D652)</f>
        <v>0</v>
      </c>
      <c r="E647" s="77">
        <f>SUM(E648:E652)</f>
        <v>0</v>
      </c>
      <c r="F647" s="77">
        <v>0</v>
      </c>
      <c r="G647" s="77">
        <f>SUM(G648:G652)</f>
        <v>6078</v>
      </c>
      <c r="H647" s="77">
        <f>SUM(H648:H652)</f>
        <v>6078</v>
      </c>
      <c r="I647" s="77">
        <f>SUM(I648:I652)</f>
        <v>0</v>
      </c>
      <c r="J647" s="108">
        <f>I647/H647</f>
        <v>0</v>
      </c>
      <c r="K647" s="285">
        <f>SUM(K648:K652)</f>
        <v>0</v>
      </c>
      <c r="L647" s="108">
        <f t="shared" ref="L647:L662" si="964">K647/H647</f>
        <v>0</v>
      </c>
      <c r="M647" s="108" t="e">
        <f t="shared" ref="M647:M656" si="965">K647/I647</f>
        <v>#DIV/0!</v>
      </c>
      <c r="N647" s="77">
        <f>SUM(N648:N652)</f>
        <v>6078</v>
      </c>
      <c r="O647" s="77">
        <f t="shared" ref="O647:O708" si="966">H647-N647</f>
        <v>0</v>
      </c>
      <c r="P647" s="130">
        <f t="shared" ref="P647:P688" si="967">N647/H647</f>
        <v>1</v>
      </c>
      <c r="Q647" s="77">
        <f t="shared" si="933"/>
        <v>0</v>
      </c>
      <c r="R647" s="77">
        <f t="shared" ref="R647:R710" si="968">I647-K647</f>
        <v>0</v>
      </c>
      <c r="S647" s="549" t="s">
        <v>494</v>
      </c>
      <c r="T647" s="422" t="b">
        <f t="shared" si="957"/>
        <v>0</v>
      </c>
      <c r="CJ647" s="69" t="b">
        <f t="shared" si="864"/>
        <v>1</v>
      </c>
    </row>
    <row r="648" spans="1:88" s="324" customFormat="1" ht="36" customHeight="1" x14ac:dyDescent="0.25">
      <c r="A648" s="566"/>
      <c r="B648" s="81" t="s">
        <v>16</v>
      </c>
      <c r="C648" s="81"/>
      <c r="D648" s="47"/>
      <c r="E648" s="47"/>
      <c r="F648" s="47"/>
      <c r="G648" s="47">
        <f>G654+G738</f>
        <v>0</v>
      </c>
      <c r="H648" s="47">
        <f t="shared" ref="H648:I652" si="969">H654+H738</f>
        <v>0</v>
      </c>
      <c r="I648" s="47">
        <f t="shared" si="969"/>
        <v>0</v>
      </c>
      <c r="J648" s="112" t="e">
        <f>I648/H648</f>
        <v>#DIV/0!</v>
      </c>
      <c r="K648" s="286">
        <f t="shared" ref="K648:K652" si="970">K654+K738</f>
        <v>0</v>
      </c>
      <c r="L648" s="112" t="e">
        <f t="shared" si="964"/>
        <v>#DIV/0!</v>
      </c>
      <c r="M648" s="112" t="e">
        <f t="shared" si="965"/>
        <v>#DIV/0!</v>
      </c>
      <c r="N648" s="47">
        <f t="shared" ref="N648:N652" si="971">N654+N738</f>
        <v>0</v>
      </c>
      <c r="O648" s="47">
        <f t="shared" si="966"/>
        <v>0</v>
      </c>
      <c r="P648" s="112" t="e">
        <f t="shared" si="967"/>
        <v>#DIV/0!</v>
      </c>
      <c r="Q648" s="47">
        <f t="shared" si="933"/>
        <v>0</v>
      </c>
      <c r="R648" s="47">
        <f t="shared" si="968"/>
        <v>0</v>
      </c>
      <c r="S648" s="550"/>
      <c r="T648" s="323" t="b">
        <f t="shared" si="957"/>
        <v>1</v>
      </c>
      <c r="CJ648" s="69" t="b">
        <f t="shared" si="864"/>
        <v>1</v>
      </c>
    </row>
    <row r="649" spans="1:88" s="324" customFormat="1" ht="36" customHeight="1" x14ac:dyDescent="0.25">
      <c r="A649" s="566"/>
      <c r="B649" s="89" t="s">
        <v>14</v>
      </c>
      <c r="C649" s="89"/>
      <c r="D649" s="101">
        <f t="shared" ref="D649:F649" si="972">D655</f>
        <v>0</v>
      </c>
      <c r="E649" s="101">
        <f t="shared" si="972"/>
        <v>0</v>
      </c>
      <c r="F649" s="101">
        <f t="shared" si="972"/>
        <v>0</v>
      </c>
      <c r="G649" s="47">
        <f t="shared" ref="G649:H652" si="973">G655+G739</f>
        <v>0</v>
      </c>
      <c r="H649" s="47">
        <f t="shared" si="973"/>
        <v>0</v>
      </c>
      <c r="I649" s="47">
        <f t="shared" si="969"/>
        <v>0</v>
      </c>
      <c r="J649" s="112" t="e">
        <f>I649/H649</f>
        <v>#DIV/0!</v>
      </c>
      <c r="K649" s="286">
        <f t="shared" si="970"/>
        <v>0</v>
      </c>
      <c r="L649" s="112" t="e">
        <f t="shared" si="964"/>
        <v>#DIV/0!</v>
      </c>
      <c r="M649" s="112" t="e">
        <f t="shared" si="965"/>
        <v>#DIV/0!</v>
      </c>
      <c r="N649" s="47">
        <f t="shared" si="971"/>
        <v>0</v>
      </c>
      <c r="O649" s="47">
        <f t="shared" si="966"/>
        <v>0</v>
      </c>
      <c r="P649" s="112" t="e">
        <f t="shared" si="967"/>
        <v>#DIV/0!</v>
      </c>
      <c r="Q649" s="47">
        <f t="shared" si="933"/>
        <v>0</v>
      </c>
      <c r="R649" s="47">
        <f t="shared" si="968"/>
        <v>0</v>
      </c>
      <c r="S649" s="550"/>
      <c r="T649" s="323" t="b">
        <f t="shared" si="957"/>
        <v>1</v>
      </c>
      <c r="CJ649" s="69" t="b">
        <f t="shared" si="864"/>
        <v>1</v>
      </c>
    </row>
    <row r="650" spans="1:88" s="324" customFormat="1" ht="36" customHeight="1" x14ac:dyDescent="0.25">
      <c r="A650" s="566"/>
      <c r="B650" s="81" t="s">
        <v>25</v>
      </c>
      <c r="C650" s="81"/>
      <c r="D650" s="47"/>
      <c r="E650" s="47"/>
      <c r="F650" s="47"/>
      <c r="G650" s="47">
        <f t="shared" si="973"/>
        <v>6078</v>
      </c>
      <c r="H650" s="47">
        <f t="shared" si="973"/>
        <v>6078</v>
      </c>
      <c r="I650" s="47">
        <f t="shared" si="969"/>
        <v>0</v>
      </c>
      <c r="J650" s="112">
        <f t="shared" ref="J650:J662" si="974">I650/H650</f>
        <v>0</v>
      </c>
      <c r="K650" s="286">
        <f>K656+K740</f>
        <v>0</v>
      </c>
      <c r="L650" s="112">
        <f t="shared" si="964"/>
        <v>0</v>
      </c>
      <c r="M650" s="112" t="e">
        <f>K650/I650</f>
        <v>#DIV/0!</v>
      </c>
      <c r="N650" s="47">
        <f t="shared" si="971"/>
        <v>6078</v>
      </c>
      <c r="O650" s="47">
        <f t="shared" si="966"/>
        <v>0</v>
      </c>
      <c r="P650" s="102">
        <f t="shared" si="967"/>
        <v>1</v>
      </c>
      <c r="Q650" s="47">
        <f t="shared" si="933"/>
        <v>0</v>
      </c>
      <c r="R650" s="47">
        <f t="shared" si="968"/>
        <v>0</v>
      </c>
      <c r="S650" s="550"/>
      <c r="T650" s="323" t="b">
        <f t="shared" si="957"/>
        <v>0</v>
      </c>
      <c r="CJ650" s="69" t="b">
        <f t="shared" si="864"/>
        <v>1</v>
      </c>
    </row>
    <row r="651" spans="1:88" s="324" customFormat="1" ht="36" customHeight="1" x14ac:dyDescent="0.25">
      <c r="A651" s="566"/>
      <c r="B651" s="81" t="s">
        <v>32</v>
      </c>
      <c r="C651" s="81"/>
      <c r="D651" s="47"/>
      <c r="E651" s="47"/>
      <c r="F651" s="47"/>
      <c r="G651" s="47">
        <f t="shared" si="973"/>
        <v>0</v>
      </c>
      <c r="H651" s="47">
        <f t="shared" si="973"/>
        <v>0</v>
      </c>
      <c r="I651" s="47">
        <f t="shared" si="969"/>
        <v>0</v>
      </c>
      <c r="J651" s="112" t="e">
        <f t="shared" si="974"/>
        <v>#DIV/0!</v>
      </c>
      <c r="K651" s="286">
        <f t="shared" si="970"/>
        <v>0</v>
      </c>
      <c r="L651" s="112" t="e">
        <f t="shared" si="964"/>
        <v>#DIV/0!</v>
      </c>
      <c r="M651" s="112" t="e">
        <f t="shared" si="965"/>
        <v>#DIV/0!</v>
      </c>
      <c r="N651" s="47">
        <f t="shared" si="971"/>
        <v>0</v>
      </c>
      <c r="O651" s="47">
        <f t="shared" si="966"/>
        <v>0</v>
      </c>
      <c r="P651" s="112" t="e">
        <f t="shared" si="967"/>
        <v>#DIV/0!</v>
      </c>
      <c r="Q651" s="47">
        <f t="shared" si="933"/>
        <v>0</v>
      </c>
      <c r="R651" s="47">
        <f t="shared" si="968"/>
        <v>0</v>
      </c>
      <c r="S651" s="550"/>
      <c r="T651" s="323" t="b">
        <f t="shared" si="957"/>
        <v>1</v>
      </c>
      <c r="CJ651" s="69" t="b">
        <f t="shared" si="864"/>
        <v>1</v>
      </c>
    </row>
    <row r="652" spans="1:88" s="324" customFormat="1" ht="36" customHeight="1" x14ac:dyDescent="0.25">
      <c r="A652" s="567"/>
      <c r="B652" s="81" t="s">
        <v>17</v>
      </c>
      <c r="C652" s="81"/>
      <c r="D652" s="47"/>
      <c r="E652" s="47"/>
      <c r="F652" s="47"/>
      <c r="G652" s="47">
        <f t="shared" si="973"/>
        <v>0</v>
      </c>
      <c r="H652" s="47">
        <f t="shared" si="973"/>
        <v>0</v>
      </c>
      <c r="I652" s="47">
        <f t="shared" si="969"/>
        <v>0</v>
      </c>
      <c r="J652" s="112" t="e">
        <f t="shared" si="974"/>
        <v>#DIV/0!</v>
      </c>
      <c r="K652" s="286">
        <f t="shared" si="970"/>
        <v>0</v>
      </c>
      <c r="L652" s="112" t="e">
        <f t="shared" si="964"/>
        <v>#DIV/0!</v>
      </c>
      <c r="M652" s="112" t="e">
        <f t="shared" si="965"/>
        <v>#DIV/0!</v>
      </c>
      <c r="N652" s="47">
        <f t="shared" si="971"/>
        <v>0</v>
      </c>
      <c r="O652" s="47">
        <f t="shared" si="966"/>
        <v>0</v>
      </c>
      <c r="P652" s="112" t="e">
        <f t="shared" si="967"/>
        <v>#DIV/0!</v>
      </c>
      <c r="Q652" s="47">
        <f t="shared" si="933"/>
        <v>0</v>
      </c>
      <c r="R652" s="47">
        <f t="shared" si="968"/>
        <v>0</v>
      </c>
      <c r="S652" s="551"/>
      <c r="T652" s="323" t="b">
        <f t="shared" si="957"/>
        <v>1</v>
      </c>
      <c r="CJ652" s="69" t="b">
        <f t="shared" si="864"/>
        <v>1</v>
      </c>
    </row>
    <row r="653" spans="1:88" s="68" customFormat="1" ht="69.75" customHeight="1" x14ac:dyDescent="0.25">
      <c r="A653" s="175" t="s">
        <v>324</v>
      </c>
      <c r="B653" s="391" t="s">
        <v>200</v>
      </c>
      <c r="C653" s="166" t="s">
        <v>7</v>
      </c>
      <c r="D653" s="74">
        <f t="shared" ref="D653:H653" si="975">SUM(D654:D658)</f>
        <v>0</v>
      </c>
      <c r="E653" s="74">
        <f t="shared" si="975"/>
        <v>0</v>
      </c>
      <c r="F653" s="74">
        <f t="shared" si="975"/>
        <v>0</v>
      </c>
      <c r="G653" s="74">
        <f t="shared" ref="G653" si="976">SUM(G654:G658)</f>
        <v>6078</v>
      </c>
      <c r="H653" s="74">
        <f t="shared" si="975"/>
        <v>6078</v>
      </c>
      <c r="I653" s="74">
        <f t="shared" ref="I653" si="977">SUM(I654:I658)</f>
        <v>0</v>
      </c>
      <c r="J653" s="509">
        <f t="shared" si="974"/>
        <v>0</v>
      </c>
      <c r="K653" s="74">
        <f t="shared" ref="K653" si="978">SUM(K654:K658)</f>
        <v>0</v>
      </c>
      <c r="L653" s="492">
        <f t="shared" si="964"/>
        <v>0</v>
      </c>
      <c r="M653" s="492" t="e">
        <f t="shared" si="965"/>
        <v>#DIV/0!</v>
      </c>
      <c r="N653" s="74">
        <f t="shared" ref="N653" si="979">SUM(N654:N658)</f>
        <v>6078</v>
      </c>
      <c r="O653" s="74">
        <f t="shared" si="966"/>
        <v>0</v>
      </c>
      <c r="P653" s="304">
        <f t="shared" si="967"/>
        <v>1</v>
      </c>
      <c r="Q653" s="74">
        <f t="shared" si="933"/>
        <v>0</v>
      </c>
      <c r="R653" s="74">
        <f t="shared" si="968"/>
        <v>0</v>
      </c>
      <c r="S653" s="549"/>
      <c r="T653" s="67" t="b">
        <f t="shared" si="957"/>
        <v>0</v>
      </c>
      <c r="CJ653" s="69" t="b">
        <f t="shared" si="864"/>
        <v>1</v>
      </c>
    </row>
    <row r="654" spans="1:88" s="409" customFormat="1" x14ac:dyDescent="0.25">
      <c r="A654" s="290"/>
      <c r="B654" s="340" t="s">
        <v>16</v>
      </c>
      <c r="C654" s="340"/>
      <c r="D654" s="443"/>
      <c r="E654" s="443"/>
      <c r="F654" s="443"/>
      <c r="G654" s="443">
        <f t="shared" ref="G654:I654" si="980">+G660+G666+G672+G678</f>
        <v>0</v>
      </c>
      <c r="H654" s="443">
        <f t="shared" si="980"/>
        <v>0</v>
      </c>
      <c r="I654" s="443">
        <f t="shared" si="980"/>
        <v>0</v>
      </c>
      <c r="J654" s="179" t="e">
        <f t="shared" si="974"/>
        <v>#DIV/0!</v>
      </c>
      <c r="K654" s="443">
        <f t="shared" ref="K654" si="981">+K660+K666+K672+K678</f>
        <v>0</v>
      </c>
      <c r="L654" s="170" t="e">
        <f t="shared" si="964"/>
        <v>#DIV/0!</v>
      </c>
      <c r="M654" s="170" t="e">
        <f t="shared" si="965"/>
        <v>#DIV/0!</v>
      </c>
      <c r="N654" s="443">
        <f t="shared" ref="N654:N658" si="982">+N660+N666+N672+N678</f>
        <v>0</v>
      </c>
      <c r="O654" s="443">
        <f t="shared" si="966"/>
        <v>0</v>
      </c>
      <c r="P654" s="170" t="e">
        <f t="shared" si="967"/>
        <v>#DIV/0!</v>
      </c>
      <c r="Q654" s="443">
        <f t="shared" si="933"/>
        <v>0</v>
      </c>
      <c r="R654" s="443">
        <f t="shared" si="968"/>
        <v>0</v>
      </c>
      <c r="S654" s="550"/>
      <c r="T654" s="69" t="b">
        <f t="shared" si="957"/>
        <v>1</v>
      </c>
      <c r="CJ654" s="69" t="b">
        <f t="shared" si="864"/>
        <v>1</v>
      </c>
    </row>
    <row r="655" spans="1:88" s="409" customFormat="1" x14ac:dyDescent="0.25">
      <c r="A655" s="290"/>
      <c r="B655" s="340" t="s">
        <v>14</v>
      </c>
      <c r="C655" s="340"/>
      <c r="D655" s="443"/>
      <c r="E655" s="443"/>
      <c r="F655" s="443"/>
      <c r="G655" s="443">
        <f>+G661+G667+G673+G679</f>
        <v>0</v>
      </c>
      <c r="H655" s="443">
        <f>+H661+H667+H673+H679</f>
        <v>0</v>
      </c>
      <c r="I655" s="443">
        <f>+I661+I667+I673+I679</f>
        <v>0</v>
      </c>
      <c r="J655" s="179" t="e">
        <f t="shared" si="974"/>
        <v>#DIV/0!</v>
      </c>
      <c r="K655" s="443">
        <f>+K661+K667+K673+K679</f>
        <v>0</v>
      </c>
      <c r="L655" s="170" t="e">
        <f t="shared" si="964"/>
        <v>#DIV/0!</v>
      </c>
      <c r="M655" s="170" t="e">
        <f t="shared" si="965"/>
        <v>#DIV/0!</v>
      </c>
      <c r="N655" s="443">
        <f t="shared" si="982"/>
        <v>0</v>
      </c>
      <c r="O655" s="443">
        <f t="shared" si="966"/>
        <v>0</v>
      </c>
      <c r="P655" s="483" t="e">
        <f t="shared" si="967"/>
        <v>#DIV/0!</v>
      </c>
      <c r="Q655" s="443">
        <f t="shared" si="933"/>
        <v>0</v>
      </c>
      <c r="R655" s="443">
        <f t="shared" si="968"/>
        <v>0</v>
      </c>
      <c r="S655" s="550"/>
      <c r="T655" s="69" t="b">
        <f t="shared" si="957"/>
        <v>1</v>
      </c>
      <c r="CJ655" s="69" t="b">
        <f t="shared" si="864"/>
        <v>1</v>
      </c>
    </row>
    <row r="656" spans="1:88" s="409" customFormat="1" x14ac:dyDescent="0.25">
      <c r="A656" s="290"/>
      <c r="B656" s="340" t="s">
        <v>25</v>
      </c>
      <c r="C656" s="340"/>
      <c r="D656" s="443"/>
      <c r="E656" s="443"/>
      <c r="F656" s="443"/>
      <c r="G656" s="443">
        <f t="shared" ref="G656:I658" si="983">+G662+G668+G674+G680</f>
        <v>6078</v>
      </c>
      <c r="H656" s="443">
        <f t="shared" si="983"/>
        <v>6078</v>
      </c>
      <c r="I656" s="443">
        <f t="shared" si="983"/>
        <v>0</v>
      </c>
      <c r="J656" s="180">
        <f t="shared" si="974"/>
        <v>0</v>
      </c>
      <c r="K656" s="443">
        <f t="shared" ref="K656:K658" si="984">+K662+K668+K674+K680</f>
        <v>0</v>
      </c>
      <c r="L656" s="171">
        <f t="shared" si="964"/>
        <v>0</v>
      </c>
      <c r="M656" s="170" t="e">
        <f t="shared" si="965"/>
        <v>#DIV/0!</v>
      </c>
      <c r="N656" s="443">
        <f t="shared" si="982"/>
        <v>6078</v>
      </c>
      <c r="O656" s="443">
        <f t="shared" si="966"/>
        <v>0</v>
      </c>
      <c r="P656" s="171">
        <f t="shared" si="967"/>
        <v>1</v>
      </c>
      <c r="Q656" s="443">
        <f t="shared" si="933"/>
        <v>0</v>
      </c>
      <c r="R656" s="443">
        <f t="shared" si="968"/>
        <v>0</v>
      </c>
      <c r="S656" s="550"/>
      <c r="T656" s="69" t="b">
        <f t="shared" si="957"/>
        <v>0</v>
      </c>
      <c r="CJ656" s="69" t="b">
        <f t="shared" ref="CJ656:CJ719" si="985">N656+O656=H656</f>
        <v>1</v>
      </c>
    </row>
    <row r="657" spans="1:88" s="409" customFormat="1" x14ac:dyDescent="0.25">
      <c r="A657" s="290"/>
      <c r="B657" s="340" t="s">
        <v>32</v>
      </c>
      <c r="C657" s="340"/>
      <c r="D657" s="443"/>
      <c r="E657" s="443"/>
      <c r="F657" s="443"/>
      <c r="G657" s="443">
        <f t="shared" si="983"/>
        <v>0</v>
      </c>
      <c r="H657" s="443">
        <f t="shared" si="983"/>
        <v>0</v>
      </c>
      <c r="I657" s="443">
        <f t="shared" si="983"/>
        <v>0</v>
      </c>
      <c r="J657" s="179" t="e">
        <f t="shared" si="974"/>
        <v>#DIV/0!</v>
      </c>
      <c r="K657" s="443">
        <f t="shared" si="984"/>
        <v>0</v>
      </c>
      <c r="L657" s="170" t="e">
        <f t="shared" si="964"/>
        <v>#DIV/0!</v>
      </c>
      <c r="M657" s="170" t="e">
        <f t="shared" ref="M657:M658" si="986">K657/I657</f>
        <v>#DIV/0!</v>
      </c>
      <c r="N657" s="443">
        <f t="shared" si="982"/>
        <v>0</v>
      </c>
      <c r="O657" s="443">
        <f t="shared" si="966"/>
        <v>0</v>
      </c>
      <c r="P657" s="170" t="e">
        <f t="shared" si="967"/>
        <v>#DIV/0!</v>
      </c>
      <c r="Q657" s="443">
        <f t="shared" si="933"/>
        <v>0</v>
      </c>
      <c r="R657" s="443">
        <f t="shared" si="968"/>
        <v>0</v>
      </c>
      <c r="S657" s="550"/>
      <c r="T657" s="69" t="b">
        <f t="shared" si="957"/>
        <v>1</v>
      </c>
      <c r="CJ657" s="69" t="b">
        <f t="shared" si="985"/>
        <v>1</v>
      </c>
    </row>
    <row r="658" spans="1:88" s="409" customFormat="1" x14ac:dyDescent="0.25">
      <c r="A658" s="293"/>
      <c r="B658" s="340" t="s">
        <v>17</v>
      </c>
      <c r="C658" s="340"/>
      <c r="D658" s="443"/>
      <c r="E658" s="443"/>
      <c r="F658" s="443"/>
      <c r="G658" s="443">
        <f t="shared" si="983"/>
        <v>0</v>
      </c>
      <c r="H658" s="443">
        <f t="shared" si="983"/>
        <v>0</v>
      </c>
      <c r="I658" s="443">
        <f t="shared" si="983"/>
        <v>0</v>
      </c>
      <c r="J658" s="179" t="e">
        <f t="shared" si="974"/>
        <v>#DIV/0!</v>
      </c>
      <c r="K658" s="443">
        <f t="shared" si="984"/>
        <v>0</v>
      </c>
      <c r="L658" s="170" t="e">
        <f t="shared" si="964"/>
        <v>#DIV/0!</v>
      </c>
      <c r="M658" s="170" t="e">
        <f t="shared" si="986"/>
        <v>#DIV/0!</v>
      </c>
      <c r="N658" s="443">
        <f t="shared" si="982"/>
        <v>0</v>
      </c>
      <c r="O658" s="443">
        <f t="shared" si="966"/>
        <v>0</v>
      </c>
      <c r="P658" s="170" t="e">
        <f t="shared" si="967"/>
        <v>#DIV/0!</v>
      </c>
      <c r="Q658" s="443">
        <f t="shared" si="933"/>
        <v>0</v>
      </c>
      <c r="R658" s="443">
        <f t="shared" si="968"/>
        <v>0</v>
      </c>
      <c r="S658" s="551"/>
      <c r="T658" s="69" t="b">
        <f t="shared" si="957"/>
        <v>1</v>
      </c>
      <c r="CJ658" s="69" t="b">
        <f t="shared" si="985"/>
        <v>1</v>
      </c>
    </row>
    <row r="659" spans="1:88" s="68" customFormat="1" ht="187.5" customHeight="1" x14ac:dyDescent="0.25">
      <c r="A659" s="182" t="s">
        <v>325</v>
      </c>
      <c r="B659" s="392" t="s">
        <v>148</v>
      </c>
      <c r="C659" s="230" t="s">
        <v>23</v>
      </c>
      <c r="D659" s="64"/>
      <c r="E659" s="64"/>
      <c r="F659" s="64"/>
      <c r="G659" s="64">
        <f>SUM(G660:G664)</f>
        <v>1700</v>
      </c>
      <c r="H659" s="64">
        <f>SUM(H660:H664)</f>
        <v>1700</v>
      </c>
      <c r="I659" s="64">
        <f>SUM(I660:I664)</f>
        <v>0</v>
      </c>
      <c r="J659" s="169">
        <f t="shared" si="974"/>
        <v>0</v>
      </c>
      <c r="K659" s="64">
        <f>SUM(K660:K664)</f>
        <v>0</v>
      </c>
      <c r="L659" s="169">
        <f t="shared" si="964"/>
        <v>0</v>
      </c>
      <c r="M659" s="295" t="e">
        <f>K659/I659</f>
        <v>#DIV/0!</v>
      </c>
      <c r="N659" s="64">
        <f>SUM(N660:N664)</f>
        <v>1700</v>
      </c>
      <c r="O659" s="64">
        <f t="shared" si="966"/>
        <v>0</v>
      </c>
      <c r="P659" s="169">
        <f t="shared" si="967"/>
        <v>1</v>
      </c>
      <c r="Q659" s="64">
        <f t="shared" si="933"/>
        <v>0</v>
      </c>
      <c r="R659" s="64">
        <f t="shared" si="968"/>
        <v>0</v>
      </c>
      <c r="S659" s="544" t="s">
        <v>351</v>
      </c>
      <c r="T659" s="67" t="b">
        <f t="shared" si="957"/>
        <v>0</v>
      </c>
      <c r="CJ659" s="69" t="b">
        <f t="shared" si="985"/>
        <v>1</v>
      </c>
    </row>
    <row r="660" spans="1:88" s="409" customFormat="1" ht="39" customHeight="1" x14ac:dyDescent="0.25">
      <c r="A660" s="183"/>
      <c r="B660" s="452" t="s">
        <v>149</v>
      </c>
      <c r="C660" s="452"/>
      <c r="D660" s="441"/>
      <c r="E660" s="441"/>
      <c r="F660" s="441"/>
      <c r="G660" s="173"/>
      <c r="H660" s="173"/>
      <c r="I660" s="173"/>
      <c r="J660" s="389" t="e">
        <f t="shared" si="974"/>
        <v>#DIV/0!</v>
      </c>
      <c r="K660" s="173"/>
      <c r="L660" s="251" t="e">
        <f t="shared" si="964"/>
        <v>#DIV/0!</v>
      </c>
      <c r="M660" s="295" t="e">
        <f t="shared" ref="M660:M664" si="987">K660/I660</f>
        <v>#DIV/0!</v>
      </c>
      <c r="N660" s="441"/>
      <c r="O660" s="173">
        <f t="shared" si="966"/>
        <v>0</v>
      </c>
      <c r="P660" s="251" t="e">
        <f t="shared" si="967"/>
        <v>#DIV/0!</v>
      </c>
      <c r="Q660" s="441">
        <f t="shared" si="933"/>
        <v>0</v>
      </c>
      <c r="R660" s="173">
        <f t="shared" si="968"/>
        <v>0</v>
      </c>
      <c r="S660" s="545"/>
      <c r="T660" s="69" t="b">
        <f t="shared" si="957"/>
        <v>1</v>
      </c>
      <c r="CJ660" s="69" t="b">
        <f t="shared" si="985"/>
        <v>1</v>
      </c>
    </row>
    <row r="661" spans="1:88" s="409" customFormat="1" ht="39" customHeight="1" x14ac:dyDescent="0.25">
      <c r="A661" s="183"/>
      <c r="B661" s="340" t="s">
        <v>14</v>
      </c>
      <c r="C661" s="340"/>
      <c r="D661" s="443"/>
      <c r="E661" s="443"/>
      <c r="F661" s="443"/>
      <c r="G661" s="65"/>
      <c r="H661" s="65"/>
      <c r="I661" s="65"/>
      <c r="J661" s="389" t="e">
        <f t="shared" si="974"/>
        <v>#DIV/0!</v>
      </c>
      <c r="K661" s="65"/>
      <c r="L661" s="251" t="e">
        <f t="shared" si="964"/>
        <v>#DIV/0!</v>
      </c>
      <c r="M661" s="251" t="e">
        <f t="shared" si="987"/>
        <v>#DIV/0!</v>
      </c>
      <c r="N661" s="443"/>
      <c r="O661" s="65">
        <f t="shared" si="966"/>
        <v>0</v>
      </c>
      <c r="P661" s="251" t="e">
        <f t="shared" si="967"/>
        <v>#DIV/0!</v>
      </c>
      <c r="Q661" s="443">
        <f t="shared" si="933"/>
        <v>0</v>
      </c>
      <c r="R661" s="65">
        <f t="shared" si="968"/>
        <v>0</v>
      </c>
      <c r="S661" s="545"/>
      <c r="T661" s="69" t="b">
        <f t="shared" si="957"/>
        <v>1</v>
      </c>
      <c r="CJ661" s="69" t="b">
        <f t="shared" si="985"/>
        <v>1</v>
      </c>
    </row>
    <row r="662" spans="1:88" s="409" customFormat="1" ht="39" customHeight="1" x14ac:dyDescent="0.25">
      <c r="A662" s="183"/>
      <c r="B662" s="340" t="s">
        <v>25</v>
      </c>
      <c r="C662" s="340"/>
      <c r="D662" s="443"/>
      <c r="E662" s="443"/>
      <c r="F662" s="443"/>
      <c r="G662" s="443">
        <v>1700</v>
      </c>
      <c r="H662" s="443">
        <v>1700</v>
      </c>
      <c r="I662" s="443"/>
      <c r="J662" s="180">
        <f t="shared" si="974"/>
        <v>0</v>
      </c>
      <c r="K662" s="443"/>
      <c r="L662" s="171">
        <f t="shared" si="964"/>
        <v>0</v>
      </c>
      <c r="M662" s="251" t="e">
        <f t="shared" si="987"/>
        <v>#DIV/0!</v>
      </c>
      <c r="N662" s="443">
        <f>H662</f>
        <v>1700</v>
      </c>
      <c r="O662" s="443">
        <f t="shared" si="966"/>
        <v>0</v>
      </c>
      <c r="P662" s="171">
        <f t="shared" si="967"/>
        <v>1</v>
      </c>
      <c r="Q662" s="443">
        <f t="shared" si="933"/>
        <v>0</v>
      </c>
      <c r="R662" s="443">
        <f t="shared" si="968"/>
        <v>0</v>
      </c>
      <c r="S662" s="545"/>
      <c r="T662" s="69" t="b">
        <f t="shared" si="957"/>
        <v>0</v>
      </c>
      <c r="CJ662" s="69" t="b">
        <f t="shared" si="985"/>
        <v>1</v>
      </c>
    </row>
    <row r="663" spans="1:88" s="409" customFormat="1" ht="39" customHeight="1" x14ac:dyDescent="0.25">
      <c r="A663" s="183"/>
      <c r="B663" s="340" t="s">
        <v>32</v>
      </c>
      <c r="C663" s="340"/>
      <c r="D663" s="443"/>
      <c r="E663" s="443"/>
      <c r="F663" s="443"/>
      <c r="G663" s="443"/>
      <c r="H663" s="443"/>
      <c r="I663" s="443"/>
      <c r="J663" s="389" t="e">
        <f>I663/H663</f>
        <v>#DIV/0!</v>
      </c>
      <c r="K663" s="443"/>
      <c r="L663" s="251" t="e">
        <f>K663/H663</f>
        <v>#DIV/0!</v>
      </c>
      <c r="M663" s="295" t="e">
        <f t="shared" si="987"/>
        <v>#DIV/0!</v>
      </c>
      <c r="N663" s="443">
        <f>H663</f>
        <v>0</v>
      </c>
      <c r="O663" s="443">
        <f t="shared" si="966"/>
        <v>0</v>
      </c>
      <c r="P663" s="251" t="e">
        <f t="shared" si="967"/>
        <v>#DIV/0!</v>
      </c>
      <c r="Q663" s="443">
        <f t="shared" si="933"/>
        <v>0</v>
      </c>
      <c r="R663" s="443">
        <f t="shared" si="968"/>
        <v>0</v>
      </c>
      <c r="S663" s="545"/>
      <c r="T663" s="69" t="b">
        <f t="shared" si="957"/>
        <v>1</v>
      </c>
      <c r="CJ663" s="69" t="b">
        <f t="shared" si="985"/>
        <v>1</v>
      </c>
    </row>
    <row r="664" spans="1:88" s="409" customFormat="1" ht="29.25" customHeight="1" x14ac:dyDescent="0.25">
      <c r="A664" s="185"/>
      <c r="B664" s="340" t="s">
        <v>17</v>
      </c>
      <c r="C664" s="340"/>
      <c r="D664" s="443"/>
      <c r="E664" s="443"/>
      <c r="F664" s="443"/>
      <c r="G664" s="18"/>
      <c r="H664" s="18"/>
      <c r="I664" s="18"/>
      <c r="J664" s="180"/>
      <c r="K664" s="18"/>
      <c r="L664" s="171"/>
      <c r="M664" s="295" t="e">
        <f t="shared" si="987"/>
        <v>#DIV/0!</v>
      </c>
      <c r="N664" s="443"/>
      <c r="O664" s="18">
        <f t="shared" si="966"/>
        <v>0</v>
      </c>
      <c r="P664" s="170" t="e">
        <f t="shared" si="967"/>
        <v>#DIV/0!</v>
      </c>
      <c r="Q664" s="443">
        <f t="shared" si="933"/>
        <v>0</v>
      </c>
      <c r="R664" s="18">
        <f t="shared" si="968"/>
        <v>0</v>
      </c>
      <c r="S664" s="546"/>
      <c r="T664" s="69" t="b">
        <f t="shared" si="957"/>
        <v>1</v>
      </c>
      <c r="CJ664" s="69" t="b">
        <f t="shared" si="985"/>
        <v>1</v>
      </c>
    </row>
    <row r="665" spans="1:88" s="68" customFormat="1" ht="69.75" x14ac:dyDescent="0.25">
      <c r="A665" s="393" t="s">
        <v>326</v>
      </c>
      <c r="B665" s="392" t="s">
        <v>352</v>
      </c>
      <c r="C665" s="230" t="s">
        <v>23</v>
      </c>
      <c r="D665" s="64"/>
      <c r="E665" s="64"/>
      <c r="F665" s="64"/>
      <c r="G665" s="64">
        <f>SUM(G666:G670)</f>
        <v>600</v>
      </c>
      <c r="H665" s="64">
        <f>SUM(H666:H670)</f>
        <v>600</v>
      </c>
      <c r="I665" s="64">
        <f>SUM(I666:I670)</f>
        <v>0</v>
      </c>
      <c r="J665" s="169">
        <f>I665/H665</f>
        <v>0</v>
      </c>
      <c r="K665" s="64">
        <f>SUM(K666:K670)</f>
        <v>0</v>
      </c>
      <c r="L665" s="169">
        <f>K665/H665</f>
        <v>0</v>
      </c>
      <c r="M665" s="295" t="e">
        <f>K665/I665</f>
        <v>#DIV/0!</v>
      </c>
      <c r="N665" s="64">
        <f>SUM(N666:N670)</f>
        <v>600</v>
      </c>
      <c r="O665" s="64">
        <f t="shared" si="966"/>
        <v>0</v>
      </c>
      <c r="P665" s="169">
        <f t="shared" si="967"/>
        <v>1</v>
      </c>
      <c r="Q665" s="64">
        <f t="shared" si="933"/>
        <v>0</v>
      </c>
      <c r="R665" s="64">
        <f t="shared" si="968"/>
        <v>0</v>
      </c>
      <c r="S665" s="544" t="s">
        <v>353</v>
      </c>
      <c r="T665" s="67" t="b">
        <f t="shared" si="957"/>
        <v>0</v>
      </c>
      <c r="CJ665" s="69" t="b">
        <f t="shared" si="985"/>
        <v>1</v>
      </c>
    </row>
    <row r="666" spans="1:88" s="409" customFormat="1" x14ac:dyDescent="0.25">
      <c r="A666" s="394"/>
      <c r="B666" s="452" t="s">
        <v>149</v>
      </c>
      <c r="C666" s="452"/>
      <c r="D666" s="441"/>
      <c r="E666" s="441"/>
      <c r="F666" s="441"/>
      <c r="G666" s="173"/>
      <c r="H666" s="173"/>
      <c r="I666" s="173"/>
      <c r="J666" s="389" t="e">
        <f t="shared" ref="J666:J668" si="988">I666/H666</f>
        <v>#DIV/0!</v>
      </c>
      <c r="K666" s="173"/>
      <c r="L666" s="251" t="e">
        <f t="shared" ref="L666:L668" si="989">K666/H666</f>
        <v>#DIV/0!</v>
      </c>
      <c r="M666" s="389" t="e">
        <f t="shared" ref="M666:M668" si="990">K666/I666</f>
        <v>#DIV/0!</v>
      </c>
      <c r="N666" s="441"/>
      <c r="O666" s="173">
        <f t="shared" si="966"/>
        <v>0</v>
      </c>
      <c r="P666" s="251" t="e">
        <f t="shared" si="967"/>
        <v>#DIV/0!</v>
      </c>
      <c r="Q666" s="441">
        <f t="shared" si="933"/>
        <v>0</v>
      </c>
      <c r="R666" s="173">
        <f t="shared" si="968"/>
        <v>0</v>
      </c>
      <c r="S666" s="545"/>
      <c r="T666" s="69" t="b">
        <f t="shared" si="957"/>
        <v>1</v>
      </c>
      <c r="CJ666" s="69" t="b">
        <f t="shared" si="985"/>
        <v>1</v>
      </c>
    </row>
    <row r="667" spans="1:88" s="409" customFormat="1" x14ac:dyDescent="0.25">
      <c r="A667" s="394"/>
      <c r="B667" s="340" t="s">
        <v>14</v>
      </c>
      <c r="C667" s="340"/>
      <c r="D667" s="443"/>
      <c r="E667" s="443"/>
      <c r="F667" s="443"/>
      <c r="G667" s="65"/>
      <c r="H667" s="65"/>
      <c r="I667" s="65"/>
      <c r="J667" s="389" t="e">
        <f t="shared" si="988"/>
        <v>#DIV/0!</v>
      </c>
      <c r="K667" s="65"/>
      <c r="L667" s="170" t="e">
        <f t="shared" si="989"/>
        <v>#DIV/0!</v>
      </c>
      <c r="M667" s="389" t="e">
        <f t="shared" si="990"/>
        <v>#DIV/0!</v>
      </c>
      <c r="N667" s="443"/>
      <c r="O667" s="65">
        <f t="shared" si="966"/>
        <v>0</v>
      </c>
      <c r="P667" s="170" t="e">
        <f t="shared" si="967"/>
        <v>#DIV/0!</v>
      </c>
      <c r="Q667" s="443">
        <f t="shared" ref="Q667:Q730" si="991">H667-N667</f>
        <v>0</v>
      </c>
      <c r="R667" s="65">
        <f t="shared" si="968"/>
        <v>0</v>
      </c>
      <c r="S667" s="545"/>
      <c r="T667" s="69" t="b">
        <f t="shared" si="957"/>
        <v>1</v>
      </c>
      <c r="CJ667" s="69" t="b">
        <f t="shared" si="985"/>
        <v>1</v>
      </c>
    </row>
    <row r="668" spans="1:88" s="409" customFormat="1" x14ac:dyDescent="0.25">
      <c r="A668" s="394"/>
      <c r="B668" s="340" t="s">
        <v>25</v>
      </c>
      <c r="C668" s="340"/>
      <c r="D668" s="443"/>
      <c r="E668" s="443"/>
      <c r="F668" s="443"/>
      <c r="G668" s="443">
        <v>600</v>
      </c>
      <c r="H668" s="443">
        <v>600</v>
      </c>
      <c r="I668" s="443"/>
      <c r="J668" s="180">
        <f t="shared" si="988"/>
        <v>0</v>
      </c>
      <c r="K668" s="443"/>
      <c r="L668" s="171">
        <f t="shared" si="989"/>
        <v>0</v>
      </c>
      <c r="M668" s="389" t="e">
        <f t="shared" si="990"/>
        <v>#DIV/0!</v>
      </c>
      <c r="N668" s="443">
        <f>H668</f>
        <v>600</v>
      </c>
      <c r="O668" s="443">
        <f t="shared" si="966"/>
        <v>0</v>
      </c>
      <c r="P668" s="171">
        <f t="shared" si="967"/>
        <v>1</v>
      </c>
      <c r="Q668" s="443">
        <f t="shared" si="991"/>
        <v>0</v>
      </c>
      <c r="R668" s="443">
        <f t="shared" si="968"/>
        <v>0</v>
      </c>
      <c r="S668" s="545"/>
      <c r="T668" s="69" t="b">
        <f t="shared" si="957"/>
        <v>0</v>
      </c>
      <c r="CJ668" s="69" t="b">
        <f t="shared" si="985"/>
        <v>1</v>
      </c>
    </row>
    <row r="669" spans="1:88" s="409" customFormat="1" x14ac:dyDescent="0.25">
      <c r="A669" s="394"/>
      <c r="B669" s="340" t="s">
        <v>32</v>
      </c>
      <c r="C669" s="340"/>
      <c r="D669" s="443"/>
      <c r="E669" s="443"/>
      <c r="F669" s="443"/>
      <c r="G669" s="443"/>
      <c r="H669" s="443"/>
      <c r="I669" s="443"/>
      <c r="J669" s="389" t="e">
        <f>I669/H669</f>
        <v>#DIV/0!</v>
      </c>
      <c r="K669" s="443"/>
      <c r="L669" s="251" t="e">
        <f>K669/H669</f>
        <v>#DIV/0!</v>
      </c>
      <c r="M669" s="389" t="e">
        <f>K669/I669</f>
        <v>#DIV/0!</v>
      </c>
      <c r="N669" s="443">
        <f>H669</f>
        <v>0</v>
      </c>
      <c r="O669" s="443">
        <f t="shared" si="966"/>
        <v>0</v>
      </c>
      <c r="P669" s="251" t="e">
        <f t="shared" si="967"/>
        <v>#DIV/0!</v>
      </c>
      <c r="Q669" s="443">
        <f t="shared" si="991"/>
        <v>0</v>
      </c>
      <c r="R669" s="443">
        <f t="shared" si="968"/>
        <v>0</v>
      </c>
      <c r="S669" s="545"/>
      <c r="T669" s="69" t="b">
        <f t="shared" si="957"/>
        <v>1</v>
      </c>
      <c r="CJ669" s="69" t="b">
        <f t="shared" si="985"/>
        <v>1</v>
      </c>
    </row>
    <row r="670" spans="1:88" s="409" customFormat="1" x14ac:dyDescent="0.25">
      <c r="A670" s="395"/>
      <c r="B670" s="340" t="s">
        <v>17</v>
      </c>
      <c r="C670" s="340"/>
      <c r="D670" s="443"/>
      <c r="E670" s="443"/>
      <c r="F670" s="443"/>
      <c r="G670" s="18"/>
      <c r="H670" s="18"/>
      <c r="I670" s="18"/>
      <c r="J670" s="180"/>
      <c r="K670" s="18"/>
      <c r="L670" s="171"/>
      <c r="M670" s="389"/>
      <c r="N670" s="443"/>
      <c r="O670" s="18">
        <f t="shared" si="966"/>
        <v>0</v>
      </c>
      <c r="P670" s="170" t="e">
        <f t="shared" si="967"/>
        <v>#DIV/0!</v>
      </c>
      <c r="Q670" s="443">
        <f t="shared" si="991"/>
        <v>0</v>
      </c>
      <c r="R670" s="18">
        <f t="shared" si="968"/>
        <v>0</v>
      </c>
      <c r="S670" s="546"/>
      <c r="T670" s="69" t="b">
        <f t="shared" si="957"/>
        <v>1</v>
      </c>
      <c r="CJ670" s="69" t="b">
        <f t="shared" si="985"/>
        <v>1</v>
      </c>
    </row>
    <row r="671" spans="1:88" s="410" customFormat="1" ht="178.5" customHeight="1" x14ac:dyDescent="0.25">
      <c r="A671" s="182" t="s">
        <v>327</v>
      </c>
      <c r="B671" s="392" t="s">
        <v>354</v>
      </c>
      <c r="C671" s="230" t="s">
        <v>23</v>
      </c>
      <c r="D671" s="64"/>
      <c r="E671" s="64"/>
      <c r="F671" s="64"/>
      <c r="G671" s="64">
        <f>SUM(G672:G676)</f>
        <v>500</v>
      </c>
      <c r="H671" s="64">
        <f>SUM(H672:H676)</f>
        <v>500</v>
      </c>
      <c r="I671" s="64">
        <f>SUM(I672:I676)</f>
        <v>0</v>
      </c>
      <c r="J671" s="169">
        <f>I671/H671</f>
        <v>0</v>
      </c>
      <c r="K671" s="64">
        <f>SUM(K672:K676)</f>
        <v>0</v>
      </c>
      <c r="L671" s="169">
        <f>K671/H671</f>
        <v>0</v>
      </c>
      <c r="M671" s="295" t="e">
        <f>K671/I671</f>
        <v>#DIV/0!</v>
      </c>
      <c r="N671" s="64">
        <f>SUM(N672:N676)</f>
        <v>500</v>
      </c>
      <c r="O671" s="64">
        <f t="shared" si="966"/>
        <v>0</v>
      </c>
      <c r="P671" s="169">
        <f t="shared" si="967"/>
        <v>1</v>
      </c>
      <c r="Q671" s="64">
        <f t="shared" si="991"/>
        <v>0</v>
      </c>
      <c r="R671" s="64">
        <f t="shared" si="968"/>
        <v>0</v>
      </c>
      <c r="S671" s="544" t="s">
        <v>355</v>
      </c>
      <c r="T671" s="60" t="b">
        <f t="shared" si="957"/>
        <v>0</v>
      </c>
      <c r="CJ671" s="69" t="b">
        <f t="shared" si="985"/>
        <v>1</v>
      </c>
    </row>
    <row r="672" spans="1:88" s="409" customFormat="1" x14ac:dyDescent="0.25">
      <c r="A672" s="183"/>
      <c r="B672" s="452" t="s">
        <v>149</v>
      </c>
      <c r="C672" s="452"/>
      <c r="D672" s="441"/>
      <c r="E672" s="441"/>
      <c r="F672" s="441"/>
      <c r="G672" s="173"/>
      <c r="H672" s="173"/>
      <c r="I672" s="173"/>
      <c r="J672" s="389" t="e">
        <f t="shared" ref="J672:J674" si="992">I672/H672</f>
        <v>#DIV/0!</v>
      </c>
      <c r="K672" s="173"/>
      <c r="L672" s="251" t="e">
        <f t="shared" ref="L672:L674" si="993">K672/H672</f>
        <v>#DIV/0!</v>
      </c>
      <c r="M672" s="389" t="e">
        <f t="shared" ref="M672:M674" si="994">K672/I672</f>
        <v>#DIV/0!</v>
      </c>
      <c r="N672" s="441"/>
      <c r="O672" s="173">
        <f t="shared" si="966"/>
        <v>0</v>
      </c>
      <c r="P672" s="251" t="e">
        <f t="shared" si="967"/>
        <v>#DIV/0!</v>
      </c>
      <c r="Q672" s="441">
        <f t="shared" si="991"/>
        <v>0</v>
      </c>
      <c r="R672" s="173">
        <f t="shared" si="968"/>
        <v>0</v>
      </c>
      <c r="S672" s="545"/>
      <c r="T672" s="69" t="b">
        <f t="shared" si="957"/>
        <v>1</v>
      </c>
      <c r="CJ672" s="69" t="b">
        <f t="shared" si="985"/>
        <v>1</v>
      </c>
    </row>
    <row r="673" spans="1:88" s="409" customFormat="1" x14ac:dyDescent="0.25">
      <c r="A673" s="183"/>
      <c r="B673" s="340" t="s">
        <v>14</v>
      </c>
      <c r="C673" s="340"/>
      <c r="D673" s="443"/>
      <c r="E673" s="443"/>
      <c r="F673" s="443"/>
      <c r="G673" s="65"/>
      <c r="H673" s="65"/>
      <c r="I673" s="65"/>
      <c r="J673" s="389" t="e">
        <f t="shared" si="992"/>
        <v>#DIV/0!</v>
      </c>
      <c r="K673" s="65"/>
      <c r="L673" s="251" t="e">
        <f t="shared" si="993"/>
        <v>#DIV/0!</v>
      </c>
      <c r="M673" s="389" t="e">
        <f t="shared" si="994"/>
        <v>#DIV/0!</v>
      </c>
      <c r="N673" s="443"/>
      <c r="O673" s="65">
        <f t="shared" si="966"/>
        <v>0</v>
      </c>
      <c r="P673" s="251" t="e">
        <f t="shared" si="967"/>
        <v>#DIV/0!</v>
      </c>
      <c r="Q673" s="443">
        <f t="shared" si="991"/>
        <v>0</v>
      </c>
      <c r="R673" s="65">
        <f t="shared" si="968"/>
        <v>0</v>
      </c>
      <c r="S673" s="545"/>
      <c r="T673" s="69" t="b">
        <f t="shared" si="957"/>
        <v>1</v>
      </c>
      <c r="CJ673" s="69" t="b">
        <f t="shared" si="985"/>
        <v>1</v>
      </c>
    </row>
    <row r="674" spans="1:88" s="409" customFormat="1" x14ac:dyDescent="0.25">
      <c r="A674" s="183"/>
      <c r="B674" s="340" t="s">
        <v>25</v>
      </c>
      <c r="C674" s="340"/>
      <c r="D674" s="443"/>
      <c r="E674" s="443"/>
      <c r="F674" s="443"/>
      <c r="G674" s="443">
        <v>500</v>
      </c>
      <c r="H674" s="443">
        <v>500</v>
      </c>
      <c r="I674" s="443"/>
      <c r="J674" s="180">
        <f t="shared" si="992"/>
        <v>0</v>
      </c>
      <c r="K674" s="443"/>
      <c r="L674" s="171">
        <f t="shared" si="993"/>
        <v>0</v>
      </c>
      <c r="M674" s="389" t="e">
        <f t="shared" si="994"/>
        <v>#DIV/0!</v>
      </c>
      <c r="N674" s="443">
        <f>H674</f>
        <v>500</v>
      </c>
      <c r="O674" s="443">
        <f t="shared" si="966"/>
        <v>0</v>
      </c>
      <c r="P674" s="171">
        <f t="shared" si="967"/>
        <v>1</v>
      </c>
      <c r="Q674" s="443">
        <f t="shared" si="991"/>
        <v>0</v>
      </c>
      <c r="R674" s="443">
        <f t="shared" si="968"/>
        <v>0</v>
      </c>
      <c r="S674" s="545"/>
      <c r="T674" s="69" t="b">
        <f t="shared" si="957"/>
        <v>0</v>
      </c>
      <c r="CJ674" s="69" t="b">
        <f t="shared" si="985"/>
        <v>1</v>
      </c>
    </row>
    <row r="675" spans="1:88" s="409" customFormat="1" x14ac:dyDescent="0.25">
      <c r="A675" s="183"/>
      <c r="B675" s="340" t="s">
        <v>32</v>
      </c>
      <c r="C675" s="340"/>
      <c r="D675" s="443"/>
      <c r="E675" s="443"/>
      <c r="F675" s="443"/>
      <c r="G675" s="443"/>
      <c r="H675" s="443"/>
      <c r="I675" s="443"/>
      <c r="J675" s="389" t="e">
        <f>I675/H675</f>
        <v>#DIV/0!</v>
      </c>
      <c r="K675" s="443"/>
      <c r="L675" s="251" t="e">
        <f>K675/H675</f>
        <v>#DIV/0!</v>
      </c>
      <c r="M675" s="389" t="e">
        <f>K675/I675</f>
        <v>#DIV/0!</v>
      </c>
      <c r="N675" s="443">
        <f>H675</f>
        <v>0</v>
      </c>
      <c r="O675" s="443">
        <f t="shared" si="966"/>
        <v>0</v>
      </c>
      <c r="P675" s="251" t="e">
        <f t="shared" si="967"/>
        <v>#DIV/0!</v>
      </c>
      <c r="Q675" s="443">
        <f t="shared" si="991"/>
        <v>0</v>
      </c>
      <c r="R675" s="443">
        <f t="shared" si="968"/>
        <v>0</v>
      </c>
      <c r="S675" s="545"/>
      <c r="T675" s="69" t="b">
        <f t="shared" si="957"/>
        <v>1</v>
      </c>
      <c r="CJ675" s="69" t="b">
        <f t="shared" si="985"/>
        <v>1</v>
      </c>
    </row>
    <row r="676" spans="1:88" s="409" customFormat="1" x14ac:dyDescent="0.25">
      <c r="A676" s="185"/>
      <c r="B676" s="340" t="s">
        <v>17</v>
      </c>
      <c r="C676" s="340"/>
      <c r="D676" s="443"/>
      <c r="E676" s="443"/>
      <c r="F676" s="443"/>
      <c r="G676" s="18"/>
      <c r="H676" s="18"/>
      <c r="I676" s="18"/>
      <c r="J676" s="180"/>
      <c r="K676" s="18"/>
      <c r="L676" s="171"/>
      <c r="M676" s="389"/>
      <c r="N676" s="443"/>
      <c r="O676" s="18">
        <f t="shared" si="966"/>
        <v>0</v>
      </c>
      <c r="P676" s="170" t="e">
        <f t="shared" si="967"/>
        <v>#DIV/0!</v>
      </c>
      <c r="Q676" s="443">
        <f t="shared" si="991"/>
        <v>0</v>
      </c>
      <c r="R676" s="18">
        <f t="shared" si="968"/>
        <v>0</v>
      </c>
      <c r="S676" s="546"/>
      <c r="T676" s="69" t="b">
        <f t="shared" si="957"/>
        <v>1</v>
      </c>
      <c r="CJ676" s="69" t="b">
        <f t="shared" si="985"/>
        <v>1</v>
      </c>
    </row>
    <row r="677" spans="1:88" s="410" customFormat="1" ht="46.5" x14ac:dyDescent="0.25">
      <c r="A677" s="182" t="s">
        <v>328</v>
      </c>
      <c r="B677" s="392" t="s">
        <v>356</v>
      </c>
      <c r="C677" s="230" t="s">
        <v>23</v>
      </c>
      <c r="D677" s="64"/>
      <c r="E677" s="64"/>
      <c r="F677" s="64"/>
      <c r="G677" s="65">
        <f>SUM(G678:G682)</f>
        <v>3278</v>
      </c>
      <c r="H677" s="65">
        <f>SUM(H678:H682)</f>
        <v>3278</v>
      </c>
      <c r="I677" s="65">
        <f>SUM(I678:I682)</f>
        <v>0</v>
      </c>
      <c r="J677" s="246">
        <f>I677/H677</f>
        <v>0</v>
      </c>
      <c r="K677" s="65">
        <f>SUM(K678:K682)</f>
        <v>0</v>
      </c>
      <c r="L677" s="246">
        <f>K677/H677</f>
        <v>0</v>
      </c>
      <c r="M677" s="251" t="e">
        <f>K677/I677</f>
        <v>#DIV/0!</v>
      </c>
      <c r="N677" s="65">
        <f>SUM(N678:N682)</f>
        <v>3278</v>
      </c>
      <c r="O677" s="65">
        <f t="shared" si="966"/>
        <v>0</v>
      </c>
      <c r="P677" s="246">
        <f t="shared" si="967"/>
        <v>1</v>
      </c>
      <c r="Q677" s="65">
        <f t="shared" si="991"/>
        <v>0</v>
      </c>
      <c r="R677" s="64">
        <f t="shared" si="968"/>
        <v>0</v>
      </c>
      <c r="S677" s="544"/>
      <c r="T677" s="60" t="b">
        <f t="shared" si="957"/>
        <v>0</v>
      </c>
      <c r="CJ677" s="69" t="b">
        <f t="shared" si="985"/>
        <v>1</v>
      </c>
    </row>
    <row r="678" spans="1:88" s="409" customFormat="1" x14ac:dyDescent="0.25">
      <c r="A678" s="183"/>
      <c r="B678" s="452" t="s">
        <v>149</v>
      </c>
      <c r="C678" s="452"/>
      <c r="D678" s="441"/>
      <c r="E678" s="441"/>
      <c r="F678" s="441"/>
      <c r="G678" s="173">
        <f t="shared" ref="G678:I678" si="995">G684+G690+G696+G702+G708+G714+G720+G726+G732</f>
        <v>0</v>
      </c>
      <c r="H678" s="173">
        <f t="shared" si="995"/>
        <v>0</v>
      </c>
      <c r="I678" s="173">
        <f t="shared" si="995"/>
        <v>0</v>
      </c>
      <c r="J678" s="389" t="e">
        <f t="shared" ref="J678:J682" si="996">I678/H678</f>
        <v>#DIV/0!</v>
      </c>
      <c r="K678" s="173">
        <f t="shared" ref="K678" si="997">K684+K690+K696+K702+K708+K714+K720+K726+K732</f>
        <v>0</v>
      </c>
      <c r="L678" s="251" t="e">
        <f t="shared" ref="L678:L682" si="998">K678/H678</f>
        <v>#DIV/0!</v>
      </c>
      <c r="M678" s="389" t="e">
        <f t="shared" ref="M678:M682" si="999">K678/I678</f>
        <v>#DIV/0!</v>
      </c>
      <c r="N678" s="441">
        <f t="shared" ref="N678:N682" si="1000">N684+N690+N696+N702+N708+N714+N720+N726+N732</f>
        <v>0</v>
      </c>
      <c r="O678" s="173">
        <f t="shared" si="966"/>
        <v>0</v>
      </c>
      <c r="P678" s="251" t="e">
        <f t="shared" si="967"/>
        <v>#DIV/0!</v>
      </c>
      <c r="Q678" s="441">
        <f t="shared" si="991"/>
        <v>0</v>
      </c>
      <c r="R678" s="441">
        <f t="shared" si="968"/>
        <v>0</v>
      </c>
      <c r="S678" s="545"/>
      <c r="T678" s="69" t="b">
        <f t="shared" si="957"/>
        <v>1</v>
      </c>
      <c r="CJ678" s="69" t="b">
        <f t="shared" si="985"/>
        <v>1</v>
      </c>
    </row>
    <row r="679" spans="1:88" s="409" customFormat="1" x14ac:dyDescent="0.25">
      <c r="A679" s="183"/>
      <c r="B679" s="340" t="s">
        <v>14</v>
      </c>
      <c r="C679" s="340"/>
      <c r="D679" s="443"/>
      <c r="E679" s="443"/>
      <c r="F679" s="443"/>
      <c r="G679" s="65">
        <f>G685+G691+G697+G703+G709+G715+G721+G727+G733</f>
        <v>0</v>
      </c>
      <c r="H679" s="65">
        <f>H685+H691+H697+H703+H709+H715+H721+H727+H733</f>
        <v>0</v>
      </c>
      <c r="I679" s="65">
        <f>I685+I691+I697+I703+I709+I715+I721+I727+I733</f>
        <v>0</v>
      </c>
      <c r="J679" s="389" t="e">
        <f t="shared" si="996"/>
        <v>#DIV/0!</v>
      </c>
      <c r="K679" s="65">
        <f>K685+K691+K697+K703+K709+K715+K721+K727+K733</f>
        <v>0</v>
      </c>
      <c r="L679" s="251" t="e">
        <f t="shared" si="998"/>
        <v>#DIV/0!</v>
      </c>
      <c r="M679" s="389" t="e">
        <f t="shared" si="999"/>
        <v>#DIV/0!</v>
      </c>
      <c r="N679" s="443">
        <f t="shared" si="1000"/>
        <v>0</v>
      </c>
      <c r="O679" s="65">
        <f t="shared" si="966"/>
        <v>0</v>
      </c>
      <c r="P679" s="251" t="e">
        <f t="shared" si="967"/>
        <v>#DIV/0!</v>
      </c>
      <c r="Q679" s="443">
        <f t="shared" si="991"/>
        <v>0</v>
      </c>
      <c r="R679" s="441">
        <f t="shared" si="968"/>
        <v>0</v>
      </c>
      <c r="S679" s="545"/>
      <c r="T679" s="69" t="b">
        <f t="shared" si="957"/>
        <v>1</v>
      </c>
      <c r="CJ679" s="69" t="b">
        <f t="shared" si="985"/>
        <v>1</v>
      </c>
    </row>
    <row r="680" spans="1:88" s="409" customFormat="1" x14ac:dyDescent="0.25">
      <c r="A680" s="183"/>
      <c r="B680" s="340" t="s">
        <v>25</v>
      </c>
      <c r="C680" s="340"/>
      <c r="D680" s="443"/>
      <c r="E680" s="443"/>
      <c r="F680" s="443"/>
      <c r="G680" s="443">
        <f t="shared" ref="G680:I682" si="1001">G686+G692+G698+G704+G710+G716+G722+G728+G734</f>
        <v>3278</v>
      </c>
      <c r="H680" s="443">
        <f t="shared" si="1001"/>
        <v>3278</v>
      </c>
      <c r="I680" s="443">
        <f t="shared" si="1001"/>
        <v>0</v>
      </c>
      <c r="J680" s="180">
        <f t="shared" si="996"/>
        <v>0</v>
      </c>
      <c r="K680" s="443">
        <f t="shared" ref="K680:K682" si="1002">K686+K692+K698+K704+K710+K716+K722+K728+K734</f>
        <v>0</v>
      </c>
      <c r="L680" s="246">
        <f t="shared" si="998"/>
        <v>0</v>
      </c>
      <c r="M680" s="389" t="e">
        <f t="shared" si="999"/>
        <v>#DIV/0!</v>
      </c>
      <c r="N680" s="443">
        <f t="shared" si="1000"/>
        <v>3278</v>
      </c>
      <c r="O680" s="443">
        <f t="shared" si="966"/>
        <v>0</v>
      </c>
      <c r="P680" s="171">
        <f t="shared" si="967"/>
        <v>1</v>
      </c>
      <c r="Q680" s="443">
        <f t="shared" si="991"/>
        <v>0</v>
      </c>
      <c r="R680" s="441">
        <f t="shared" si="968"/>
        <v>0</v>
      </c>
      <c r="S680" s="545"/>
      <c r="T680" s="69" t="b">
        <f t="shared" si="957"/>
        <v>0</v>
      </c>
      <c r="CJ680" s="69" t="b">
        <f t="shared" si="985"/>
        <v>1</v>
      </c>
    </row>
    <row r="681" spans="1:88" s="409" customFormat="1" x14ac:dyDescent="0.25">
      <c r="A681" s="183"/>
      <c r="B681" s="340" t="s">
        <v>32</v>
      </c>
      <c r="C681" s="340"/>
      <c r="D681" s="443"/>
      <c r="E681" s="443"/>
      <c r="F681" s="443"/>
      <c r="G681" s="443">
        <f t="shared" si="1001"/>
        <v>0</v>
      </c>
      <c r="H681" s="443">
        <f t="shared" si="1001"/>
        <v>0</v>
      </c>
      <c r="I681" s="443">
        <f t="shared" si="1001"/>
        <v>0</v>
      </c>
      <c r="J681" s="389" t="e">
        <f t="shared" si="996"/>
        <v>#DIV/0!</v>
      </c>
      <c r="K681" s="443">
        <f t="shared" si="1002"/>
        <v>0</v>
      </c>
      <c r="L681" s="251" t="e">
        <f t="shared" si="998"/>
        <v>#DIV/0!</v>
      </c>
      <c r="M681" s="389" t="e">
        <f t="shared" si="999"/>
        <v>#DIV/0!</v>
      </c>
      <c r="N681" s="443">
        <f t="shared" si="1000"/>
        <v>0</v>
      </c>
      <c r="O681" s="443">
        <f t="shared" si="966"/>
        <v>0</v>
      </c>
      <c r="P681" s="251" t="e">
        <f t="shared" si="967"/>
        <v>#DIV/0!</v>
      </c>
      <c r="Q681" s="443">
        <f t="shared" si="991"/>
        <v>0</v>
      </c>
      <c r="R681" s="441">
        <f t="shared" si="968"/>
        <v>0</v>
      </c>
      <c r="S681" s="545"/>
      <c r="T681" s="69" t="b">
        <f t="shared" ref="T681:T742" si="1003">H693-K693=Q693</f>
        <v>1</v>
      </c>
      <c r="CJ681" s="69" t="b">
        <f t="shared" si="985"/>
        <v>1</v>
      </c>
    </row>
    <row r="682" spans="1:88" s="409" customFormat="1" x14ac:dyDescent="0.25">
      <c r="A682" s="185"/>
      <c r="B682" s="340" t="s">
        <v>17</v>
      </c>
      <c r="C682" s="340"/>
      <c r="D682" s="443"/>
      <c r="E682" s="443"/>
      <c r="F682" s="443"/>
      <c r="G682" s="18">
        <f t="shared" si="1001"/>
        <v>0</v>
      </c>
      <c r="H682" s="18">
        <f t="shared" si="1001"/>
        <v>0</v>
      </c>
      <c r="I682" s="18">
        <f t="shared" si="1001"/>
        <v>0</v>
      </c>
      <c r="J682" s="179" t="e">
        <f t="shared" si="996"/>
        <v>#DIV/0!</v>
      </c>
      <c r="K682" s="510">
        <f t="shared" si="1002"/>
        <v>0</v>
      </c>
      <c r="L682" s="170" t="e">
        <f t="shared" si="998"/>
        <v>#DIV/0!</v>
      </c>
      <c r="M682" s="389" t="e">
        <f t="shared" si="999"/>
        <v>#DIV/0!</v>
      </c>
      <c r="N682" s="443">
        <f t="shared" si="1000"/>
        <v>0</v>
      </c>
      <c r="O682" s="18">
        <f t="shared" si="966"/>
        <v>0</v>
      </c>
      <c r="P682" s="170" t="e">
        <f t="shared" si="967"/>
        <v>#DIV/0!</v>
      </c>
      <c r="Q682" s="443">
        <f t="shared" si="991"/>
        <v>0</v>
      </c>
      <c r="R682" s="441">
        <f t="shared" si="968"/>
        <v>0</v>
      </c>
      <c r="S682" s="546"/>
      <c r="T682" s="69" t="b">
        <f t="shared" si="1003"/>
        <v>1</v>
      </c>
      <c r="CJ682" s="69" t="b">
        <f t="shared" si="985"/>
        <v>1</v>
      </c>
    </row>
    <row r="683" spans="1:88" s="410" customFormat="1" ht="186" x14ac:dyDescent="0.25">
      <c r="A683" s="388" t="s">
        <v>329</v>
      </c>
      <c r="B683" s="511" t="s">
        <v>357</v>
      </c>
      <c r="C683" s="250" t="s">
        <v>23</v>
      </c>
      <c r="D683" s="65"/>
      <c r="E683" s="65"/>
      <c r="F683" s="65"/>
      <c r="G683" s="65">
        <f>SUM(G684:G688)</f>
        <v>100</v>
      </c>
      <c r="H683" s="65">
        <f>SUM(H684:H688)</f>
        <v>100</v>
      </c>
      <c r="I683" s="65">
        <f>SUM(I684:I688)</f>
        <v>0</v>
      </c>
      <c r="J683" s="246">
        <f>I683/H683</f>
        <v>0</v>
      </c>
      <c r="K683" s="65">
        <f>SUM(K684:K688)</f>
        <v>0</v>
      </c>
      <c r="L683" s="246">
        <f>K683/H683</f>
        <v>0</v>
      </c>
      <c r="M683" s="251" t="e">
        <f>K683/I683</f>
        <v>#DIV/0!</v>
      </c>
      <c r="N683" s="65">
        <f>SUM(N684:N688)</f>
        <v>100</v>
      </c>
      <c r="O683" s="65">
        <f t="shared" si="966"/>
        <v>0</v>
      </c>
      <c r="P683" s="246">
        <f t="shared" si="967"/>
        <v>1</v>
      </c>
      <c r="Q683" s="65">
        <f t="shared" si="991"/>
        <v>0</v>
      </c>
      <c r="R683" s="65">
        <f t="shared" si="968"/>
        <v>0</v>
      </c>
      <c r="S683" s="446" t="s">
        <v>363</v>
      </c>
      <c r="T683" s="60" t="b">
        <f t="shared" si="1003"/>
        <v>0</v>
      </c>
      <c r="CJ683" s="69" t="b">
        <f t="shared" si="985"/>
        <v>1</v>
      </c>
    </row>
    <row r="684" spans="1:88" s="409" customFormat="1" x14ac:dyDescent="0.25">
      <c r="A684" s="383"/>
      <c r="B684" s="452" t="s">
        <v>149</v>
      </c>
      <c r="C684" s="452"/>
      <c r="D684" s="441"/>
      <c r="E684" s="441"/>
      <c r="F684" s="441"/>
      <c r="G684" s="173"/>
      <c r="H684" s="173"/>
      <c r="I684" s="173"/>
      <c r="J684" s="389" t="e">
        <f t="shared" ref="J684:J686" si="1004">I684/H684</f>
        <v>#DIV/0!</v>
      </c>
      <c r="K684" s="173"/>
      <c r="L684" s="251" t="e">
        <f t="shared" ref="L684:L686" si="1005">K684/H684</f>
        <v>#DIV/0!</v>
      </c>
      <c r="M684" s="389"/>
      <c r="N684" s="441"/>
      <c r="O684" s="173">
        <f t="shared" si="966"/>
        <v>0</v>
      </c>
      <c r="P684" s="251" t="e">
        <f t="shared" si="967"/>
        <v>#DIV/0!</v>
      </c>
      <c r="Q684" s="441">
        <f t="shared" si="991"/>
        <v>0</v>
      </c>
      <c r="R684" s="173">
        <f t="shared" si="968"/>
        <v>0</v>
      </c>
      <c r="S684" s="447"/>
      <c r="T684" s="69" t="b">
        <f t="shared" si="1003"/>
        <v>1</v>
      </c>
      <c r="CJ684" s="69" t="b">
        <f t="shared" si="985"/>
        <v>1</v>
      </c>
    </row>
    <row r="685" spans="1:88" s="409" customFormat="1" x14ac:dyDescent="0.25">
      <c r="A685" s="383"/>
      <c r="B685" s="340" t="s">
        <v>14</v>
      </c>
      <c r="C685" s="340"/>
      <c r="D685" s="443"/>
      <c r="E685" s="443"/>
      <c r="F685" s="443"/>
      <c r="G685" s="65"/>
      <c r="H685" s="65"/>
      <c r="I685" s="65"/>
      <c r="J685" s="389" t="e">
        <f t="shared" si="1004"/>
        <v>#DIV/0!</v>
      </c>
      <c r="K685" s="65"/>
      <c r="L685" s="251" t="e">
        <f t="shared" si="1005"/>
        <v>#DIV/0!</v>
      </c>
      <c r="M685" s="389" t="e">
        <f t="shared" ref="M685:M686" si="1006">K685/I685</f>
        <v>#DIV/0!</v>
      </c>
      <c r="N685" s="443">
        <f>H685</f>
        <v>0</v>
      </c>
      <c r="O685" s="65">
        <f t="shared" si="966"/>
        <v>0</v>
      </c>
      <c r="P685" s="251" t="e">
        <f t="shared" si="967"/>
        <v>#DIV/0!</v>
      </c>
      <c r="Q685" s="443">
        <f t="shared" si="991"/>
        <v>0</v>
      </c>
      <c r="R685" s="65">
        <f t="shared" si="968"/>
        <v>0</v>
      </c>
      <c r="S685" s="447"/>
      <c r="T685" s="69" t="b">
        <f t="shared" si="1003"/>
        <v>1</v>
      </c>
      <c r="CJ685" s="69" t="b">
        <f t="shared" si="985"/>
        <v>1</v>
      </c>
    </row>
    <row r="686" spans="1:88" s="409" customFormat="1" x14ac:dyDescent="0.25">
      <c r="A686" s="383"/>
      <c r="B686" s="340" t="s">
        <v>25</v>
      </c>
      <c r="C686" s="340"/>
      <c r="D686" s="443"/>
      <c r="E686" s="443"/>
      <c r="F686" s="443"/>
      <c r="G686" s="443">
        <v>100</v>
      </c>
      <c r="H686" s="443">
        <v>100</v>
      </c>
      <c r="I686" s="443"/>
      <c r="J686" s="180">
        <f t="shared" si="1004"/>
        <v>0</v>
      </c>
      <c r="K686" s="443"/>
      <c r="L686" s="246">
        <f t="shared" si="1005"/>
        <v>0</v>
      </c>
      <c r="M686" s="389" t="e">
        <f t="shared" si="1006"/>
        <v>#DIV/0!</v>
      </c>
      <c r="N686" s="443">
        <f>H686</f>
        <v>100</v>
      </c>
      <c r="O686" s="443">
        <f t="shared" si="966"/>
        <v>0</v>
      </c>
      <c r="P686" s="171">
        <f t="shared" si="967"/>
        <v>1</v>
      </c>
      <c r="Q686" s="443">
        <f t="shared" si="991"/>
        <v>0</v>
      </c>
      <c r="R686" s="443">
        <f t="shared" si="968"/>
        <v>0</v>
      </c>
      <c r="S686" s="447"/>
      <c r="T686" s="69" t="b">
        <f t="shared" si="1003"/>
        <v>0</v>
      </c>
      <c r="CJ686" s="69" t="b">
        <f t="shared" si="985"/>
        <v>1</v>
      </c>
    </row>
    <row r="687" spans="1:88" s="409" customFormat="1" x14ac:dyDescent="0.25">
      <c r="A687" s="383"/>
      <c r="B687" s="340" t="s">
        <v>32</v>
      </c>
      <c r="C687" s="340"/>
      <c r="D687" s="443"/>
      <c r="E687" s="443"/>
      <c r="F687" s="443"/>
      <c r="G687" s="443"/>
      <c r="H687" s="443"/>
      <c r="I687" s="443"/>
      <c r="J687" s="389" t="e">
        <f>I687/H687</f>
        <v>#DIV/0!</v>
      </c>
      <c r="K687" s="443"/>
      <c r="L687" s="251" t="e">
        <f>K687/H687</f>
        <v>#DIV/0!</v>
      </c>
      <c r="M687" s="389" t="e">
        <f>K687/I687</f>
        <v>#DIV/0!</v>
      </c>
      <c r="N687" s="443">
        <f>H687</f>
        <v>0</v>
      </c>
      <c r="O687" s="443">
        <f t="shared" si="966"/>
        <v>0</v>
      </c>
      <c r="P687" s="251" t="e">
        <f t="shared" si="967"/>
        <v>#DIV/0!</v>
      </c>
      <c r="Q687" s="443">
        <f t="shared" si="991"/>
        <v>0</v>
      </c>
      <c r="R687" s="443">
        <f t="shared" si="968"/>
        <v>0</v>
      </c>
      <c r="S687" s="447"/>
      <c r="T687" s="69" t="b">
        <f t="shared" si="1003"/>
        <v>1</v>
      </c>
      <c r="CJ687" s="69" t="b">
        <f t="shared" si="985"/>
        <v>1</v>
      </c>
    </row>
    <row r="688" spans="1:88" s="409" customFormat="1" x14ac:dyDescent="0.25">
      <c r="A688" s="386"/>
      <c r="B688" s="340" t="s">
        <v>17</v>
      </c>
      <c r="C688" s="340"/>
      <c r="D688" s="443"/>
      <c r="E688" s="443"/>
      <c r="F688" s="443"/>
      <c r="G688" s="18"/>
      <c r="H688" s="18"/>
      <c r="I688" s="18"/>
      <c r="J688" s="180"/>
      <c r="K688" s="18"/>
      <c r="L688" s="171"/>
      <c r="M688" s="389"/>
      <c r="N688" s="443"/>
      <c r="O688" s="18">
        <f t="shared" si="966"/>
        <v>0</v>
      </c>
      <c r="P688" s="170" t="e">
        <f t="shared" si="967"/>
        <v>#DIV/0!</v>
      </c>
      <c r="Q688" s="443">
        <f t="shared" si="991"/>
        <v>0</v>
      </c>
      <c r="R688" s="18">
        <f t="shared" si="968"/>
        <v>0</v>
      </c>
      <c r="S688" s="448"/>
      <c r="T688" s="69" t="b">
        <f t="shared" si="1003"/>
        <v>1</v>
      </c>
      <c r="CJ688" s="69" t="b">
        <f t="shared" si="985"/>
        <v>1</v>
      </c>
    </row>
    <row r="689" spans="1:88" s="410" customFormat="1" ht="139.5" x14ac:dyDescent="0.25">
      <c r="A689" s="388" t="s">
        <v>330</v>
      </c>
      <c r="B689" s="511" t="s">
        <v>358</v>
      </c>
      <c r="C689" s="250" t="s">
        <v>23</v>
      </c>
      <c r="D689" s="65"/>
      <c r="E689" s="65"/>
      <c r="F689" s="65"/>
      <c r="G689" s="65">
        <f>SUM(G690:G694)</f>
        <v>250</v>
      </c>
      <c r="H689" s="65">
        <f>SUM(H690:H694)</f>
        <v>250</v>
      </c>
      <c r="I689" s="65">
        <f>SUM(I690:I694)</f>
        <v>0</v>
      </c>
      <c r="J689" s="246">
        <f>I689/H689</f>
        <v>0</v>
      </c>
      <c r="K689" s="65">
        <f>SUM(K690:K694)</f>
        <v>0</v>
      </c>
      <c r="L689" s="246">
        <f>K689/H689</f>
        <v>0</v>
      </c>
      <c r="M689" s="251" t="e">
        <f>K689/I689</f>
        <v>#DIV/0!</v>
      </c>
      <c r="N689" s="65">
        <f>SUM(N690:N694)</f>
        <v>250</v>
      </c>
      <c r="O689" s="65">
        <f t="shared" si="966"/>
        <v>0</v>
      </c>
      <c r="P689" s="246">
        <f t="shared" ref="P689:P717" si="1007">N689/H689</f>
        <v>1</v>
      </c>
      <c r="Q689" s="65">
        <f t="shared" si="991"/>
        <v>0</v>
      </c>
      <c r="R689" s="65">
        <f t="shared" si="968"/>
        <v>0</v>
      </c>
      <c r="S689" s="446" t="s">
        <v>364</v>
      </c>
      <c r="T689" s="60" t="b">
        <f t="shared" si="1003"/>
        <v>0</v>
      </c>
      <c r="CJ689" s="69" t="b">
        <f t="shared" si="985"/>
        <v>1</v>
      </c>
    </row>
    <row r="690" spans="1:88" s="409" customFormat="1" x14ac:dyDescent="0.25">
      <c r="A690" s="383"/>
      <c r="B690" s="452" t="s">
        <v>149</v>
      </c>
      <c r="C690" s="452"/>
      <c r="D690" s="441"/>
      <c r="E690" s="441"/>
      <c r="F690" s="441"/>
      <c r="G690" s="173"/>
      <c r="H690" s="173"/>
      <c r="I690" s="173"/>
      <c r="J690" s="389" t="e">
        <f t="shared" ref="J690:J692" si="1008">I690/H690</f>
        <v>#DIV/0!</v>
      </c>
      <c r="K690" s="173"/>
      <c r="L690" s="251" t="e">
        <f t="shared" ref="L690:L692" si="1009">K690/H690</f>
        <v>#DIV/0!</v>
      </c>
      <c r="M690" s="389" t="e">
        <f t="shared" ref="M690:M692" si="1010">K690/I690</f>
        <v>#DIV/0!</v>
      </c>
      <c r="N690" s="441"/>
      <c r="O690" s="173">
        <f t="shared" si="966"/>
        <v>0</v>
      </c>
      <c r="P690" s="251" t="e">
        <f t="shared" si="1007"/>
        <v>#DIV/0!</v>
      </c>
      <c r="Q690" s="441">
        <f t="shared" si="991"/>
        <v>0</v>
      </c>
      <c r="R690" s="173">
        <f t="shared" si="968"/>
        <v>0</v>
      </c>
      <c r="S690" s="447"/>
      <c r="T690" s="69" t="b">
        <f t="shared" si="1003"/>
        <v>1</v>
      </c>
      <c r="CJ690" s="69" t="b">
        <f t="shared" si="985"/>
        <v>1</v>
      </c>
    </row>
    <row r="691" spans="1:88" s="409" customFormat="1" x14ac:dyDescent="0.25">
      <c r="A691" s="383"/>
      <c r="B691" s="340" t="s">
        <v>14</v>
      </c>
      <c r="C691" s="340"/>
      <c r="D691" s="443"/>
      <c r="E691" s="443"/>
      <c r="F691" s="443"/>
      <c r="G691" s="65"/>
      <c r="H691" s="65"/>
      <c r="I691" s="65"/>
      <c r="J691" s="389" t="e">
        <f t="shared" si="1008"/>
        <v>#DIV/0!</v>
      </c>
      <c r="K691" s="65"/>
      <c r="L691" s="251" t="e">
        <f t="shared" si="1009"/>
        <v>#DIV/0!</v>
      </c>
      <c r="M691" s="389" t="e">
        <f t="shared" si="1010"/>
        <v>#DIV/0!</v>
      </c>
      <c r="N691" s="443">
        <f>H691</f>
        <v>0</v>
      </c>
      <c r="O691" s="65">
        <f t="shared" si="966"/>
        <v>0</v>
      </c>
      <c r="P691" s="251" t="e">
        <f t="shared" si="1007"/>
        <v>#DIV/0!</v>
      </c>
      <c r="Q691" s="443">
        <f t="shared" si="991"/>
        <v>0</v>
      </c>
      <c r="R691" s="65">
        <f t="shared" si="968"/>
        <v>0</v>
      </c>
      <c r="S691" s="447"/>
      <c r="T691" s="69" t="b">
        <f t="shared" si="1003"/>
        <v>1</v>
      </c>
      <c r="CJ691" s="69" t="b">
        <f t="shared" si="985"/>
        <v>1</v>
      </c>
    </row>
    <row r="692" spans="1:88" s="409" customFormat="1" x14ac:dyDescent="0.25">
      <c r="A692" s="383"/>
      <c r="B692" s="340" t="s">
        <v>25</v>
      </c>
      <c r="C692" s="340"/>
      <c r="D692" s="443"/>
      <c r="E692" s="443"/>
      <c r="F692" s="443"/>
      <c r="G692" s="443">
        <v>250</v>
      </c>
      <c r="H692" s="443">
        <v>250</v>
      </c>
      <c r="I692" s="443"/>
      <c r="J692" s="180">
        <f t="shared" si="1008"/>
        <v>0</v>
      </c>
      <c r="K692" s="443"/>
      <c r="L692" s="246">
        <f t="shared" si="1009"/>
        <v>0</v>
      </c>
      <c r="M692" s="389" t="e">
        <f t="shared" si="1010"/>
        <v>#DIV/0!</v>
      </c>
      <c r="N692" s="443">
        <f>H692</f>
        <v>250</v>
      </c>
      <c r="O692" s="443">
        <f t="shared" si="966"/>
        <v>0</v>
      </c>
      <c r="P692" s="171">
        <f t="shared" si="1007"/>
        <v>1</v>
      </c>
      <c r="Q692" s="443">
        <f t="shared" si="991"/>
        <v>0</v>
      </c>
      <c r="R692" s="443">
        <f t="shared" si="968"/>
        <v>0</v>
      </c>
      <c r="S692" s="447"/>
      <c r="T692" s="69" t="b">
        <f t="shared" si="1003"/>
        <v>0</v>
      </c>
      <c r="CJ692" s="69" t="b">
        <f t="shared" si="985"/>
        <v>1</v>
      </c>
    </row>
    <row r="693" spans="1:88" s="409" customFormat="1" x14ac:dyDescent="0.25">
      <c r="A693" s="383"/>
      <c r="B693" s="340" t="s">
        <v>32</v>
      </c>
      <c r="C693" s="340"/>
      <c r="D693" s="443"/>
      <c r="E693" s="443"/>
      <c r="F693" s="443"/>
      <c r="G693" s="443"/>
      <c r="H693" s="443"/>
      <c r="I693" s="443"/>
      <c r="J693" s="389" t="e">
        <f>I693/H693</f>
        <v>#DIV/0!</v>
      </c>
      <c r="K693" s="443"/>
      <c r="L693" s="251" t="e">
        <f>K693/H693</f>
        <v>#DIV/0!</v>
      </c>
      <c r="M693" s="389" t="e">
        <f>K693/I693</f>
        <v>#DIV/0!</v>
      </c>
      <c r="N693" s="443">
        <f>H693</f>
        <v>0</v>
      </c>
      <c r="O693" s="443">
        <f t="shared" si="966"/>
        <v>0</v>
      </c>
      <c r="P693" s="251" t="e">
        <f t="shared" si="1007"/>
        <v>#DIV/0!</v>
      </c>
      <c r="Q693" s="443">
        <f t="shared" si="991"/>
        <v>0</v>
      </c>
      <c r="R693" s="443">
        <f t="shared" si="968"/>
        <v>0</v>
      </c>
      <c r="S693" s="447"/>
      <c r="T693" s="69" t="b">
        <f t="shared" si="1003"/>
        <v>1</v>
      </c>
      <c r="CJ693" s="69" t="b">
        <f t="shared" si="985"/>
        <v>1</v>
      </c>
    </row>
    <row r="694" spans="1:88" s="409" customFormat="1" x14ac:dyDescent="0.25">
      <c r="A694" s="386"/>
      <c r="B694" s="340" t="s">
        <v>17</v>
      </c>
      <c r="C694" s="340"/>
      <c r="D694" s="443"/>
      <c r="E694" s="443"/>
      <c r="F694" s="443"/>
      <c r="G694" s="18"/>
      <c r="H694" s="18"/>
      <c r="I694" s="18"/>
      <c r="J694" s="180"/>
      <c r="K694" s="18"/>
      <c r="L694" s="171"/>
      <c r="M694" s="389"/>
      <c r="N694" s="443"/>
      <c r="O694" s="18">
        <f t="shared" si="966"/>
        <v>0</v>
      </c>
      <c r="P694" s="170" t="e">
        <f t="shared" si="1007"/>
        <v>#DIV/0!</v>
      </c>
      <c r="Q694" s="443">
        <f t="shared" si="991"/>
        <v>0</v>
      </c>
      <c r="R694" s="18">
        <f t="shared" si="968"/>
        <v>0</v>
      </c>
      <c r="S694" s="448"/>
      <c r="T694" s="69" t="b">
        <f t="shared" si="1003"/>
        <v>1</v>
      </c>
      <c r="CJ694" s="69" t="b">
        <f t="shared" si="985"/>
        <v>1</v>
      </c>
    </row>
    <row r="695" spans="1:88" s="410" customFormat="1" ht="171" customHeight="1" x14ac:dyDescent="0.25">
      <c r="A695" s="388" t="s">
        <v>331</v>
      </c>
      <c r="B695" s="511" t="s">
        <v>359</v>
      </c>
      <c r="C695" s="250" t="s">
        <v>23</v>
      </c>
      <c r="D695" s="65"/>
      <c r="E695" s="65"/>
      <c r="F695" s="65"/>
      <c r="G695" s="65">
        <f>SUM(G696:G700)</f>
        <v>10</v>
      </c>
      <c r="H695" s="65">
        <f>SUM(H696:H700)</f>
        <v>10</v>
      </c>
      <c r="I695" s="65">
        <f>SUM(I696:I700)</f>
        <v>0</v>
      </c>
      <c r="J695" s="246">
        <f>I695/H695</f>
        <v>0</v>
      </c>
      <c r="K695" s="65">
        <f>SUM(K696:K700)</f>
        <v>0</v>
      </c>
      <c r="L695" s="246">
        <f>K695/H695</f>
        <v>0</v>
      </c>
      <c r="M695" s="251" t="e">
        <f>K695/I695</f>
        <v>#DIV/0!</v>
      </c>
      <c r="N695" s="65">
        <f>SUM(N696:N700)</f>
        <v>10</v>
      </c>
      <c r="O695" s="65">
        <f t="shared" si="966"/>
        <v>0</v>
      </c>
      <c r="P695" s="246">
        <f t="shared" si="1007"/>
        <v>1</v>
      </c>
      <c r="Q695" s="65">
        <f t="shared" si="991"/>
        <v>0</v>
      </c>
      <c r="R695" s="65">
        <f t="shared" si="968"/>
        <v>0</v>
      </c>
      <c r="S695" s="446" t="s">
        <v>365</v>
      </c>
      <c r="T695" s="60" t="b">
        <f t="shared" si="1003"/>
        <v>0</v>
      </c>
      <c r="CJ695" s="69" t="b">
        <f t="shared" si="985"/>
        <v>1</v>
      </c>
    </row>
    <row r="696" spans="1:88" s="409" customFormat="1" x14ac:dyDescent="0.25">
      <c r="A696" s="383"/>
      <c r="B696" s="452" t="s">
        <v>149</v>
      </c>
      <c r="C696" s="452"/>
      <c r="D696" s="441"/>
      <c r="E696" s="441"/>
      <c r="F696" s="441"/>
      <c r="G696" s="173"/>
      <c r="H696" s="173"/>
      <c r="I696" s="173"/>
      <c r="J696" s="389" t="e">
        <f t="shared" ref="J696:J698" si="1011">I696/H696</f>
        <v>#DIV/0!</v>
      </c>
      <c r="K696" s="173"/>
      <c r="L696" s="251" t="e">
        <f t="shared" ref="L696:L698" si="1012">K696/H696</f>
        <v>#DIV/0!</v>
      </c>
      <c r="M696" s="389" t="e">
        <f t="shared" ref="M696:M698" si="1013">K696/I696</f>
        <v>#DIV/0!</v>
      </c>
      <c r="N696" s="441"/>
      <c r="O696" s="173">
        <f t="shared" si="966"/>
        <v>0</v>
      </c>
      <c r="P696" s="251" t="e">
        <f t="shared" si="1007"/>
        <v>#DIV/0!</v>
      </c>
      <c r="Q696" s="441">
        <f t="shared" si="991"/>
        <v>0</v>
      </c>
      <c r="R696" s="173">
        <f t="shared" si="968"/>
        <v>0</v>
      </c>
      <c r="S696" s="447"/>
      <c r="T696" s="69" t="b">
        <f t="shared" si="1003"/>
        <v>1</v>
      </c>
      <c r="CJ696" s="69" t="b">
        <f t="shared" si="985"/>
        <v>1</v>
      </c>
    </row>
    <row r="697" spans="1:88" s="409" customFormat="1" x14ac:dyDescent="0.25">
      <c r="A697" s="383"/>
      <c r="B697" s="340" t="s">
        <v>14</v>
      </c>
      <c r="C697" s="340"/>
      <c r="D697" s="443"/>
      <c r="E697" s="443"/>
      <c r="F697" s="443"/>
      <c r="G697" s="65"/>
      <c r="H697" s="65"/>
      <c r="I697" s="65"/>
      <c r="J697" s="389" t="e">
        <f t="shared" si="1011"/>
        <v>#DIV/0!</v>
      </c>
      <c r="K697" s="65"/>
      <c r="L697" s="251" t="e">
        <f t="shared" si="1012"/>
        <v>#DIV/0!</v>
      </c>
      <c r="M697" s="389" t="e">
        <f t="shared" si="1013"/>
        <v>#DIV/0!</v>
      </c>
      <c r="N697" s="443">
        <f>H697</f>
        <v>0</v>
      </c>
      <c r="O697" s="65">
        <f t="shared" si="966"/>
        <v>0</v>
      </c>
      <c r="P697" s="251" t="e">
        <f t="shared" si="1007"/>
        <v>#DIV/0!</v>
      </c>
      <c r="Q697" s="443">
        <f t="shared" si="991"/>
        <v>0</v>
      </c>
      <c r="R697" s="65">
        <f t="shared" si="968"/>
        <v>0</v>
      </c>
      <c r="S697" s="447"/>
      <c r="T697" s="69" t="b">
        <f t="shared" si="1003"/>
        <v>1</v>
      </c>
      <c r="CJ697" s="69" t="b">
        <f t="shared" si="985"/>
        <v>1</v>
      </c>
    </row>
    <row r="698" spans="1:88" s="409" customFormat="1" x14ac:dyDescent="0.25">
      <c r="A698" s="383"/>
      <c r="B698" s="340" t="s">
        <v>25</v>
      </c>
      <c r="C698" s="340"/>
      <c r="D698" s="443"/>
      <c r="E698" s="443"/>
      <c r="F698" s="443"/>
      <c r="G698" s="443">
        <v>10</v>
      </c>
      <c r="H698" s="443">
        <v>10</v>
      </c>
      <c r="I698" s="443"/>
      <c r="J698" s="180">
        <f t="shared" si="1011"/>
        <v>0</v>
      </c>
      <c r="K698" s="443"/>
      <c r="L698" s="246">
        <f t="shared" si="1012"/>
        <v>0</v>
      </c>
      <c r="M698" s="389" t="e">
        <f t="shared" si="1013"/>
        <v>#DIV/0!</v>
      </c>
      <c r="N698" s="443">
        <f>H698</f>
        <v>10</v>
      </c>
      <c r="O698" s="443">
        <f t="shared" si="966"/>
        <v>0</v>
      </c>
      <c r="P698" s="171">
        <f t="shared" si="1007"/>
        <v>1</v>
      </c>
      <c r="Q698" s="443">
        <f t="shared" si="991"/>
        <v>0</v>
      </c>
      <c r="R698" s="443">
        <f t="shared" si="968"/>
        <v>0</v>
      </c>
      <c r="S698" s="447"/>
      <c r="T698" s="69" t="b">
        <f t="shared" si="1003"/>
        <v>0</v>
      </c>
      <c r="CJ698" s="69" t="b">
        <f t="shared" si="985"/>
        <v>1</v>
      </c>
    </row>
    <row r="699" spans="1:88" s="409" customFormat="1" x14ac:dyDescent="0.25">
      <c r="A699" s="383"/>
      <c r="B699" s="340" t="s">
        <v>32</v>
      </c>
      <c r="C699" s="340"/>
      <c r="D699" s="443"/>
      <c r="E699" s="443"/>
      <c r="F699" s="443"/>
      <c r="G699" s="443"/>
      <c r="H699" s="443"/>
      <c r="I699" s="443"/>
      <c r="J699" s="389" t="e">
        <f>I699/H699</f>
        <v>#DIV/0!</v>
      </c>
      <c r="K699" s="443"/>
      <c r="L699" s="251" t="e">
        <f>K699/H699</f>
        <v>#DIV/0!</v>
      </c>
      <c r="M699" s="389" t="e">
        <f>K699/I699</f>
        <v>#DIV/0!</v>
      </c>
      <c r="N699" s="443">
        <f>H699</f>
        <v>0</v>
      </c>
      <c r="O699" s="443">
        <f t="shared" si="966"/>
        <v>0</v>
      </c>
      <c r="P699" s="251" t="e">
        <f t="shared" si="1007"/>
        <v>#DIV/0!</v>
      </c>
      <c r="Q699" s="443">
        <f t="shared" si="991"/>
        <v>0</v>
      </c>
      <c r="R699" s="443">
        <f t="shared" si="968"/>
        <v>0</v>
      </c>
      <c r="S699" s="447"/>
      <c r="T699" s="69" t="b">
        <f t="shared" si="1003"/>
        <v>1</v>
      </c>
      <c r="CJ699" s="69" t="b">
        <f t="shared" si="985"/>
        <v>1</v>
      </c>
    </row>
    <row r="700" spans="1:88" s="409" customFormat="1" x14ac:dyDescent="0.25">
      <c r="A700" s="386"/>
      <c r="B700" s="340" t="s">
        <v>17</v>
      </c>
      <c r="C700" s="340"/>
      <c r="D700" s="443"/>
      <c r="E700" s="443"/>
      <c r="F700" s="443"/>
      <c r="G700" s="18"/>
      <c r="H700" s="18"/>
      <c r="I700" s="18"/>
      <c r="J700" s="180"/>
      <c r="K700" s="18"/>
      <c r="L700" s="171"/>
      <c r="M700" s="389"/>
      <c r="N700" s="443"/>
      <c r="O700" s="18">
        <f t="shared" si="966"/>
        <v>0</v>
      </c>
      <c r="P700" s="170" t="e">
        <f t="shared" si="1007"/>
        <v>#DIV/0!</v>
      </c>
      <c r="Q700" s="443">
        <f t="shared" si="991"/>
        <v>0</v>
      </c>
      <c r="R700" s="18">
        <f t="shared" si="968"/>
        <v>0</v>
      </c>
      <c r="S700" s="448"/>
      <c r="T700" s="69" t="b">
        <f t="shared" si="1003"/>
        <v>1</v>
      </c>
      <c r="CJ700" s="69" t="b">
        <f t="shared" si="985"/>
        <v>1</v>
      </c>
    </row>
    <row r="701" spans="1:88" s="410" customFormat="1" ht="105" customHeight="1" x14ac:dyDescent="0.25">
      <c r="A701" s="388" t="s">
        <v>332</v>
      </c>
      <c r="B701" s="511" t="s">
        <v>360</v>
      </c>
      <c r="C701" s="250" t="s">
        <v>23</v>
      </c>
      <c r="D701" s="65"/>
      <c r="E701" s="65"/>
      <c r="F701" s="65"/>
      <c r="G701" s="65">
        <f>SUM(G702:G706)</f>
        <v>50</v>
      </c>
      <c r="H701" s="65">
        <f>SUM(H702:H706)</f>
        <v>50</v>
      </c>
      <c r="I701" s="65">
        <f>SUM(I702:I706)</f>
        <v>0</v>
      </c>
      <c r="J701" s="246">
        <f>I701/H701</f>
        <v>0</v>
      </c>
      <c r="K701" s="65">
        <f>SUM(K702:K706)</f>
        <v>0</v>
      </c>
      <c r="L701" s="246">
        <f>K701/H701</f>
        <v>0</v>
      </c>
      <c r="M701" s="251" t="e">
        <f>K701/I701</f>
        <v>#DIV/0!</v>
      </c>
      <c r="N701" s="65">
        <f>SUM(N702:N706)</f>
        <v>50</v>
      </c>
      <c r="O701" s="65">
        <f t="shared" si="966"/>
        <v>0</v>
      </c>
      <c r="P701" s="246">
        <f t="shared" si="1007"/>
        <v>1</v>
      </c>
      <c r="Q701" s="65">
        <f t="shared" si="991"/>
        <v>0</v>
      </c>
      <c r="R701" s="65">
        <f t="shared" si="968"/>
        <v>0</v>
      </c>
      <c r="S701" s="446" t="s">
        <v>366</v>
      </c>
      <c r="T701" s="60" t="b">
        <f t="shared" si="1003"/>
        <v>0</v>
      </c>
      <c r="CJ701" s="69" t="b">
        <f t="shared" si="985"/>
        <v>1</v>
      </c>
    </row>
    <row r="702" spans="1:88" s="409" customFormat="1" x14ac:dyDescent="0.25">
      <c r="A702" s="383"/>
      <c r="B702" s="452" t="s">
        <v>149</v>
      </c>
      <c r="C702" s="452"/>
      <c r="D702" s="441"/>
      <c r="E702" s="441"/>
      <c r="F702" s="441"/>
      <c r="G702" s="173"/>
      <c r="H702" s="173"/>
      <c r="I702" s="173"/>
      <c r="J702" s="389" t="e">
        <f t="shared" ref="J702:J704" si="1014">I702/H702</f>
        <v>#DIV/0!</v>
      </c>
      <c r="K702" s="173"/>
      <c r="L702" s="251" t="e">
        <f t="shared" ref="L702:L704" si="1015">K702/H702</f>
        <v>#DIV/0!</v>
      </c>
      <c r="M702" s="389" t="e">
        <f t="shared" ref="M702:M704" si="1016">K702/I702</f>
        <v>#DIV/0!</v>
      </c>
      <c r="N702" s="441"/>
      <c r="O702" s="173">
        <f t="shared" si="966"/>
        <v>0</v>
      </c>
      <c r="P702" s="251" t="e">
        <f t="shared" si="1007"/>
        <v>#DIV/0!</v>
      </c>
      <c r="Q702" s="441">
        <f t="shared" si="991"/>
        <v>0</v>
      </c>
      <c r="R702" s="173">
        <f t="shared" si="968"/>
        <v>0</v>
      </c>
      <c r="S702" s="447"/>
      <c r="T702" s="69" t="b">
        <f t="shared" si="1003"/>
        <v>1</v>
      </c>
      <c r="CJ702" s="69" t="b">
        <f t="shared" si="985"/>
        <v>1</v>
      </c>
    </row>
    <row r="703" spans="1:88" s="409" customFormat="1" x14ac:dyDescent="0.25">
      <c r="A703" s="383"/>
      <c r="B703" s="340" t="s">
        <v>14</v>
      </c>
      <c r="C703" s="340"/>
      <c r="D703" s="443"/>
      <c r="E703" s="443"/>
      <c r="F703" s="443"/>
      <c r="G703" s="65"/>
      <c r="H703" s="65"/>
      <c r="I703" s="65"/>
      <c r="J703" s="389" t="e">
        <f t="shared" si="1014"/>
        <v>#DIV/0!</v>
      </c>
      <c r="K703" s="65"/>
      <c r="L703" s="251" t="e">
        <f t="shared" si="1015"/>
        <v>#DIV/0!</v>
      </c>
      <c r="M703" s="389" t="e">
        <f t="shared" si="1016"/>
        <v>#DIV/0!</v>
      </c>
      <c r="N703" s="443">
        <f>H703</f>
        <v>0</v>
      </c>
      <c r="O703" s="65">
        <f t="shared" si="966"/>
        <v>0</v>
      </c>
      <c r="P703" s="251" t="e">
        <f t="shared" si="1007"/>
        <v>#DIV/0!</v>
      </c>
      <c r="Q703" s="443">
        <f t="shared" si="991"/>
        <v>0</v>
      </c>
      <c r="R703" s="65">
        <f t="shared" si="968"/>
        <v>0</v>
      </c>
      <c r="S703" s="447"/>
      <c r="T703" s="69" t="b">
        <f t="shared" si="1003"/>
        <v>1</v>
      </c>
      <c r="CJ703" s="69" t="b">
        <f t="shared" si="985"/>
        <v>1</v>
      </c>
    </row>
    <row r="704" spans="1:88" s="409" customFormat="1" x14ac:dyDescent="0.25">
      <c r="A704" s="383"/>
      <c r="B704" s="340" t="s">
        <v>25</v>
      </c>
      <c r="C704" s="340"/>
      <c r="D704" s="443"/>
      <c r="E704" s="443"/>
      <c r="F704" s="443"/>
      <c r="G704" s="443">
        <v>50</v>
      </c>
      <c r="H704" s="443">
        <v>50</v>
      </c>
      <c r="I704" s="443"/>
      <c r="J704" s="180">
        <f t="shared" si="1014"/>
        <v>0</v>
      </c>
      <c r="K704" s="443"/>
      <c r="L704" s="246">
        <f t="shared" si="1015"/>
        <v>0</v>
      </c>
      <c r="M704" s="389" t="e">
        <f t="shared" si="1016"/>
        <v>#DIV/0!</v>
      </c>
      <c r="N704" s="443">
        <f>H704</f>
        <v>50</v>
      </c>
      <c r="O704" s="443">
        <f t="shared" si="966"/>
        <v>0</v>
      </c>
      <c r="P704" s="171">
        <f t="shared" si="1007"/>
        <v>1</v>
      </c>
      <c r="Q704" s="443">
        <f t="shared" si="991"/>
        <v>0</v>
      </c>
      <c r="R704" s="443">
        <f t="shared" si="968"/>
        <v>0</v>
      </c>
      <c r="S704" s="447"/>
      <c r="T704" s="69" t="b">
        <f t="shared" si="1003"/>
        <v>0</v>
      </c>
      <c r="CJ704" s="69" t="b">
        <f t="shared" si="985"/>
        <v>1</v>
      </c>
    </row>
    <row r="705" spans="1:88" s="409" customFormat="1" x14ac:dyDescent="0.25">
      <c r="A705" s="383"/>
      <c r="B705" s="340" t="s">
        <v>32</v>
      </c>
      <c r="C705" s="340"/>
      <c r="D705" s="443"/>
      <c r="E705" s="443"/>
      <c r="F705" s="443"/>
      <c r="G705" s="443"/>
      <c r="H705" s="443"/>
      <c r="I705" s="443"/>
      <c r="J705" s="389" t="e">
        <f>I705/H705</f>
        <v>#DIV/0!</v>
      </c>
      <c r="K705" s="443"/>
      <c r="L705" s="251" t="e">
        <f>K705/H705</f>
        <v>#DIV/0!</v>
      </c>
      <c r="M705" s="389" t="e">
        <f>K705/I705</f>
        <v>#DIV/0!</v>
      </c>
      <c r="N705" s="443">
        <f>H705</f>
        <v>0</v>
      </c>
      <c r="O705" s="443">
        <f t="shared" si="966"/>
        <v>0</v>
      </c>
      <c r="P705" s="251" t="e">
        <f t="shared" si="1007"/>
        <v>#DIV/0!</v>
      </c>
      <c r="Q705" s="443">
        <f t="shared" si="991"/>
        <v>0</v>
      </c>
      <c r="R705" s="443">
        <f t="shared" si="968"/>
        <v>0</v>
      </c>
      <c r="S705" s="447"/>
      <c r="T705" s="69" t="b">
        <f t="shared" si="1003"/>
        <v>1</v>
      </c>
      <c r="CJ705" s="69" t="b">
        <f t="shared" si="985"/>
        <v>1</v>
      </c>
    </row>
    <row r="706" spans="1:88" s="409" customFormat="1" x14ac:dyDescent="0.25">
      <c r="A706" s="386"/>
      <c r="B706" s="340" t="s">
        <v>17</v>
      </c>
      <c r="C706" s="340"/>
      <c r="D706" s="443"/>
      <c r="E706" s="443"/>
      <c r="F706" s="443"/>
      <c r="G706" s="18"/>
      <c r="H706" s="18"/>
      <c r="I706" s="18"/>
      <c r="J706" s="180"/>
      <c r="K706" s="18"/>
      <c r="L706" s="171"/>
      <c r="M706" s="389"/>
      <c r="N706" s="443"/>
      <c r="O706" s="18">
        <f t="shared" si="966"/>
        <v>0</v>
      </c>
      <c r="P706" s="170" t="e">
        <f t="shared" si="1007"/>
        <v>#DIV/0!</v>
      </c>
      <c r="Q706" s="443">
        <f t="shared" si="991"/>
        <v>0</v>
      </c>
      <c r="R706" s="18">
        <f t="shared" si="968"/>
        <v>0</v>
      </c>
      <c r="S706" s="448"/>
      <c r="T706" s="69" t="b">
        <f t="shared" si="1003"/>
        <v>1</v>
      </c>
      <c r="CJ706" s="69" t="b">
        <f t="shared" si="985"/>
        <v>1</v>
      </c>
    </row>
    <row r="707" spans="1:88" s="410" customFormat="1" ht="206.25" customHeight="1" x14ac:dyDescent="0.25">
      <c r="A707" s="388" t="s">
        <v>333</v>
      </c>
      <c r="B707" s="511" t="s">
        <v>361</v>
      </c>
      <c r="C707" s="250" t="s">
        <v>23</v>
      </c>
      <c r="D707" s="65"/>
      <c r="E707" s="65"/>
      <c r="F707" s="65"/>
      <c r="G707" s="65">
        <f>SUM(G708:G712)</f>
        <v>350</v>
      </c>
      <c r="H707" s="65">
        <f>SUM(H708:H712)</f>
        <v>350</v>
      </c>
      <c r="I707" s="65">
        <f>SUM(I708:I712)</f>
        <v>0</v>
      </c>
      <c r="J707" s="246">
        <f>I707/H707</f>
        <v>0</v>
      </c>
      <c r="K707" s="65">
        <f>SUM(K708:K712)</f>
        <v>0</v>
      </c>
      <c r="L707" s="246">
        <f>K707/H707</f>
        <v>0</v>
      </c>
      <c r="M707" s="251" t="e">
        <f>K707/I707</f>
        <v>#DIV/0!</v>
      </c>
      <c r="N707" s="65">
        <f>SUM(N708:N712)</f>
        <v>350</v>
      </c>
      <c r="O707" s="65">
        <f t="shared" si="966"/>
        <v>0</v>
      </c>
      <c r="P707" s="246">
        <f t="shared" si="1007"/>
        <v>1</v>
      </c>
      <c r="Q707" s="65">
        <f t="shared" si="991"/>
        <v>0</v>
      </c>
      <c r="R707" s="65">
        <f t="shared" si="968"/>
        <v>0</v>
      </c>
      <c r="S707" s="446" t="s">
        <v>367</v>
      </c>
      <c r="T707" s="60" t="b">
        <f t="shared" si="1003"/>
        <v>0</v>
      </c>
      <c r="CJ707" s="69" t="b">
        <f t="shared" si="985"/>
        <v>1</v>
      </c>
    </row>
    <row r="708" spans="1:88" s="409" customFormat="1" x14ac:dyDescent="0.25">
      <c r="A708" s="383"/>
      <c r="B708" s="452" t="s">
        <v>149</v>
      </c>
      <c r="C708" s="452"/>
      <c r="D708" s="441"/>
      <c r="E708" s="441"/>
      <c r="F708" s="441"/>
      <c r="G708" s="173"/>
      <c r="H708" s="173"/>
      <c r="I708" s="173"/>
      <c r="J708" s="389" t="e">
        <f t="shared" ref="J708:J710" si="1017">I708/H708</f>
        <v>#DIV/0!</v>
      </c>
      <c r="K708" s="173"/>
      <c r="L708" s="251" t="e">
        <f t="shared" ref="L708:L710" si="1018">K708/H708</f>
        <v>#DIV/0!</v>
      </c>
      <c r="M708" s="389" t="e">
        <f t="shared" ref="M708:M710" si="1019">K708/I708</f>
        <v>#DIV/0!</v>
      </c>
      <c r="N708" s="441"/>
      <c r="O708" s="173">
        <f t="shared" si="966"/>
        <v>0</v>
      </c>
      <c r="P708" s="251" t="e">
        <f t="shared" si="1007"/>
        <v>#DIV/0!</v>
      </c>
      <c r="Q708" s="441">
        <f t="shared" si="991"/>
        <v>0</v>
      </c>
      <c r="R708" s="173">
        <f t="shared" si="968"/>
        <v>0</v>
      </c>
      <c r="S708" s="447"/>
      <c r="T708" s="69" t="b">
        <f t="shared" si="1003"/>
        <v>1</v>
      </c>
      <c r="CJ708" s="69" t="b">
        <f t="shared" si="985"/>
        <v>1</v>
      </c>
    </row>
    <row r="709" spans="1:88" s="409" customFormat="1" x14ac:dyDescent="0.25">
      <c r="A709" s="383"/>
      <c r="B709" s="340" t="s">
        <v>14</v>
      </c>
      <c r="C709" s="340"/>
      <c r="D709" s="443"/>
      <c r="E709" s="443"/>
      <c r="F709" s="443"/>
      <c r="G709" s="65"/>
      <c r="H709" s="65"/>
      <c r="I709" s="65"/>
      <c r="J709" s="389" t="e">
        <f t="shared" si="1017"/>
        <v>#DIV/0!</v>
      </c>
      <c r="K709" s="65"/>
      <c r="L709" s="251" t="e">
        <f t="shared" si="1018"/>
        <v>#DIV/0!</v>
      </c>
      <c r="M709" s="389" t="e">
        <f t="shared" si="1019"/>
        <v>#DIV/0!</v>
      </c>
      <c r="N709" s="443">
        <f>H709</f>
        <v>0</v>
      </c>
      <c r="O709" s="65">
        <f t="shared" ref="O709:O766" si="1020">H709-N709</f>
        <v>0</v>
      </c>
      <c r="P709" s="251" t="e">
        <f t="shared" si="1007"/>
        <v>#DIV/0!</v>
      </c>
      <c r="Q709" s="443">
        <f t="shared" si="991"/>
        <v>0</v>
      </c>
      <c r="R709" s="65">
        <f t="shared" si="968"/>
        <v>0</v>
      </c>
      <c r="S709" s="447"/>
      <c r="T709" s="69" t="b">
        <f t="shared" si="1003"/>
        <v>1</v>
      </c>
      <c r="CJ709" s="69" t="b">
        <f t="shared" si="985"/>
        <v>1</v>
      </c>
    </row>
    <row r="710" spans="1:88" s="409" customFormat="1" x14ac:dyDescent="0.25">
      <c r="A710" s="383"/>
      <c r="B710" s="340" t="s">
        <v>25</v>
      </c>
      <c r="C710" s="340"/>
      <c r="D710" s="443"/>
      <c r="E710" s="443"/>
      <c r="F710" s="443"/>
      <c r="G710" s="443">
        <v>350</v>
      </c>
      <c r="H710" s="443">
        <v>350</v>
      </c>
      <c r="I710" s="443"/>
      <c r="J710" s="180">
        <f t="shared" si="1017"/>
        <v>0</v>
      </c>
      <c r="K710" s="443"/>
      <c r="L710" s="246">
        <f t="shared" si="1018"/>
        <v>0</v>
      </c>
      <c r="M710" s="389" t="e">
        <f t="shared" si="1019"/>
        <v>#DIV/0!</v>
      </c>
      <c r="N710" s="443">
        <f>H710</f>
        <v>350</v>
      </c>
      <c r="O710" s="443">
        <f t="shared" si="1020"/>
        <v>0</v>
      </c>
      <c r="P710" s="171">
        <f t="shared" si="1007"/>
        <v>1</v>
      </c>
      <c r="Q710" s="443">
        <f t="shared" si="991"/>
        <v>0</v>
      </c>
      <c r="R710" s="443">
        <f t="shared" si="968"/>
        <v>0</v>
      </c>
      <c r="S710" s="447"/>
      <c r="T710" s="69" t="b">
        <f t="shared" si="1003"/>
        <v>0</v>
      </c>
      <c r="CJ710" s="69" t="b">
        <f t="shared" si="985"/>
        <v>1</v>
      </c>
    </row>
    <row r="711" spans="1:88" s="409" customFormat="1" x14ac:dyDescent="0.25">
      <c r="A711" s="383"/>
      <c r="B711" s="340" t="s">
        <v>32</v>
      </c>
      <c r="C711" s="340"/>
      <c r="D711" s="443"/>
      <c r="E711" s="443"/>
      <c r="F711" s="443"/>
      <c r="G711" s="443"/>
      <c r="H711" s="443"/>
      <c r="I711" s="443"/>
      <c r="J711" s="389" t="e">
        <f>I711/H711</f>
        <v>#DIV/0!</v>
      </c>
      <c r="K711" s="443"/>
      <c r="L711" s="251" t="e">
        <f>K711/H711</f>
        <v>#DIV/0!</v>
      </c>
      <c r="M711" s="389" t="e">
        <f>K711/I711</f>
        <v>#DIV/0!</v>
      </c>
      <c r="N711" s="443">
        <f>H711</f>
        <v>0</v>
      </c>
      <c r="O711" s="443">
        <f t="shared" si="1020"/>
        <v>0</v>
      </c>
      <c r="P711" s="251" t="e">
        <f t="shared" si="1007"/>
        <v>#DIV/0!</v>
      </c>
      <c r="Q711" s="443">
        <f t="shared" si="991"/>
        <v>0</v>
      </c>
      <c r="R711" s="443">
        <f t="shared" ref="R711:R754" si="1021">I711-K711</f>
        <v>0</v>
      </c>
      <c r="S711" s="447"/>
      <c r="T711" s="69" t="b">
        <f t="shared" si="1003"/>
        <v>1</v>
      </c>
      <c r="CJ711" s="69" t="b">
        <f t="shared" si="985"/>
        <v>1</v>
      </c>
    </row>
    <row r="712" spans="1:88" s="409" customFormat="1" x14ac:dyDescent="0.25">
      <c r="A712" s="386"/>
      <c r="B712" s="340" t="s">
        <v>17</v>
      </c>
      <c r="C712" s="340"/>
      <c r="D712" s="443"/>
      <c r="E712" s="443"/>
      <c r="F712" s="443"/>
      <c r="G712" s="18"/>
      <c r="H712" s="18"/>
      <c r="I712" s="18"/>
      <c r="J712" s="180"/>
      <c r="K712" s="18"/>
      <c r="L712" s="171"/>
      <c r="M712" s="389"/>
      <c r="N712" s="443"/>
      <c r="O712" s="18">
        <f t="shared" si="1020"/>
        <v>0</v>
      </c>
      <c r="P712" s="170" t="e">
        <f t="shared" si="1007"/>
        <v>#DIV/0!</v>
      </c>
      <c r="Q712" s="443">
        <f t="shared" si="991"/>
        <v>0</v>
      </c>
      <c r="R712" s="18">
        <f t="shared" si="1021"/>
        <v>0</v>
      </c>
      <c r="S712" s="448"/>
      <c r="T712" s="69" t="b">
        <f t="shared" si="1003"/>
        <v>1</v>
      </c>
      <c r="CJ712" s="69" t="b">
        <f t="shared" si="985"/>
        <v>1</v>
      </c>
    </row>
    <row r="713" spans="1:88" s="410" customFormat="1" ht="69.75" x14ac:dyDescent="0.25">
      <c r="A713" s="388" t="s">
        <v>334</v>
      </c>
      <c r="B713" s="511" t="s">
        <v>362</v>
      </c>
      <c r="C713" s="250" t="s">
        <v>23</v>
      </c>
      <c r="D713" s="65"/>
      <c r="E713" s="65"/>
      <c r="F713" s="65"/>
      <c r="G713" s="65">
        <f>SUM(G714:G718)</f>
        <v>100</v>
      </c>
      <c r="H713" s="65">
        <f>SUM(H714:H718)</f>
        <v>100</v>
      </c>
      <c r="I713" s="65">
        <f>SUM(I714:I718)</f>
        <v>0</v>
      </c>
      <c r="J713" s="246">
        <f>I713/H713</f>
        <v>0</v>
      </c>
      <c r="K713" s="65">
        <f>SUM(K714:K718)</f>
        <v>0</v>
      </c>
      <c r="L713" s="246">
        <f>K713/H713</f>
        <v>0</v>
      </c>
      <c r="M713" s="251" t="e">
        <f>K713/I713</f>
        <v>#DIV/0!</v>
      </c>
      <c r="N713" s="65">
        <f>SUM(N714:N718)</f>
        <v>100</v>
      </c>
      <c r="O713" s="65">
        <f t="shared" si="1020"/>
        <v>0</v>
      </c>
      <c r="P713" s="246">
        <f t="shared" si="1007"/>
        <v>1</v>
      </c>
      <c r="Q713" s="65">
        <f t="shared" si="991"/>
        <v>0</v>
      </c>
      <c r="R713" s="65">
        <f t="shared" si="1021"/>
        <v>0</v>
      </c>
      <c r="S713" s="446" t="s">
        <v>368</v>
      </c>
      <c r="T713" s="60" t="b">
        <f t="shared" si="1003"/>
        <v>0</v>
      </c>
      <c r="CJ713" s="69" t="b">
        <f t="shared" si="985"/>
        <v>1</v>
      </c>
    </row>
    <row r="714" spans="1:88" s="409" customFormat="1" x14ac:dyDescent="0.25">
      <c r="A714" s="383"/>
      <c r="B714" s="452" t="s">
        <v>149</v>
      </c>
      <c r="C714" s="452"/>
      <c r="D714" s="441"/>
      <c r="E714" s="441"/>
      <c r="F714" s="441"/>
      <c r="G714" s="173"/>
      <c r="H714" s="173"/>
      <c r="I714" s="173"/>
      <c r="J714" s="389" t="e">
        <f t="shared" ref="J714:J716" si="1022">I714/H714</f>
        <v>#DIV/0!</v>
      </c>
      <c r="K714" s="173"/>
      <c r="L714" s="251" t="e">
        <f t="shared" ref="L714:L716" si="1023">K714/H714</f>
        <v>#DIV/0!</v>
      </c>
      <c r="M714" s="389" t="e">
        <f t="shared" ref="M714:M716" si="1024">K714/I714</f>
        <v>#DIV/0!</v>
      </c>
      <c r="N714" s="441"/>
      <c r="O714" s="173">
        <f t="shared" si="1020"/>
        <v>0</v>
      </c>
      <c r="P714" s="251" t="e">
        <f t="shared" si="1007"/>
        <v>#DIV/0!</v>
      </c>
      <c r="Q714" s="441">
        <f t="shared" si="991"/>
        <v>0</v>
      </c>
      <c r="R714" s="173">
        <f t="shared" si="1021"/>
        <v>0</v>
      </c>
      <c r="S714" s="447"/>
      <c r="T714" s="69" t="b">
        <f t="shared" si="1003"/>
        <v>1</v>
      </c>
      <c r="CJ714" s="69" t="b">
        <f t="shared" si="985"/>
        <v>1</v>
      </c>
    </row>
    <row r="715" spans="1:88" s="409" customFormat="1" x14ac:dyDescent="0.25">
      <c r="A715" s="383"/>
      <c r="B715" s="340" t="s">
        <v>14</v>
      </c>
      <c r="C715" s="340"/>
      <c r="D715" s="443"/>
      <c r="E715" s="443"/>
      <c r="F715" s="443"/>
      <c r="G715" s="65"/>
      <c r="H715" s="65"/>
      <c r="I715" s="65"/>
      <c r="J715" s="389" t="e">
        <f t="shared" si="1022"/>
        <v>#DIV/0!</v>
      </c>
      <c r="K715" s="65"/>
      <c r="L715" s="251" t="e">
        <f t="shared" si="1023"/>
        <v>#DIV/0!</v>
      </c>
      <c r="M715" s="389" t="e">
        <f t="shared" si="1024"/>
        <v>#DIV/0!</v>
      </c>
      <c r="N715" s="443">
        <f>H715</f>
        <v>0</v>
      </c>
      <c r="O715" s="65">
        <f t="shared" si="1020"/>
        <v>0</v>
      </c>
      <c r="P715" s="251" t="e">
        <f t="shared" si="1007"/>
        <v>#DIV/0!</v>
      </c>
      <c r="Q715" s="443">
        <f t="shared" si="991"/>
        <v>0</v>
      </c>
      <c r="R715" s="65">
        <f t="shared" si="1021"/>
        <v>0</v>
      </c>
      <c r="S715" s="447"/>
      <c r="T715" s="69" t="b">
        <f t="shared" si="1003"/>
        <v>1</v>
      </c>
      <c r="CJ715" s="69" t="b">
        <f t="shared" si="985"/>
        <v>1</v>
      </c>
    </row>
    <row r="716" spans="1:88" s="409" customFormat="1" x14ac:dyDescent="0.25">
      <c r="A716" s="383"/>
      <c r="B716" s="340" t="s">
        <v>25</v>
      </c>
      <c r="C716" s="340"/>
      <c r="D716" s="443"/>
      <c r="E716" s="443"/>
      <c r="F716" s="443"/>
      <c r="G716" s="443">
        <v>100</v>
      </c>
      <c r="H716" s="443">
        <v>100</v>
      </c>
      <c r="I716" s="443"/>
      <c r="J716" s="180">
        <f t="shared" si="1022"/>
        <v>0</v>
      </c>
      <c r="K716" s="443"/>
      <c r="L716" s="246">
        <f t="shared" si="1023"/>
        <v>0</v>
      </c>
      <c r="M716" s="389" t="e">
        <f t="shared" si="1024"/>
        <v>#DIV/0!</v>
      </c>
      <c r="N716" s="443">
        <f>H716</f>
        <v>100</v>
      </c>
      <c r="O716" s="443">
        <f t="shared" si="1020"/>
        <v>0</v>
      </c>
      <c r="P716" s="171">
        <f t="shared" si="1007"/>
        <v>1</v>
      </c>
      <c r="Q716" s="443">
        <f t="shared" si="991"/>
        <v>0</v>
      </c>
      <c r="R716" s="443">
        <f t="shared" si="1021"/>
        <v>0</v>
      </c>
      <c r="S716" s="447"/>
      <c r="T716" s="69" t="b">
        <f t="shared" si="1003"/>
        <v>0</v>
      </c>
      <c r="CJ716" s="69" t="b">
        <f t="shared" si="985"/>
        <v>1</v>
      </c>
    </row>
    <row r="717" spans="1:88" s="409" customFormat="1" x14ac:dyDescent="0.25">
      <c r="A717" s="383"/>
      <c r="B717" s="340" t="s">
        <v>32</v>
      </c>
      <c r="C717" s="340"/>
      <c r="D717" s="443"/>
      <c r="E717" s="443"/>
      <c r="F717" s="443"/>
      <c r="G717" s="443"/>
      <c r="H717" s="443"/>
      <c r="I717" s="443"/>
      <c r="J717" s="389" t="e">
        <f>I717/H717</f>
        <v>#DIV/0!</v>
      </c>
      <c r="K717" s="443"/>
      <c r="L717" s="251" t="e">
        <f>K717/H717</f>
        <v>#DIV/0!</v>
      </c>
      <c r="M717" s="389" t="e">
        <f>K717/I717</f>
        <v>#DIV/0!</v>
      </c>
      <c r="N717" s="443">
        <f>H717</f>
        <v>0</v>
      </c>
      <c r="O717" s="443">
        <f t="shared" si="1020"/>
        <v>0</v>
      </c>
      <c r="P717" s="251" t="e">
        <f t="shared" si="1007"/>
        <v>#DIV/0!</v>
      </c>
      <c r="Q717" s="443">
        <f t="shared" si="991"/>
        <v>0</v>
      </c>
      <c r="R717" s="443">
        <f t="shared" si="1021"/>
        <v>0</v>
      </c>
      <c r="S717" s="447"/>
      <c r="T717" s="317" t="b">
        <f t="shared" si="1003"/>
        <v>1</v>
      </c>
      <c r="CJ717" s="69" t="b">
        <f t="shared" si="985"/>
        <v>1</v>
      </c>
    </row>
    <row r="718" spans="1:88" s="409" customFormat="1" x14ac:dyDescent="0.25">
      <c r="A718" s="386"/>
      <c r="B718" s="340" t="s">
        <v>17</v>
      </c>
      <c r="C718" s="340"/>
      <c r="D718" s="443"/>
      <c r="E718" s="443"/>
      <c r="F718" s="443"/>
      <c r="G718" s="18"/>
      <c r="H718" s="18"/>
      <c r="I718" s="18"/>
      <c r="J718" s="180"/>
      <c r="K718" s="18"/>
      <c r="L718" s="171"/>
      <c r="M718" s="389"/>
      <c r="N718" s="443"/>
      <c r="O718" s="18">
        <f t="shared" si="1020"/>
        <v>0</v>
      </c>
      <c r="P718" s="170"/>
      <c r="Q718" s="443">
        <f t="shared" si="991"/>
        <v>0</v>
      </c>
      <c r="R718" s="18">
        <f t="shared" si="1021"/>
        <v>0</v>
      </c>
      <c r="S718" s="448"/>
      <c r="T718" s="318" t="b">
        <f t="shared" si="1003"/>
        <v>1</v>
      </c>
      <c r="CJ718" s="69" t="b">
        <f t="shared" si="985"/>
        <v>1</v>
      </c>
    </row>
    <row r="719" spans="1:88" s="410" customFormat="1" ht="46.5" x14ac:dyDescent="0.25">
      <c r="A719" s="388" t="s">
        <v>335</v>
      </c>
      <c r="B719" s="511" t="s">
        <v>150</v>
      </c>
      <c r="C719" s="250" t="s">
        <v>23</v>
      </c>
      <c r="D719" s="65"/>
      <c r="E719" s="65"/>
      <c r="F719" s="65"/>
      <c r="G719" s="65">
        <f>SUM(G720:G724)</f>
        <v>650</v>
      </c>
      <c r="H719" s="65">
        <f>SUM(H720:H724)</f>
        <v>650</v>
      </c>
      <c r="I719" s="65">
        <f>SUM(I720:I724)</f>
        <v>0</v>
      </c>
      <c r="J719" s="246">
        <f>I719/H719</f>
        <v>0</v>
      </c>
      <c r="K719" s="65">
        <f>SUM(K720:K724)</f>
        <v>0</v>
      </c>
      <c r="L719" s="246">
        <f>K719/H719</f>
        <v>0</v>
      </c>
      <c r="M719" s="251" t="e">
        <f>K719/I719</f>
        <v>#DIV/0!</v>
      </c>
      <c r="N719" s="65">
        <f>SUM(N720:N724)</f>
        <v>650</v>
      </c>
      <c r="O719" s="65">
        <f t="shared" si="1020"/>
        <v>0</v>
      </c>
      <c r="P719" s="246">
        <f t="shared" ref="P719:P754" si="1025">N719/H719</f>
        <v>1</v>
      </c>
      <c r="Q719" s="65">
        <f t="shared" si="991"/>
        <v>0</v>
      </c>
      <c r="R719" s="65">
        <f t="shared" si="1021"/>
        <v>0</v>
      </c>
      <c r="S719" s="544" t="s">
        <v>367</v>
      </c>
      <c r="T719" s="60" t="b">
        <f t="shared" si="1003"/>
        <v>0</v>
      </c>
      <c r="CJ719" s="69" t="b">
        <f t="shared" si="985"/>
        <v>1</v>
      </c>
    </row>
    <row r="720" spans="1:88" s="409" customFormat="1" x14ac:dyDescent="0.25">
      <c r="A720" s="383"/>
      <c r="B720" s="452" t="s">
        <v>149</v>
      </c>
      <c r="C720" s="452"/>
      <c r="D720" s="441"/>
      <c r="E720" s="441"/>
      <c r="F720" s="441"/>
      <c r="G720" s="173"/>
      <c r="H720" s="173"/>
      <c r="I720" s="173"/>
      <c r="J720" s="389" t="e">
        <f t="shared" ref="J720:J722" si="1026">I720/H720</f>
        <v>#DIV/0!</v>
      </c>
      <c r="K720" s="173"/>
      <c r="L720" s="251" t="e">
        <f t="shared" ref="L720:L722" si="1027">K720/H720</f>
        <v>#DIV/0!</v>
      </c>
      <c r="M720" s="389" t="e">
        <f t="shared" ref="M720:M722" si="1028">K720/I720</f>
        <v>#DIV/0!</v>
      </c>
      <c r="N720" s="441">
        <f>H720</f>
        <v>0</v>
      </c>
      <c r="O720" s="173">
        <f t="shared" si="1020"/>
        <v>0</v>
      </c>
      <c r="P720" s="251" t="e">
        <f t="shared" si="1025"/>
        <v>#DIV/0!</v>
      </c>
      <c r="Q720" s="441">
        <f t="shared" si="991"/>
        <v>0</v>
      </c>
      <c r="R720" s="173">
        <f t="shared" si="1021"/>
        <v>0</v>
      </c>
      <c r="S720" s="545"/>
      <c r="T720" s="69" t="b">
        <f t="shared" si="1003"/>
        <v>1</v>
      </c>
      <c r="CJ720" s="69" t="b">
        <f t="shared" ref="CJ720:CJ783" si="1029">N720+O720=H720</f>
        <v>1</v>
      </c>
    </row>
    <row r="721" spans="1:88" s="409" customFormat="1" x14ac:dyDescent="0.25">
      <c r="A721" s="383"/>
      <c r="B721" s="340" t="s">
        <v>14</v>
      </c>
      <c r="C721" s="340"/>
      <c r="D721" s="443"/>
      <c r="E721" s="443"/>
      <c r="F721" s="443"/>
      <c r="G721" s="65"/>
      <c r="H721" s="65"/>
      <c r="I721" s="65"/>
      <c r="J721" s="389" t="e">
        <f t="shared" si="1026"/>
        <v>#DIV/0!</v>
      </c>
      <c r="K721" s="65"/>
      <c r="L721" s="251" t="e">
        <f t="shared" si="1027"/>
        <v>#DIV/0!</v>
      </c>
      <c r="M721" s="389" t="e">
        <f t="shared" si="1028"/>
        <v>#DIV/0!</v>
      </c>
      <c r="N721" s="443">
        <f>H721</f>
        <v>0</v>
      </c>
      <c r="O721" s="65">
        <f t="shared" si="1020"/>
        <v>0</v>
      </c>
      <c r="P721" s="251" t="e">
        <f t="shared" si="1025"/>
        <v>#DIV/0!</v>
      </c>
      <c r="Q721" s="443">
        <f t="shared" si="991"/>
        <v>0</v>
      </c>
      <c r="R721" s="65">
        <f t="shared" si="1021"/>
        <v>0</v>
      </c>
      <c r="S721" s="545"/>
      <c r="T721" s="69" t="b">
        <f t="shared" si="1003"/>
        <v>1</v>
      </c>
      <c r="CJ721" s="69" t="b">
        <f t="shared" si="1029"/>
        <v>1</v>
      </c>
    </row>
    <row r="722" spans="1:88" s="409" customFormat="1" x14ac:dyDescent="0.25">
      <c r="A722" s="383"/>
      <c r="B722" s="340" t="s">
        <v>25</v>
      </c>
      <c r="C722" s="340"/>
      <c r="D722" s="443"/>
      <c r="E722" s="443"/>
      <c r="F722" s="443"/>
      <c r="G722" s="443">
        <v>650</v>
      </c>
      <c r="H722" s="443">
        <v>650</v>
      </c>
      <c r="I722" s="443"/>
      <c r="J722" s="180">
        <f t="shared" si="1026"/>
        <v>0</v>
      </c>
      <c r="K722" s="443"/>
      <c r="L722" s="246">
        <f t="shared" si="1027"/>
        <v>0</v>
      </c>
      <c r="M722" s="389" t="e">
        <f t="shared" si="1028"/>
        <v>#DIV/0!</v>
      </c>
      <c r="N722" s="443">
        <f>H722</f>
        <v>650</v>
      </c>
      <c r="O722" s="443">
        <f t="shared" si="1020"/>
        <v>0</v>
      </c>
      <c r="P722" s="171">
        <f t="shared" si="1025"/>
        <v>1</v>
      </c>
      <c r="Q722" s="443">
        <f t="shared" si="991"/>
        <v>0</v>
      </c>
      <c r="R722" s="443">
        <f t="shared" si="1021"/>
        <v>0</v>
      </c>
      <c r="S722" s="545"/>
      <c r="T722" s="69" t="b">
        <f t="shared" si="1003"/>
        <v>0</v>
      </c>
      <c r="CJ722" s="69" t="b">
        <f t="shared" si="1029"/>
        <v>1</v>
      </c>
    </row>
    <row r="723" spans="1:88" s="409" customFormat="1" x14ac:dyDescent="0.25">
      <c r="A723" s="383"/>
      <c r="B723" s="340" t="s">
        <v>32</v>
      </c>
      <c r="C723" s="340"/>
      <c r="D723" s="443"/>
      <c r="E723" s="443"/>
      <c r="F723" s="443"/>
      <c r="G723" s="443"/>
      <c r="H723" s="443"/>
      <c r="I723" s="443"/>
      <c r="J723" s="389"/>
      <c r="K723" s="443"/>
      <c r="L723" s="251"/>
      <c r="M723" s="389"/>
      <c r="N723" s="443">
        <f>H723</f>
        <v>0</v>
      </c>
      <c r="O723" s="443">
        <f t="shared" si="1020"/>
        <v>0</v>
      </c>
      <c r="P723" s="251" t="e">
        <f t="shared" si="1025"/>
        <v>#DIV/0!</v>
      </c>
      <c r="Q723" s="443">
        <f t="shared" si="991"/>
        <v>0</v>
      </c>
      <c r="R723" s="443">
        <f t="shared" si="1021"/>
        <v>0</v>
      </c>
      <c r="S723" s="545"/>
      <c r="T723" s="69" t="b">
        <f t="shared" si="1003"/>
        <v>1</v>
      </c>
      <c r="CJ723" s="69" t="b">
        <f t="shared" si="1029"/>
        <v>1</v>
      </c>
    </row>
    <row r="724" spans="1:88" s="409" customFormat="1" x14ac:dyDescent="0.25">
      <c r="A724" s="386"/>
      <c r="B724" s="340" t="s">
        <v>17</v>
      </c>
      <c r="C724" s="340"/>
      <c r="D724" s="443"/>
      <c r="E724" s="443"/>
      <c r="F724" s="443"/>
      <c r="G724" s="18"/>
      <c r="H724" s="18"/>
      <c r="I724" s="18"/>
      <c r="J724" s="180"/>
      <c r="K724" s="18"/>
      <c r="L724" s="171"/>
      <c r="M724" s="389"/>
      <c r="N724" s="443"/>
      <c r="O724" s="18">
        <f t="shared" si="1020"/>
        <v>0</v>
      </c>
      <c r="P724" s="170" t="e">
        <f t="shared" si="1025"/>
        <v>#DIV/0!</v>
      </c>
      <c r="Q724" s="443">
        <f t="shared" si="991"/>
        <v>0</v>
      </c>
      <c r="R724" s="18">
        <f t="shared" si="1021"/>
        <v>0</v>
      </c>
      <c r="S724" s="545"/>
      <c r="T724" s="69" t="b">
        <f t="shared" si="1003"/>
        <v>1</v>
      </c>
      <c r="CJ724" s="69" t="b">
        <f t="shared" si="1029"/>
        <v>1</v>
      </c>
    </row>
    <row r="725" spans="1:88" s="72" customFormat="1" ht="69.75" customHeight="1" x14ac:dyDescent="0.25">
      <c r="A725" s="388" t="s">
        <v>336</v>
      </c>
      <c r="B725" s="511" t="s">
        <v>151</v>
      </c>
      <c r="C725" s="250" t="s">
        <v>23</v>
      </c>
      <c r="D725" s="65"/>
      <c r="E725" s="65"/>
      <c r="F725" s="65"/>
      <c r="G725" s="65">
        <f>SUM(G726:G730)</f>
        <v>1200</v>
      </c>
      <c r="H725" s="65">
        <f>SUM(H726:H730)</f>
        <v>1200</v>
      </c>
      <c r="I725" s="65">
        <f>SUM(I726:I730)</f>
        <v>0</v>
      </c>
      <c r="J725" s="246">
        <f>I725/H725</f>
        <v>0</v>
      </c>
      <c r="K725" s="65">
        <f>SUM(K726:K730)</f>
        <v>0</v>
      </c>
      <c r="L725" s="246">
        <f>K725/H725</f>
        <v>0</v>
      </c>
      <c r="M725" s="251" t="e">
        <f>K725/I725</f>
        <v>#DIV/0!</v>
      </c>
      <c r="N725" s="65">
        <f>SUM(N726:N730)</f>
        <v>1200</v>
      </c>
      <c r="O725" s="65">
        <f t="shared" si="1020"/>
        <v>0</v>
      </c>
      <c r="P725" s="246">
        <f t="shared" si="1025"/>
        <v>1</v>
      </c>
      <c r="Q725" s="65">
        <f t="shared" si="991"/>
        <v>0</v>
      </c>
      <c r="R725" s="65">
        <f t="shared" si="1021"/>
        <v>0</v>
      </c>
      <c r="S725" s="544" t="s">
        <v>367</v>
      </c>
      <c r="T725" s="71" t="b">
        <f t="shared" si="1003"/>
        <v>1</v>
      </c>
      <c r="CJ725" s="69" t="b">
        <f t="shared" si="1029"/>
        <v>1</v>
      </c>
    </row>
    <row r="726" spans="1:88" s="409" customFormat="1" ht="23.25" customHeight="1" x14ac:dyDescent="0.25">
      <c r="A726" s="383"/>
      <c r="B726" s="452" t="s">
        <v>149</v>
      </c>
      <c r="C726" s="452"/>
      <c r="D726" s="441"/>
      <c r="E726" s="441"/>
      <c r="F726" s="441"/>
      <c r="G726" s="173"/>
      <c r="H726" s="173"/>
      <c r="I726" s="173"/>
      <c r="J726" s="389" t="e">
        <f t="shared" ref="J726:J728" si="1030">I726/H726</f>
        <v>#DIV/0!</v>
      </c>
      <c r="K726" s="173"/>
      <c r="L726" s="251" t="e">
        <f t="shared" ref="L726:L728" si="1031">K726/H726</f>
        <v>#DIV/0!</v>
      </c>
      <c r="M726" s="389" t="e">
        <f t="shared" ref="M726:M728" si="1032">K726/I726</f>
        <v>#DIV/0!</v>
      </c>
      <c r="N726" s="441"/>
      <c r="O726" s="173">
        <f t="shared" si="1020"/>
        <v>0</v>
      </c>
      <c r="P726" s="251" t="e">
        <f t="shared" si="1025"/>
        <v>#DIV/0!</v>
      </c>
      <c r="Q726" s="441">
        <f t="shared" si="991"/>
        <v>0</v>
      </c>
      <c r="R726" s="173">
        <f t="shared" si="1021"/>
        <v>0</v>
      </c>
      <c r="S726" s="545"/>
      <c r="T726" s="69" t="b">
        <f t="shared" si="1003"/>
        <v>1</v>
      </c>
      <c r="CJ726" s="69" t="b">
        <f t="shared" si="1029"/>
        <v>1</v>
      </c>
    </row>
    <row r="727" spans="1:88" s="409" customFormat="1" ht="23.25" customHeight="1" x14ac:dyDescent="0.25">
      <c r="A727" s="383"/>
      <c r="B727" s="340" t="s">
        <v>14</v>
      </c>
      <c r="C727" s="340"/>
      <c r="D727" s="443"/>
      <c r="E727" s="443"/>
      <c r="F727" s="443"/>
      <c r="G727" s="65"/>
      <c r="H727" s="65"/>
      <c r="I727" s="65"/>
      <c r="J727" s="389" t="e">
        <f t="shared" si="1030"/>
        <v>#DIV/0!</v>
      </c>
      <c r="K727" s="65"/>
      <c r="L727" s="251" t="e">
        <f t="shared" si="1031"/>
        <v>#DIV/0!</v>
      </c>
      <c r="M727" s="389" t="e">
        <f t="shared" si="1032"/>
        <v>#DIV/0!</v>
      </c>
      <c r="N727" s="443">
        <f>H727</f>
        <v>0</v>
      </c>
      <c r="O727" s="65">
        <f t="shared" si="1020"/>
        <v>0</v>
      </c>
      <c r="P727" s="251" t="e">
        <f t="shared" si="1025"/>
        <v>#DIV/0!</v>
      </c>
      <c r="Q727" s="443">
        <f t="shared" si="991"/>
        <v>0</v>
      </c>
      <c r="R727" s="65">
        <f t="shared" si="1021"/>
        <v>0</v>
      </c>
      <c r="S727" s="545"/>
      <c r="T727" s="69" t="b">
        <f t="shared" si="1003"/>
        <v>1</v>
      </c>
      <c r="CJ727" s="69" t="b">
        <f t="shared" si="1029"/>
        <v>1</v>
      </c>
    </row>
    <row r="728" spans="1:88" s="409" customFormat="1" ht="23.25" customHeight="1" x14ac:dyDescent="0.25">
      <c r="A728" s="383"/>
      <c r="B728" s="340" t="s">
        <v>25</v>
      </c>
      <c r="C728" s="340"/>
      <c r="D728" s="443"/>
      <c r="E728" s="443"/>
      <c r="F728" s="443"/>
      <c r="G728" s="443">
        <v>1200</v>
      </c>
      <c r="H728" s="443">
        <v>1200</v>
      </c>
      <c r="I728" s="443"/>
      <c r="J728" s="180">
        <f t="shared" si="1030"/>
        <v>0</v>
      </c>
      <c r="K728" s="443"/>
      <c r="L728" s="246">
        <f t="shared" si="1031"/>
        <v>0</v>
      </c>
      <c r="M728" s="389" t="e">
        <f t="shared" si="1032"/>
        <v>#DIV/0!</v>
      </c>
      <c r="N728" s="443">
        <f>H728</f>
        <v>1200</v>
      </c>
      <c r="O728" s="443">
        <f t="shared" si="1020"/>
        <v>0</v>
      </c>
      <c r="P728" s="171">
        <f t="shared" si="1025"/>
        <v>1</v>
      </c>
      <c r="Q728" s="443">
        <f t="shared" si="991"/>
        <v>0</v>
      </c>
      <c r="R728" s="443">
        <f t="shared" si="1021"/>
        <v>0</v>
      </c>
      <c r="S728" s="545"/>
      <c r="T728" s="69" t="b">
        <f t="shared" si="1003"/>
        <v>1</v>
      </c>
      <c r="CJ728" s="69" t="b">
        <f t="shared" si="1029"/>
        <v>1</v>
      </c>
    </row>
    <row r="729" spans="1:88" s="409" customFormat="1" ht="23.25" customHeight="1" x14ac:dyDescent="0.25">
      <c r="A729" s="383"/>
      <c r="B729" s="340" t="s">
        <v>32</v>
      </c>
      <c r="C729" s="340"/>
      <c r="D729" s="443"/>
      <c r="E729" s="443"/>
      <c r="F729" s="443"/>
      <c r="G729" s="443"/>
      <c r="H729" s="443"/>
      <c r="I729" s="443"/>
      <c r="J729" s="389" t="e">
        <f>I729/H729</f>
        <v>#DIV/0!</v>
      </c>
      <c r="K729" s="443"/>
      <c r="L729" s="251" t="e">
        <f>K729/H729</f>
        <v>#DIV/0!</v>
      </c>
      <c r="M729" s="389" t="e">
        <f>K729/I729</f>
        <v>#DIV/0!</v>
      </c>
      <c r="N729" s="443">
        <f>H729</f>
        <v>0</v>
      </c>
      <c r="O729" s="443">
        <f t="shared" si="1020"/>
        <v>0</v>
      </c>
      <c r="P729" s="251" t="e">
        <f t="shared" si="1025"/>
        <v>#DIV/0!</v>
      </c>
      <c r="Q729" s="443">
        <f t="shared" si="991"/>
        <v>0</v>
      </c>
      <c r="R729" s="443">
        <f t="shared" si="1021"/>
        <v>0</v>
      </c>
      <c r="S729" s="545"/>
      <c r="T729" s="69" t="b">
        <f t="shared" si="1003"/>
        <v>1</v>
      </c>
      <c r="CJ729" s="69" t="b">
        <f t="shared" si="1029"/>
        <v>1</v>
      </c>
    </row>
    <row r="730" spans="1:88" s="409" customFormat="1" ht="23.25" customHeight="1" collapsed="1" x14ac:dyDescent="0.25">
      <c r="A730" s="386"/>
      <c r="B730" s="340" t="s">
        <v>17</v>
      </c>
      <c r="C730" s="340"/>
      <c r="D730" s="443"/>
      <c r="E730" s="443"/>
      <c r="F730" s="443"/>
      <c r="G730" s="18"/>
      <c r="H730" s="18"/>
      <c r="I730" s="18"/>
      <c r="J730" s="180"/>
      <c r="K730" s="18"/>
      <c r="L730" s="171"/>
      <c r="M730" s="389"/>
      <c r="N730" s="443"/>
      <c r="O730" s="18">
        <f t="shared" si="1020"/>
        <v>0</v>
      </c>
      <c r="P730" s="170" t="e">
        <f t="shared" si="1025"/>
        <v>#DIV/0!</v>
      </c>
      <c r="Q730" s="443">
        <f t="shared" si="991"/>
        <v>0</v>
      </c>
      <c r="R730" s="18">
        <f t="shared" si="1021"/>
        <v>0</v>
      </c>
      <c r="S730" s="546"/>
      <c r="T730" s="69" t="b">
        <f t="shared" si="1003"/>
        <v>1</v>
      </c>
      <c r="CJ730" s="69" t="b">
        <f t="shared" si="1029"/>
        <v>1</v>
      </c>
    </row>
    <row r="731" spans="1:88" s="68" customFormat="1" ht="94.5" customHeight="1" x14ac:dyDescent="0.25">
      <c r="A731" s="388" t="s">
        <v>337</v>
      </c>
      <c r="B731" s="511" t="s">
        <v>152</v>
      </c>
      <c r="C731" s="250" t="s">
        <v>23</v>
      </c>
      <c r="D731" s="65"/>
      <c r="E731" s="65"/>
      <c r="F731" s="65"/>
      <c r="G731" s="65">
        <f>SUM(G732:G736)</f>
        <v>568</v>
      </c>
      <c r="H731" s="65">
        <f>SUM(H732:H736)</f>
        <v>568</v>
      </c>
      <c r="I731" s="65">
        <f>SUM(I732:I736)</f>
        <v>0</v>
      </c>
      <c r="J731" s="246">
        <f>I731/H731</f>
        <v>0</v>
      </c>
      <c r="K731" s="65">
        <f>SUM(K732:K736)</f>
        <v>0</v>
      </c>
      <c r="L731" s="246">
        <f>K731/H731</f>
        <v>0</v>
      </c>
      <c r="M731" s="251" t="e">
        <f>K731/I731</f>
        <v>#DIV/0!</v>
      </c>
      <c r="N731" s="65">
        <f>SUM(N732:N736)</f>
        <v>568</v>
      </c>
      <c r="O731" s="65">
        <f t="shared" si="1020"/>
        <v>0</v>
      </c>
      <c r="P731" s="246">
        <f t="shared" si="1025"/>
        <v>1</v>
      </c>
      <c r="Q731" s="65">
        <f t="shared" ref="Q731:Q800" si="1033">H731-N731</f>
        <v>0</v>
      </c>
      <c r="R731" s="65">
        <f t="shared" si="1021"/>
        <v>0</v>
      </c>
      <c r="S731" s="544" t="s">
        <v>367</v>
      </c>
      <c r="T731" s="67" t="b">
        <f t="shared" si="1003"/>
        <v>1</v>
      </c>
      <c r="CJ731" s="69" t="b">
        <f t="shared" si="1029"/>
        <v>1</v>
      </c>
    </row>
    <row r="732" spans="1:88" s="409" customFormat="1" ht="23.25" customHeight="1" x14ac:dyDescent="0.25">
      <c r="A732" s="383"/>
      <c r="B732" s="452" t="s">
        <v>149</v>
      </c>
      <c r="C732" s="452"/>
      <c r="D732" s="441"/>
      <c r="E732" s="441"/>
      <c r="F732" s="441"/>
      <c r="G732" s="173"/>
      <c r="H732" s="173"/>
      <c r="I732" s="173"/>
      <c r="J732" s="389" t="e">
        <f t="shared" ref="J732:J734" si="1034">I732/H732</f>
        <v>#DIV/0!</v>
      </c>
      <c r="K732" s="173"/>
      <c r="L732" s="251" t="e">
        <f t="shared" ref="L732:L734" si="1035">K732/H732</f>
        <v>#DIV/0!</v>
      </c>
      <c r="M732" s="389" t="e">
        <f t="shared" ref="M732:M734" si="1036">K732/I732</f>
        <v>#DIV/0!</v>
      </c>
      <c r="N732" s="441">
        <f>H732</f>
        <v>0</v>
      </c>
      <c r="O732" s="173">
        <f t="shared" si="1020"/>
        <v>0</v>
      </c>
      <c r="P732" s="251" t="e">
        <f t="shared" si="1025"/>
        <v>#DIV/0!</v>
      </c>
      <c r="Q732" s="441">
        <f t="shared" si="1033"/>
        <v>0</v>
      </c>
      <c r="R732" s="244">
        <f t="shared" si="1021"/>
        <v>0</v>
      </c>
      <c r="S732" s="545"/>
      <c r="T732" s="69" t="b">
        <f t="shared" si="1003"/>
        <v>1</v>
      </c>
      <c r="CJ732" s="69" t="b">
        <f t="shared" si="1029"/>
        <v>1</v>
      </c>
    </row>
    <row r="733" spans="1:88" s="409" customFormat="1" ht="23.25" customHeight="1" x14ac:dyDescent="0.25">
      <c r="A733" s="383"/>
      <c r="B733" s="340" t="s">
        <v>14</v>
      </c>
      <c r="C733" s="340"/>
      <c r="D733" s="443"/>
      <c r="E733" s="443"/>
      <c r="F733" s="443"/>
      <c r="G733" s="65"/>
      <c r="H733" s="65"/>
      <c r="I733" s="65"/>
      <c r="J733" s="389" t="e">
        <f t="shared" si="1034"/>
        <v>#DIV/0!</v>
      </c>
      <c r="K733" s="65"/>
      <c r="L733" s="251" t="e">
        <f t="shared" si="1035"/>
        <v>#DIV/0!</v>
      </c>
      <c r="M733" s="389" t="e">
        <f t="shared" si="1036"/>
        <v>#DIV/0!</v>
      </c>
      <c r="N733" s="443">
        <f>H733</f>
        <v>0</v>
      </c>
      <c r="O733" s="65">
        <f t="shared" si="1020"/>
        <v>0</v>
      </c>
      <c r="P733" s="251" t="e">
        <f t="shared" si="1025"/>
        <v>#DIV/0!</v>
      </c>
      <c r="Q733" s="443">
        <f t="shared" si="1033"/>
        <v>0</v>
      </c>
      <c r="R733" s="65">
        <f t="shared" si="1021"/>
        <v>0</v>
      </c>
      <c r="S733" s="545"/>
      <c r="T733" s="69" t="b">
        <f t="shared" si="1003"/>
        <v>1</v>
      </c>
      <c r="CJ733" s="69" t="b">
        <f t="shared" si="1029"/>
        <v>1</v>
      </c>
    </row>
    <row r="734" spans="1:88" s="409" customFormat="1" ht="23.25" customHeight="1" x14ac:dyDescent="0.25">
      <c r="A734" s="383"/>
      <c r="B734" s="340" t="s">
        <v>25</v>
      </c>
      <c r="C734" s="340"/>
      <c r="D734" s="443"/>
      <c r="E734" s="443"/>
      <c r="F734" s="443"/>
      <c r="G734" s="443">
        <v>568</v>
      </c>
      <c r="H734" s="443">
        <v>568</v>
      </c>
      <c r="I734" s="443"/>
      <c r="J734" s="180">
        <f t="shared" si="1034"/>
        <v>0</v>
      </c>
      <c r="K734" s="443"/>
      <c r="L734" s="246">
        <f t="shared" si="1035"/>
        <v>0</v>
      </c>
      <c r="M734" s="389" t="e">
        <f t="shared" si="1036"/>
        <v>#DIV/0!</v>
      </c>
      <c r="N734" s="443">
        <f>H734</f>
        <v>568</v>
      </c>
      <c r="O734" s="443">
        <f t="shared" si="1020"/>
        <v>0</v>
      </c>
      <c r="P734" s="171">
        <f t="shared" si="1025"/>
        <v>1</v>
      </c>
      <c r="Q734" s="443">
        <f t="shared" si="1033"/>
        <v>0</v>
      </c>
      <c r="R734" s="443">
        <f t="shared" si="1021"/>
        <v>0</v>
      </c>
      <c r="S734" s="545"/>
      <c r="T734" s="69" t="b">
        <f t="shared" si="1003"/>
        <v>1</v>
      </c>
      <c r="CJ734" s="69" t="b">
        <f t="shared" si="1029"/>
        <v>1</v>
      </c>
    </row>
    <row r="735" spans="1:88" s="409" customFormat="1" ht="23.25" customHeight="1" x14ac:dyDescent="0.25">
      <c r="A735" s="383"/>
      <c r="B735" s="340" t="s">
        <v>32</v>
      </c>
      <c r="C735" s="340"/>
      <c r="D735" s="443"/>
      <c r="E735" s="443"/>
      <c r="F735" s="443"/>
      <c r="G735" s="443"/>
      <c r="H735" s="443"/>
      <c r="I735" s="443"/>
      <c r="J735" s="389" t="e">
        <f>I735/H735</f>
        <v>#DIV/0!</v>
      </c>
      <c r="K735" s="443"/>
      <c r="L735" s="251" t="e">
        <f>K735/H735</f>
        <v>#DIV/0!</v>
      </c>
      <c r="M735" s="389" t="e">
        <f>K735/I735</f>
        <v>#DIV/0!</v>
      </c>
      <c r="N735" s="443">
        <f>H735</f>
        <v>0</v>
      </c>
      <c r="O735" s="443">
        <f t="shared" si="1020"/>
        <v>0</v>
      </c>
      <c r="P735" s="251" t="e">
        <f t="shared" si="1025"/>
        <v>#DIV/0!</v>
      </c>
      <c r="Q735" s="443">
        <f t="shared" si="1033"/>
        <v>0</v>
      </c>
      <c r="R735" s="443">
        <f t="shared" si="1021"/>
        <v>0</v>
      </c>
      <c r="S735" s="545"/>
      <c r="T735" s="69" t="b">
        <f t="shared" si="1003"/>
        <v>1</v>
      </c>
      <c r="CJ735" s="69" t="b">
        <f t="shared" si="1029"/>
        <v>1</v>
      </c>
    </row>
    <row r="736" spans="1:88" s="409" customFormat="1" ht="23.25" customHeight="1" x14ac:dyDescent="0.25">
      <c r="A736" s="386"/>
      <c r="B736" s="340" t="s">
        <v>17</v>
      </c>
      <c r="C736" s="340"/>
      <c r="D736" s="443"/>
      <c r="E736" s="443"/>
      <c r="F736" s="443"/>
      <c r="G736" s="18"/>
      <c r="H736" s="18"/>
      <c r="I736" s="18"/>
      <c r="J736" s="180"/>
      <c r="K736" s="18"/>
      <c r="L736" s="171"/>
      <c r="M736" s="389"/>
      <c r="N736" s="443"/>
      <c r="O736" s="18">
        <f t="shared" si="1020"/>
        <v>0</v>
      </c>
      <c r="P736" s="170" t="e">
        <f t="shared" si="1025"/>
        <v>#DIV/0!</v>
      </c>
      <c r="Q736" s="443">
        <f t="shared" si="1033"/>
        <v>0</v>
      </c>
      <c r="R736" s="18">
        <f t="shared" si="1021"/>
        <v>0</v>
      </c>
      <c r="S736" s="546"/>
      <c r="T736" s="69" t="b">
        <f t="shared" si="1003"/>
        <v>1</v>
      </c>
      <c r="CJ736" s="69" t="b">
        <f t="shared" si="1029"/>
        <v>1</v>
      </c>
    </row>
    <row r="737" spans="1:88" s="68" customFormat="1" ht="93" hidden="1" customHeight="1" x14ac:dyDescent="0.25">
      <c r="A737" s="175" t="s">
        <v>338</v>
      </c>
      <c r="B737" s="391" t="s">
        <v>203</v>
      </c>
      <c r="C737" s="166" t="s">
        <v>7</v>
      </c>
      <c r="D737" s="74">
        <f t="shared" ref="D737:I737" si="1037">SUM(D738:D742)</f>
        <v>0</v>
      </c>
      <c r="E737" s="74">
        <f t="shared" si="1037"/>
        <v>0</v>
      </c>
      <c r="F737" s="74">
        <f t="shared" si="1037"/>
        <v>0</v>
      </c>
      <c r="G737" s="74">
        <f t="shared" si="1037"/>
        <v>0</v>
      </c>
      <c r="H737" s="74">
        <f t="shared" si="1037"/>
        <v>0</v>
      </c>
      <c r="I737" s="74">
        <f t="shared" si="1037"/>
        <v>0</v>
      </c>
      <c r="J737" s="428" t="e">
        <f t="shared" ref="J737:J746" si="1038">I737/H737</f>
        <v>#DIV/0!</v>
      </c>
      <c r="K737" s="390">
        <f>SUM(K738:K742)</f>
        <v>0</v>
      </c>
      <c r="L737" s="427" t="e">
        <f t="shared" ref="L737:L746" si="1039">K737/H737</f>
        <v>#DIV/0!</v>
      </c>
      <c r="M737" s="427" t="e">
        <f t="shared" ref="M737:M742" si="1040">K737/I737</f>
        <v>#DIV/0!</v>
      </c>
      <c r="N737" s="390">
        <f t="shared" ref="N737" si="1041">SUM(N738:N742)</f>
        <v>0</v>
      </c>
      <c r="O737" s="390">
        <f t="shared" si="1020"/>
        <v>0</v>
      </c>
      <c r="P737" s="427" t="e">
        <f t="shared" si="1025"/>
        <v>#DIV/0!</v>
      </c>
      <c r="Q737" s="74">
        <f t="shared" si="1033"/>
        <v>0</v>
      </c>
      <c r="R737" s="74">
        <f t="shared" si="1021"/>
        <v>0</v>
      </c>
      <c r="S737" s="564"/>
      <c r="T737" s="67" t="b">
        <f t="shared" si="1003"/>
        <v>1</v>
      </c>
      <c r="CJ737" s="69" t="b">
        <f t="shared" si="1029"/>
        <v>1</v>
      </c>
    </row>
    <row r="738" spans="1:88" s="367" customFormat="1" ht="23.25" hidden="1" customHeight="1" x14ac:dyDescent="0.25">
      <c r="A738" s="290"/>
      <c r="B738" s="340" t="s">
        <v>16</v>
      </c>
      <c r="C738" s="340"/>
      <c r="D738" s="365"/>
      <c r="E738" s="365"/>
      <c r="F738" s="365"/>
      <c r="G738" s="365">
        <f>G744+G750</f>
        <v>0</v>
      </c>
      <c r="H738" s="365">
        <f t="shared" ref="H738:I742" si="1042">H744+H750</f>
        <v>0</v>
      </c>
      <c r="I738" s="365">
        <f t="shared" si="1042"/>
        <v>0</v>
      </c>
      <c r="J738" s="389" t="e">
        <f t="shared" si="1038"/>
        <v>#DIV/0!</v>
      </c>
      <c r="K738" s="292">
        <f t="shared" ref="K738:K742" si="1043">K744+K750</f>
        <v>0</v>
      </c>
      <c r="L738" s="251" t="e">
        <f t="shared" si="1039"/>
        <v>#DIV/0!</v>
      </c>
      <c r="M738" s="251" t="e">
        <f t="shared" si="1040"/>
        <v>#DIV/0!</v>
      </c>
      <c r="N738" s="292">
        <f t="shared" ref="N738:N742" si="1044">N744+N750</f>
        <v>0</v>
      </c>
      <c r="O738" s="292">
        <f t="shared" si="1020"/>
        <v>0</v>
      </c>
      <c r="P738" s="251" t="e">
        <f t="shared" si="1025"/>
        <v>#DIV/0!</v>
      </c>
      <c r="Q738" s="414">
        <f t="shared" si="1033"/>
        <v>0</v>
      </c>
      <c r="R738" s="365">
        <f t="shared" si="1021"/>
        <v>0</v>
      </c>
      <c r="S738" s="545"/>
      <c r="T738" s="69" t="b">
        <f t="shared" si="1003"/>
        <v>1</v>
      </c>
      <c r="CJ738" s="69" t="b">
        <f t="shared" si="1029"/>
        <v>1</v>
      </c>
    </row>
    <row r="739" spans="1:88" s="367" customFormat="1" ht="23.25" hidden="1" customHeight="1" x14ac:dyDescent="0.25">
      <c r="A739" s="290"/>
      <c r="B739" s="340" t="s">
        <v>14</v>
      </c>
      <c r="C739" s="340"/>
      <c r="D739" s="365"/>
      <c r="E739" s="365"/>
      <c r="F739" s="365"/>
      <c r="G739" s="365">
        <f t="shared" ref="G739:I742" si="1045">G745+G751</f>
        <v>0</v>
      </c>
      <c r="H739" s="365">
        <f t="shared" si="1045"/>
        <v>0</v>
      </c>
      <c r="I739" s="365">
        <f t="shared" si="1045"/>
        <v>0</v>
      </c>
      <c r="J739" s="389" t="e">
        <f t="shared" si="1038"/>
        <v>#DIV/0!</v>
      </c>
      <c r="K739" s="292">
        <f t="shared" si="1043"/>
        <v>0</v>
      </c>
      <c r="L739" s="251" t="e">
        <f t="shared" si="1039"/>
        <v>#DIV/0!</v>
      </c>
      <c r="M739" s="251" t="e">
        <f t="shared" si="1040"/>
        <v>#DIV/0!</v>
      </c>
      <c r="N739" s="292">
        <f t="shared" si="1044"/>
        <v>0</v>
      </c>
      <c r="O739" s="292">
        <f t="shared" si="1020"/>
        <v>0</v>
      </c>
      <c r="P739" s="251" t="e">
        <f t="shared" si="1025"/>
        <v>#DIV/0!</v>
      </c>
      <c r="Q739" s="414">
        <f t="shared" si="1033"/>
        <v>0</v>
      </c>
      <c r="R739" s="365">
        <f t="shared" si="1021"/>
        <v>0</v>
      </c>
      <c r="S739" s="545"/>
      <c r="T739" s="69" t="b">
        <f t="shared" si="1003"/>
        <v>1</v>
      </c>
      <c r="CJ739" s="69" t="b">
        <f t="shared" si="1029"/>
        <v>1</v>
      </c>
    </row>
    <row r="740" spans="1:88" s="367" customFormat="1" ht="23.25" hidden="1" customHeight="1" x14ac:dyDescent="0.25">
      <c r="A740" s="290"/>
      <c r="B740" s="340" t="s">
        <v>25</v>
      </c>
      <c r="C740" s="340"/>
      <c r="D740" s="365"/>
      <c r="E740" s="365"/>
      <c r="F740" s="365"/>
      <c r="G740" s="365">
        <f t="shared" si="1045"/>
        <v>0</v>
      </c>
      <c r="H740" s="365">
        <f t="shared" si="1045"/>
        <v>0</v>
      </c>
      <c r="I740" s="365">
        <f t="shared" si="1042"/>
        <v>0</v>
      </c>
      <c r="J740" s="389" t="e">
        <f t="shared" si="1038"/>
        <v>#DIV/0!</v>
      </c>
      <c r="K740" s="292">
        <f t="shared" si="1043"/>
        <v>0</v>
      </c>
      <c r="L740" s="429" t="e">
        <f t="shared" si="1039"/>
        <v>#DIV/0!</v>
      </c>
      <c r="M740" s="251" t="e">
        <f t="shared" si="1040"/>
        <v>#DIV/0!</v>
      </c>
      <c r="N740" s="292">
        <f t="shared" si="1044"/>
        <v>0</v>
      </c>
      <c r="O740" s="292">
        <f t="shared" si="1020"/>
        <v>0</v>
      </c>
      <c r="P740" s="251" t="e">
        <f t="shared" si="1025"/>
        <v>#DIV/0!</v>
      </c>
      <c r="Q740" s="414">
        <f t="shared" si="1033"/>
        <v>0</v>
      </c>
      <c r="R740" s="365">
        <f t="shared" si="1021"/>
        <v>0</v>
      </c>
      <c r="S740" s="545"/>
      <c r="T740" s="69" t="b">
        <f t="shared" si="1003"/>
        <v>1</v>
      </c>
      <c r="CJ740" s="69" t="b">
        <f t="shared" si="1029"/>
        <v>1</v>
      </c>
    </row>
    <row r="741" spans="1:88" s="367" customFormat="1" ht="23.25" hidden="1" customHeight="1" x14ac:dyDescent="0.25">
      <c r="A741" s="290"/>
      <c r="B741" s="340" t="s">
        <v>32</v>
      </c>
      <c r="C741" s="340"/>
      <c r="D741" s="365"/>
      <c r="E741" s="365"/>
      <c r="F741" s="365"/>
      <c r="G741" s="365">
        <f t="shared" si="1045"/>
        <v>0</v>
      </c>
      <c r="H741" s="365">
        <f t="shared" si="1045"/>
        <v>0</v>
      </c>
      <c r="I741" s="365">
        <f t="shared" si="1042"/>
        <v>0</v>
      </c>
      <c r="J741" s="389" t="e">
        <f t="shared" si="1038"/>
        <v>#DIV/0!</v>
      </c>
      <c r="K741" s="292">
        <f t="shared" si="1043"/>
        <v>0</v>
      </c>
      <c r="L741" s="251" t="e">
        <f t="shared" si="1039"/>
        <v>#DIV/0!</v>
      </c>
      <c r="M741" s="251" t="e">
        <f t="shared" si="1040"/>
        <v>#DIV/0!</v>
      </c>
      <c r="N741" s="292">
        <f t="shared" si="1044"/>
        <v>0</v>
      </c>
      <c r="O741" s="292">
        <f t="shared" si="1020"/>
        <v>0</v>
      </c>
      <c r="P741" s="251" t="e">
        <f t="shared" si="1025"/>
        <v>#DIV/0!</v>
      </c>
      <c r="Q741" s="414">
        <f t="shared" si="1033"/>
        <v>0</v>
      </c>
      <c r="R741" s="365">
        <f t="shared" si="1021"/>
        <v>0</v>
      </c>
      <c r="S741" s="545"/>
      <c r="T741" s="69" t="b">
        <f t="shared" si="1003"/>
        <v>1</v>
      </c>
      <c r="CJ741" s="69" t="b">
        <f t="shared" si="1029"/>
        <v>1</v>
      </c>
    </row>
    <row r="742" spans="1:88" s="367" customFormat="1" ht="23.25" hidden="1" customHeight="1" x14ac:dyDescent="0.25">
      <c r="A742" s="293"/>
      <c r="B742" s="340" t="s">
        <v>17</v>
      </c>
      <c r="C742" s="340"/>
      <c r="D742" s="365"/>
      <c r="E742" s="365"/>
      <c r="F742" s="365"/>
      <c r="G742" s="365">
        <f t="shared" si="1045"/>
        <v>0</v>
      </c>
      <c r="H742" s="365">
        <f t="shared" si="1045"/>
        <v>0</v>
      </c>
      <c r="I742" s="365">
        <f t="shared" si="1042"/>
        <v>0</v>
      </c>
      <c r="J742" s="389" t="e">
        <f t="shared" si="1038"/>
        <v>#DIV/0!</v>
      </c>
      <c r="K742" s="292">
        <f t="shared" si="1043"/>
        <v>0</v>
      </c>
      <c r="L742" s="251" t="e">
        <f t="shared" si="1039"/>
        <v>#DIV/0!</v>
      </c>
      <c r="M742" s="251" t="e">
        <f t="shared" si="1040"/>
        <v>#DIV/0!</v>
      </c>
      <c r="N742" s="292">
        <f t="shared" si="1044"/>
        <v>0</v>
      </c>
      <c r="O742" s="292">
        <f t="shared" si="1020"/>
        <v>0</v>
      </c>
      <c r="P742" s="251" t="e">
        <f t="shared" si="1025"/>
        <v>#DIV/0!</v>
      </c>
      <c r="Q742" s="414">
        <f t="shared" si="1033"/>
        <v>0</v>
      </c>
      <c r="R742" s="365">
        <f t="shared" si="1021"/>
        <v>0</v>
      </c>
      <c r="S742" s="546"/>
      <c r="T742" s="69" t="b">
        <f t="shared" si="1003"/>
        <v>1</v>
      </c>
      <c r="CJ742" s="69" t="b">
        <f t="shared" si="1029"/>
        <v>1</v>
      </c>
    </row>
    <row r="743" spans="1:88" s="16" customFormat="1" ht="93" hidden="1" x14ac:dyDescent="0.25">
      <c r="A743" s="182" t="s">
        <v>339</v>
      </c>
      <c r="B743" s="392" t="s">
        <v>204</v>
      </c>
      <c r="C743" s="230" t="s">
        <v>23</v>
      </c>
      <c r="D743" s="64"/>
      <c r="E743" s="64"/>
      <c r="F743" s="64"/>
      <c r="G743" s="64">
        <f>SUM(G744:G748)</f>
        <v>0</v>
      </c>
      <c r="H743" s="64">
        <f>SUM(H744:H748)</f>
        <v>0</v>
      </c>
      <c r="I743" s="64">
        <f>SUM(I744:I748)</f>
        <v>0</v>
      </c>
      <c r="J743" s="295" t="e">
        <f t="shared" si="1038"/>
        <v>#DIV/0!</v>
      </c>
      <c r="K743" s="301">
        <f>SUM(K744:K748)</f>
        <v>0</v>
      </c>
      <c r="L743" s="295" t="e">
        <f t="shared" si="1039"/>
        <v>#DIV/0!</v>
      </c>
      <c r="M743" s="295" t="e">
        <f>K743/I743</f>
        <v>#DIV/0!</v>
      </c>
      <c r="N743" s="301">
        <f>SUM(N744:N748)</f>
        <v>0</v>
      </c>
      <c r="O743" s="301">
        <f t="shared" si="1020"/>
        <v>0</v>
      </c>
      <c r="P743" s="295" t="e">
        <f t="shared" si="1025"/>
        <v>#DIV/0!</v>
      </c>
      <c r="Q743" s="64">
        <f t="shared" si="1033"/>
        <v>0</v>
      </c>
      <c r="R743" s="64">
        <f t="shared" si="1021"/>
        <v>0</v>
      </c>
      <c r="S743" s="544"/>
      <c r="T743" s="15" t="b">
        <f t="shared" ref="T743:T748" si="1046">H755-K755=Q755</f>
        <v>1</v>
      </c>
      <c r="CG743" s="73"/>
      <c r="CJ743" s="69" t="b">
        <f t="shared" si="1029"/>
        <v>1</v>
      </c>
    </row>
    <row r="744" spans="1:88" s="17" customFormat="1" hidden="1" x14ac:dyDescent="0.25">
      <c r="A744" s="183"/>
      <c r="B744" s="366" t="s">
        <v>149</v>
      </c>
      <c r="C744" s="366"/>
      <c r="D744" s="364"/>
      <c r="E744" s="364"/>
      <c r="F744" s="364"/>
      <c r="G744" s="364"/>
      <c r="H744" s="173"/>
      <c r="I744" s="173"/>
      <c r="J744" s="389" t="e">
        <f t="shared" si="1038"/>
        <v>#DIV/0!</v>
      </c>
      <c r="K744" s="430"/>
      <c r="L744" s="251" t="e">
        <f t="shared" si="1039"/>
        <v>#DIV/0!</v>
      </c>
      <c r="M744" s="295" t="e">
        <f t="shared" ref="M744:M748" si="1047">K744/I744</f>
        <v>#DIV/0!</v>
      </c>
      <c r="N744" s="430"/>
      <c r="O744" s="431">
        <f t="shared" si="1020"/>
        <v>0</v>
      </c>
      <c r="P744" s="251" t="e">
        <f t="shared" si="1025"/>
        <v>#DIV/0!</v>
      </c>
      <c r="Q744" s="413">
        <f t="shared" si="1033"/>
        <v>0</v>
      </c>
      <c r="R744" s="173">
        <f t="shared" si="1021"/>
        <v>0</v>
      </c>
      <c r="S744" s="545"/>
      <c r="T744" s="15" t="b">
        <f t="shared" si="1046"/>
        <v>1</v>
      </c>
      <c r="CG744" s="70"/>
      <c r="CJ744" s="69" t="b">
        <f t="shared" si="1029"/>
        <v>1</v>
      </c>
    </row>
    <row r="745" spans="1:88" s="17" customFormat="1" hidden="1" x14ac:dyDescent="0.25">
      <c r="A745" s="183"/>
      <c r="B745" s="340" t="s">
        <v>14</v>
      </c>
      <c r="C745" s="340"/>
      <c r="D745" s="365"/>
      <c r="E745" s="365"/>
      <c r="F745" s="365"/>
      <c r="G745" s="365"/>
      <c r="H745" s="365"/>
      <c r="I745" s="365"/>
      <c r="J745" s="389" t="e">
        <f t="shared" si="1038"/>
        <v>#DIV/0!</v>
      </c>
      <c r="K745" s="292"/>
      <c r="L745" s="251" t="e">
        <f t="shared" si="1039"/>
        <v>#DIV/0!</v>
      </c>
      <c r="M745" s="295" t="e">
        <f t="shared" si="1047"/>
        <v>#DIV/0!</v>
      </c>
      <c r="N745" s="292">
        <f>H745</f>
        <v>0</v>
      </c>
      <c r="O745" s="292">
        <f t="shared" si="1020"/>
        <v>0</v>
      </c>
      <c r="P745" s="251" t="e">
        <f t="shared" si="1025"/>
        <v>#DIV/0!</v>
      </c>
      <c r="Q745" s="414">
        <f t="shared" si="1033"/>
        <v>0</v>
      </c>
      <c r="R745" s="365">
        <f t="shared" si="1021"/>
        <v>0</v>
      </c>
      <c r="S745" s="545"/>
      <c r="T745" s="15" t="b">
        <f t="shared" si="1046"/>
        <v>1</v>
      </c>
      <c r="CG745" s="70"/>
      <c r="CJ745" s="69" t="b">
        <f t="shared" si="1029"/>
        <v>1</v>
      </c>
    </row>
    <row r="746" spans="1:88" s="17" customFormat="1" hidden="1" x14ac:dyDescent="0.25">
      <c r="A746" s="183"/>
      <c r="B746" s="340" t="s">
        <v>25</v>
      </c>
      <c r="C746" s="340"/>
      <c r="D746" s="365"/>
      <c r="E746" s="365"/>
      <c r="F746" s="365"/>
      <c r="G746" s="365"/>
      <c r="H746" s="365"/>
      <c r="I746" s="365"/>
      <c r="J746" s="389" t="e">
        <f t="shared" si="1038"/>
        <v>#DIV/0!</v>
      </c>
      <c r="K746" s="292"/>
      <c r="L746" s="429" t="e">
        <f t="shared" si="1039"/>
        <v>#DIV/0!</v>
      </c>
      <c r="M746" s="295" t="e">
        <f t="shared" si="1047"/>
        <v>#DIV/0!</v>
      </c>
      <c r="N746" s="292">
        <f>H746</f>
        <v>0</v>
      </c>
      <c r="O746" s="292">
        <f t="shared" si="1020"/>
        <v>0</v>
      </c>
      <c r="P746" s="251" t="e">
        <f t="shared" si="1025"/>
        <v>#DIV/0!</v>
      </c>
      <c r="Q746" s="414">
        <f t="shared" si="1033"/>
        <v>0</v>
      </c>
      <c r="R746" s="365">
        <f t="shared" si="1021"/>
        <v>0</v>
      </c>
      <c r="S746" s="545"/>
      <c r="T746" s="15" t="b">
        <f t="shared" si="1046"/>
        <v>1</v>
      </c>
      <c r="CG746" s="70"/>
      <c r="CJ746" s="69" t="b">
        <f t="shared" si="1029"/>
        <v>1</v>
      </c>
    </row>
    <row r="747" spans="1:88" s="17" customFormat="1" hidden="1" x14ac:dyDescent="0.25">
      <c r="A747" s="183"/>
      <c r="B747" s="340" t="s">
        <v>32</v>
      </c>
      <c r="C747" s="340"/>
      <c r="D747" s="365"/>
      <c r="E747" s="365"/>
      <c r="F747" s="365"/>
      <c r="G747" s="365"/>
      <c r="H747" s="365"/>
      <c r="I747" s="365"/>
      <c r="J747" s="389" t="e">
        <f>I747/H747</f>
        <v>#DIV/0!</v>
      </c>
      <c r="K747" s="292"/>
      <c r="L747" s="251" t="e">
        <f>K747/H747</f>
        <v>#DIV/0!</v>
      </c>
      <c r="M747" s="295" t="e">
        <f t="shared" si="1047"/>
        <v>#DIV/0!</v>
      </c>
      <c r="N747" s="292">
        <f>H747</f>
        <v>0</v>
      </c>
      <c r="O747" s="292">
        <f t="shared" si="1020"/>
        <v>0</v>
      </c>
      <c r="P747" s="251" t="e">
        <f t="shared" si="1025"/>
        <v>#DIV/0!</v>
      </c>
      <c r="Q747" s="414">
        <f t="shared" si="1033"/>
        <v>0</v>
      </c>
      <c r="R747" s="365">
        <f t="shared" si="1021"/>
        <v>0</v>
      </c>
      <c r="S747" s="545"/>
      <c r="T747" s="15" t="b">
        <f t="shared" si="1046"/>
        <v>1</v>
      </c>
      <c r="CG747" s="70"/>
      <c r="CJ747" s="69" t="b">
        <f t="shared" si="1029"/>
        <v>1</v>
      </c>
    </row>
    <row r="748" spans="1:88" s="17" customFormat="1" hidden="1" x14ac:dyDescent="0.25">
      <c r="A748" s="185"/>
      <c r="B748" s="340" t="s">
        <v>17</v>
      </c>
      <c r="C748" s="340"/>
      <c r="D748" s="365"/>
      <c r="E748" s="365"/>
      <c r="F748" s="365"/>
      <c r="G748" s="365"/>
      <c r="H748" s="18"/>
      <c r="I748" s="18"/>
      <c r="J748" s="389"/>
      <c r="K748" s="292"/>
      <c r="L748" s="251"/>
      <c r="M748" s="295" t="e">
        <f t="shared" si="1047"/>
        <v>#DIV/0!</v>
      </c>
      <c r="N748" s="292"/>
      <c r="O748" s="432">
        <f t="shared" si="1020"/>
        <v>0</v>
      </c>
      <c r="P748" s="251" t="e">
        <f t="shared" si="1025"/>
        <v>#DIV/0!</v>
      </c>
      <c r="Q748" s="414">
        <f t="shared" si="1033"/>
        <v>0</v>
      </c>
      <c r="R748" s="18">
        <f t="shared" si="1021"/>
        <v>0</v>
      </c>
      <c r="S748" s="546"/>
      <c r="T748" s="15" t="b">
        <f t="shared" si="1046"/>
        <v>1</v>
      </c>
      <c r="CG748" s="70"/>
      <c r="CJ748" s="69" t="b">
        <f t="shared" si="1029"/>
        <v>1</v>
      </c>
    </row>
    <row r="749" spans="1:88" s="60" customFormat="1" ht="93" hidden="1" x14ac:dyDescent="0.25">
      <c r="A749" s="393" t="s">
        <v>340</v>
      </c>
      <c r="B749" s="392" t="s">
        <v>205</v>
      </c>
      <c r="C749" s="230" t="s">
        <v>23</v>
      </c>
      <c r="D749" s="64"/>
      <c r="E749" s="64"/>
      <c r="F749" s="64"/>
      <c r="G749" s="64">
        <f>SUM(G750:G754)</f>
        <v>0</v>
      </c>
      <c r="H749" s="64">
        <f>SUM(H750:H754)</f>
        <v>0</v>
      </c>
      <c r="I749" s="64">
        <f>SUM(I750:I754)</f>
        <v>0</v>
      </c>
      <c r="J749" s="295" t="e">
        <f>I749/H749</f>
        <v>#DIV/0!</v>
      </c>
      <c r="K749" s="301">
        <f>SUM(K750:K754)</f>
        <v>0</v>
      </c>
      <c r="L749" s="295" t="e">
        <f>K749/H749</f>
        <v>#DIV/0!</v>
      </c>
      <c r="M749" s="295" t="e">
        <f>K749/I749</f>
        <v>#DIV/0!</v>
      </c>
      <c r="N749" s="301">
        <f>SUM(N750:N754)</f>
        <v>0</v>
      </c>
      <c r="O749" s="301">
        <f t="shared" si="1020"/>
        <v>0</v>
      </c>
      <c r="P749" s="295" t="e">
        <f t="shared" si="1025"/>
        <v>#DIV/0!</v>
      </c>
      <c r="Q749" s="64">
        <f t="shared" si="1033"/>
        <v>0</v>
      </c>
      <c r="R749" s="64">
        <f t="shared" si="1021"/>
        <v>0</v>
      </c>
      <c r="S749" s="544"/>
      <c r="CJ749" s="69" t="b">
        <f t="shared" si="1029"/>
        <v>1</v>
      </c>
    </row>
    <row r="750" spans="1:88" s="60" customFormat="1" hidden="1" x14ac:dyDescent="0.25">
      <c r="A750" s="394"/>
      <c r="B750" s="368" t="s">
        <v>149</v>
      </c>
      <c r="C750" s="368"/>
      <c r="D750" s="372"/>
      <c r="E750" s="372"/>
      <c r="F750" s="372"/>
      <c r="G750" s="372"/>
      <c r="H750" s="173"/>
      <c r="I750" s="173"/>
      <c r="J750" s="389" t="e">
        <f t="shared" ref="J750:J752" si="1048">I750/H750</f>
        <v>#DIV/0!</v>
      </c>
      <c r="K750" s="430"/>
      <c r="L750" s="251" t="e">
        <f t="shared" ref="L750:L752" si="1049">K750/H750</f>
        <v>#DIV/0!</v>
      </c>
      <c r="M750" s="389" t="e">
        <f t="shared" ref="M750:M752" si="1050">K750/I750</f>
        <v>#DIV/0!</v>
      </c>
      <c r="N750" s="430"/>
      <c r="O750" s="431">
        <f t="shared" si="1020"/>
        <v>0</v>
      </c>
      <c r="P750" s="251" t="e">
        <f t="shared" si="1025"/>
        <v>#DIV/0!</v>
      </c>
      <c r="Q750" s="413">
        <f t="shared" si="1033"/>
        <v>0</v>
      </c>
      <c r="R750" s="173">
        <f t="shared" si="1021"/>
        <v>0</v>
      </c>
      <c r="S750" s="545"/>
      <c r="CJ750" s="69" t="b">
        <f t="shared" si="1029"/>
        <v>1</v>
      </c>
    </row>
    <row r="751" spans="1:88" s="60" customFormat="1" hidden="1" x14ac:dyDescent="0.25">
      <c r="A751" s="394"/>
      <c r="B751" s="340" t="s">
        <v>14</v>
      </c>
      <c r="C751" s="340"/>
      <c r="D751" s="373"/>
      <c r="E751" s="373"/>
      <c r="F751" s="373"/>
      <c r="G751" s="65"/>
      <c r="H751" s="65"/>
      <c r="I751" s="65"/>
      <c r="J751" s="389" t="e">
        <f t="shared" si="1048"/>
        <v>#DIV/0!</v>
      </c>
      <c r="K751" s="292"/>
      <c r="L751" s="251" t="e">
        <f t="shared" si="1049"/>
        <v>#DIV/0!</v>
      </c>
      <c r="M751" s="389" t="e">
        <f t="shared" si="1050"/>
        <v>#DIV/0!</v>
      </c>
      <c r="N751" s="292">
        <f>H751</f>
        <v>0</v>
      </c>
      <c r="O751" s="292">
        <f t="shared" si="1020"/>
        <v>0</v>
      </c>
      <c r="P751" s="251" t="e">
        <f t="shared" si="1025"/>
        <v>#DIV/0!</v>
      </c>
      <c r="Q751" s="414">
        <f t="shared" si="1033"/>
        <v>0</v>
      </c>
      <c r="R751" s="65">
        <f t="shared" si="1021"/>
        <v>0</v>
      </c>
      <c r="S751" s="545"/>
      <c r="CJ751" s="69" t="b">
        <f t="shared" si="1029"/>
        <v>1</v>
      </c>
    </row>
    <row r="752" spans="1:88" s="60" customFormat="1" hidden="1" x14ac:dyDescent="0.25">
      <c r="A752" s="394"/>
      <c r="B752" s="340" t="s">
        <v>25</v>
      </c>
      <c r="C752" s="340"/>
      <c r="D752" s="373"/>
      <c r="E752" s="373"/>
      <c r="F752" s="373"/>
      <c r="G752" s="373"/>
      <c r="H752" s="373"/>
      <c r="I752" s="373"/>
      <c r="J752" s="389" t="e">
        <f t="shared" si="1048"/>
        <v>#DIV/0!</v>
      </c>
      <c r="K752" s="292"/>
      <c r="L752" s="251" t="e">
        <f t="shared" si="1049"/>
        <v>#DIV/0!</v>
      </c>
      <c r="M752" s="389" t="e">
        <f t="shared" si="1050"/>
        <v>#DIV/0!</v>
      </c>
      <c r="N752" s="292"/>
      <c r="O752" s="292">
        <f t="shared" si="1020"/>
        <v>0</v>
      </c>
      <c r="P752" s="251" t="e">
        <f t="shared" si="1025"/>
        <v>#DIV/0!</v>
      </c>
      <c r="Q752" s="174">
        <f t="shared" si="1033"/>
        <v>0</v>
      </c>
      <c r="R752" s="373">
        <f t="shared" si="1021"/>
        <v>0</v>
      </c>
      <c r="S752" s="545"/>
      <c r="CJ752" s="69" t="b">
        <f t="shared" si="1029"/>
        <v>1</v>
      </c>
    </row>
    <row r="753" spans="1:88" s="60" customFormat="1" hidden="1" x14ac:dyDescent="0.25">
      <c r="A753" s="394"/>
      <c r="B753" s="340" t="s">
        <v>32</v>
      </c>
      <c r="C753" s="340"/>
      <c r="D753" s="373"/>
      <c r="E753" s="373"/>
      <c r="F753" s="373"/>
      <c r="G753" s="373"/>
      <c r="H753" s="373"/>
      <c r="I753" s="373"/>
      <c r="J753" s="389" t="e">
        <f>I753/H753</f>
        <v>#DIV/0!</v>
      </c>
      <c r="K753" s="292"/>
      <c r="L753" s="251" t="e">
        <f>K753/H753</f>
        <v>#DIV/0!</v>
      </c>
      <c r="M753" s="389" t="e">
        <f>K753/I753</f>
        <v>#DIV/0!</v>
      </c>
      <c r="N753" s="292"/>
      <c r="O753" s="292">
        <f t="shared" si="1020"/>
        <v>0</v>
      </c>
      <c r="P753" s="251" t="e">
        <f t="shared" si="1025"/>
        <v>#DIV/0!</v>
      </c>
      <c r="Q753" s="414">
        <f t="shared" si="1033"/>
        <v>0</v>
      </c>
      <c r="R753" s="373">
        <f t="shared" si="1021"/>
        <v>0</v>
      </c>
      <c r="S753" s="545"/>
      <c r="CJ753" s="69" t="b">
        <f t="shared" si="1029"/>
        <v>1</v>
      </c>
    </row>
    <row r="754" spans="1:88" s="60" customFormat="1" hidden="1" x14ac:dyDescent="0.25">
      <c r="A754" s="395"/>
      <c r="B754" s="340" t="s">
        <v>17</v>
      </c>
      <c r="C754" s="340"/>
      <c r="D754" s="373"/>
      <c r="E754" s="373"/>
      <c r="F754" s="373"/>
      <c r="G754" s="373"/>
      <c r="H754" s="18"/>
      <c r="I754" s="18"/>
      <c r="J754" s="180"/>
      <c r="K754" s="373"/>
      <c r="L754" s="171"/>
      <c r="M754" s="180"/>
      <c r="N754" s="373"/>
      <c r="O754" s="18">
        <f t="shared" si="1020"/>
        <v>0</v>
      </c>
      <c r="P754" s="170" t="e">
        <f t="shared" si="1025"/>
        <v>#DIV/0!</v>
      </c>
      <c r="Q754" s="414">
        <f t="shared" si="1033"/>
        <v>0</v>
      </c>
      <c r="R754" s="18">
        <f t="shared" si="1021"/>
        <v>0</v>
      </c>
      <c r="S754" s="546"/>
      <c r="CJ754" s="69" t="b">
        <f t="shared" si="1029"/>
        <v>1</v>
      </c>
    </row>
    <row r="755" spans="1:88" s="67" customFormat="1" ht="90" x14ac:dyDescent="0.25">
      <c r="A755" s="229" t="s">
        <v>64</v>
      </c>
      <c r="B755" s="76" t="s">
        <v>63</v>
      </c>
      <c r="C755" s="76" t="s">
        <v>15</v>
      </c>
      <c r="D755" s="77" t="e">
        <f>D757+D758+D759+#REF!+D760</f>
        <v>#REF!</v>
      </c>
      <c r="E755" s="77" t="e">
        <f>E757+E758+E759+#REF!+E760</f>
        <v>#REF!</v>
      </c>
      <c r="F755" s="77" t="e">
        <f>F757+F758+F759+#REF!+F760</f>
        <v>#REF!</v>
      </c>
      <c r="G755" s="77">
        <f>SUM(G756:G760)</f>
        <v>0</v>
      </c>
      <c r="H755" s="77">
        <f>SUM(H756:H760)</f>
        <v>0</v>
      </c>
      <c r="I755" s="78">
        <f>SUM(I756:I760)</f>
        <v>0</v>
      </c>
      <c r="J755" s="108" t="e">
        <f>I755/H755</f>
        <v>#DIV/0!</v>
      </c>
      <c r="K755" s="77">
        <f>SUM(K756:K760)</f>
        <v>0</v>
      </c>
      <c r="L755" s="110" t="e">
        <f>K755/H755</f>
        <v>#DIV/0!</v>
      </c>
      <c r="M755" s="110" t="e">
        <f>K755/I755</f>
        <v>#DIV/0!</v>
      </c>
      <c r="N755" s="77"/>
      <c r="O755" s="77">
        <f t="shared" si="1020"/>
        <v>0</v>
      </c>
      <c r="P755" s="110" t="e">
        <f t="shared" ref="P755:P779" si="1051">N755/H755</f>
        <v>#DIV/0!</v>
      </c>
      <c r="Q755" s="77">
        <f t="shared" si="1033"/>
        <v>0</v>
      </c>
      <c r="R755" s="78">
        <f t="shared" ref="R755:R792" si="1052">I755-K755</f>
        <v>0</v>
      </c>
      <c r="S755" s="450" t="s">
        <v>114</v>
      </c>
      <c r="CJ755" s="69" t="b">
        <f t="shared" si="1029"/>
        <v>1</v>
      </c>
    </row>
    <row r="756" spans="1:88" s="63" customFormat="1" x14ac:dyDescent="0.35">
      <c r="A756" s="91"/>
      <c r="B756" s="92" t="s">
        <v>16</v>
      </c>
      <c r="C756" s="81"/>
      <c r="D756" s="47"/>
      <c r="E756" s="47"/>
      <c r="F756" s="47"/>
      <c r="G756" s="47"/>
      <c r="H756" s="47"/>
      <c r="I756" s="47"/>
      <c r="J756" s="109" t="e">
        <f>I756/H756</f>
        <v>#DIV/0!</v>
      </c>
      <c r="K756" s="47"/>
      <c r="L756" s="111" t="e">
        <f>K756/H756</f>
        <v>#DIV/0!</v>
      </c>
      <c r="M756" s="111" t="e">
        <f>K756/I756</f>
        <v>#DIV/0!</v>
      </c>
      <c r="N756" s="47"/>
      <c r="O756" s="47">
        <f t="shared" si="1020"/>
        <v>0</v>
      </c>
      <c r="P756" s="111" t="e">
        <f t="shared" si="1051"/>
        <v>#DIV/0!</v>
      </c>
      <c r="Q756" s="47">
        <f t="shared" si="1033"/>
        <v>0</v>
      </c>
      <c r="R756" s="47">
        <f t="shared" si="1052"/>
        <v>0</v>
      </c>
      <c r="S756" s="451"/>
      <c r="CJ756" s="69" t="b">
        <f t="shared" si="1029"/>
        <v>1</v>
      </c>
    </row>
    <row r="757" spans="1:88" s="63" customFormat="1" x14ac:dyDescent="0.35">
      <c r="A757" s="91"/>
      <c r="B757" s="92" t="s">
        <v>14</v>
      </c>
      <c r="C757" s="81"/>
      <c r="D757" s="47" t="e">
        <f>#REF!+#REF!</f>
        <v>#REF!</v>
      </c>
      <c r="E757" s="47" t="e">
        <f>#REF!+#REF!</f>
        <v>#REF!</v>
      </c>
      <c r="F757" s="47" t="e">
        <f>#REF!+#REF!</f>
        <v>#REF!</v>
      </c>
      <c r="G757" s="47"/>
      <c r="H757" s="47"/>
      <c r="I757" s="47"/>
      <c r="J757" s="109" t="e">
        <f>I757/H757</f>
        <v>#DIV/0!</v>
      </c>
      <c r="K757" s="47"/>
      <c r="L757" s="111" t="e">
        <f>K757/H757</f>
        <v>#DIV/0!</v>
      </c>
      <c r="M757" s="111" t="e">
        <f>K757/I757</f>
        <v>#DIV/0!</v>
      </c>
      <c r="N757" s="47"/>
      <c r="O757" s="47">
        <f t="shared" si="1020"/>
        <v>0</v>
      </c>
      <c r="P757" s="111" t="e">
        <f t="shared" si="1051"/>
        <v>#DIV/0!</v>
      </c>
      <c r="Q757" s="47">
        <f t="shared" si="1033"/>
        <v>0</v>
      </c>
      <c r="R757" s="47">
        <f t="shared" si="1052"/>
        <v>0</v>
      </c>
      <c r="S757" s="451"/>
      <c r="CJ757" s="69" t="b">
        <f t="shared" si="1029"/>
        <v>1</v>
      </c>
    </row>
    <row r="758" spans="1:88" s="63" customFormat="1" x14ac:dyDescent="0.35">
      <c r="A758" s="91"/>
      <c r="B758" s="92" t="s">
        <v>25</v>
      </c>
      <c r="C758" s="81"/>
      <c r="D758" s="47"/>
      <c r="E758" s="47"/>
      <c r="F758" s="47"/>
      <c r="G758" s="47"/>
      <c r="H758" s="47"/>
      <c r="I758" s="47"/>
      <c r="J758" s="109" t="e">
        <f t="shared" ref="J758:J760" si="1053">I758/H758</f>
        <v>#DIV/0!</v>
      </c>
      <c r="K758" s="47"/>
      <c r="L758" s="111" t="e">
        <f t="shared" ref="L758:L760" si="1054">K758/H758</f>
        <v>#DIV/0!</v>
      </c>
      <c r="M758" s="111" t="e">
        <f t="shared" ref="M758:M764" si="1055">K758/I758</f>
        <v>#DIV/0!</v>
      </c>
      <c r="N758" s="47"/>
      <c r="O758" s="47">
        <f t="shared" si="1020"/>
        <v>0</v>
      </c>
      <c r="P758" s="111" t="e">
        <f t="shared" si="1051"/>
        <v>#DIV/0!</v>
      </c>
      <c r="Q758" s="47">
        <f t="shared" si="1033"/>
        <v>0</v>
      </c>
      <c r="R758" s="47">
        <f t="shared" si="1052"/>
        <v>0</v>
      </c>
      <c r="S758" s="451"/>
      <c r="CJ758" s="69" t="b">
        <f t="shared" si="1029"/>
        <v>1</v>
      </c>
    </row>
    <row r="759" spans="1:88" s="63" customFormat="1" x14ac:dyDescent="0.35">
      <c r="A759" s="91"/>
      <c r="B759" s="81" t="s">
        <v>32</v>
      </c>
      <c r="C759" s="81"/>
      <c r="D759" s="47"/>
      <c r="E759" s="47"/>
      <c r="F759" s="47"/>
      <c r="G759" s="47"/>
      <c r="H759" s="47"/>
      <c r="I759" s="47"/>
      <c r="J759" s="109" t="e">
        <f t="shared" si="1053"/>
        <v>#DIV/0!</v>
      </c>
      <c r="K759" s="47"/>
      <c r="L759" s="111" t="e">
        <f t="shared" si="1054"/>
        <v>#DIV/0!</v>
      </c>
      <c r="M759" s="111" t="e">
        <f t="shared" si="1055"/>
        <v>#DIV/0!</v>
      </c>
      <c r="N759" s="47"/>
      <c r="O759" s="47">
        <f t="shared" si="1020"/>
        <v>0</v>
      </c>
      <c r="P759" s="111" t="e">
        <f t="shared" si="1051"/>
        <v>#DIV/0!</v>
      </c>
      <c r="Q759" s="47">
        <f t="shared" si="1033"/>
        <v>0</v>
      </c>
      <c r="R759" s="47">
        <f t="shared" si="1052"/>
        <v>0</v>
      </c>
      <c r="S759" s="451"/>
      <c r="CJ759" s="69" t="b">
        <f t="shared" si="1029"/>
        <v>1</v>
      </c>
    </row>
    <row r="760" spans="1:88" s="63" customFormat="1" x14ac:dyDescent="0.35">
      <c r="A760" s="93"/>
      <c r="B760" s="92" t="s">
        <v>17</v>
      </c>
      <c r="C760" s="81"/>
      <c r="D760" s="47"/>
      <c r="E760" s="47"/>
      <c r="F760" s="47"/>
      <c r="G760" s="47"/>
      <c r="H760" s="47"/>
      <c r="I760" s="47"/>
      <c r="J760" s="109" t="e">
        <f t="shared" si="1053"/>
        <v>#DIV/0!</v>
      </c>
      <c r="K760" s="47"/>
      <c r="L760" s="111" t="e">
        <f t="shared" si="1054"/>
        <v>#DIV/0!</v>
      </c>
      <c r="M760" s="111" t="e">
        <f t="shared" si="1055"/>
        <v>#DIV/0!</v>
      </c>
      <c r="N760" s="47"/>
      <c r="O760" s="47">
        <f t="shared" si="1020"/>
        <v>0</v>
      </c>
      <c r="P760" s="111" t="e">
        <f t="shared" si="1051"/>
        <v>#DIV/0!</v>
      </c>
      <c r="Q760" s="47">
        <f t="shared" si="1033"/>
        <v>0</v>
      </c>
      <c r="R760" s="47">
        <f t="shared" si="1052"/>
        <v>0</v>
      </c>
      <c r="S760" s="452"/>
      <c r="CJ760" s="69" t="b">
        <f t="shared" si="1029"/>
        <v>1</v>
      </c>
    </row>
    <row r="761" spans="1:88" s="63" customFormat="1" ht="95.25" customHeight="1" x14ac:dyDescent="0.35">
      <c r="A761" s="444" t="s">
        <v>65</v>
      </c>
      <c r="B761" s="105" t="s">
        <v>71</v>
      </c>
      <c r="C761" s="76" t="s">
        <v>15</v>
      </c>
      <c r="D761" s="77" t="e">
        <f t="shared" ref="D761:I761" si="1056">SUM(D762:D766)</f>
        <v>#REF!</v>
      </c>
      <c r="E761" s="77" t="e">
        <f t="shared" si="1056"/>
        <v>#REF!</v>
      </c>
      <c r="F761" s="77" t="e">
        <f t="shared" si="1056"/>
        <v>#REF!</v>
      </c>
      <c r="G761" s="77">
        <f t="shared" si="1056"/>
        <v>528435.53</v>
      </c>
      <c r="H761" s="77">
        <f t="shared" si="1056"/>
        <v>528435.53</v>
      </c>
      <c r="I761" s="77">
        <f t="shared" si="1056"/>
        <v>0</v>
      </c>
      <c r="J761" s="130">
        <f>I761/H761</f>
        <v>0</v>
      </c>
      <c r="K761" s="77">
        <f>SUM(K762:K766)</f>
        <v>0</v>
      </c>
      <c r="L761" s="161">
        <f>K761/H761</f>
        <v>0</v>
      </c>
      <c r="M761" s="109" t="e">
        <f t="shared" si="1055"/>
        <v>#DIV/0!</v>
      </c>
      <c r="N761" s="77">
        <f t="shared" ref="N761" si="1057">SUM(N762:N766)</f>
        <v>528435.53</v>
      </c>
      <c r="O761" s="77">
        <f t="shared" si="1020"/>
        <v>0</v>
      </c>
      <c r="P761" s="107">
        <f t="shared" si="1051"/>
        <v>1</v>
      </c>
      <c r="Q761" s="77">
        <f t="shared" si="1033"/>
        <v>0</v>
      </c>
      <c r="R761" s="77">
        <f t="shared" si="1052"/>
        <v>0</v>
      </c>
      <c r="S761" s="555" t="s">
        <v>495</v>
      </c>
      <c r="CG761" s="363">
        <f>K773/H773*100</f>
        <v>0</v>
      </c>
      <c r="CJ761" s="69" t="b">
        <f t="shared" si="1029"/>
        <v>1</v>
      </c>
    </row>
    <row r="762" spans="1:88" s="63" customFormat="1" ht="38.25" customHeight="1" x14ac:dyDescent="0.35">
      <c r="A762" s="445"/>
      <c r="B762" s="81" t="s">
        <v>16</v>
      </c>
      <c r="C762" s="81"/>
      <c r="D762" s="47">
        <f>D768</f>
        <v>0</v>
      </c>
      <c r="E762" s="47">
        <f t="shared" ref="E762:I762" si="1058">E768</f>
        <v>0</v>
      </c>
      <c r="F762" s="47">
        <f t="shared" si="1058"/>
        <v>0</v>
      </c>
      <c r="G762" s="47">
        <f t="shared" si="1058"/>
        <v>0</v>
      </c>
      <c r="H762" s="47">
        <f t="shared" si="1058"/>
        <v>0</v>
      </c>
      <c r="I762" s="47">
        <f t="shared" si="1058"/>
        <v>0</v>
      </c>
      <c r="J762" s="109"/>
      <c r="K762" s="47"/>
      <c r="L762" s="109"/>
      <c r="M762" s="109" t="e">
        <f t="shared" si="1055"/>
        <v>#DIV/0!</v>
      </c>
      <c r="N762" s="47">
        <f t="shared" ref="N762" si="1059">N768</f>
        <v>0</v>
      </c>
      <c r="O762" s="47">
        <f t="shared" si="1020"/>
        <v>0</v>
      </c>
      <c r="P762" s="109" t="e">
        <f t="shared" si="1051"/>
        <v>#DIV/0!</v>
      </c>
      <c r="Q762" s="47">
        <f t="shared" si="1033"/>
        <v>0</v>
      </c>
      <c r="R762" s="47">
        <f t="shared" si="1052"/>
        <v>0</v>
      </c>
      <c r="S762" s="555"/>
      <c r="CJ762" s="69" t="b">
        <f t="shared" si="1029"/>
        <v>1</v>
      </c>
    </row>
    <row r="763" spans="1:88" s="63" customFormat="1" ht="38.25" customHeight="1" x14ac:dyDescent="0.35">
      <c r="A763" s="445"/>
      <c r="B763" s="81" t="s">
        <v>14</v>
      </c>
      <c r="C763" s="81"/>
      <c r="D763" s="47">
        <f t="shared" ref="D763:I763" si="1060">D769</f>
        <v>0</v>
      </c>
      <c r="E763" s="47">
        <f t="shared" si="1060"/>
        <v>0</v>
      </c>
      <c r="F763" s="47">
        <f t="shared" si="1060"/>
        <v>0</v>
      </c>
      <c r="G763" s="47">
        <f t="shared" si="1060"/>
        <v>501176.8</v>
      </c>
      <c r="H763" s="47">
        <f t="shared" si="1060"/>
        <v>501176.8</v>
      </c>
      <c r="I763" s="47">
        <f t="shared" si="1060"/>
        <v>0</v>
      </c>
      <c r="J763" s="83">
        <f t="shared" ref="J763:J766" si="1061">I763/H763</f>
        <v>0</v>
      </c>
      <c r="K763" s="47">
        <f t="shared" ref="K763" si="1062">K769</f>
        <v>0</v>
      </c>
      <c r="L763" s="83">
        <f>K763/H763</f>
        <v>0</v>
      </c>
      <c r="M763" s="109" t="e">
        <f t="shared" si="1055"/>
        <v>#DIV/0!</v>
      </c>
      <c r="N763" s="47">
        <f t="shared" ref="N763" si="1063">N769</f>
        <v>501176.8</v>
      </c>
      <c r="O763" s="47">
        <f t="shared" si="1020"/>
        <v>0</v>
      </c>
      <c r="P763" s="83">
        <f t="shared" si="1051"/>
        <v>1</v>
      </c>
      <c r="Q763" s="47">
        <f t="shared" si="1033"/>
        <v>0</v>
      </c>
      <c r="R763" s="47">
        <f t="shared" si="1052"/>
        <v>0</v>
      </c>
      <c r="S763" s="555"/>
      <c r="CJ763" s="69" t="b">
        <f t="shared" si="1029"/>
        <v>1</v>
      </c>
    </row>
    <row r="764" spans="1:88" s="63" customFormat="1" ht="38.25" customHeight="1" x14ac:dyDescent="0.35">
      <c r="A764" s="445"/>
      <c r="B764" s="81" t="s">
        <v>25</v>
      </c>
      <c r="C764" s="81"/>
      <c r="D764" s="47">
        <f t="shared" ref="D764:H764" si="1064">D770</f>
        <v>0</v>
      </c>
      <c r="E764" s="47">
        <f t="shared" si="1064"/>
        <v>0</v>
      </c>
      <c r="F764" s="47">
        <f t="shared" si="1064"/>
        <v>0</v>
      </c>
      <c r="G764" s="47">
        <f t="shared" si="1064"/>
        <v>26377.73</v>
      </c>
      <c r="H764" s="47">
        <f t="shared" si="1064"/>
        <v>26377.73</v>
      </c>
      <c r="I764" s="47">
        <f t="shared" ref="I764:K764" si="1065">I770</f>
        <v>0</v>
      </c>
      <c r="J764" s="83">
        <f t="shared" si="1061"/>
        <v>0</v>
      </c>
      <c r="K764" s="47">
        <f t="shared" si="1065"/>
        <v>0</v>
      </c>
      <c r="L764" s="83">
        <f t="shared" ref="L764:L766" si="1066">K764/H764</f>
        <v>0</v>
      </c>
      <c r="M764" s="109" t="e">
        <f t="shared" si="1055"/>
        <v>#DIV/0!</v>
      </c>
      <c r="N764" s="47">
        <f t="shared" ref="N764" si="1067">N770</f>
        <v>26377.73</v>
      </c>
      <c r="O764" s="47">
        <f t="shared" si="1020"/>
        <v>0</v>
      </c>
      <c r="P764" s="83">
        <f t="shared" si="1051"/>
        <v>1</v>
      </c>
      <c r="Q764" s="47">
        <f t="shared" si="1033"/>
        <v>0</v>
      </c>
      <c r="R764" s="47">
        <f t="shared" si="1052"/>
        <v>0</v>
      </c>
      <c r="S764" s="555"/>
      <c r="CJ764" s="69" t="b">
        <f t="shared" si="1029"/>
        <v>1</v>
      </c>
    </row>
    <row r="765" spans="1:88" s="63" customFormat="1" ht="38.25" customHeight="1" x14ac:dyDescent="0.35">
      <c r="A765" s="445"/>
      <c r="B765" s="81" t="s">
        <v>32</v>
      </c>
      <c r="C765" s="81"/>
      <c r="D765" s="47">
        <f t="shared" ref="D765:I765" si="1068">D771</f>
        <v>0</v>
      </c>
      <c r="E765" s="47">
        <f t="shared" si="1068"/>
        <v>0</v>
      </c>
      <c r="F765" s="47">
        <f t="shared" si="1068"/>
        <v>0</v>
      </c>
      <c r="G765" s="47">
        <f t="shared" si="1068"/>
        <v>881</v>
      </c>
      <c r="H765" s="47">
        <f t="shared" si="1068"/>
        <v>881</v>
      </c>
      <c r="I765" s="47">
        <f t="shared" si="1068"/>
        <v>0</v>
      </c>
      <c r="J765" s="417">
        <f t="shared" si="1061"/>
        <v>0</v>
      </c>
      <c r="K765" s="47">
        <f t="shared" ref="K765" si="1069">K771</f>
        <v>0</v>
      </c>
      <c r="L765" s="417">
        <f t="shared" si="1066"/>
        <v>0</v>
      </c>
      <c r="M765" s="109" t="e">
        <f t="shared" ref="M765:M766" si="1070">K765/I765</f>
        <v>#DIV/0!</v>
      </c>
      <c r="N765" s="47">
        <f t="shared" ref="N765" si="1071">N771</f>
        <v>881</v>
      </c>
      <c r="O765" s="47">
        <f t="shared" si="1020"/>
        <v>0</v>
      </c>
      <c r="P765" s="83">
        <f t="shared" si="1051"/>
        <v>1</v>
      </c>
      <c r="Q765" s="47">
        <f t="shared" si="1033"/>
        <v>0</v>
      </c>
      <c r="R765" s="47">
        <f t="shared" si="1052"/>
        <v>0</v>
      </c>
      <c r="S765" s="555"/>
      <c r="CJ765" s="69" t="b">
        <f t="shared" si="1029"/>
        <v>1</v>
      </c>
    </row>
    <row r="766" spans="1:88" s="63" customFormat="1" ht="38.25" customHeight="1" x14ac:dyDescent="0.35">
      <c r="A766" s="449"/>
      <c r="B766" s="81" t="s">
        <v>17</v>
      </c>
      <c r="C766" s="81"/>
      <c r="D766" s="47" t="e">
        <f>#REF!</f>
        <v>#REF!</v>
      </c>
      <c r="E766" s="47" t="e">
        <f>#REF!</f>
        <v>#REF!</v>
      </c>
      <c r="F766" s="47" t="e">
        <f>#REF!</f>
        <v>#REF!</v>
      </c>
      <c r="G766" s="47">
        <f t="shared" ref="G766:I766" si="1072">G772</f>
        <v>0</v>
      </c>
      <c r="H766" s="47">
        <f t="shared" si="1072"/>
        <v>0</v>
      </c>
      <c r="I766" s="47">
        <f t="shared" si="1072"/>
        <v>0</v>
      </c>
      <c r="J766" s="109" t="e">
        <f t="shared" si="1061"/>
        <v>#DIV/0!</v>
      </c>
      <c r="K766" s="47">
        <f t="shared" ref="K766" si="1073">K772</f>
        <v>0</v>
      </c>
      <c r="L766" s="109" t="e">
        <f t="shared" si="1066"/>
        <v>#DIV/0!</v>
      </c>
      <c r="M766" s="109" t="e">
        <f t="shared" si="1070"/>
        <v>#DIV/0!</v>
      </c>
      <c r="N766" s="47">
        <f t="shared" ref="N766" si="1074">N772</f>
        <v>0</v>
      </c>
      <c r="O766" s="47">
        <f t="shared" si="1020"/>
        <v>0</v>
      </c>
      <c r="P766" s="109" t="e">
        <f t="shared" si="1051"/>
        <v>#DIV/0!</v>
      </c>
      <c r="Q766" s="47">
        <f t="shared" si="1033"/>
        <v>0</v>
      </c>
      <c r="R766" s="47">
        <f t="shared" si="1052"/>
        <v>0</v>
      </c>
      <c r="S766" s="555"/>
      <c r="CJ766" s="69" t="b">
        <f t="shared" si="1029"/>
        <v>1</v>
      </c>
    </row>
    <row r="767" spans="1:88" s="66" customFormat="1" ht="98.25" customHeight="1" x14ac:dyDescent="0.35">
      <c r="A767" s="175" t="s">
        <v>341</v>
      </c>
      <c r="B767" s="186" t="s">
        <v>45</v>
      </c>
      <c r="C767" s="166" t="s">
        <v>7</v>
      </c>
      <c r="D767" s="74">
        <f t="shared" ref="D767:H767" si="1075">SUM(D768:D772)</f>
        <v>0</v>
      </c>
      <c r="E767" s="74">
        <f t="shared" si="1075"/>
        <v>0</v>
      </c>
      <c r="F767" s="74">
        <f t="shared" si="1075"/>
        <v>0</v>
      </c>
      <c r="G767" s="74">
        <f t="shared" si="1075"/>
        <v>528435.53</v>
      </c>
      <c r="H767" s="74">
        <f t="shared" si="1075"/>
        <v>528435.53</v>
      </c>
      <c r="I767" s="74">
        <f t="shared" ref="I767" si="1076">SUM(I768:I772)</f>
        <v>0</v>
      </c>
      <c r="J767" s="485">
        <f>I767/H767</f>
        <v>0</v>
      </c>
      <c r="K767" s="74">
        <f t="shared" ref="K767" si="1077">SUM(K768:K772)</f>
        <v>0</v>
      </c>
      <c r="L767" s="304">
        <f>K767/H767</f>
        <v>0</v>
      </c>
      <c r="M767" s="509" t="e">
        <f>K767/I767</f>
        <v>#DIV/0!</v>
      </c>
      <c r="N767" s="74">
        <f t="shared" ref="N767:O767" si="1078">SUM(N768:N772)</f>
        <v>528435.53</v>
      </c>
      <c r="O767" s="74">
        <f t="shared" si="1078"/>
        <v>0</v>
      </c>
      <c r="P767" s="167">
        <f t="shared" si="1051"/>
        <v>1</v>
      </c>
      <c r="Q767" s="74">
        <f t="shared" si="1033"/>
        <v>0</v>
      </c>
      <c r="R767" s="74">
        <f t="shared" si="1052"/>
        <v>0</v>
      </c>
      <c r="S767" s="469"/>
      <c r="CG767" s="426">
        <f>K779/H779*100</f>
        <v>0</v>
      </c>
      <c r="CJ767" s="69" t="b">
        <f t="shared" si="1029"/>
        <v>1</v>
      </c>
    </row>
    <row r="768" spans="1:88" s="63" customFormat="1" ht="48.75" customHeight="1" x14ac:dyDescent="0.35">
      <c r="A768" s="178"/>
      <c r="B768" s="340" t="s">
        <v>16</v>
      </c>
      <c r="C768" s="340"/>
      <c r="D768" s="443"/>
      <c r="E768" s="443"/>
      <c r="F768" s="443"/>
      <c r="G768" s="443">
        <f>G774</f>
        <v>0</v>
      </c>
      <c r="H768" s="443">
        <f>H774</f>
        <v>0</v>
      </c>
      <c r="I768" s="443">
        <f>I774</f>
        <v>0</v>
      </c>
      <c r="J768" s="179" t="e">
        <f>I768/H768</f>
        <v>#DIV/0!</v>
      </c>
      <c r="K768" s="443">
        <f>K774</f>
        <v>0</v>
      </c>
      <c r="L768" s="170" t="e">
        <f>K768/H768</f>
        <v>#DIV/0!</v>
      </c>
      <c r="M768" s="170" t="e">
        <f t="shared" ref="M768:M772" si="1079">K768/I768</f>
        <v>#DIV/0!</v>
      </c>
      <c r="N768" s="443">
        <f t="shared" ref="N768:O768" si="1080">N774</f>
        <v>0</v>
      </c>
      <c r="O768" s="443">
        <f t="shared" si="1080"/>
        <v>0</v>
      </c>
      <c r="P768" s="170" t="e">
        <f t="shared" si="1051"/>
        <v>#DIV/0!</v>
      </c>
      <c r="Q768" s="443">
        <f t="shared" si="1033"/>
        <v>0</v>
      </c>
      <c r="R768" s="443">
        <f t="shared" si="1052"/>
        <v>0</v>
      </c>
      <c r="S768" s="458"/>
      <c r="CJ768" s="69" t="b">
        <f t="shared" si="1029"/>
        <v>1</v>
      </c>
    </row>
    <row r="769" spans="1:88" s="63" customFormat="1" ht="48.75" customHeight="1" x14ac:dyDescent="0.35">
      <c r="A769" s="178"/>
      <c r="B769" s="340" t="s">
        <v>14</v>
      </c>
      <c r="C769" s="340"/>
      <c r="D769" s="443"/>
      <c r="E769" s="443"/>
      <c r="F769" s="443"/>
      <c r="G769" s="443">
        <f t="shared" ref="G769:H772" si="1081">G775</f>
        <v>501176.8</v>
      </c>
      <c r="H769" s="443">
        <f t="shared" si="1081"/>
        <v>501176.8</v>
      </c>
      <c r="I769" s="443">
        <f t="shared" ref="I769" si="1082">I775</f>
        <v>0</v>
      </c>
      <c r="J769" s="180">
        <f t="shared" ref="J769:J772" si="1083">I769/H769</f>
        <v>0</v>
      </c>
      <c r="K769" s="443">
        <f t="shared" ref="K769" si="1084">K775</f>
        <v>0</v>
      </c>
      <c r="L769" s="171">
        <f t="shared" ref="L769:L772" si="1085">K769/H769</f>
        <v>0</v>
      </c>
      <c r="M769" s="170" t="e">
        <f t="shared" si="1079"/>
        <v>#DIV/0!</v>
      </c>
      <c r="N769" s="443">
        <f t="shared" ref="N769:O769" si="1086">N775</f>
        <v>501176.8</v>
      </c>
      <c r="O769" s="443">
        <f t="shared" si="1086"/>
        <v>0</v>
      </c>
      <c r="P769" s="171">
        <f t="shared" si="1051"/>
        <v>1</v>
      </c>
      <c r="Q769" s="443">
        <f t="shared" si="1033"/>
        <v>0</v>
      </c>
      <c r="R769" s="443">
        <f t="shared" si="1052"/>
        <v>0</v>
      </c>
      <c r="S769" s="458"/>
      <c r="CJ769" s="69" t="b">
        <f t="shared" si="1029"/>
        <v>1</v>
      </c>
    </row>
    <row r="770" spans="1:88" s="63" customFormat="1" ht="48.75" customHeight="1" x14ac:dyDescent="0.35">
      <c r="A770" s="178"/>
      <c r="B770" s="340" t="s">
        <v>25</v>
      </c>
      <c r="C770" s="340"/>
      <c r="D770" s="443"/>
      <c r="E770" s="443"/>
      <c r="F770" s="443"/>
      <c r="G770" s="443">
        <f t="shared" si="1081"/>
        <v>26377.73</v>
      </c>
      <c r="H770" s="443">
        <f t="shared" si="1081"/>
        <v>26377.73</v>
      </c>
      <c r="I770" s="443">
        <f t="shared" ref="I770" si="1087">I776</f>
        <v>0</v>
      </c>
      <c r="J770" s="180">
        <f t="shared" si="1083"/>
        <v>0</v>
      </c>
      <c r="K770" s="443">
        <f t="shared" ref="K770" si="1088">K776</f>
        <v>0</v>
      </c>
      <c r="L770" s="171">
        <f t="shared" si="1085"/>
        <v>0</v>
      </c>
      <c r="M770" s="170" t="e">
        <f t="shared" si="1079"/>
        <v>#DIV/0!</v>
      </c>
      <c r="N770" s="443">
        <f t="shared" ref="N770:O770" si="1089">N776</f>
        <v>26377.73</v>
      </c>
      <c r="O770" s="443">
        <f t="shared" si="1089"/>
        <v>0</v>
      </c>
      <c r="P770" s="171">
        <f t="shared" si="1051"/>
        <v>1</v>
      </c>
      <c r="Q770" s="443">
        <f t="shared" si="1033"/>
        <v>0</v>
      </c>
      <c r="R770" s="443">
        <f t="shared" si="1052"/>
        <v>0</v>
      </c>
      <c r="S770" s="458"/>
      <c r="CJ770" s="69" t="b">
        <f t="shared" si="1029"/>
        <v>1</v>
      </c>
    </row>
    <row r="771" spans="1:88" s="63" customFormat="1" ht="48.75" customHeight="1" x14ac:dyDescent="0.35">
      <c r="A771" s="178"/>
      <c r="B771" s="452" t="s">
        <v>32</v>
      </c>
      <c r="C771" s="452"/>
      <c r="D771" s="441"/>
      <c r="E771" s="441"/>
      <c r="F771" s="441"/>
      <c r="G771" s="443">
        <f t="shared" si="1081"/>
        <v>881</v>
      </c>
      <c r="H771" s="443">
        <f t="shared" si="1081"/>
        <v>881</v>
      </c>
      <c r="I771" s="443">
        <f t="shared" ref="I771" si="1090">I777</f>
        <v>0</v>
      </c>
      <c r="J771" s="179">
        <f t="shared" si="1083"/>
        <v>0</v>
      </c>
      <c r="K771" s="443">
        <f t="shared" ref="K771" si="1091">K777</f>
        <v>0</v>
      </c>
      <c r="L771" s="170">
        <f t="shared" si="1085"/>
        <v>0</v>
      </c>
      <c r="M771" s="170" t="e">
        <f t="shared" si="1079"/>
        <v>#DIV/0!</v>
      </c>
      <c r="N771" s="443">
        <f t="shared" ref="N771:O771" si="1092">N777</f>
        <v>881</v>
      </c>
      <c r="O771" s="443">
        <f t="shared" si="1092"/>
        <v>0</v>
      </c>
      <c r="P771" s="171">
        <f t="shared" si="1051"/>
        <v>1</v>
      </c>
      <c r="Q771" s="443">
        <f t="shared" si="1033"/>
        <v>0</v>
      </c>
      <c r="R771" s="443">
        <f t="shared" si="1052"/>
        <v>0</v>
      </c>
      <c r="S771" s="458"/>
      <c r="CJ771" s="69" t="b">
        <f t="shared" si="1029"/>
        <v>1</v>
      </c>
    </row>
    <row r="772" spans="1:88" s="63" customFormat="1" ht="48.75" customHeight="1" x14ac:dyDescent="0.35">
      <c r="A772" s="181"/>
      <c r="B772" s="340" t="s">
        <v>17</v>
      </c>
      <c r="C772" s="340"/>
      <c r="D772" s="443"/>
      <c r="E772" s="443"/>
      <c r="F772" s="443"/>
      <c r="G772" s="443">
        <f t="shared" si="1081"/>
        <v>0</v>
      </c>
      <c r="H772" s="443">
        <f t="shared" si="1081"/>
        <v>0</v>
      </c>
      <c r="I772" s="443">
        <f t="shared" ref="I772" si="1093">I778</f>
        <v>0</v>
      </c>
      <c r="J772" s="179" t="e">
        <f t="shared" si="1083"/>
        <v>#DIV/0!</v>
      </c>
      <c r="K772" s="443">
        <f t="shared" ref="K772" si="1094">K778</f>
        <v>0</v>
      </c>
      <c r="L772" s="170" t="e">
        <f t="shared" si="1085"/>
        <v>#DIV/0!</v>
      </c>
      <c r="M772" s="170" t="e">
        <f t="shared" si="1079"/>
        <v>#DIV/0!</v>
      </c>
      <c r="N772" s="443">
        <f t="shared" ref="N772:O772" si="1095">N778</f>
        <v>0</v>
      </c>
      <c r="O772" s="443">
        <f t="shared" si="1095"/>
        <v>0</v>
      </c>
      <c r="P772" s="170" t="e">
        <f t="shared" si="1051"/>
        <v>#DIV/0!</v>
      </c>
      <c r="Q772" s="443">
        <f t="shared" si="1033"/>
        <v>0</v>
      </c>
      <c r="R772" s="443">
        <f t="shared" si="1052"/>
        <v>0</v>
      </c>
      <c r="S772" s="459"/>
      <c r="CJ772" s="69" t="b">
        <f t="shared" si="1029"/>
        <v>1</v>
      </c>
    </row>
    <row r="773" spans="1:88" s="66" customFormat="1" ht="84" customHeight="1" x14ac:dyDescent="0.35">
      <c r="A773" s="512" t="s">
        <v>342</v>
      </c>
      <c r="B773" s="387" t="s">
        <v>399</v>
      </c>
      <c r="C773" s="230" t="s">
        <v>23</v>
      </c>
      <c r="D773" s="376">
        <f t="shared" ref="D773:H773" si="1096">SUM(D774:D778)</f>
        <v>0</v>
      </c>
      <c r="E773" s="376">
        <f t="shared" si="1096"/>
        <v>0</v>
      </c>
      <c r="F773" s="376">
        <f t="shared" si="1096"/>
        <v>0</v>
      </c>
      <c r="G773" s="376">
        <f t="shared" si="1096"/>
        <v>528435.53</v>
      </c>
      <c r="H773" s="376">
        <f t="shared" si="1096"/>
        <v>528435.53</v>
      </c>
      <c r="I773" s="376">
        <f t="shared" ref="I773" si="1097">SUM(I774:I778)</f>
        <v>0</v>
      </c>
      <c r="J773" s="513">
        <f>I773/H773</f>
        <v>0</v>
      </c>
      <c r="K773" s="376">
        <f t="shared" ref="K773" si="1098">SUM(K774:K778)</f>
        <v>0</v>
      </c>
      <c r="L773" s="248">
        <f>K773/H773</f>
        <v>0</v>
      </c>
      <c r="M773" s="249" t="e">
        <f>K773/I773</f>
        <v>#DIV/0!</v>
      </c>
      <c r="N773" s="376">
        <f t="shared" ref="N773:O773" si="1099">SUM(N774:N778)</f>
        <v>528435.53</v>
      </c>
      <c r="O773" s="376">
        <f t="shared" si="1099"/>
        <v>0</v>
      </c>
      <c r="P773" s="248">
        <f t="shared" ref="P773:P778" si="1100">N773/H773</f>
        <v>1</v>
      </c>
      <c r="Q773" s="376">
        <f t="shared" ref="Q773:Q778" si="1101">H773-N773</f>
        <v>0</v>
      </c>
      <c r="R773" s="376">
        <f t="shared" ref="R773:R778" si="1102">I773-K773</f>
        <v>0</v>
      </c>
      <c r="S773" s="555"/>
      <c r="CH773" s="548"/>
      <c r="CJ773" s="69" t="b">
        <f t="shared" si="1029"/>
        <v>1</v>
      </c>
    </row>
    <row r="774" spans="1:88" s="63" customFormat="1" ht="39" customHeight="1" x14ac:dyDescent="0.35">
      <c r="A774" s="514"/>
      <c r="B774" s="172" t="s">
        <v>16</v>
      </c>
      <c r="C774" s="452"/>
      <c r="D774" s="441"/>
      <c r="E774" s="441"/>
      <c r="F774" s="173"/>
      <c r="G774" s="441">
        <f>G780+G786</f>
        <v>0</v>
      </c>
      <c r="H774" s="441">
        <f t="shared" ref="H774" si="1103">H780+H786</f>
        <v>0</v>
      </c>
      <c r="I774" s="441">
        <f t="shared" ref="I774" si="1104">I780+I786</f>
        <v>0</v>
      </c>
      <c r="J774" s="187" t="e">
        <f>I774/H774</f>
        <v>#DIV/0!</v>
      </c>
      <c r="K774" s="441">
        <f t="shared" ref="K774" si="1105">K780+K786</f>
        <v>0</v>
      </c>
      <c r="L774" s="187" t="e">
        <f t="shared" ref="L774" si="1106">K774/H774</f>
        <v>#DIV/0!</v>
      </c>
      <c r="M774" s="170" t="e">
        <f t="shared" ref="M774" si="1107">K774/I774</f>
        <v>#DIV/0!</v>
      </c>
      <c r="N774" s="441">
        <f t="shared" ref="N774:O774" si="1108">N780+N786</f>
        <v>0</v>
      </c>
      <c r="O774" s="441">
        <f t="shared" si="1108"/>
        <v>0</v>
      </c>
      <c r="P774" s="187" t="e">
        <f t="shared" si="1100"/>
        <v>#DIV/0!</v>
      </c>
      <c r="Q774" s="441">
        <f t="shared" si="1101"/>
        <v>0</v>
      </c>
      <c r="R774" s="441">
        <f t="shared" si="1102"/>
        <v>0</v>
      </c>
      <c r="S774" s="555"/>
      <c r="CH774" s="548"/>
      <c r="CJ774" s="69" t="b">
        <f t="shared" si="1029"/>
        <v>1</v>
      </c>
    </row>
    <row r="775" spans="1:88" s="63" customFormat="1" ht="39" customHeight="1" x14ac:dyDescent="0.35">
      <c r="A775" s="514"/>
      <c r="B775" s="172" t="s">
        <v>14</v>
      </c>
      <c r="C775" s="452"/>
      <c r="D775" s="441"/>
      <c r="E775" s="441"/>
      <c r="F775" s="441"/>
      <c r="G775" s="441">
        <f t="shared" ref="G775:H778" si="1109">G781+G787</f>
        <v>501176.8</v>
      </c>
      <c r="H775" s="441">
        <f t="shared" si="1109"/>
        <v>501176.8</v>
      </c>
      <c r="I775" s="441">
        <f t="shared" ref="I775" si="1110">I781+I787</f>
        <v>0</v>
      </c>
      <c r="J775" s="187">
        <f t="shared" ref="J775:J778" si="1111">I775/H775</f>
        <v>0</v>
      </c>
      <c r="K775" s="441">
        <f t="shared" ref="K775" si="1112">K781+K787</f>
        <v>0</v>
      </c>
      <c r="L775" s="187">
        <f>K775/H775</f>
        <v>0</v>
      </c>
      <c r="M775" s="170" t="e">
        <f>K775/I775</f>
        <v>#DIV/0!</v>
      </c>
      <c r="N775" s="441">
        <f t="shared" ref="N775:O775" si="1113">N781+N787</f>
        <v>501176.8</v>
      </c>
      <c r="O775" s="441">
        <f t="shared" si="1113"/>
        <v>0</v>
      </c>
      <c r="P775" s="379">
        <f t="shared" si="1100"/>
        <v>1</v>
      </c>
      <c r="Q775" s="316">
        <f t="shared" si="1101"/>
        <v>0</v>
      </c>
      <c r="R775" s="441">
        <f t="shared" si="1102"/>
        <v>0</v>
      </c>
      <c r="S775" s="555"/>
      <c r="CH775" s="548"/>
      <c r="CJ775" s="69" t="b">
        <f t="shared" si="1029"/>
        <v>1</v>
      </c>
    </row>
    <row r="776" spans="1:88" s="63" customFormat="1" ht="39" customHeight="1" x14ac:dyDescent="0.35">
      <c r="A776" s="514"/>
      <c r="B776" s="299" t="s">
        <v>25</v>
      </c>
      <c r="C776" s="340"/>
      <c r="D776" s="443"/>
      <c r="E776" s="443"/>
      <c r="F776" s="443"/>
      <c r="G776" s="441">
        <f t="shared" si="1109"/>
        <v>26377.73</v>
      </c>
      <c r="H776" s="441">
        <f t="shared" si="1109"/>
        <v>26377.73</v>
      </c>
      <c r="I776" s="441">
        <f t="shared" ref="I776" si="1114">I782+I788</f>
        <v>0</v>
      </c>
      <c r="J776" s="187">
        <f t="shared" si="1111"/>
        <v>0</v>
      </c>
      <c r="K776" s="441">
        <f t="shared" ref="K776" si="1115">K782+K788</f>
        <v>0</v>
      </c>
      <c r="L776" s="187">
        <f t="shared" ref="L776:L778" si="1116">K776/H776</f>
        <v>0</v>
      </c>
      <c r="M776" s="170" t="e">
        <f t="shared" ref="M776:M778" si="1117">K776/I776</f>
        <v>#DIV/0!</v>
      </c>
      <c r="N776" s="441">
        <f t="shared" ref="N776:O776" si="1118">N782+N788</f>
        <v>26377.73</v>
      </c>
      <c r="O776" s="441">
        <f t="shared" si="1118"/>
        <v>0</v>
      </c>
      <c r="P776" s="379">
        <f t="shared" si="1100"/>
        <v>1</v>
      </c>
      <c r="Q776" s="316">
        <f t="shared" si="1101"/>
        <v>0</v>
      </c>
      <c r="R776" s="443">
        <f t="shared" si="1102"/>
        <v>0</v>
      </c>
      <c r="S776" s="555"/>
      <c r="CH776" s="548"/>
      <c r="CJ776" s="69" t="b">
        <f t="shared" si="1029"/>
        <v>1</v>
      </c>
    </row>
    <row r="777" spans="1:88" s="63" customFormat="1" ht="39" customHeight="1" x14ac:dyDescent="0.35">
      <c r="A777" s="514"/>
      <c r="B777" s="340" t="s">
        <v>32</v>
      </c>
      <c r="C777" s="340"/>
      <c r="D777" s="443"/>
      <c r="E777" s="443"/>
      <c r="F777" s="18"/>
      <c r="G777" s="441">
        <f t="shared" si="1109"/>
        <v>881</v>
      </c>
      <c r="H777" s="441">
        <f t="shared" si="1109"/>
        <v>881</v>
      </c>
      <c r="I777" s="441">
        <f t="shared" ref="I777" si="1119">I783+I789</f>
        <v>0</v>
      </c>
      <c r="J777" s="187">
        <f t="shared" si="1111"/>
        <v>0</v>
      </c>
      <c r="K777" s="441">
        <f t="shared" ref="K777" si="1120">K783+K789</f>
        <v>0</v>
      </c>
      <c r="L777" s="187">
        <f t="shared" si="1116"/>
        <v>0</v>
      </c>
      <c r="M777" s="170" t="e">
        <f t="shared" si="1117"/>
        <v>#DIV/0!</v>
      </c>
      <c r="N777" s="441">
        <f t="shared" ref="N777:O777" si="1121">N783+N789</f>
        <v>881</v>
      </c>
      <c r="O777" s="441">
        <f t="shared" si="1121"/>
        <v>0</v>
      </c>
      <c r="P777" s="379">
        <f t="shared" si="1100"/>
        <v>1</v>
      </c>
      <c r="Q777" s="441">
        <f t="shared" si="1101"/>
        <v>0</v>
      </c>
      <c r="R777" s="396">
        <f t="shared" si="1102"/>
        <v>0</v>
      </c>
      <c r="S777" s="555"/>
      <c r="CH777" s="548"/>
      <c r="CJ777" s="69" t="b">
        <f t="shared" si="1029"/>
        <v>1</v>
      </c>
    </row>
    <row r="778" spans="1:88" s="63" customFormat="1" ht="39" customHeight="1" x14ac:dyDescent="0.35">
      <c r="A778" s="515"/>
      <c r="B778" s="299" t="s">
        <v>17</v>
      </c>
      <c r="C778" s="340"/>
      <c r="D778" s="443"/>
      <c r="E778" s="443"/>
      <c r="F778" s="18"/>
      <c r="G778" s="441">
        <f t="shared" si="1109"/>
        <v>0</v>
      </c>
      <c r="H778" s="441">
        <f t="shared" si="1109"/>
        <v>0</v>
      </c>
      <c r="I778" s="441">
        <f t="shared" ref="I778" si="1122">I784+I790</f>
        <v>0</v>
      </c>
      <c r="J778" s="187" t="e">
        <f t="shared" si="1111"/>
        <v>#DIV/0!</v>
      </c>
      <c r="K778" s="441">
        <f t="shared" ref="K778" si="1123">K784+K790</f>
        <v>0</v>
      </c>
      <c r="L778" s="187" t="e">
        <f t="shared" si="1116"/>
        <v>#DIV/0!</v>
      </c>
      <c r="M778" s="170" t="e">
        <f t="shared" si="1117"/>
        <v>#DIV/0!</v>
      </c>
      <c r="N778" s="441">
        <f t="shared" ref="N778:O778" si="1124">N784+N790</f>
        <v>0</v>
      </c>
      <c r="O778" s="441">
        <f t="shared" si="1124"/>
        <v>0</v>
      </c>
      <c r="P778" s="187" t="e">
        <f t="shared" si="1100"/>
        <v>#DIV/0!</v>
      </c>
      <c r="Q778" s="441">
        <f t="shared" si="1101"/>
        <v>0</v>
      </c>
      <c r="R778" s="443">
        <f t="shared" si="1102"/>
        <v>0</v>
      </c>
      <c r="S778" s="555"/>
      <c r="CH778" s="548"/>
      <c r="CJ778" s="69" t="b">
        <f t="shared" si="1029"/>
        <v>1</v>
      </c>
    </row>
    <row r="779" spans="1:88" s="73" customFormat="1" ht="191.25" customHeight="1" x14ac:dyDescent="0.25">
      <c r="A779" s="503" t="s">
        <v>397</v>
      </c>
      <c r="B779" s="479" t="s">
        <v>379</v>
      </c>
      <c r="C779" s="250" t="s">
        <v>23</v>
      </c>
      <c r="D779" s="65">
        <f t="shared" ref="D779:I779" si="1125">SUM(D780:D784)</f>
        <v>0</v>
      </c>
      <c r="E779" s="65">
        <f t="shared" si="1125"/>
        <v>0</v>
      </c>
      <c r="F779" s="65">
        <f t="shared" si="1125"/>
        <v>0</v>
      </c>
      <c r="G779" s="65">
        <f t="shared" si="1125"/>
        <v>320939</v>
      </c>
      <c r="H779" s="65">
        <f t="shared" si="1125"/>
        <v>320939</v>
      </c>
      <c r="I779" s="65">
        <f t="shared" si="1125"/>
        <v>0</v>
      </c>
      <c r="J779" s="516">
        <f>I779/H779</f>
        <v>0</v>
      </c>
      <c r="K779" s="65">
        <f>SUM(K780:K784)</f>
        <v>0</v>
      </c>
      <c r="L779" s="246">
        <f>K779/H779</f>
        <v>0</v>
      </c>
      <c r="M779" s="251" t="e">
        <f>K779/I779</f>
        <v>#DIV/0!</v>
      </c>
      <c r="N779" s="65">
        <f>SUM(N780:N784)</f>
        <v>320939</v>
      </c>
      <c r="O779" s="65">
        <f t="shared" ref="O779:O850" si="1126">H779-N779</f>
        <v>0</v>
      </c>
      <c r="P779" s="246">
        <f t="shared" si="1051"/>
        <v>1</v>
      </c>
      <c r="Q779" s="65">
        <f t="shared" si="1033"/>
        <v>0</v>
      </c>
      <c r="R779" s="65">
        <f t="shared" si="1052"/>
        <v>0</v>
      </c>
      <c r="S779" s="555" t="s">
        <v>396</v>
      </c>
      <c r="T779" s="69" t="b">
        <f t="shared" ref="T779:T820" si="1127">H791-K791=Q791</f>
        <v>1</v>
      </c>
      <c r="CJ779" s="69" t="b">
        <f t="shared" si="1029"/>
        <v>1</v>
      </c>
    </row>
    <row r="780" spans="1:88" s="409" customFormat="1" ht="36.75" customHeight="1" x14ac:dyDescent="0.25">
      <c r="A780" s="514"/>
      <c r="B780" s="172" t="s">
        <v>16</v>
      </c>
      <c r="C780" s="452"/>
      <c r="D780" s="441"/>
      <c r="E780" s="441"/>
      <c r="F780" s="173"/>
      <c r="G780" s="441"/>
      <c r="H780" s="173"/>
      <c r="I780" s="441"/>
      <c r="J780" s="187" t="e">
        <f>I780/H780</f>
        <v>#DIV/0!</v>
      </c>
      <c r="K780" s="441"/>
      <c r="L780" s="187" t="e">
        <f t="shared" ref="L780" si="1128">K780/H780</f>
        <v>#DIV/0!</v>
      </c>
      <c r="M780" s="170" t="e">
        <f t="shared" ref="M780" si="1129">K780/I780</f>
        <v>#DIV/0!</v>
      </c>
      <c r="N780" s="441">
        <f>H780</f>
        <v>0</v>
      </c>
      <c r="O780" s="173">
        <f t="shared" si="1126"/>
        <v>0</v>
      </c>
      <c r="P780" s="187" t="e">
        <f t="shared" ref="P780:P781" si="1130">N780/H780</f>
        <v>#DIV/0!</v>
      </c>
      <c r="Q780" s="441">
        <f t="shared" si="1033"/>
        <v>0</v>
      </c>
      <c r="R780" s="441">
        <f t="shared" si="1052"/>
        <v>0</v>
      </c>
      <c r="S780" s="555"/>
      <c r="T780" s="69" t="b">
        <f t="shared" si="1127"/>
        <v>1</v>
      </c>
      <c r="CJ780" s="69" t="b">
        <f t="shared" si="1029"/>
        <v>1</v>
      </c>
    </row>
    <row r="781" spans="1:88" s="409" customFormat="1" ht="36.75" customHeight="1" x14ac:dyDescent="0.25">
      <c r="A781" s="514"/>
      <c r="B781" s="172" t="s">
        <v>14</v>
      </c>
      <c r="C781" s="452"/>
      <c r="D781" s="441"/>
      <c r="E781" s="441"/>
      <c r="F781" s="441"/>
      <c r="G781" s="441">
        <v>304055.09999999998</v>
      </c>
      <c r="H781" s="441">
        <v>304055.09999999998</v>
      </c>
      <c r="I781" s="441"/>
      <c r="J781" s="187">
        <f t="shared" ref="J781:J784" si="1131">I781/H781</f>
        <v>0</v>
      </c>
      <c r="K781" s="316"/>
      <c r="L781" s="187">
        <f>K781/H781</f>
        <v>0</v>
      </c>
      <c r="M781" s="170" t="e">
        <f>K781/I781</f>
        <v>#DIV/0!</v>
      </c>
      <c r="N781" s="441">
        <f>H781</f>
        <v>304055.09999999998</v>
      </c>
      <c r="O781" s="441">
        <f t="shared" si="1126"/>
        <v>0</v>
      </c>
      <c r="P781" s="379">
        <f t="shared" si="1130"/>
        <v>1</v>
      </c>
      <c r="Q781" s="316">
        <f t="shared" si="1033"/>
        <v>0</v>
      </c>
      <c r="R781" s="441">
        <f t="shared" si="1052"/>
        <v>0</v>
      </c>
      <c r="S781" s="555"/>
      <c r="T781" s="69" t="b">
        <f t="shared" si="1127"/>
        <v>1</v>
      </c>
      <c r="CJ781" s="69" t="b">
        <f t="shared" si="1029"/>
        <v>1</v>
      </c>
    </row>
    <row r="782" spans="1:88" s="409" customFormat="1" ht="36.75" customHeight="1" x14ac:dyDescent="0.25">
      <c r="A782" s="514"/>
      <c r="B782" s="299" t="s">
        <v>25</v>
      </c>
      <c r="C782" s="340"/>
      <c r="D782" s="443"/>
      <c r="E782" s="443"/>
      <c r="F782" s="443"/>
      <c r="G782" s="443">
        <v>16002.9</v>
      </c>
      <c r="H782" s="443">
        <v>16002.9</v>
      </c>
      <c r="I782" s="443"/>
      <c r="J782" s="187">
        <f t="shared" si="1131"/>
        <v>0</v>
      </c>
      <c r="K782" s="174"/>
      <c r="L782" s="187">
        <f t="shared" ref="L782:L784" si="1132">K782/H782</f>
        <v>0</v>
      </c>
      <c r="M782" s="170" t="e">
        <f t="shared" ref="M782:M784" si="1133">K782/I782</f>
        <v>#DIV/0!</v>
      </c>
      <c r="N782" s="441">
        <f>H782</f>
        <v>16002.9</v>
      </c>
      <c r="O782" s="443">
        <f t="shared" si="1126"/>
        <v>0</v>
      </c>
      <c r="P782" s="379">
        <f t="shared" ref="P782:P790" si="1134">N782/H782</f>
        <v>1</v>
      </c>
      <c r="Q782" s="316">
        <f t="shared" si="1033"/>
        <v>0</v>
      </c>
      <c r="R782" s="443">
        <f t="shared" si="1052"/>
        <v>0</v>
      </c>
      <c r="S782" s="555"/>
      <c r="T782" s="69" t="b">
        <f t="shared" si="1127"/>
        <v>1</v>
      </c>
      <c r="CJ782" s="69" t="b">
        <f t="shared" si="1029"/>
        <v>1</v>
      </c>
    </row>
    <row r="783" spans="1:88" s="409" customFormat="1" ht="36.75" customHeight="1" x14ac:dyDescent="0.25">
      <c r="A783" s="514"/>
      <c r="B783" s="340" t="s">
        <v>32</v>
      </c>
      <c r="C783" s="340"/>
      <c r="D783" s="443"/>
      <c r="E783" s="443"/>
      <c r="F783" s="18"/>
      <c r="G783" s="443">
        <v>881</v>
      </c>
      <c r="H783" s="443">
        <v>881</v>
      </c>
      <c r="I783" s="396"/>
      <c r="J783" s="187">
        <f t="shared" si="1131"/>
        <v>0</v>
      </c>
      <c r="K783" s="396"/>
      <c r="L783" s="187">
        <f t="shared" si="1132"/>
        <v>0</v>
      </c>
      <c r="M783" s="170" t="e">
        <f t="shared" si="1133"/>
        <v>#DIV/0!</v>
      </c>
      <c r="N783" s="441">
        <f>H783</f>
        <v>881</v>
      </c>
      <c r="O783" s="443">
        <f t="shared" si="1126"/>
        <v>0</v>
      </c>
      <c r="P783" s="379">
        <f t="shared" si="1134"/>
        <v>1</v>
      </c>
      <c r="Q783" s="441">
        <f t="shared" si="1033"/>
        <v>0</v>
      </c>
      <c r="R783" s="396">
        <f t="shared" si="1052"/>
        <v>0</v>
      </c>
      <c r="S783" s="555"/>
      <c r="T783" s="69" t="b">
        <f t="shared" si="1127"/>
        <v>1</v>
      </c>
      <c r="CJ783" s="69" t="b">
        <f t="shared" si="1029"/>
        <v>1</v>
      </c>
    </row>
    <row r="784" spans="1:88" s="409" customFormat="1" ht="36.75" customHeight="1" x14ac:dyDescent="0.25">
      <c r="A784" s="515"/>
      <c r="B784" s="299" t="s">
        <v>17</v>
      </c>
      <c r="C784" s="340"/>
      <c r="D784" s="443"/>
      <c r="E784" s="443"/>
      <c r="F784" s="18"/>
      <c r="G784" s="443"/>
      <c r="H784" s="443"/>
      <c r="I784" s="443"/>
      <c r="J784" s="187" t="e">
        <f t="shared" si="1131"/>
        <v>#DIV/0!</v>
      </c>
      <c r="K784" s="443"/>
      <c r="L784" s="187" t="e">
        <f t="shared" si="1132"/>
        <v>#DIV/0!</v>
      </c>
      <c r="M784" s="170" t="e">
        <f t="shared" si="1133"/>
        <v>#DIV/0!</v>
      </c>
      <c r="N784" s="441">
        <f t="shared" ref="N784" si="1135">H784</f>
        <v>0</v>
      </c>
      <c r="O784" s="443">
        <f t="shared" si="1126"/>
        <v>0</v>
      </c>
      <c r="P784" s="187" t="e">
        <f t="shared" si="1134"/>
        <v>#DIV/0!</v>
      </c>
      <c r="Q784" s="441">
        <f t="shared" si="1033"/>
        <v>0</v>
      </c>
      <c r="R784" s="443">
        <f t="shared" si="1052"/>
        <v>0</v>
      </c>
      <c r="S784" s="555"/>
      <c r="T784" s="69" t="b">
        <f t="shared" si="1127"/>
        <v>1</v>
      </c>
      <c r="CJ784" s="69" t="b">
        <f t="shared" ref="CJ784:CJ847" si="1136">N784+O784=H784</f>
        <v>1</v>
      </c>
    </row>
    <row r="785" spans="1:89" s="73" customFormat="1" ht="125.25" customHeight="1" x14ac:dyDescent="0.25">
      <c r="A785" s="503" t="s">
        <v>398</v>
      </c>
      <c r="B785" s="479" t="s">
        <v>537</v>
      </c>
      <c r="C785" s="250" t="s">
        <v>23</v>
      </c>
      <c r="D785" s="65">
        <f t="shared" ref="D785:I785" si="1137">SUM(D786:D790)</f>
        <v>0</v>
      </c>
      <c r="E785" s="65">
        <f t="shared" si="1137"/>
        <v>0</v>
      </c>
      <c r="F785" s="65">
        <f t="shared" si="1137"/>
        <v>0</v>
      </c>
      <c r="G785" s="65">
        <f t="shared" si="1137"/>
        <v>207496.53</v>
      </c>
      <c r="H785" s="65">
        <f t="shared" si="1137"/>
        <v>207496.53</v>
      </c>
      <c r="I785" s="65">
        <f t="shared" si="1137"/>
        <v>0</v>
      </c>
      <c r="J785" s="246">
        <f>I785/H785</f>
        <v>0</v>
      </c>
      <c r="K785" s="65">
        <f>SUM(K786:K790)</f>
        <v>0</v>
      </c>
      <c r="L785" s="246">
        <f>K785/H785</f>
        <v>0</v>
      </c>
      <c r="M785" s="251" t="e">
        <f>K785/I785</f>
        <v>#DIV/0!</v>
      </c>
      <c r="N785" s="65">
        <f>SUM(N786:N790)</f>
        <v>207496.53</v>
      </c>
      <c r="O785" s="65">
        <f t="shared" si="1126"/>
        <v>0</v>
      </c>
      <c r="P785" s="246">
        <f t="shared" si="1134"/>
        <v>1</v>
      </c>
      <c r="Q785" s="65">
        <f t="shared" si="1033"/>
        <v>0</v>
      </c>
      <c r="R785" s="65">
        <f t="shared" si="1052"/>
        <v>0</v>
      </c>
      <c r="S785" s="556" t="s">
        <v>378</v>
      </c>
      <c r="T785" s="69" t="b">
        <f t="shared" si="1127"/>
        <v>0</v>
      </c>
      <c r="CG785" s="329" t="s">
        <v>252</v>
      </c>
      <c r="CJ785" s="69" t="b">
        <f t="shared" si="1136"/>
        <v>1</v>
      </c>
    </row>
    <row r="786" spans="1:89" s="409" customFormat="1" ht="43.5" customHeight="1" x14ac:dyDescent="0.25">
      <c r="A786" s="514"/>
      <c r="B786" s="172" t="s">
        <v>16</v>
      </c>
      <c r="C786" s="452"/>
      <c r="D786" s="441"/>
      <c r="E786" s="441"/>
      <c r="F786" s="173"/>
      <c r="G786" s="441"/>
      <c r="H786" s="173"/>
      <c r="I786" s="316"/>
      <c r="J786" s="187" t="e">
        <f>I786/H786</f>
        <v>#DIV/0!</v>
      </c>
      <c r="K786" s="316"/>
      <c r="L786" s="187" t="e">
        <f t="shared" ref="L786:L790" si="1138">K786/H786</f>
        <v>#DIV/0!</v>
      </c>
      <c r="M786" s="170" t="e">
        <f t="shared" ref="M786:M790" si="1139">K786/I786</f>
        <v>#DIV/0!</v>
      </c>
      <c r="N786" s="441">
        <f>H786</f>
        <v>0</v>
      </c>
      <c r="O786" s="173">
        <f t="shared" si="1126"/>
        <v>0</v>
      </c>
      <c r="P786" s="187" t="e">
        <f t="shared" si="1134"/>
        <v>#DIV/0!</v>
      </c>
      <c r="Q786" s="441">
        <f t="shared" si="1033"/>
        <v>0</v>
      </c>
      <c r="R786" s="316">
        <f t="shared" si="1052"/>
        <v>0</v>
      </c>
      <c r="S786" s="557"/>
      <c r="T786" s="69" t="b">
        <f t="shared" si="1127"/>
        <v>1</v>
      </c>
      <c r="CJ786" s="69" t="b">
        <f t="shared" si="1136"/>
        <v>1</v>
      </c>
    </row>
    <row r="787" spans="1:89" s="409" customFormat="1" ht="43.5" customHeight="1" x14ac:dyDescent="0.25">
      <c r="A787" s="514"/>
      <c r="B787" s="172" t="s">
        <v>14</v>
      </c>
      <c r="C787" s="452"/>
      <c r="D787" s="441"/>
      <c r="E787" s="441"/>
      <c r="F787" s="441"/>
      <c r="G787" s="441">
        <v>197121.7</v>
      </c>
      <c r="H787" s="441">
        <v>197121.7</v>
      </c>
      <c r="I787" s="441"/>
      <c r="J787" s="379">
        <f t="shared" ref="J787:J790" si="1140">I787/H787</f>
        <v>0</v>
      </c>
      <c r="K787" s="443">
        <f>I787</f>
        <v>0</v>
      </c>
      <c r="L787" s="379">
        <f t="shared" si="1138"/>
        <v>0</v>
      </c>
      <c r="M787" s="170" t="e">
        <f t="shared" si="1139"/>
        <v>#DIV/0!</v>
      </c>
      <c r="N787" s="441">
        <f t="shared" ref="N787:N788" si="1141">H787</f>
        <v>197121.7</v>
      </c>
      <c r="O787" s="441">
        <f t="shared" si="1126"/>
        <v>0</v>
      </c>
      <c r="P787" s="379">
        <f t="shared" si="1134"/>
        <v>1</v>
      </c>
      <c r="Q787" s="441">
        <f t="shared" si="1033"/>
        <v>0</v>
      </c>
      <c r="R787" s="441">
        <f t="shared" si="1052"/>
        <v>0</v>
      </c>
      <c r="S787" s="557"/>
      <c r="T787" s="69" t="b">
        <f t="shared" si="1127"/>
        <v>0</v>
      </c>
      <c r="CJ787" s="69" t="b">
        <f t="shared" si="1136"/>
        <v>1</v>
      </c>
    </row>
    <row r="788" spans="1:89" s="409" customFormat="1" ht="43.5" customHeight="1" x14ac:dyDescent="0.25">
      <c r="A788" s="514"/>
      <c r="B788" s="299" t="s">
        <v>25</v>
      </c>
      <c r="C788" s="340"/>
      <c r="D788" s="443"/>
      <c r="E788" s="443"/>
      <c r="F788" s="443"/>
      <c r="G788" s="443">
        <v>10374.83</v>
      </c>
      <c r="H788" s="443">
        <v>10374.83</v>
      </c>
      <c r="I788" s="443"/>
      <c r="J788" s="379">
        <f t="shared" si="1140"/>
        <v>0</v>
      </c>
      <c r="K788" s="443">
        <f>I788</f>
        <v>0</v>
      </c>
      <c r="L788" s="379">
        <f t="shared" si="1138"/>
        <v>0</v>
      </c>
      <c r="M788" s="170" t="e">
        <f t="shared" si="1139"/>
        <v>#DIV/0!</v>
      </c>
      <c r="N788" s="441">
        <f t="shared" si="1141"/>
        <v>10374.83</v>
      </c>
      <c r="O788" s="443">
        <f t="shared" si="1126"/>
        <v>0</v>
      </c>
      <c r="P788" s="379">
        <f t="shared" si="1134"/>
        <v>1</v>
      </c>
      <c r="Q788" s="441">
        <f t="shared" si="1033"/>
        <v>0</v>
      </c>
      <c r="R788" s="443">
        <f t="shared" si="1052"/>
        <v>0</v>
      </c>
      <c r="S788" s="557"/>
      <c r="T788" s="69" t="b">
        <f t="shared" si="1127"/>
        <v>0</v>
      </c>
      <c r="CJ788" s="69" t="b">
        <f t="shared" si="1136"/>
        <v>1</v>
      </c>
    </row>
    <row r="789" spans="1:89" s="409" customFormat="1" ht="43.5" customHeight="1" x14ac:dyDescent="0.25">
      <c r="A789" s="514"/>
      <c r="B789" s="340" t="s">
        <v>32</v>
      </c>
      <c r="C789" s="340"/>
      <c r="D789" s="443"/>
      <c r="E789" s="443"/>
      <c r="F789" s="18"/>
      <c r="G789" s="443"/>
      <c r="H789" s="443"/>
      <c r="I789" s="174"/>
      <c r="J789" s="187" t="e">
        <f t="shared" si="1140"/>
        <v>#DIV/0!</v>
      </c>
      <c r="K789" s="174"/>
      <c r="L789" s="187" t="e">
        <f t="shared" si="1138"/>
        <v>#DIV/0!</v>
      </c>
      <c r="M789" s="170" t="e">
        <f t="shared" si="1139"/>
        <v>#DIV/0!</v>
      </c>
      <c r="N789" s="441">
        <f t="shared" ref="N789:N790" si="1142">H789</f>
        <v>0</v>
      </c>
      <c r="O789" s="443">
        <f t="shared" si="1126"/>
        <v>0</v>
      </c>
      <c r="P789" s="187" t="e">
        <f t="shared" si="1134"/>
        <v>#DIV/0!</v>
      </c>
      <c r="Q789" s="441">
        <f t="shared" si="1033"/>
        <v>0</v>
      </c>
      <c r="R789" s="174">
        <f t="shared" si="1052"/>
        <v>0</v>
      </c>
      <c r="S789" s="557"/>
      <c r="T789" s="69" t="b">
        <f t="shared" si="1127"/>
        <v>1</v>
      </c>
      <c r="CJ789" s="69" t="b">
        <f t="shared" si="1136"/>
        <v>1</v>
      </c>
    </row>
    <row r="790" spans="1:89" s="409" customFormat="1" ht="43.5" customHeight="1" x14ac:dyDescent="0.25">
      <c r="A790" s="515"/>
      <c r="B790" s="299" t="s">
        <v>17</v>
      </c>
      <c r="C790" s="340"/>
      <c r="D790" s="443"/>
      <c r="E790" s="443"/>
      <c r="F790" s="18"/>
      <c r="G790" s="443"/>
      <c r="H790" s="443"/>
      <c r="I790" s="174"/>
      <c r="J790" s="187" t="e">
        <f t="shared" si="1140"/>
        <v>#DIV/0!</v>
      </c>
      <c r="K790" s="174"/>
      <c r="L790" s="187" t="e">
        <f t="shared" si="1138"/>
        <v>#DIV/0!</v>
      </c>
      <c r="M790" s="170" t="e">
        <f t="shared" si="1139"/>
        <v>#DIV/0!</v>
      </c>
      <c r="N790" s="441">
        <f t="shared" si="1142"/>
        <v>0</v>
      </c>
      <c r="O790" s="443">
        <f t="shared" si="1126"/>
        <v>0</v>
      </c>
      <c r="P790" s="187" t="e">
        <f t="shared" si="1134"/>
        <v>#DIV/0!</v>
      </c>
      <c r="Q790" s="441">
        <f t="shared" si="1033"/>
        <v>0</v>
      </c>
      <c r="R790" s="174">
        <f t="shared" si="1052"/>
        <v>0</v>
      </c>
      <c r="S790" s="557"/>
      <c r="T790" s="69" t="b">
        <f t="shared" si="1127"/>
        <v>1</v>
      </c>
      <c r="CJ790" s="69" t="b">
        <f t="shared" si="1136"/>
        <v>1</v>
      </c>
    </row>
    <row r="791" spans="1:89" s="71" customFormat="1" ht="233.25" customHeight="1" x14ac:dyDescent="0.25">
      <c r="A791" s="444" t="s">
        <v>67</v>
      </c>
      <c r="B791" s="76" t="s">
        <v>66</v>
      </c>
      <c r="C791" s="76" t="s">
        <v>15</v>
      </c>
      <c r="D791" s="77" t="e">
        <f>D793+D794+D795+#REF!+D796</f>
        <v>#REF!</v>
      </c>
      <c r="E791" s="77" t="e">
        <f>E793+E794+E795+#REF!+E796</f>
        <v>#REF!</v>
      </c>
      <c r="F791" s="77" t="e">
        <f>F793+F794+F795+#REF!+F796</f>
        <v>#REF!</v>
      </c>
      <c r="G791" s="77">
        <f>SUM(G792:G796)</f>
        <v>0</v>
      </c>
      <c r="H791" s="77">
        <f>SUM(H792:H796)</f>
        <v>0</v>
      </c>
      <c r="I791" s="78">
        <f>SUM(I792:I796)</f>
        <v>0</v>
      </c>
      <c r="J791" s="108" t="e">
        <f>I791/H791</f>
        <v>#DIV/0!</v>
      </c>
      <c r="K791" s="77">
        <f>SUM(K792:K796)</f>
        <v>0</v>
      </c>
      <c r="L791" s="110" t="e">
        <f>K791/H791</f>
        <v>#DIV/0!</v>
      </c>
      <c r="M791" s="110" t="e">
        <f>K791/I791</f>
        <v>#DIV/0!</v>
      </c>
      <c r="N791" s="77"/>
      <c r="O791" s="77">
        <f t="shared" si="1126"/>
        <v>0</v>
      </c>
      <c r="P791" s="110" t="e">
        <f t="shared" ref="P791:P816" si="1143">N791/H791</f>
        <v>#DIV/0!</v>
      </c>
      <c r="Q791" s="77">
        <f t="shared" si="1033"/>
        <v>0</v>
      </c>
      <c r="R791" s="78">
        <f t="shared" si="1052"/>
        <v>0</v>
      </c>
      <c r="S791" s="450" t="s">
        <v>114</v>
      </c>
      <c r="T791" s="71" t="b">
        <f t="shared" si="1127"/>
        <v>0</v>
      </c>
      <c r="CJ791" s="69" t="b">
        <f t="shared" si="1136"/>
        <v>1</v>
      </c>
    </row>
    <row r="792" spans="1:89" s="69" customFormat="1" ht="45" customHeight="1" x14ac:dyDescent="0.25">
      <c r="A792" s="91"/>
      <c r="B792" s="92" t="s">
        <v>16</v>
      </c>
      <c r="C792" s="81"/>
      <c r="D792" s="47"/>
      <c r="E792" s="47"/>
      <c r="F792" s="47"/>
      <c r="G792" s="47"/>
      <c r="H792" s="47"/>
      <c r="I792" s="47"/>
      <c r="J792" s="109" t="e">
        <f>I792/H792</f>
        <v>#DIV/0!</v>
      </c>
      <c r="K792" s="47"/>
      <c r="L792" s="111" t="e">
        <f>K792/H792</f>
        <v>#DIV/0!</v>
      </c>
      <c r="M792" s="111" t="e">
        <f>K792/I792</f>
        <v>#DIV/0!</v>
      </c>
      <c r="N792" s="47"/>
      <c r="O792" s="47">
        <f t="shared" si="1126"/>
        <v>0</v>
      </c>
      <c r="P792" s="111" t="e">
        <f t="shared" si="1143"/>
        <v>#DIV/0!</v>
      </c>
      <c r="Q792" s="47">
        <f t="shared" si="1033"/>
        <v>0</v>
      </c>
      <c r="R792" s="47">
        <f t="shared" si="1052"/>
        <v>0</v>
      </c>
      <c r="S792" s="451"/>
      <c r="T792" s="69" t="b">
        <f t="shared" si="1127"/>
        <v>1</v>
      </c>
      <c r="CJ792" s="69" t="b">
        <f t="shared" si="1136"/>
        <v>1</v>
      </c>
    </row>
    <row r="793" spans="1:89" s="69" customFormat="1" ht="45" customHeight="1" x14ac:dyDescent="0.25">
      <c r="A793" s="91"/>
      <c r="B793" s="92" t="s">
        <v>14</v>
      </c>
      <c r="C793" s="81"/>
      <c r="D793" s="47" t="e">
        <f>#REF!+#REF!</f>
        <v>#REF!</v>
      </c>
      <c r="E793" s="47" t="e">
        <f>#REF!+#REF!</f>
        <v>#REF!</v>
      </c>
      <c r="F793" s="47" t="e">
        <f>#REF!+#REF!</f>
        <v>#REF!</v>
      </c>
      <c r="G793" s="47"/>
      <c r="H793" s="47"/>
      <c r="I793" s="47"/>
      <c r="J793" s="109" t="e">
        <f>I793/H793</f>
        <v>#DIV/0!</v>
      </c>
      <c r="K793" s="47"/>
      <c r="L793" s="111" t="e">
        <f>K793/H793</f>
        <v>#DIV/0!</v>
      </c>
      <c r="M793" s="111" t="e">
        <f>K793/I793</f>
        <v>#DIV/0!</v>
      </c>
      <c r="N793" s="47"/>
      <c r="O793" s="47">
        <f t="shared" si="1126"/>
        <v>0</v>
      </c>
      <c r="P793" s="111" t="e">
        <f t="shared" si="1143"/>
        <v>#DIV/0!</v>
      </c>
      <c r="Q793" s="47">
        <f t="shared" si="1033"/>
        <v>0</v>
      </c>
      <c r="R793" s="47">
        <f t="shared" ref="R793:R824" si="1144">I793-K793</f>
        <v>0</v>
      </c>
      <c r="S793" s="451"/>
      <c r="T793" s="69" t="b">
        <f t="shared" si="1127"/>
        <v>0</v>
      </c>
      <c r="CJ793" s="69" t="b">
        <f t="shared" si="1136"/>
        <v>1</v>
      </c>
    </row>
    <row r="794" spans="1:89" s="69" customFormat="1" ht="45" customHeight="1" x14ac:dyDescent="0.25">
      <c r="A794" s="91"/>
      <c r="B794" s="92" t="s">
        <v>25</v>
      </c>
      <c r="C794" s="81"/>
      <c r="D794" s="47"/>
      <c r="E794" s="47"/>
      <c r="F794" s="47"/>
      <c r="G794" s="47"/>
      <c r="H794" s="47"/>
      <c r="I794" s="47"/>
      <c r="J794" s="109" t="e">
        <f t="shared" ref="J794:J796" si="1145">I794/H794</f>
        <v>#DIV/0!</v>
      </c>
      <c r="K794" s="47"/>
      <c r="L794" s="111" t="e">
        <f t="shared" ref="L794:L796" si="1146">K794/H794</f>
        <v>#DIV/0!</v>
      </c>
      <c r="M794" s="111" t="e">
        <f t="shared" ref="M794:M796" si="1147">K794/I794</f>
        <v>#DIV/0!</v>
      </c>
      <c r="N794" s="47"/>
      <c r="O794" s="47">
        <f t="shared" si="1126"/>
        <v>0</v>
      </c>
      <c r="P794" s="111" t="e">
        <f t="shared" si="1143"/>
        <v>#DIV/0!</v>
      </c>
      <c r="Q794" s="47">
        <f t="shared" si="1033"/>
        <v>0</v>
      </c>
      <c r="R794" s="47">
        <f t="shared" si="1144"/>
        <v>0</v>
      </c>
      <c r="S794" s="451"/>
      <c r="T794" s="69" t="b">
        <f t="shared" si="1127"/>
        <v>0</v>
      </c>
      <c r="CJ794" s="69" t="b">
        <f t="shared" si="1136"/>
        <v>1</v>
      </c>
    </row>
    <row r="795" spans="1:89" s="69" customFormat="1" ht="45" customHeight="1" x14ac:dyDescent="0.25">
      <c r="A795" s="91"/>
      <c r="B795" s="81" t="s">
        <v>32</v>
      </c>
      <c r="C795" s="81"/>
      <c r="D795" s="47"/>
      <c r="E795" s="47"/>
      <c r="F795" s="47"/>
      <c r="G795" s="47"/>
      <c r="H795" s="47"/>
      <c r="I795" s="47"/>
      <c r="J795" s="109" t="e">
        <f t="shared" si="1145"/>
        <v>#DIV/0!</v>
      </c>
      <c r="K795" s="47"/>
      <c r="L795" s="111" t="e">
        <f t="shared" si="1146"/>
        <v>#DIV/0!</v>
      </c>
      <c r="M795" s="111" t="e">
        <f t="shared" si="1147"/>
        <v>#DIV/0!</v>
      </c>
      <c r="N795" s="47"/>
      <c r="O795" s="47">
        <f t="shared" si="1126"/>
        <v>0</v>
      </c>
      <c r="P795" s="111" t="e">
        <f t="shared" si="1143"/>
        <v>#DIV/0!</v>
      </c>
      <c r="Q795" s="47">
        <f t="shared" si="1033"/>
        <v>0</v>
      </c>
      <c r="R795" s="47">
        <f t="shared" si="1144"/>
        <v>0</v>
      </c>
      <c r="S795" s="451"/>
      <c r="T795" s="69" t="b">
        <f t="shared" si="1127"/>
        <v>1</v>
      </c>
      <c r="CJ795" s="69" t="b">
        <f t="shared" si="1136"/>
        <v>1</v>
      </c>
    </row>
    <row r="796" spans="1:89" s="69" customFormat="1" ht="45" customHeight="1" x14ac:dyDescent="0.25">
      <c r="A796" s="93"/>
      <c r="B796" s="92" t="s">
        <v>17</v>
      </c>
      <c r="C796" s="81"/>
      <c r="D796" s="47"/>
      <c r="E796" s="47"/>
      <c r="F796" s="47"/>
      <c r="G796" s="47"/>
      <c r="H796" s="47"/>
      <c r="I796" s="47"/>
      <c r="J796" s="109" t="e">
        <f t="shared" si="1145"/>
        <v>#DIV/0!</v>
      </c>
      <c r="K796" s="47"/>
      <c r="L796" s="111" t="e">
        <f t="shared" si="1146"/>
        <v>#DIV/0!</v>
      </c>
      <c r="M796" s="111" t="e">
        <f t="shared" si="1147"/>
        <v>#DIV/0!</v>
      </c>
      <c r="N796" s="47"/>
      <c r="O796" s="47">
        <f t="shared" si="1126"/>
        <v>0</v>
      </c>
      <c r="P796" s="111" t="e">
        <f t="shared" si="1143"/>
        <v>#DIV/0!</v>
      </c>
      <c r="Q796" s="47">
        <f t="shared" si="1033"/>
        <v>0</v>
      </c>
      <c r="R796" s="47">
        <f t="shared" si="1144"/>
        <v>0</v>
      </c>
      <c r="S796" s="452"/>
      <c r="T796" s="69" t="b">
        <f t="shared" si="1127"/>
        <v>1</v>
      </c>
      <c r="CJ796" s="69" t="b">
        <f t="shared" si="1136"/>
        <v>1</v>
      </c>
    </row>
    <row r="797" spans="1:89" s="67" customFormat="1" ht="157.5" x14ac:dyDescent="0.25">
      <c r="A797" s="463" t="s">
        <v>169</v>
      </c>
      <c r="B797" s="76" t="s">
        <v>68</v>
      </c>
      <c r="C797" s="76" t="s">
        <v>15</v>
      </c>
      <c r="D797" s="77" t="e">
        <f>D799+D800+D801+#REF!+D802</f>
        <v>#REF!</v>
      </c>
      <c r="E797" s="77" t="e">
        <f>E799+E800+E801+#REF!+E802</f>
        <v>#REF!</v>
      </c>
      <c r="F797" s="77" t="e">
        <f>F799+F800+F801+#REF!+F802</f>
        <v>#REF!</v>
      </c>
      <c r="G797" s="77">
        <f>SUM(G798:G802)</f>
        <v>216266.54</v>
      </c>
      <c r="H797" s="77">
        <f>SUM(H798:H802)</f>
        <v>216266.54</v>
      </c>
      <c r="I797" s="78">
        <f>SUM(I798:I802)</f>
        <v>661.33</v>
      </c>
      <c r="J797" s="130">
        <f>I797/H797</f>
        <v>3.0000000000000001E-3</v>
      </c>
      <c r="K797" s="77">
        <f>SUM(K798:K802)</f>
        <v>661.33</v>
      </c>
      <c r="L797" s="525">
        <f>K797/H797</f>
        <v>3.0000000000000001E-3</v>
      </c>
      <c r="M797" s="80">
        <f>K797/I797</f>
        <v>1</v>
      </c>
      <c r="N797" s="77">
        <f t="shared" ref="N797:O797" si="1148">SUM(N798:N802)</f>
        <v>215667.68</v>
      </c>
      <c r="O797" s="77">
        <f t="shared" si="1148"/>
        <v>598.86</v>
      </c>
      <c r="P797" s="80">
        <f t="shared" si="1143"/>
        <v>1</v>
      </c>
      <c r="Q797" s="18">
        <f t="shared" si="1033"/>
        <v>598.86</v>
      </c>
      <c r="R797" s="518">
        <f t="shared" si="1144"/>
        <v>0</v>
      </c>
      <c r="S797" s="558" t="s">
        <v>496</v>
      </c>
      <c r="T797" s="71" t="b">
        <f t="shared" si="1127"/>
        <v>1</v>
      </c>
      <c r="CJ797" s="69" t="b">
        <f t="shared" si="1136"/>
        <v>1</v>
      </c>
      <c r="CK797" s="440"/>
    </row>
    <row r="798" spans="1:89" s="409" customFormat="1" ht="91.5" customHeight="1" x14ac:dyDescent="0.25">
      <c r="A798" s="91"/>
      <c r="B798" s="92" t="s">
        <v>16</v>
      </c>
      <c r="C798" s="81"/>
      <c r="D798" s="47"/>
      <c r="E798" s="47"/>
      <c r="F798" s="47"/>
      <c r="G798" s="47">
        <f>G804</f>
        <v>0</v>
      </c>
      <c r="H798" s="47">
        <f t="shared" ref="H798:I798" si="1149">H804</f>
        <v>0</v>
      </c>
      <c r="I798" s="47">
        <f t="shared" si="1149"/>
        <v>0</v>
      </c>
      <c r="J798" s="109" t="e">
        <f>I798/H798</f>
        <v>#DIV/0!</v>
      </c>
      <c r="K798" s="47">
        <f t="shared" ref="K798" si="1150">K804</f>
        <v>0</v>
      </c>
      <c r="L798" s="111" t="e">
        <f>K798/H798</f>
        <v>#DIV/0!</v>
      </c>
      <c r="M798" s="111" t="e">
        <f>K798/I798</f>
        <v>#DIV/0!</v>
      </c>
      <c r="N798" s="47">
        <f t="shared" ref="N798" si="1151">N804</f>
        <v>0</v>
      </c>
      <c r="O798" s="47">
        <f t="shared" ref="O798" si="1152">O804</f>
        <v>0</v>
      </c>
      <c r="P798" s="111" t="e">
        <f t="shared" si="1143"/>
        <v>#DIV/0!</v>
      </c>
      <c r="Q798" s="464">
        <f t="shared" si="1033"/>
        <v>0</v>
      </c>
      <c r="R798" s="464">
        <f t="shared" si="1144"/>
        <v>0</v>
      </c>
      <c r="S798" s="559"/>
      <c r="T798" s="69" t="b">
        <f t="shared" si="1127"/>
        <v>1</v>
      </c>
      <c r="CJ798" s="69" t="b">
        <f t="shared" si="1136"/>
        <v>1</v>
      </c>
      <c r="CK798" s="440"/>
    </row>
    <row r="799" spans="1:89" s="409" customFormat="1" ht="91.5" customHeight="1" x14ac:dyDescent="0.25">
      <c r="A799" s="91"/>
      <c r="B799" s="92" t="s">
        <v>14</v>
      </c>
      <c r="C799" s="81"/>
      <c r="D799" s="47" t="e">
        <f>#REF!+#REF!</f>
        <v>#REF!</v>
      </c>
      <c r="E799" s="47" t="e">
        <f>#REF!+#REF!</f>
        <v>#REF!</v>
      </c>
      <c r="F799" s="47" t="e">
        <f>#REF!+#REF!</f>
        <v>#REF!</v>
      </c>
      <c r="G799" s="47">
        <f t="shared" ref="G799:I799" si="1153">G805</f>
        <v>121259.31</v>
      </c>
      <c r="H799" s="47">
        <f t="shared" si="1153"/>
        <v>121259.31</v>
      </c>
      <c r="I799" s="47">
        <f t="shared" si="1153"/>
        <v>0</v>
      </c>
      <c r="J799" s="83">
        <f>I799/H799</f>
        <v>0</v>
      </c>
      <c r="K799" s="47">
        <f t="shared" ref="K799" si="1154">K805</f>
        <v>0</v>
      </c>
      <c r="L799" s="82">
        <f>K799/H799</f>
        <v>0</v>
      </c>
      <c r="M799" s="111" t="e">
        <f>K799/I799</f>
        <v>#DIV/0!</v>
      </c>
      <c r="N799" s="47">
        <f t="shared" ref="N799" si="1155">N805</f>
        <v>121259.31</v>
      </c>
      <c r="O799" s="47">
        <f t="shared" ref="O799" si="1156">O805</f>
        <v>0</v>
      </c>
      <c r="P799" s="82">
        <f t="shared" si="1143"/>
        <v>1</v>
      </c>
      <c r="Q799" s="464">
        <f t="shared" si="1033"/>
        <v>0</v>
      </c>
      <c r="R799" s="464">
        <f t="shared" si="1144"/>
        <v>0</v>
      </c>
      <c r="S799" s="559"/>
      <c r="T799" s="69" t="b">
        <f t="shared" si="1127"/>
        <v>1</v>
      </c>
      <c r="CJ799" s="69" t="b">
        <f t="shared" si="1136"/>
        <v>1</v>
      </c>
    </row>
    <row r="800" spans="1:89" s="409" customFormat="1" ht="91.5" customHeight="1" x14ac:dyDescent="0.25">
      <c r="A800" s="91"/>
      <c r="B800" s="92" t="s">
        <v>25</v>
      </c>
      <c r="C800" s="81"/>
      <c r="D800" s="47"/>
      <c r="E800" s="47"/>
      <c r="F800" s="47"/>
      <c r="G800" s="47">
        <f t="shared" ref="G800:I800" si="1157">G806</f>
        <v>95007.23</v>
      </c>
      <c r="H800" s="47">
        <f t="shared" si="1157"/>
        <v>95007.23</v>
      </c>
      <c r="I800" s="47">
        <f t="shared" si="1157"/>
        <v>661.33</v>
      </c>
      <c r="J800" s="131">
        <f t="shared" ref="J800:J808" si="1158">I800/H800</f>
        <v>7.0000000000000001E-3</v>
      </c>
      <c r="K800" s="47">
        <f t="shared" ref="K800" si="1159">K806</f>
        <v>661.33</v>
      </c>
      <c r="L800" s="255">
        <f t="shared" ref="L800:L808" si="1160">K800/H800</f>
        <v>7.0000000000000001E-3</v>
      </c>
      <c r="M800" s="82">
        <f t="shared" ref="M800:M820" si="1161">K800/I800</f>
        <v>1</v>
      </c>
      <c r="N800" s="47">
        <f t="shared" ref="N800" si="1162">N806</f>
        <v>94408.37</v>
      </c>
      <c r="O800" s="47">
        <f t="shared" ref="O800" si="1163">O806</f>
        <v>598.86</v>
      </c>
      <c r="P800" s="82">
        <f t="shared" si="1143"/>
        <v>0.99</v>
      </c>
      <c r="Q800" s="464">
        <f t="shared" si="1033"/>
        <v>598.86</v>
      </c>
      <c r="R800" s="464">
        <f t="shared" si="1144"/>
        <v>0</v>
      </c>
      <c r="S800" s="559"/>
      <c r="T800" s="69" t="b">
        <f t="shared" si="1127"/>
        <v>1</v>
      </c>
      <c r="CJ800" s="69" t="b">
        <f t="shared" si="1136"/>
        <v>1</v>
      </c>
    </row>
    <row r="801" spans="1:88" s="409" customFormat="1" ht="91.5" customHeight="1" x14ac:dyDescent="0.25">
      <c r="A801" s="91"/>
      <c r="B801" s="81" t="s">
        <v>32</v>
      </c>
      <c r="C801" s="81"/>
      <c r="D801" s="47"/>
      <c r="E801" s="47"/>
      <c r="F801" s="47"/>
      <c r="G801" s="47">
        <f t="shared" ref="G801:I801" si="1164">G807</f>
        <v>0</v>
      </c>
      <c r="H801" s="47">
        <f t="shared" si="1164"/>
        <v>0</v>
      </c>
      <c r="I801" s="47">
        <f t="shared" si="1164"/>
        <v>0</v>
      </c>
      <c r="J801" s="109" t="e">
        <f t="shared" si="1158"/>
        <v>#DIV/0!</v>
      </c>
      <c r="K801" s="47">
        <f t="shared" ref="K801" si="1165">K807</f>
        <v>0</v>
      </c>
      <c r="L801" s="111" t="e">
        <f t="shared" si="1160"/>
        <v>#DIV/0!</v>
      </c>
      <c r="M801" s="111" t="e">
        <f t="shared" si="1161"/>
        <v>#DIV/0!</v>
      </c>
      <c r="N801" s="47">
        <f t="shared" ref="N801" si="1166">N807</f>
        <v>0</v>
      </c>
      <c r="O801" s="47">
        <f t="shared" ref="O801" si="1167">O807</f>
        <v>0</v>
      </c>
      <c r="P801" s="111" t="e">
        <f t="shared" si="1143"/>
        <v>#DIV/0!</v>
      </c>
      <c r="Q801" s="464">
        <f t="shared" ref="Q801:Q892" si="1168">H801-N801</f>
        <v>0</v>
      </c>
      <c r="R801" s="464">
        <f t="shared" si="1144"/>
        <v>0</v>
      </c>
      <c r="S801" s="559"/>
      <c r="T801" s="69" t="b">
        <f t="shared" si="1127"/>
        <v>1</v>
      </c>
      <c r="CJ801" s="69" t="b">
        <f t="shared" si="1136"/>
        <v>1</v>
      </c>
    </row>
    <row r="802" spans="1:88" s="409" customFormat="1" ht="91.5" customHeight="1" x14ac:dyDescent="0.25">
      <c r="A802" s="93"/>
      <c r="B802" s="92" t="s">
        <v>17</v>
      </c>
      <c r="C802" s="81"/>
      <c r="D802" s="47"/>
      <c r="E802" s="47"/>
      <c r="F802" s="47"/>
      <c r="G802" s="47">
        <f t="shared" ref="G802:I802" si="1169">G808</f>
        <v>0</v>
      </c>
      <c r="H802" s="47">
        <f t="shared" si="1169"/>
        <v>0</v>
      </c>
      <c r="I802" s="47">
        <f t="shared" si="1169"/>
        <v>0</v>
      </c>
      <c r="J802" s="109" t="e">
        <f t="shared" si="1158"/>
        <v>#DIV/0!</v>
      </c>
      <c r="K802" s="47">
        <f t="shared" ref="K802" si="1170">K808</f>
        <v>0</v>
      </c>
      <c r="L802" s="111" t="e">
        <f t="shared" si="1160"/>
        <v>#DIV/0!</v>
      </c>
      <c r="M802" s="111" t="e">
        <f t="shared" si="1161"/>
        <v>#DIV/0!</v>
      </c>
      <c r="N802" s="47">
        <f t="shared" ref="N802" si="1171">N808</f>
        <v>0</v>
      </c>
      <c r="O802" s="47">
        <f t="shared" ref="O802" si="1172">O808</f>
        <v>0</v>
      </c>
      <c r="P802" s="111" t="e">
        <f t="shared" si="1143"/>
        <v>#DIV/0!</v>
      </c>
      <c r="Q802" s="464">
        <f t="shared" si="1168"/>
        <v>0</v>
      </c>
      <c r="R802" s="464">
        <f t="shared" si="1144"/>
        <v>0</v>
      </c>
      <c r="S802" s="560"/>
      <c r="T802" s="69" t="b">
        <f t="shared" si="1127"/>
        <v>1</v>
      </c>
      <c r="CJ802" s="69" t="b">
        <f t="shared" si="1136"/>
        <v>1</v>
      </c>
    </row>
    <row r="803" spans="1:88" s="67" customFormat="1" ht="69.75" x14ac:dyDescent="0.25">
      <c r="A803" s="175" t="s">
        <v>343</v>
      </c>
      <c r="B803" s="303" t="s">
        <v>131</v>
      </c>
      <c r="C803" s="166" t="s">
        <v>7</v>
      </c>
      <c r="D803" s="74" t="e">
        <f>D805</f>
        <v>#REF!</v>
      </c>
      <c r="E803" s="74">
        <f>E805</f>
        <v>0</v>
      </c>
      <c r="F803" s="74" t="e">
        <f>F805</f>
        <v>#REF!</v>
      </c>
      <c r="G803" s="74">
        <f>SUM(G804:G808)</f>
        <v>216266.54</v>
      </c>
      <c r="H803" s="74">
        <f t="shared" ref="H803:K803" si="1173">SUM(H804:H808)</f>
        <v>216266.54</v>
      </c>
      <c r="I803" s="74">
        <f t="shared" si="1173"/>
        <v>661.33</v>
      </c>
      <c r="J803" s="180">
        <f t="shared" si="1158"/>
        <v>0</v>
      </c>
      <c r="K803" s="74">
        <f t="shared" si="1173"/>
        <v>661.33</v>
      </c>
      <c r="L803" s="167">
        <f t="shared" si="1160"/>
        <v>0</v>
      </c>
      <c r="M803" s="167">
        <f t="shared" si="1161"/>
        <v>1</v>
      </c>
      <c r="N803" s="74">
        <f t="shared" ref="N803:O803" si="1174">SUM(N804:N808)</f>
        <v>215667.68</v>
      </c>
      <c r="O803" s="74">
        <f t="shared" si="1174"/>
        <v>598.86</v>
      </c>
      <c r="P803" s="167">
        <f t="shared" si="1143"/>
        <v>1</v>
      </c>
      <c r="Q803" s="74">
        <f t="shared" si="1168"/>
        <v>598.86</v>
      </c>
      <c r="R803" s="74">
        <f t="shared" si="1144"/>
        <v>0</v>
      </c>
      <c r="S803" s="549"/>
      <c r="T803" s="71" t="b">
        <f t="shared" ref="T803:T814" si="1175">H815-K815=Q815</f>
        <v>0</v>
      </c>
      <c r="CJ803" s="69" t="b">
        <f t="shared" si="1136"/>
        <v>1</v>
      </c>
    </row>
    <row r="804" spans="1:88" s="409" customFormat="1" x14ac:dyDescent="0.25">
      <c r="A804" s="290"/>
      <c r="B804" s="299" t="s">
        <v>16</v>
      </c>
      <c r="C804" s="22"/>
      <c r="D804" s="18"/>
      <c r="E804" s="18"/>
      <c r="F804" s="18"/>
      <c r="G804" s="443">
        <f>G816+G834+G840+G846+G852</f>
        <v>0</v>
      </c>
      <c r="H804" s="443">
        <f t="shared" ref="H804:I804" si="1176">H816+H834+H840+H846+H852</f>
        <v>0</v>
      </c>
      <c r="I804" s="443">
        <f t="shared" si="1176"/>
        <v>0</v>
      </c>
      <c r="J804" s="179" t="e">
        <f t="shared" si="1158"/>
        <v>#DIV/0!</v>
      </c>
      <c r="K804" s="443">
        <f t="shared" ref="K804" si="1177">K816+K834+K840+K846+K852</f>
        <v>0</v>
      </c>
      <c r="L804" s="170" t="e">
        <f t="shared" si="1160"/>
        <v>#DIV/0!</v>
      </c>
      <c r="M804" s="170" t="e">
        <f t="shared" si="1161"/>
        <v>#DIV/0!</v>
      </c>
      <c r="N804" s="443">
        <f t="shared" ref="N804" si="1178">N816+N834+N840+N846+N852</f>
        <v>0</v>
      </c>
      <c r="O804" s="443">
        <f>O816+O810</f>
        <v>0</v>
      </c>
      <c r="P804" s="170" t="e">
        <f t="shared" si="1143"/>
        <v>#DIV/0!</v>
      </c>
      <c r="Q804" s="443">
        <f t="shared" si="1168"/>
        <v>0</v>
      </c>
      <c r="R804" s="443">
        <f t="shared" si="1144"/>
        <v>0</v>
      </c>
      <c r="S804" s="550"/>
      <c r="T804" s="69" t="b">
        <f t="shared" si="1175"/>
        <v>1</v>
      </c>
      <c r="CJ804" s="69" t="b">
        <f t="shared" si="1136"/>
        <v>1</v>
      </c>
    </row>
    <row r="805" spans="1:88" s="409" customFormat="1" x14ac:dyDescent="0.25">
      <c r="A805" s="290"/>
      <c r="B805" s="299" t="s">
        <v>14</v>
      </c>
      <c r="C805" s="22"/>
      <c r="D805" s="443" t="e">
        <f>D817+#REF!+#REF!+#REF!</f>
        <v>#REF!</v>
      </c>
      <c r="E805" s="443"/>
      <c r="F805" s="443" t="e">
        <f>F817+#REF!+#REF!+#REF!</f>
        <v>#REF!</v>
      </c>
      <c r="G805" s="443">
        <f t="shared" ref="G805:I805" si="1179">G817+G835+G841+G847+G853</f>
        <v>121259.31</v>
      </c>
      <c r="H805" s="443">
        <f t="shared" si="1179"/>
        <v>121259.31</v>
      </c>
      <c r="I805" s="443">
        <f t="shared" si="1179"/>
        <v>0</v>
      </c>
      <c r="J805" s="180">
        <f t="shared" si="1158"/>
        <v>0</v>
      </c>
      <c r="K805" s="443">
        <f t="shared" ref="K805" si="1180">K817+K835+K841+K847+K853</f>
        <v>0</v>
      </c>
      <c r="L805" s="171">
        <f t="shared" si="1160"/>
        <v>0</v>
      </c>
      <c r="M805" s="170" t="e">
        <f t="shared" si="1161"/>
        <v>#DIV/0!</v>
      </c>
      <c r="N805" s="443">
        <f t="shared" ref="N805" si="1181">N817+N835+N841+N847+N853</f>
        <v>121259.31</v>
      </c>
      <c r="O805" s="443">
        <f>O817+O811</f>
        <v>0</v>
      </c>
      <c r="P805" s="171">
        <f t="shared" si="1143"/>
        <v>1</v>
      </c>
      <c r="Q805" s="443">
        <f t="shared" si="1168"/>
        <v>0</v>
      </c>
      <c r="R805" s="443">
        <f t="shared" si="1144"/>
        <v>0</v>
      </c>
      <c r="S805" s="550"/>
      <c r="T805" s="69" t="b">
        <f t="shared" si="1175"/>
        <v>0</v>
      </c>
      <c r="CJ805" s="69" t="b">
        <f t="shared" si="1136"/>
        <v>1</v>
      </c>
    </row>
    <row r="806" spans="1:88" s="409" customFormat="1" x14ac:dyDescent="0.25">
      <c r="A806" s="290"/>
      <c r="B806" s="299" t="s">
        <v>25</v>
      </c>
      <c r="C806" s="22"/>
      <c r="D806" s="18"/>
      <c r="E806" s="18"/>
      <c r="F806" s="18"/>
      <c r="G806" s="443">
        <f t="shared" ref="G806:I806" si="1182">G818+G836+G842+G848+G854</f>
        <v>95007.23</v>
      </c>
      <c r="H806" s="443">
        <f t="shared" si="1182"/>
        <v>95007.23</v>
      </c>
      <c r="I806" s="443">
        <f t="shared" si="1182"/>
        <v>661.33</v>
      </c>
      <c r="J806" s="235">
        <f t="shared" si="1158"/>
        <v>7.0000000000000001E-3</v>
      </c>
      <c r="K806" s="443">
        <f t="shared" ref="K806" si="1183">K818+K836+K842+K848+K854</f>
        <v>661.33</v>
      </c>
      <c r="L806" s="236">
        <f t="shared" si="1160"/>
        <v>7.0000000000000001E-3</v>
      </c>
      <c r="M806" s="171">
        <f t="shared" si="1161"/>
        <v>1</v>
      </c>
      <c r="N806" s="443">
        <f t="shared" ref="N806" si="1184">N818+N836+N842+N848+N854</f>
        <v>94408.37</v>
      </c>
      <c r="O806" s="443">
        <f>O818+O812</f>
        <v>598.86</v>
      </c>
      <c r="P806" s="171">
        <f t="shared" si="1143"/>
        <v>0.99</v>
      </c>
      <c r="Q806" s="443">
        <f t="shared" si="1168"/>
        <v>598.86</v>
      </c>
      <c r="R806" s="443">
        <f t="shared" si="1144"/>
        <v>0</v>
      </c>
      <c r="S806" s="550"/>
      <c r="T806" s="69" t="b">
        <f t="shared" si="1175"/>
        <v>0</v>
      </c>
      <c r="CJ806" s="69" t="b">
        <f t="shared" si="1136"/>
        <v>1</v>
      </c>
    </row>
    <row r="807" spans="1:88" s="409" customFormat="1" x14ac:dyDescent="0.25">
      <c r="A807" s="290"/>
      <c r="B807" s="340" t="s">
        <v>32</v>
      </c>
      <c r="C807" s="22"/>
      <c r="D807" s="18"/>
      <c r="E807" s="18"/>
      <c r="F807" s="18"/>
      <c r="G807" s="443">
        <f t="shared" ref="G807:I807" si="1185">G819+G837+G843+G849+G855</f>
        <v>0</v>
      </c>
      <c r="H807" s="443">
        <f t="shared" si="1185"/>
        <v>0</v>
      </c>
      <c r="I807" s="443">
        <f t="shared" si="1185"/>
        <v>0</v>
      </c>
      <c r="J807" s="179" t="e">
        <f t="shared" si="1158"/>
        <v>#DIV/0!</v>
      </c>
      <c r="K807" s="443">
        <f t="shared" ref="K807" si="1186">K819+K837+K843+K849+K855</f>
        <v>0</v>
      </c>
      <c r="L807" s="170" t="e">
        <f t="shared" si="1160"/>
        <v>#DIV/0!</v>
      </c>
      <c r="M807" s="170" t="e">
        <f t="shared" si="1161"/>
        <v>#DIV/0!</v>
      </c>
      <c r="N807" s="443">
        <f t="shared" ref="N807" si="1187">N819+N837+N843+N849+N855</f>
        <v>0</v>
      </c>
      <c r="O807" s="443">
        <f>O819+O813</f>
        <v>0</v>
      </c>
      <c r="P807" s="170" t="e">
        <f t="shared" si="1143"/>
        <v>#DIV/0!</v>
      </c>
      <c r="Q807" s="443">
        <f t="shared" si="1168"/>
        <v>0</v>
      </c>
      <c r="R807" s="443">
        <f t="shared" si="1144"/>
        <v>0</v>
      </c>
      <c r="S807" s="550"/>
      <c r="T807" s="69" t="b">
        <f t="shared" si="1175"/>
        <v>1</v>
      </c>
      <c r="CJ807" s="69" t="b">
        <f t="shared" si="1136"/>
        <v>1</v>
      </c>
    </row>
    <row r="808" spans="1:88" s="409" customFormat="1" x14ac:dyDescent="0.25">
      <c r="A808" s="293"/>
      <c r="B808" s="299" t="s">
        <v>17</v>
      </c>
      <c r="C808" s="22"/>
      <c r="D808" s="18"/>
      <c r="E808" s="18"/>
      <c r="F808" s="18"/>
      <c r="G808" s="443">
        <f t="shared" ref="G808:I808" si="1188">G820+G838+G844+G850+G856</f>
        <v>0</v>
      </c>
      <c r="H808" s="443">
        <f t="shared" si="1188"/>
        <v>0</v>
      </c>
      <c r="I808" s="443">
        <f t="shared" si="1188"/>
        <v>0</v>
      </c>
      <c r="J808" s="179" t="e">
        <f t="shared" si="1158"/>
        <v>#DIV/0!</v>
      </c>
      <c r="K808" s="443">
        <f t="shared" ref="K808" si="1189">K820+K838+K844+K850+K856</f>
        <v>0</v>
      </c>
      <c r="L808" s="170" t="e">
        <f t="shared" si="1160"/>
        <v>#DIV/0!</v>
      </c>
      <c r="M808" s="170" t="e">
        <f t="shared" si="1161"/>
        <v>#DIV/0!</v>
      </c>
      <c r="N808" s="443">
        <f t="shared" ref="N808" si="1190">N820+N838+N844+N850+N856</f>
        <v>0</v>
      </c>
      <c r="O808" s="443">
        <f>O820+O814</f>
        <v>0</v>
      </c>
      <c r="P808" s="170" t="e">
        <f t="shared" si="1143"/>
        <v>#DIV/0!</v>
      </c>
      <c r="Q808" s="443">
        <f t="shared" si="1168"/>
        <v>0</v>
      </c>
      <c r="R808" s="443">
        <f t="shared" si="1144"/>
        <v>0</v>
      </c>
      <c r="S808" s="551"/>
      <c r="T808" s="69" t="b">
        <f t="shared" si="1175"/>
        <v>1</v>
      </c>
      <c r="CJ808" s="69" t="b">
        <f t="shared" si="1136"/>
        <v>1</v>
      </c>
    </row>
    <row r="809" spans="1:88" s="60" customFormat="1" ht="46.5" hidden="1" x14ac:dyDescent="0.25">
      <c r="A809" s="182" t="s">
        <v>344</v>
      </c>
      <c r="B809" s="397"/>
      <c r="C809" s="252" t="s">
        <v>23</v>
      </c>
      <c r="D809" s="64" t="e">
        <f>D810+D811+D812+D813+#REF!+D814</f>
        <v>#REF!</v>
      </c>
      <c r="E809" s="64" t="e">
        <f>E810+E811+E812+E813+#REF!+E814</f>
        <v>#REF!</v>
      </c>
      <c r="F809" s="64" t="e">
        <f>F810+F811+F812+F813+#REF!+F814</f>
        <v>#REF!</v>
      </c>
      <c r="G809" s="64">
        <f>SUM(G810:G814)</f>
        <v>0</v>
      </c>
      <c r="H809" s="64">
        <f t="shared" ref="H809:I809" si="1191">SUM(H810:H814)</f>
        <v>0</v>
      </c>
      <c r="I809" s="64">
        <f t="shared" si="1191"/>
        <v>0</v>
      </c>
      <c r="J809" s="177" t="e">
        <f>I809/H809</f>
        <v>#DIV/0!</v>
      </c>
      <c r="K809" s="64">
        <f t="shared" ref="K809" si="1192">SUM(K810:K814)</f>
        <v>0</v>
      </c>
      <c r="L809" s="169" t="e">
        <f>K809/H809</f>
        <v>#DIV/0!</v>
      </c>
      <c r="M809" s="169" t="e">
        <f t="shared" ref="M809:M814" si="1193">K809/I809</f>
        <v>#DIV/0!</v>
      </c>
      <c r="N809" s="65">
        <f t="shared" ref="N809:N814" si="1194">H809</f>
        <v>0</v>
      </c>
      <c r="O809" s="64">
        <f t="shared" ref="O809:O814" si="1195">H809-N809</f>
        <v>0</v>
      </c>
      <c r="P809" s="169" t="e">
        <f t="shared" ref="P809:P810" si="1196">N809/H809</f>
        <v>#DIV/0!</v>
      </c>
      <c r="Q809" s="64">
        <f t="shared" ref="Q809:Q814" si="1197">H809-N809</f>
        <v>0</v>
      </c>
      <c r="R809" s="64">
        <f t="shared" si="1144"/>
        <v>0</v>
      </c>
      <c r="S809" s="544"/>
      <c r="T809" s="60" t="b">
        <f t="shared" si="1175"/>
        <v>0</v>
      </c>
      <c r="CJ809" s="69" t="b">
        <f t="shared" si="1136"/>
        <v>1</v>
      </c>
    </row>
    <row r="810" spans="1:88" s="409" customFormat="1" hidden="1" x14ac:dyDescent="0.25">
      <c r="A810" s="183"/>
      <c r="B810" s="257" t="s">
        <v>16</v>
      </c>
      <c r="C810" s="250"/>
      <c r="D810" s="65"/>
      <c r="E810" s="65"/>
      <c r="F810" s="65"/>
      <c r="G810" s="65"/>
      <c r="H810" s="65"/>
      <c r="I810" s="331"/>
      <c r="J810" s="389" t="e">
        <f t="shared" ref="J810" si="1198">I810/H810</f>
        <v>#DIV/0!</v>
      </c>
      <c r="K810" s="292"/>
      <c r="L810" s="251" t="e">
        <f t="shared" ref="L810" si="1199">K810/H810</f>
        <v>#DIV/0!</v>
      </c>
      <c r="M810" s="251" t="e">
        <f t="shared" si="1193"/>
        <v>#DIV/0!</v>
      </c>
      <c r="N810" s="65">
        <f t="shared" si="1194"/>
        <v>0</v>
      </c>
      <c r="O810" s="65">
        <f t="shared" si="1195"/>
        <v>0</v>
      </c>
      <c r="P810" s="251" t="e">
        <f t="shared" si="1196"/>
        <v>#DIV/0!</v>
      </c>
      <c r="Q810" s="292">
        <f t="shared" si="1197"/>
        <v>0</v>
      </c>
      <c r="R810" s="331">
        <f t="shared" si="1144"/>
        <v>0</v>
      </c>
      <c r="S810" s="545"/>
      <c r="T810" s="69" t="b">
        <f t="shared" si="1175"/>
        <v>1</v>
      </c>
      <c r="CJ810" s="69" t="b">
        <f t="shared" si="1136"/>
        <v>1</v>
      </c>
    </row>
    <row r="811" spans="1:88" s="409" customFormat="1" hidden="1" x14ac:dyDescent="0.25">
      <c r="A811" s="183"/>
      <c r="B811" s="257" t="s">
        <v>14</v>
      </c>
      <c r="C811" s="250"/>
      <c r="D811" s="65"/>
      <c r="E811" s="65"/>
      <c r="F811" s="65"/>
      <c r="G811" s="65"/>
      <c r="H811" s="65"/>
      <c r="I811" s="65"/>
      <c r="J811" s="289" t="e">
        <f>I811/H811</f>
        <v>#DIV/0!</v>
      </c>
      <c r="K811" s="65"/>
      <c r="L811" s="246" t="e">
        <f>K811/H811</f>
        <v>#DIV/0!</v>
      </c>
      <c r="M811" s="246" t="e">
        <f t="shared" si="1193"/>
        <v>#DIV/0!</v>
      </c>
      <c r="N811" s="65">
        <f t="shared" si="1194"/>
        <v>0</v>
      </c>
      <c r="O811" s="65">
        <f t="shared" si="1195"/>
        <v>0</v>
      </c>
      <c r="P811" s="246" t="e">
        <f>N811/H811</f>
        <v>#DIV/0!</v>
      </c>
      <c r="Q811" s="65">
        <f t="shared" si="1197"/>
        <v>0</v>
      </c>
      <c r="R811" s="65">
        <f t="shared" si="1144"/>
        <v>0</v>
      </c>
      <c r="S811" s="545"/>
      <c r="T811" s="69" t="b">
        <f t="shared" si="1175"/>
        <v>0</v>
      </c>
      <c r="CJ811" s="69" t="b">
        <f t="shared" si="1136"/>
        <v>1</v>
      </c>
    </row>
    <row r="812" spans="1:88" s="409" customFormat="1" hidden="1" x14ac:dyDescent="0.25">
      <c r="A812" s="183"/>
      <c r="B812" s="257" t="s">
        <v>25</v>
      </c>
      <c r="C812" s="250"/>
      <c r="D812" s="65"/>
      <c r="E812" s="65"/>
      <c r="F812" s="65"/>
      <c r="G812" s="65"/>
      <c r="H812" s="65"/>
      <c r="I812" s="331"/>
      <c r="J812" s="289" t="e">
        <f t="shared" ref="J812:J814" si="1200">I812/H812</f>
        <v>#DIV/0!</v>
      </c>
      <c r="K812" s="65"/>
      <c r="L812" s="246" t="e">
        <f t="shared" ref="L812:L814" si="1201">K812/H812</f>
        <v>#DIV/0!</v>
      </c>
      <c r="M812" s="246" t="e">
        <f t="shared" si="1193"/>
        <v>#DIV/0!</v>
      </c>
      <c r="N812" s="65">
        <f t="shared" si="1194"/>
        <v>0</v>
      </c>
      <c r="O812" s="65">
        <f t="shared" si="1195"/>
        <v>0</v>
      </c>
      <c r="P812" s="246" t="e">
        <f>N812/H812</f>
        <v>#DIV/0!</v>
      </c>
      <c r="Q812" s="65">
        <f t="shared" si="1197"/>
        <v>0</v>
      </c>
      <c r="R812" s="331">
        <f t="shared" si="1144"/>
        <v>0</v>
      </c>
      <c r="S812" s="545"/>
      <c r="T812" s="69" t="b">
        <f t="shared" si="1175"/>
        <v>0</v>
      </c>
      <c r="CJ812" s="69" t="b">
        <f t="shared" si="1136"/>
        <v>1</v>
      </c>
    </row>
    <row r="813" spans="1:88" s="409" customFormat="1" hidden="1" x14ac:dyDescent="0.25">
      <c r="A813" s="183"/>
      <c r="B813" s="250" t="s">
        <v>32</v>
      </c>
      <c r="C813" s="250"/>
      <c r="D813" s="65"/>
      <c r="E813" s="65"/>
      <c r="F813" s="65"/>
      <c r="G813" s="65"/>
      <c r="H813" s="65"/>
      <c r="I813" s="331"/>
      <c r="J813" s="389" t="e">
        <f t="shared" si="1200"/>
        <v>#DIV/0!</v>
      </c>
      <c r="K813" s="292"/>
      <c r="L813" s="251" t="e">
        <f t="shared" si="1201"/>
        <v>#DIV/0!</v>
      </c>
      <c r="M813" s="251" t="e">
        <f t="shared" si="1193"/>
        <v>#DIV/0!</v>
      </c>
      <c r="N813" s="65">
        <f t="shared" si="1194"/>
        <v>0</v>
      </c>
      <c r="O813" s="65">
        <f t="shared" si="1195"/>
        <v>0</v>
      </c>
      <c r="P813" s="251" t="e">
        <f>N813/H813</f>
        <v>#DIV/0!</v>
      </c>
      <c r="Q813" s="292">
        <f t="shared" si="1197"/>
        <v>0</v>
      </c>
      <c r="R813" s="331">
        <f t="shared" si="1144"/>
        <v>0</v>
      </c>
      <c r="S813" s="545"/>
      <c r="T813" s="69" t="b">
        <f t="shared" si="1175"/>
        <v>1</v>
      </c>
      <c r="CJ813" s="69" t="b">
        <f t="shared" si="1136"/>
        <v>1</v>
      </c>
    </row>
    <row r="814" spans="1:88" s="409" customFormat="1" hidden="1" x14ac:dyDescent="0.25">
      <c r="A814" s="185"/>
      <c r="B814" s="257" t="s">
        <v>17</v>
      </c>
      <c r="C814" s="250"/>
      <c r="D814" s="65"/>
      <c r="E814" s="65"/>
      <c r="F814" s="65"/>
      <c r="G814" s="65"/>
      <c r="H814" s="65"/>
      <c r="I814" s="331"/>
      <c r="J814" s="389" t="e">
        <f t="shared" si="1200"/>
        <v>#DIV/0!</v>
      </c>
      <c r="K814" s="292"/>
      <c r="L814" s="251" t="e">
        <f t="shared" si="1201"/>
        <v>#DIV/0!</v>
      </c>
      <c r="M814" s="251" t="e">
        <f t="shared" si="1193"/>
        <v>#DIV/0!</v>
      </c>
      <c r="N814" s="65">
        <f t="shared" si="1194"/>
        <v>0</v>
      </c>
      <c r="O814" s="65">
        <f t="shared" si="1195"/>
        <v>0</v>
      </c>
      <c r="P814" s="251" t="e">
        <f>N814/H814</f>
        <v>#DIV/0!</v>
      </c>
      <c r="Q814" s="292">
        <f t="shared" si="1197"/>
        <v>0</v>
      </c>
      <c r="R814" s="331">
        <f t="shared" si="1144"/>
        <v>0</v>
      </c>
      <c r="S814" s="546"/>
      <c r="T814" s="69" t="b">
        <f t="shared" si="1175"/>
        <v>1</v>
      </c>
      <c r="CJ814" s="69" t="b">
        <f t="shared" si="1136"/>
        <v>1</v>
      </c>
    </row>
    <row r="815" spans="1:88" s="73" customFormat="1" ht="46.5" x14ac:dyDescent="0.25">
      <c r="A815" s="182" t="s">
        <v>344</v>
      </c>
      <c r="B815" s="397" t="s">
        <v>385</v>
      </c>
      <c r="C815" s="252" t="s">
        <v>23</v>
      </c>
      <c r="D815" s="64" t="e">
        <f>D816+D817+D818+D819+#REF!+D820</f>
        <v>#REF!</v>
      </c>
      <c r="E815" s="64" t="e">
        <f>E816+E817+E818+E819+#REF!+E820</f>
        <v>#REF!</v>
      </c>
      <c r="F815" s="64" t="e">
        <f>F816+F817+F818+F819+#REF!+F820</f>
        <v>#REF!</v>
      </c>
      <c r="G815" s="64">
        <f>SUM(G816:G820)</f>
        <v>80204.2</v>
      </c>
      <c r="H815" s="64">
        <f t="shared" ref="H815:K815" si="1202">SUM(H816:H820)</f>
        <v>80204.2</v>
      </c>
      <c r="I815" s="64">
        <f t="shared" si="1202"/>
        <v>0</v>
      </c>
      <c r="J815" s="177">
        <f>I815/H815</f>
        <v>0</v>
      </c>
      <c r="K815" s="64">
        <f t="shared" si="1202"/>
        <v>0</v>
      </c>
      <c r="L815" s="169">
        <f>K815/H815</f>
        <v>0</v>
      </c>
      <c r="M815" s="295" t="e">
        <f t="shared" si="1161"/>
        <v>#DIV/0!</v>
      </c>
      <c r="N815" s="64">
        <f t="shared" ref="N815" si="1203">SUM(N816:N820)</f>
        <v>79605.34</v>
      </c>
      <c r="O815" s="65">
        <f t="shared" ref="O815" si="1204">SUM(O816:O820)</f>
        <v>598.86</v>
      </c>
      <c r="P815" s="169">
        <f t="shared" si="1143"/>
        <v>0.99</v>
      </c>
      <c r="Q815" s="64">
        <f t="shared" si="1168"/>
        <v>598.86</v>
      </c>
      <c r="R815" s="64">
        <f t="shared" si="1144"/>
        <v>0</v>
      </c>
      <c r="S815" s="552"/>
      <c r="T815" s="69" t="b">
        <f t="shared" si="1127"/>
        <v>1</v>
      </c>
      <c r="CJ815" s="69" t="b">
        <f t="shared" si="1136"/>
        <v>1</v>
      </c>
    </row>
    <row r="816" spans="1:88" s="409" customFormat="1" x14ac:dyDescent="0.25">
      <c r="A816" s="183"/>
      <c r="B816" s="257" t="s">
        <v>16</v>
      </c>
      <c r="C816" s="250"/>
      <c r="D816" s="65"/>
      <c r="E816" s="65"/>
      <c r="F816" s="65"/>
      <c r="G816" s="65">
        <f>G822</f>
        <v>0</v>
      </c>
      <c r="H816" s="65">
        <f t="shared" ref="H816:I816" si="1205">H822</f>
        <v>0</v>
      </c>
      <c r="I816" s="65">
        <f t="shared" si="1205"/>
        <v>0</v>
      </c>
      <c r="J816" s="389" t="e">
        <f t="shared" ref="J816" si="1206">I816/H816</f>
        <v>#DIV/0!</v>
      </c>
      <c r="K816" s="65">
        <f t="shared" ref="K816" si="1207">K822</f>
        <v>0</v>
      </c>
      <c r="L816" s="251" t="e">
        <f t="shared" ref="L816" si="1208">K816/H816</f>
        <v>#DIV/0!</v>
      </c>
      <c r="M816" s="251" t="e">
        <f t="shared" si="1161"/>
        <v>#DIV/0!</v>
      </c>
      <c r="N816" s="65">
        <f t="shared" ref="N816" si="1209">N822</f>
        <v>0</v>
      </c>
      <c r="O816" s="65">
        <f t="shared" ref="O816" si="1210">O822</f>
        <v>0</v>
      </c>
      <c r="P816" s="251" t="e">
        <f t="shared" si="1143"/>
        <v>#DIV/0!</v>
      </c>
      <c r="Q816" s="292">
        <f t="shared" si="1168"/>
        <v>0</v>
      </c>
      <c r="R816" s="331">
        <f t="shared" si="1144"/>
        <v>0</v>
      </c>
      <c r="S816" s="553"/>
      <c r="T816" s="69" t="b">
        <f t="shared" si="1127"/>
        <v>1</v>
      </c>
      <c r="CJ816" s="69" t="b">
        <f t="shared" si="1136"/>
        <v>1</v>
      </c>
    </row>
    <row r="817" spans="1:88" s="409" customFormat="1" x14ac:dyDescent="0.25">
      <c r="A817" s="183"/>
      <c r="B817" s="257" t="s">
        <v>14</v>
      </c>
      <c r="C817" s="250"/>
      <c r="D817" s="65"/>
      <c r="E817" s="65"/>
      <c r="F817" s="65"/>
      <c r="G817" s="65">
        <f t="shared" ref="G817:I820" si="1211">G823</f>
        <v>48598.6</v>
      </c>
      <c r="H817" s="65">
        <f t="shared" si="1211"/>
        <v>48598.6</v>
      </c>
      <c r="I817" s="65">
        <f t="shared" si="1211"/>
        <v>0</v>
      </c>
      <c r="J817" s="289">
        <f>I817/H817</f>
        <v>0</v>
      </c>
      <c r="K817" s="65">
        <f t="shared" ref="K817" si="1212">K823</f>
        <v>0</v>
      </c>
      <c r="L817" s="246">
        <f>K817/H817</f>
        <v>0</v>
      </c>
      <c r="M817" s="251" t="e">
        <f t="shared" si="1161"/>
        <v>#DIV/0!</v>
      </c>
      <c r="N817" s="65">
        <f t="shared" ref="N817" si="1213">N823</f>
        <v>48598.6</v>
      </c>
      <c r="O817" s="65">
        <f t="shared" ref="O817" si="1214">O823</f>
        <v>0</v>
      </c>
      <c r="P817" s="246">
        <f>N817/H817</f>
        <v>1</v>
      </c>
      <c r="Q817" s="65">
        <f t="shared" si="1168"/>
        <v>0</v>
      </c>
      <c r="R817" s="65">
        <f t="shared" si="1144"/>
        <v>0</v>
      </c>
      <c r="S817" s="553"/>
      <c r="T817" s="69" t="b">
        <f t="shared" si="1127"/>
        <v>1</v>
      </c>
      <c r="CJ817" s="69" t="b">
        <f t="shared" si="1136"/>
        <v>1</v>
      </c>
    </row>
    <row r="818" spans="1:88" s="409" customFormat="1" x14ac:dyDescent="0.25">
      <c r="A818" s="183"/>
      <c r="B818" s="257" t="s">
        <v>25</v>
      </c>
      <c r="C818" s="250"/>
      <c r="D818" s="65"/>
      <c r="E818" s="65"/>
      <c r="F818" s="65"/>
      <c r="G818" s="65">
        <f t="shared" si="1211"/>
        <v>31605.599999999999</v>
      </c>
      <c r="H818" s="65">
        <f t="shared" si="1211"/>
        <v>31605.599999999999</v>
      </c>
      <c r="I818" s="65">
        <f t="shared" si="1211"/>
        <v>0</v>
      </c>
      <c r="J818" s="289">
        <f t="shared" ref="J818:J820" si="1215">I818/H818</f>
        <v>0</v>
      </c>
      <c r="K818" s="65">
        <f t="shared" ref="K818" si="1216">K824</f>
        <v>0</v>
      </c>
      <c r="L818" s="246">
        <f t="shared" ref="L818:L820" si="1217">K818/H818</f>
        <v>0</v>
      </c>
      <c r="M818" s="251" t="e">
        <f t="shared" si="1161"/>
        <v>#DIV/0!</v>
      </c>
      <c r="N818" s="65">
        <f t="shared" ref="N818" si="1218">N824</f>
        <v>31006.74</v>
      </c>
      <c r="O818" s="65">
        <f t="shared" ref="O818" si="1219">O824</f>
        <v>598.86</v>
      </c>
      <c r="P818" s="246">
        <f>N818/H818</f>
        <v>0.98</v>
      </c>
      <c r="Q818" s="65">
        <f t="shared" si="1168"/>
        <v>598.86</v>
      </c>
      <c r="R818" s="331">
        <f t="shared" si="1144"/>
        <v>0</v>
      </c>
      <c r="S818" s="553"/>
      <c r="T818" s="69" t="b">
        <f t="shared" si="1127"/>
        <v>1</v>
      </c>
      <c r="CJ818" s="69" t="b">
        <f t="shared" si="1136"/>
        <v>1</v>
      </c>
    </row>
    <row r="819" spans="1:88" s="409" customFormat="1" x14ac:dyDescent="0.25">
      <c r="A819" s="183"/>
      <c r="B819" s="250" t="s">
        <v>32</v>
      </c>
      <c r="C819" s="250"/>
      <c r="D819" s="65"/>
      <c r="E819" s="65"/>
      <c r="F819" s="65"/>
      <c r="G819" s="65">
        <f t="shared" si="1211"/>
        <v>0</v>
      </c>
      <c r="H819" s="65">
        <f t="shared" si="1211"/>
        <v>0</v>
      </c>
      <c r="I819" s="65">
        <f t="shared" si="1211"/>
        <v>0</v>
      </c>
      <c r="J819" s="389" t="e">
        <f t="shared" si="1215"/>
        <v>#DIV/0!</v>
      </c>
      <c r="K819" s="65">
        <f t="shared" ref="K819" si="1220">K825</f>
        <v>0</v>
      </c>
      <c r="L819" s="251" t="e">
        <f t="shared" si="1217"/>
        <v>#DIV/0!</v>
      </c>
      <c r="M819" s="251" t="e">
        <f t="shared" si="1161"/>
        <v>#DIV/0!</v>
      </c>
      <c r="N819" s="65">
        <f t="shared" ref="N819" si="1221">N825</f>
        <v>0</v>
      </c>
      <c r="O819" s="65">
        <f t="shared" ref="O819" si="1222">O825</f>
        <v>0</v>
      </c>
      <c r="P819" s="251" t="e">
        <f>N819/H819</f>
        <v>#DIV/0!</v>
      </c>
      <c r="Q819" s="292">
        <f t="shared" si="1168"/>
        <v>0</v>
      </c>
      <c r="R819" s="331">
        <f t="shared" si="1144"/>
        <v>0</v>
      </c>
      <c r="S819" s="553"/>
      <c r="T819" s="69" t="b">
        <f t="shared" si="1127"/>
        <v>1</v>
      </c>
      <c r="CJ819" s="69" t="b">
        <f t="shared" si="1136"/>
        <v>1</v>
      </c>
    </row>
    <row r="820" spans="1:88" s="409" customFormat="1" x14ac:dyDescent="0.25">
      <c r="A820" s="185"/>
      <c r="B820" s="257" t="s">
        <v>17</v>
      </c>
      <c r="C820" s="250"/>
      <c r="D820" s="65"/>
      <c r="E820" s="65"/>
      <c r="F820" s="65"/>
      <c r="G820" s="65">
        <f t="shared" si="1211"/>
        <v>0</v>
      </c>
      <c r="H820" s="65">
        <f t="shared" si="1211"/>
        <v>0</v>
      </c>
      <c r="I820" s="65">
        <f t="shared" si="1211"/>
        <v>0</v>
      </c>
      <c r="J820" s="389" t="e">
        <f t="shared" si="1215"/>
        <v>#DIV/0!</v>
      </c>
      <c r="K820" s="65">
        <f t="shared" ref="K820" si="1223">K826</f>
        <v>0</v>
      </c>
      <c r="L820" s="251" t="e">
        <f t="shared" si="1217"/>
        <v>#DIV/0!</v>
      </c>
      <c r="M820" s="251" t="e">
        <f t="shared" si="1161"/>
        <v>#DIV/0!</v>
      </c>
      <c r="N820" s="65">
        <f t="shared" ref="N820" si="1224">N826</f>
        <v>0</v>
      </c>
      <c r="O820" s="65">
        <f t="shared" ref="O820" si="1225">O826</f>
        <v>0</v>
      </c>
      <c r="P820" s="251" t="e">
        <f>N820/H820</f>
        <v>#DIV/0!</v>
      </c>
      <c r="Q820" s="292">
        <f t="shared" si="1168"/>
        <v>0</v>
      </c>
      <c r="R820" s="331">
        <f t="shared" si="1144"/>
        <v>0</v>
      </c>
      <c r="S820" s="554"/>
      <c r="T820" s="69" t="b">
        <f t="shared" si="1127"/>
        <v>1</v>
      </c>
      <c r="CJ820" s="69" t="b">
        <f t="shared" si="1136"/>
        <v>1</v>
      </c>
    </row>
    <row r="821" spans="1:88" s="409" customFormat="1" ht="46.5" outlineLevel="1" x14ac:dyDescent="0.25">
      <c r="A821" s="388" t="s">
        <v>386</v>
      </c>
      <c r="B821" s="257" t="s">
        <v>387</v>
      </c>
      <c r="C821" s="250" t="s">
        <v>23</v>
      </c>
      <c r="D821" s="65" t="e">
        <f>D822+D823+D824+D825+#REF!+D826</f>
        <v>#REF!</v>
      </c>
      <c r="E821" s="65" t="e">
        <f>E822+E823+E824+E825+#REF!+E826</f>
        <v>#REF!</v>
      </c>
      <c r="F821" s="65" t="e">
        <f>F822+F823+F824+F825+#REF!+F826</f>
        <v>#REF!</v>
      </c>
      <c r="G821" s="65">
        <f>SUM(G822:G826)</f>
        <v>80204.2</v>
      </c>
      <c r="H821" s="65">
        <f>SUM(H822:H826)</f>
        <v>80204.2</v>
      </c>
      <c r="I821" s="65">
        <f t="shared" ref="I821" si="1226">SUM(I822:I826)</f>
        <v>0</v>
      </c>
      <c r="J821" s="289">
        <f>I821/H821</f>
        <v>0</v>
      </c>
      <c r="K821" s="65">
        <f t="shared" ref="K821" si="1227">SUM(K822:K826)</f>
        <v>0</v>
      </c>
      <c r="L821" s="246">
        <f>K821/H821</f>
        <v>0</v>
      </c>
      <c r="M821" s="251" t="e">
        <f t="shared" ref="M821:M826" si="1228">K821/I821</f>
        <v>#DIV/0!</v>
      </c>
      <c r="N821" s="65">
        <f t="shared" ref="N821:O821" si="1229">SUM(N822:N826)</f>
        <v>79605.34</v>
      </c>
      <c r="O821" s="65">
        <f t="shared" si="1229"/>
        <v>598.86</v>
      </c>
      <c r="P821" s="246">
        <f t="shared" ref="P821:P822" si="1230">N821/H821</f>
        <v>0.99</v>
      </c>
      <c r="Q821" s="65">
        <f t="shared" ref="Q821:Q826" si="1231">H821-N821</f>
        <v>598.86</v>
      </c>
      <c r="R821" s="65">
        <f t="shared" si="1144"/>
        <v>0</v>
      </c>
      <c r="S821" s="544" t="s">
        <v>411</v>
      </c>
      <c r="T821" s="69" t="b">
        <f t="shared" ref="T821:T826" si="1232">H863-K863=Q863</f>
        <v>1</v>
      </c>
      <c r="CJ821" s="69" t="b">
        <f t="shared" si="1136"/>
        <v>1</v>
      </c>
    </row>
    <row r="822" spans="1:88" s="409" customFormat="1" ht="36" customHeight="1" outlineLevel="1" x14ac:dyDescent="0.25">
      <c r="A822" s="183"/>
      <c r="B822" s="257" t="s">
        <v>16</v>
      </c>
      <c r="C822" s="250"/>
      <c r="D822" s="65"/>
      <c r="E822" s="65"/>
      <c r="F822" s="65"/>
      <c r="G822" s="65"/>
      <c r="H822" s="65"/>
      <c r="I822" s="331"/>
      <c r="J822" s="389" t="e">
        <f t="shared" ref="J822" si="1233">I822/H822</f>
        <v>#DIV/0!</v>
      </c>
      <c r="K822" s="292"/>
      <c r="L822" s="251" t="e">
        <f t="shared" ref="L822" si="1234">K822/H822</f>
        <v>#DIV/0!</v>
      </c>
      <c r="M822" s="251" t="e">
        <f t="shared" si="1228"/>
        <v>#DIV/0!</v>
      </c>
      <c r="N822" s="65">
        <f t="shared" ref="N822:N823" si="1235">H822</f>
        <v>0</v>
      </c>
      <c r="O822" s="65">
        <f t="shared" ref="O822:O826" si="1236">H822-N822</f>
        <v>0</v>
      </c>
      <c r="P822" s="251" t="e">
        <f t="shared" si="1230"/>
        <v>#DIV/0!</v>
      </c>
      <c r="Q822" s="292">
        <f t="shared" si="1231"/>
        <v>0</v>
      </c>
      <c r="R822" s="331">
        <f t="shared" si="1144"/>
        <v>0</v>
      </c>
      <c r="S822" s="545"/>
      <c r="T822" s="69" t="b">
        <f t="shared" si="1232"/>
        <v>1</v>
      </c>
      <c r="CJ822" s="69" t="b">
        <f t="shared" si="1136"/>
        <v>1</v>
      </c>
    </row>
    <row r="823" spans="1:88" s="409" customFormat="1" ht="36" customHeight="1" outlineLevel="1" x14ac:dyDescent="0.25">
      <c r="A823" s="183"/>
      <c r="B823" s="257" t="s">
        <v>14</v>
      </c>
      <c r="C823" s="250"/>
      <c r="D823" s="65"/>
      <c r="E823" s="65"/>
      <c r="F823" s="65"/>
      <c r="G823" s="65">
        <v>48598.6</v>
      </c>
      <c r="H823" s="65">
        <v>48598.6</v>
      </c>
      <c r="I823" s="65"/>
      <c r="J823" s="289">
        <f>I823/H823</f>
        <v>0</v>
      </c>
      <c r="K823" s="65"/>
      <c r="L823" s="246">
        <f>K823/H823</f>
        <v>0</v>
      </c>
      <c r="M823" s="251" t="e">
        <f t="shared" si="1228"/>
        <v>#DIV/0!</v>
      </c>
      <c r="N823" s="65">
        <f t="shared" si="1235"/>
        <v>48598.6</v>
      </c>
      <c r="O823" s="65">
        <f t="shared" si="1236"/>
        <v>0</v>
      </c>
      <c r="P823" s="246">
        <f t="shared" ref="P823:P834" si="1237">N823/H823</f>
        <v>1</v>
      </c>
      <c r="Q823" s="65">
        <f t="shared" si="1231"/>
        <v>0</v>
      </c>
      <c r="R823" s="65">
        <f t="shared" si="1144"/>
        <v>0</v>
      </c>
      <c r="S823" s="545"/>
      <c r="T823" s="69" t="b">
        <f t="shared" si="1232"/>
        <v>1</v>
      </c>
      <c r="CJ823" s="69" t="b">
        <f t="shared" si="1136"/>
        <v>1</v>
      </c>
    </row>
    <row r="824" spans="1:88" s="409" customFormat="1" ht="36" customHeight="1" outlineLevel="1" x14ac:dyDescent="0.25">
      <c r="A824" s="183"/>
      <c r="B824" s="257" t="s">
        <v>25</v>
      </c>
      <c r="C824" s="250"/>
      <c r="D824" s="65"/>
      <c r="E824" s="65"/>
      <c r="F824" s="65"/>
      <c r="G824" s="65">
        <v>31605.599999999999</v>
      </c>
      <c r="H824" s="65">
        <v>31605.599999999999</v>
      </c>
      <c r="I824" s="331"/>
      <c r="J824" s="289">
        <f t="shared" ref="J824:J826" si="1238">I824/H824</f>
        <v>0</v>
      </c>
      <c r="K824" s="65"/>
      <c r="L824" s="246">
        <f t="shared" ref="L824:L826" si="1239">K824/H824</f>
        <v>0</v>
      </c>
      <c r="M824" s="251" t="e">
        <f t="shared" si="1228"/>
        <v>#DIV/0!</v>
      </c>
      <c r="N824" s="65">
        <f>H824-598.86</f>
        <v>31006.74</v>
      </c>
      <c r="O824" s="65">
        <f t="shared" si="1236"/>
        <v>598.86</v>
      </c>
      <c r="P824" s="246">
        <f t="shared" si="1237"/>
        <v>0.98</v>
      </c>
      <c r="Q824" s="65">
        <f t="shared" si="1231"/>
        <v>598.86</v>
      </c>
      <c r="R824" s="331">
        <f t="shared" si="1144"/>
        <v>0</v>
      </c>
      <c r="S824" s="545"/>
      <c r="T824" s="69" t="b">
        <f t="shared" si="1232"/>
        <v>1</v>
      </c>
      <c r="CJ824" s="69" t="b">
        <f t="shared" si="1136"/>
        <v>1</v>
      </c>
    </row>
    <row r="825" spans="1:88" s="409" customFormat="1" ht="36" customHeight="1" outlineLevel="1" x14ac:dyDescent="0.25">
      <c r="A825" s="183"/>
      <c r="B825" s="250" t="s">
        <v>32</v>
      </c>
      <c r="C825" s="250"/>
      <c r="D825" s="65"/>
      <c r="E825" s="65"/>
      <c r="F825" s="65"/>
      <c r="G825" s="65"/>
      <c r="H825" s="65"/>
      <c r="I825" s="331"/>
      <c r="J825" s="389" t="e">
        <f t="shared" si="1238"/>
        <v>#DIV/0!</v>
      </c>
      <c r="K825" s="292"/>
      <c r="L825" s="251" t="e">
        <f t="shared" si="1239"/>
        <v>#DIV/0!</v>
      </c>
      <c r="M825" s="251" t="e">
        <f t="shared" si="1228"/>
        <v>#DIV/0!</v>
      </c>
      <c r="N825" s="292"/>
      <c r="O825" s="65">
        <f t="shared" si="1236"/>
        <v>0</v>
      </c>
      <c r="P825" s="251" t="e">
        <f t="shared" si="1237"/>
        <v>#DIV/0!</v>
      </c>
      <c r="Q825" s="292">
        <f t="shared" si="1231"/>
        <v>0</v>
      </c>
      <c r="R825" s="331">
        <f t="shared" ref="R825:R868" si="1240">I825-K825</f>
        <v>0</v>
      </c>
      <c r="S825" s="545"/>
      <c r="T825" s="69" t="b">
        <f t="shared" si="1232"/>
        <v>1</v>
      </c>
      <c r="CJ825" s="69" t="b">
        <f t="shared" si="1136"/>
        <v>1</v>
      </c>
    </row>
    <row r="826" spans="1:88" s="409" customFormat="1" ht="36" customHeight="1" outlineLevel="1" collapsed="1" x14ac:dyDescent="0.25">
      <c r="A826" s="185"/>
      <c r="B826" s="257" t="s">
        <v>17</v>
      </c>
      <c r="C826" s="250"/>
      <c r="D826" s="65"/>
      <c r="E826" s="65"/>
      <c r="F826" s="65"/>
      <c r="G826" s="65"/>
      <c r="H826" s="65"/>
      <c r="I826" s="331"/>
      <c r="J826" s="389" t="e">
        <f t="shared" si="1238"/>
        <v>#DIV/0!</v>
      </c>
      <c r="K826" s="292"/>
      <c r="L826" s="251" t="e">
        <f t="shared" si="1239"/>
        <v>#DIV/0!</v>
      </c>
      <c r="M826" s="251" t="e">
        <f t="shared" si="1228"/>
        <v>#DIV/0!</v>
      </c>
      <c r="N826" s="292"/>
      <c r="O826" s="65">
        <f t="shared" si="1236"/>
        <v>0</v>
      </c>
      <c r="P826" s="251" t="e">
        <f t="shared" si="1237"/>
        <v>#DIV/0!</v>
      </c>
      <c r="Q826" s="292">
        <f t="shared" si="1231"/>
        <v>0</v>
      </c>
      <c r="R826" s="331">
        <f t="shared" si="1240"/>
        <v>0</v>
      </c>
      <c r="S826" s="546"/>
      <c r="T826" s="69" t="b">
        <f t="shared" si="1232"/>
        <v>1</v>
      </c>
      <c r="CJ826" s="69" t="b">
        <f t="shared" si="1136"/>
        <v>1</v>
      </c>
    </row>
    <row r="827" spans="1:88" s="67" customFormat="1" ht="154.5" hidden="1" customHeight="1" outlineLevel="1" x14ac:dyDescent="0.25">
      <c r="A827" s="517" t="s">
        <v>146</v>
      </c>
      <c r="B827" s="22" t="s">
        <v>47</v>
      </c>
      <c r="C827" s="22" t="s">
        <v>15</v>
      </c>
      <c r="D827" s="18" t="e">
        <f>D829+D830+D831+#REF!+D832</f>
        <v>#REF!</v>
      </c>
      <c r="E827" s="18" t="e">
        <f>E829+E830+E831+#REF!+E832</f>
        <v>#REF!</v>
      </c>
      <c r="F827" s="18" t="e">
        <f>F829+F830+F831+#REF!+F832</f>
        <v>#REF!</v>
      </c>
      <c r="G827" s="18">
        <f>SUM(G828:G832)</f>
        <v>0</v>
      </c>
      <c r="H827" s="18">
        <f>SUM(H828:H832)</f>
        <v>0</v>
      </c>
      <c r="I827" s="518">
        <f>SUM(I828:I832)</f>
        <v>0</v>
      </c>
      <c r="J827" s="519" t="e">
        <f>I827/H827</f>
        <v>#DIV/0!</v>
      </c>
      <c r="K827" s="18">
        <f>SUM(K828:K832)</f>
        <v>0</v>
      </c>
      <c r="L827" s="520" t="e">
        <f>K827/H827</f>
        <v>#DIV/0!</v>
      </c>
      <c r="M827" s="520" t="e">
        <f>K827/I827</f>
        <v>#DIV/0!</v>
      </c>
      <c r="N827" s="18">
        <f>SUM(N828:N832)</f>
        <v>0</v>
      </c>
      <c r="O827" s="18">
        <f t="shared" si="1126"/>
        <v>0</v>
      </c>
      <c r="P827" s="520" t="e">
        <f t="shared" si="1237"/>
        <v>#DIV/0!</v>
      </c>
      <c r="Q827" s="18">
        <f t="shared" si="1168"/>
        <v>0</v>
      </c>
      <c r="R827" s="518">
        <f t="shared" si="1240"/>
        <v>0</v>
      </c>
      <c r="S827" s="558" t="s">
        <v>114</v>
      </c>
      <c r="T827" s="67" t="e">
        <f>#REF!-#REF!=#REF!</f>
        <v>#REF!</v>
      </c>
      <c r="CJ827" s="69" t="b">
        <f t="shared" si="1136"/>
        <v>1</v>
      </c>
    </row>
    <row r="828" spans="1:88" s="409" customFormat="1" ht="81.75" hidden="1" customHeight="1" outlineLevel="1" x14ac:dyDescent="0.25">
      <c r="A828" s="521"/>
      <c r="B828" s="299" t="s">
        <v>16</v>
      </c>
      <c r="C828" s="340"/>
      <c r="D828" s="443"/>
      <c r="E828" s="443"/>
      <c r="F828" s="443"/>
      <c r="G828" s="443"/>
      <c r="H828" s="443"/>
      <c r="I828" s="443"/>
      <c r="J828" s="522" t="e">
        <f>I828/H828</f>
        <v>#DIV/0!</v>
      </c>
      <c r="K828" s="443"/>
      <c r="L828" s="523" t="e">
        <f>K828/H828</f>
        <v>#DIV/0!</v>
      </c>
      <c r="M828" s="523" t="e">
        <f>K828/I828</f>
        <v>#DIV/0!</v>
      </c>
      <c r="N828" s="443"/>
      <c r="O828" s="443">
        <f t="shared" si="1126"/>
        <v>0</v>
      </c>
      <c r="P828" s="523" t="e">
        <f t="shared" si="1237"/>
        <v>#DIV/0!</v>
      </c>
      <c r="Q828" s="443">
        <f t="shared" si="1168"/>
        <v>0</v>
      </c>
      <c r="R828" s="443">
        <f t="shared" si="1240"/>
        <v>0</v>
      </c>
      <c r="S828" s="559"/>
      <c r="T828" s="69" t="e">
        <f>#REF!-#REF!=#REF!</f>
        <v>#REF!</v>
      </c>
      <c r="CJ828" s="69" t="b">
        <f t="shared" si="1136"/>
        <v>1</v>
      </c>
    </row>
    <row r="829" spans="1:88" s="409" customFormat="1" ht="161.25" hidden="1" customHeight="1" outlineLevel="1" x14ac:dyDescent="0.25">
      <c r="A829" s="521"/>
      <c r="B829" s="299" t="s">
        <v>14</v>
      </c>
      <c r="C829" s="340"/>
      <c r="D829" s="443" t="e">
        <f>D401+#REF!</f>
        <v>#REF!</v>
      </c>
      <c r="E829" s="443" t="e">
        <f>E401+#REF!</f>
        <v>#REF!</v>
      </c>
      <c r="F829" s="443" t="e">
        <f>F401+#REF!</f>
        <v>#REF!</v>
      </c>
      <c r="G829" s="443"/>
      <c r="H829" s="443"/>
      <c r="I829" s="443"/>
      <c r="J829" s="522" t="e">
        <f>I829/H829</f>
        <v>#DIV/0!</v>
      </c>
      <c r="K829" s="443"/>
      <c r="L829" s="523" t="e">
        <f>K829/H829</f>
        <v>#DIV/0!</v>
      </c>
      <c r="M829" s="523" t="e">
        <f>K829/I829</f>
        <v>#DIV/0!</v>
      </c>
      <c r="N829" s="443"/>
      <c r="O829" s="443">
        <f t="shared" si="1126"/>
        <v>0</v>
      </c>
      <c r="P829" s="523" t="e">
        <f t="shared" si="1237"/>
        <v>#DIV/0!</v>
      </c>
      <c r="Q829" s="443">
        <f t="shared" si="1168"/>
        <v>0</v>
      </c>
      <c r="R829" s="443">
        <f t="shared" si="1240"/>
        <v>0</v>
      </c>
      <c r="S829" s="559"/>
      <c r="T829" s="69" t="e">
        <f>#REF!-#REF!=#REF!</f>
        <v>#REF!</v>
      </c>
      <c r="CJ829" s="69" t="b">
        <f t="shared" si="1136"/>
        <v>1</v>
      </c>
    </row>
    <row r="830" spans="1:88" s="409" customFormat="1" ht="156.75" hidden="1" customHeight="1" outlineLevel="1" x14ac:dyDescent="0.25">
      <c r="A830" s="521"/>
      <c r="B830" s="299" t="s">
        <v>25</v>
      </c>
      <c r="C830" s="340"/>
      <c r="D830" s="443"/>
      <c r="E830" s="443"/>
      <c r="F830" s="443"/>
      <c r="G830" s="443"/>
      <c r="H830" s="443"/>
      <c r="I830" s="443"/>
      <c r="J830" s="522" t="e">
        <f t="shared" ref="J830:J832" si="1241">I830/H830</f>
        <v>#DIV/0!</v>
      </c>
      <c r="K830" s="443"/>
      <c r="L830" s="523" t="e">
        <f t="shared" ref="L830:L832" si="1242">K830/H830</f>
        <v>#DIV/0!</v>
      </c>
      <c r="M830" s="523" t="e">
        <f t="shared" ref="M830:M850" si="1243">K830/I830</f>
        <v>#DIV/0!</v>
      </c>
      <c r="N830" s="443"/>
      <c r="O830" s="443">
        <f t="shared" si="1126"/>
        <v>0</v>
      </c>
      <c r="P830" s="523" t="e">
        <f t="shared" si="1237"/>
        <v>#DIV/0!</v>
      </c>
      <c r="Q830" s="443">
        <f t="shared" si="1168"/>
        <v>0</v>
      </c>
      <c r="R830" s="443">
        <f t="shared" si="1240"/>
        <v>0</v>
      </c>
      <c r="S830" s="559"/>
      <c r="T830" s="69" t="e">
        <f>#REF!-#REF!=#REF!</f>
        <v>#REF!</v>
      </c>
      <c r="CJ830" s="69" t="b">
        <f t="shared" si="1136"/>
        <v>1</v>
      </c>
    </row>
    <row r="831" spans="1:88" s="409" customFormat="1" ht="146.25" hidden="1" customHeight="1" outlineLevel="1" x14ac:dyDescent="0.25">
      <c r="A831" s="521"/>
      <c r="B831" s="340" t="s">
        <v>32</v>
      </c>
      <c r="C831" s="340"/>
      <c r="D831" s="443"/>
      <c r="E831" s="443"/>
      <c r="F831" s="443"/>
      <c r="G831" s="443"/>
      <c r="H831" s="443"/>
      <c r="I831" s="443"/>
      <c r="J831" s="522" t="e">
        <f t="shared" si="1241"/>
        <v>#DIV/0!</v>
      </c>
      <c r="K831" s="443"/>
      <c r="L831" s="523" t="e">
        <f t="shared" si="1242"/>
        <v>#DIV/0!</v>
      </c>
      <c r="M831" s="523" t="e">
        <f t="shared" si="1243"/>
        <v>#DIV/0!</v>
      </c>
      <c r="N831" s="443"/>
      <c r="O831" s="443">
        <f t="shared" si="1126"/>
        <v>0</v>
      </c>
      <c r="P831" s="523" t="e">
        <f t="shared" si="1237"/>
        <v>#DIV/0!</v>
      </c>
      <c r="Q831" s="443">
        <f t="shared" si="1168"/>
        <v>0</v>
      </c>
      <c r="R831" s="443">
        <f t="shared" si="1240"/>
        <v>0</v>
      </c>
      <c r="S831" s="559"/>
      <c r="T831" s="69" t="e">
        <f>#REF!-#REF!=#REF!</f>
        <v>#REF!</v>
      </c>
      <c r="CJ831" s="69" t="b">
        <f t="shared" si="1136"/>
        <v>1</v>
      </c>
    </row>
    <row r="832" spans="1:88" s="409" customFormat="1" ht="151.5" hidden="1" customHeight="1" outlineLevel="1" collapsed="1" x14ac:dyDescent="0.25">
      <c r="A832" s="524"/>
      <c r="B832" s="299" t="s">
        <v>17</v>
      </c>
      <c r="C832" s="340"/>
      <c r="D832" s="443"/>
      <c r="E832" s="443"/>
      <c r="F832" s="443"/>
      <c r="G832" s="443"/>
      <c r="H832" s="443"/>
      <c r="I832" s="443"/>
      <c r="J832" s="522" t="e">
        <f t="shared" si="1241"/>
        <v>#DIV/0!</v>
      </c>
      <c r="K832" s="443"/>
      <c r="L832" s="523" t="e">
        <f t="shared" si="1242"/>
        <v>#DIV/0!</v>
      </c>
      <c r="M832" s="523" t="e">
        <f t="shared" si="1243"/>
        <v>#DIV/0!</v>
      </c>
      <c r="N832" s="443"/>
      <c r="O832" s="443">
        <f t="shared" si="1126"/>
        <v>0</v>
      </c>
      <c r="P832" s="523" t="e">
        <f t="shared" si="1237"/>
        <v>#DIV/0!</v>
      </c>
      <c r="Q832" s="443">
        <f t="shared" si="1168"/>
        <v>0</v>
      </c>
      <c r="R832" s="443">
        <f t="shared" si="1240"/>
        <v>0</v>
      </c>
      <c r="S832" s="560"/>
      <c r="T832" s="69" t="e">
        <f>#REF!-#REF!=#REF!</f>
        <v>#REF!</v>
      </c>
      <c r="CG832" s="308"/>
      <c r="CJ832" s="69" t="b">
        <f t="shared" si="1136"/>
        <v>1</v>
      </c>
    </row>
    <row r="833" spans="1:88" s="60" customFormat="1" ht="46.5" x14ac:dyDescent="0.25">
      <c r="A833" s="182" t="s">
        <v>462</v>
      </c>
      <c r="B833" s="397" t="s">
        <v>463</v>
      </c>
      <c r="C833" s="252" t="s">
        <v>23</v>
      </c>
      <c r="D833" s="64" t="e">
        <f>D834+D835+D836+D837+#REF!+D838</f>
        <v>#REF!</v>
      </c>
      <c r="E833" s="64" t="e">
        <f>E834+E835+E836+E837+#REF!+E838</f>
        <v>#REF!</v>
      </c>
      <c r="F833" s="64" t="e">
        <f>F834+F835+F836+F837+#REF!+F838</f>
        <v>#REF!</v>
      </c>
      <c r="G833" s="64">
        <f>SUM(G834:G838)</f>
        <v>24951.7</v>
      </c>
      <c r="H833" s="64">
        <f t="shared" ref="H833:I833" si="1244">SUM(H834:H838)</f>
        <v>24951.7</v>
      </c>
      <c r="I833" s="64">
        <f t="shared" si="1244"/>
        <v>0</v>
      </c>
      <c r="J833" s="177">
        <f>I833/H833</f>
        <v>0</v>
      </c>
      <c r="K833" s="64">
        <f t="shared" ref="K833" si="1245">SUM(K834:K838)</f>
        <v>0</v>
      </c>
      <c r="L833" s="169">
        <f>K833/H833</f>
        <v>0</v>
      </c>
      <c r="M833" s="295" t="e">
        <f t="shared" si="1243"/>
        <v>#DIV/0!</v>
      </c>
      <c r="N833" s="65">
        <f t="shared" ref="N833:N850" si="1246">H833</f>
        <v>24951.7</v>
      </c>
      <c r="O833" s="64">
        <f>H833-N833</f>
        <v>0</v>
      </c>
      <c r="P833" s="169">
        <f t="shared" si="1237"/>
        <v>1</v>
      </c>
      <c r="Q833" s="64">
        <f t="shared" si="1168"/>
        <v>0</v>
      </c>
      <c r="R833" s="64">
        <f t="shared" si="1240"/>
        <v>0</v>
      </c>
      <c r="S833" s="544" t="s">
        <v>468</v>
      </c>
      <c r="T833" s="60" t="e">
        <f>#REF!-#REF!=#REF!</f>
        <v>#REF!</v>
      </c>
      <c r="CJ833" s="69" t="b">
        <f t="shared" si="1136"/>
        <v>1</v>
      </c>
    </row>
    <row r="834" spans="1:88" s="409" customFormat="1" x14ac:dyDescent="0.25">
      <c r="A834" s="183"/>
      <c r="B834" s="257" t="s">
        <v>16</v>
      </c>
      <c r="C834" s="250"/>
      <c r="D834" s="65"/>
      <c r="E834" s="65"/>
      <c r="F834" s="65"/>
      <c r="G834" s="65"/>
      <c r="H834" s="65"/>
      <c r="I834" s="331"/>
      <c r="J834" s="389" t="e">
        <f t="shared" ref="J834" si="1247">I834/H834</f>
        <v>#DIV/0!</v>
      </c>
      <c r="K834" s="292"/>
      <c r="L834" s="251" t="e">
        <f t="shared" ref="L834" si="1248">K834/H834</f>
        <v>#DIV/0!</v>
      </c>
      <c r="M834" s="251" t="e">
        <f t="shared" si="1243"/>
        <v>#DIV/0!</v>
      </c>
      <c r="N834" s="65">
        <f t="shared" si="1246"/>
        <v>0</v>
      </c>
      <c r="O834" s="65">
        <f t="shared" si="1126"/>
        <v>0</v>
      </c>
      <c r="P834" s="251" t="e">
        <f t="shared" si="1237"/>
        <v>#DIV/0!</v>
      </c>
      <c r="Q834" s="292">
        <f t="shared" si="1168"/>
        <v>0</v>
      </c>
      <c r="R834" s="331">
        <f t="shared" si="1240"/>
        <v>0</v>
      </c>
      <c r="S834" s="545"/>
      <c r="T834" s="69" t="e">
        <f>#REF!-#REF!=#REF!</f>
        <v>#REF!</v>
      </c>
      <c r="CJ834" s="69" t="b">
        <f t="shared" si="1136"/>
        <v>1</v>
      </c>
    </row>
    <row r="835" spans="1:88" s="409" customFormat="1" x14ac:dyDescent="0.25">
      <c r="A835" s="183"/>
      <c r="B835" s="257" t="s">
        <v>14</v>
      </c>
      <c r="C835" s="250"/>
      <c r="D835" s="65"/>
      <c r="E835" s="65"/>
      <c r="F835" s="65"/>
      <c r="G835" s="65">
        <v>16220.2</v>
      </c>
      <c r="H835" s="65">
        <v>16220.2</v>
      </c>
      <c r="I835" s="65"/>
      <c r="J835" s="289">
        <f>I835/H835</f>
        <v>0</v>
      </c>
      <c r="K835" s="65"/>
      <c r="L835" s="246">
        <f>K835/H835</f>
        <v>0</v>
      </c>
      <c r="M835" s="251" t="e">
        <f t="shared" si="1243"/>
        <v>#DIV/0!</v>
      </c>
      <c r="N835" s="65">
        <v>16220.2</v>
      </c>
      <c r="O835" s="65">
        <f t="shared" si="1126"/>
        <v>0</v>
      </c>
      <c r="P835" s="246">
        <f>N835/H835</f>
        <v>1</v>
      </c>
      <c r="Q835" s="65">
        <f t="shared" si="1168"/>
        <v>0</v>
      </c>
      <c r="R835" s="65">
        <f t="shared" si="1240"/>
        <v>0</v>
      </c>
      <c r="S835" s="545"/>
      <c r="T835" s="69" t="e">
        <f>#REF!-#REF!=#REF!</f>
        <v>#REF!</v>
      </c>
      <c r="CJ835" s="69" t="b">
        <f t="shared" si="1136"/>
        <v>1</v>
      </c>
    </row>
    <row r="836" spans="1:88" s="409" customFormat="1" x14ac:dyDescent="0.25">
      <c r="A836" s="183"/>
      <c r="B836" s="257" t="s">
        <v>25</v>
      </c>
      <c r="C836" s="250"/>
      <c r="D836" s="65"/>
      <c r="E836" s="65"/>
      <c r="F836" s="65"/>
      <c r="G836" s="65">
        <v>8731.5</v>
      </c>
      <c r="H836" s="65">
        <v>8731.5</v>
      </c>
      <c r="I836" s="331"/>
      <c r="J836" s="289">
        <f t="shared" ref="J836:J838" si="1249">I836/H836</f>
        <v>0</v>
      </c>
      <c r="K836" s="65"/>
      <c r="L836" s="246">
        <f t="shared" ref="L836:L838" si="1250">K836/H836</f>
        <v>0</v>
      </c>
      <c r="M836" s="251" t="e">
        <f t="shared" si="1243"/>
        <v>#DIV/0!</v>
      </c>
      <c r="N836" s="65">
        <v>8731.5</v>
      </c>
      <c r="O836" s="65">
        <f t="shared" si="1126"/>
        <v>0</v>
      </c>
      <c r="P836" s="246">
        <f>N836/H836</f>
        <v>1</v>
      </c>
      <c r="Q836" s="65">
        <f t="shared" si="1168"/>
        <v>0</v>
      </c>
      <c r="R836" s="331">
        <f t="shared" si="1240"/>
        <v>0</v>
      </c>
      <c r="S836" s="545"/>
      <c r="T836" s="69" t="e">
        <f>#REF!-#REF!=#REF!</f>
        <v>#REF!</v>
      </c>
      <c r="CJ836" s="69" t="b">
        <f t="shared" si="1136"/>
        <v>1</v>
      </c>
    </row>
    <row r="837" spans="1:88" s="409" customFormat="1" x14ac:dyDescent="0.25">
      <c r="A837" s="183"/>
      <c r="B837" s="250" t="s">
        <v>32</v>
      </c>
      <c r="C837" s="250"/>
      <c r="D837" s="65"/>
      <c r="E837" s="65"/>
      <c r="F837" s="65"/>
      <c r="G837" s="65"/>
      <c r="H837" s="65"/>
      <c r="I837" s="331"/>
      <c r="J837" s="389" t="e">
        <f t="shared" si="1249"/>
        <v>#DIV/0!</v>
      </c>
      <c r="K837" s="292"/>
      <c r="L837" s="251" t="e">
        <f t="shared" si="1250"/>
        <v>#DIV/0!</v>
      </c>
      <c r="M837" s="251" t="e">
        <f t="shared" si="1243"/>
        <v>#DIV/0!</v>
      </c>
      <c r="N837" s="65">
        <f t="shared" si="1246"/>
        <v>0</v>
      </c>
      <c r="O837" s="65">
        <f t="shared" si="1126"/>
        <v>0</v>
      </c>
      <c r="P837" s="251" t="e">
        <f>N837/H837</f>
        <v>#DIV/0!</v>
      </c>
      <c r="Q837" s="292">
        <f t="shared" si="1168"/>
        <v>0</v>
      </c>
      <c r="R837" s="331">
        <f t="shared" si="1240"/>
        <v>0</v>
      </c>
      <c r="S837" s="545"/>
      <c r="T837" s="69" t="e">
        <f>#REF!-#REF!=#REF!</f>
        <v>#REF!</v>
      </c>
      <c r="CJ837" s="69" t="b">
        <f t="shared" si="1136"/>
        <v>1</v>
      </c>
    </row>
    <row r="838" spans="1:88" s="409" customFormat="1" x14ac:dyDescent="0.25">
      <c r="A838" s="185"/>
      <c r="B838" s="257" t="s">
        <v>17</v>
      </c>
      <c r="C838" s="250"/>
      <c r="D838" s="65"/>
      <c r="E838" s="65"/>
      <c r="F838" s="65"/>
      <c r="G838" s="65"/>
      <c r="H838" s="65"/>
      <c r="I838" s="331"/>
      <c r="J838" s="389" t="e">
        <f t="shared" si="1249"/>
        <v>#DIV/0!</v>
      </c>
      <c r="K838" s="292"/>
      <c r="L838" s="251" t="e">
        <f t="shared" si="1250"/>
        <v>#DIV/0!</v>
      </c>
      <c r="M838" s="251" t="e">
        <f t="shared" si="1243"/>
        <v>#DIV/0!</v>
      </c>
      <c r="N838" s="65">
        <f t="shared" si="1246"/>
        <v>0</v>
      </c>
      <c r="O838" s="65">
        <f t="shared" si="1126"/>
        <v>0</v>
      </c>
      <c r="P838" s="251" t="e">
        <f>N838/H838</f>
        <v>#DIV/0!</v>
      </c>
      <c r="Q838" s="292">
        <f t="shared" si="1168"/>
        <v>0</v>
      </c>
      <c r="R838" s="331">
        <f t="shared" si="1240"/>
        <v>0</v>
      </c>
      <c r="S838" s="546"/>
      <c r="T838" s="69" t="e">
        <f>#REF!-#REF!=#REF!</f>
        <v>#REF!</v>
      </c>
      <c r="CJ838" s="69" t="b">
        <f t="shared" si="1136"/>
        <v>1</v>
      </c>
    </row>
    <row r="839" spans="1:88" s="60" customFormat="1" ht="93" x14ac:dyDescent="0.25">
      <c r="A839" s="182" t="s">
        <v>464</v>
      </c>
      <c r="B839" s="397" t="s">
        <v>466</v>
      </c>
      <c r="C839" s="252" t="s">
        <v>23</v>
      </c>
      <c r="D839" s="64" t="e">
        <f>D840+D841+D842+D843+#REF!+D844</f>
        <v>#REF!</v>
      </c>
      <c r="E839" s="64" t="e">
        <f>E840+E841+E842+E843+#REF!+E844</f>
        <v>#REF!</v>
      </c>
      <c r="F839" s="64" t="e">
        <f>F840+F841+F842+F843+#REF!+F844</f>
        <v>#REF!</v>
      </c>
      <c r="G839" s="64">
        <f>SUM(G840:G844)</f>
        <v>89207.3</v>
      </c>
      <c r="H839" s="64">
        <f t="shared" ref="H839:I839" si="1251">SUM(H840:H844)</f>
        <v>89207.3</v>
      </c>
      <c r="I839" s="64">
        <f t="shared" si="1251"/>
        <v>455.97</v>
      </c>
      <c r="J839" s="177">
        <f>I839/H839</f>
        <v>0.01</v>
      </c>
      <c r="K839" s="64">
        <f t="shared" ref="K839" si="1252">SUM(K840:K844)</f>
        <v>455.97</v>
      </c>
      <c r="L839" s="169">
        <f>K839/H839</f>
        <v>0.01</v>
      </c>
      <c r="M839" s="169">
        <f t="shared" ref="M839:M844" si="1253">K839/I839</f>
        <v>1</v>
      </c>
      <c r="N839" s="65">
        <f t="shared" ref="N839:N844" si="1254">H839</f>
        <v>89207.3</v>
      </c>
      <c r="O839" s="64">
        <f t="shared" ref="O839:O844" si="1255">H839-N839</f>
        <v>0</v>
      </c>
      <c r="P839" s="169">
        <f t="shared" ref="P839:P840" si="1256">N839/H839</f>
        <v>1</v>
      </c>
      <c r="Q839" s="64">
        <f t="shared" ref="Q839:Q844" si="1257">H839-N839</f>
        <v>0</v>
      </c>
      <c r="R839" s="64">
        <f t="shared" ref="R839:R844" si="1258">I839-K839</f>
        <v>0</v>
      </c>
      <c r="S839" s="544" t="s">
        <v>468</v>
      </c>
      <c r="T839" s="60" t="b">
        <f t="shared" ref="T839:T844" si="1259">H863-K863=Q863</f>
        <v>1</v>
      </c>
      <c r="CJ839" s="69" t="b">
        <f t="shared" si="1136"/>
        <v>1</v>
      </c>
    </row>
    <row r="840" spans="1:88" s="409" customFormat="1" x14ac:dyDescent="0.25">
      <c r="A840" s="183"/>
      <c r="B840" s="257" t="s">
        <v>16</v>
      </c>
      <c r="C840" s="250"/>
      <c r="D840" s="65"/>
      <c r="E840" s="65"/>
      <c r="F840" s="65"/>
      <c r="G840" s="65"/>
      <c r="H840" s="65"/>
      <c r="I840" s="331"/>
      <c r="J840" s="389" t="e">
        <f t="shared" ref="J840" si="1260">I840/H840</f>
        <v>#DIV/0!</v>
      </c>
      <c r="K840" s="292"/>
      <c r="L840" s="251" t="e">
        <f t="shared" ref="L840" si="1261">K840/H840</f>
        <v>#DIV/0!</v>
      </c>
      <c r="M840" s="251" t="e">
        <f t="shared" si="1253"/>
        <v>#DIV/0!</v>
      </c>
      <c r="N840" s="65">
        <f t="shared" si="1254"/>
        <v>0</v>
      </c>
      <c r="O840" s="65">
        <f t="shared" si="1255"/>
        <v>0</v>
      </c>
      <c r="P840" s="251" t="e">
        <f t="shared" si="1256"/>
        <v>#DIV/0!</v>
      </c>
      <c r="Q840" s="292">
        <f t="shared" si="1257"/>
        <v>0</v>
      </c>
      <c r="R840" s="331">
        <f t="shared" si="1258"/>
        <v>0</v>
      </c>
      <c r="S840" s="545"/>
      <c r="T840" s="69" t="b">
        <f t="shared" si="1259"/>
        <v>1</v>
      </c>
      <c r="CJ840" s="69" t="b">
        <f t="shared" si="1136"/>
        <v>1</v>
      </c>
    </row>
    <row r="841" spans="1:88" s="409" customFormat="1" x14ac:dyDescent="0.25">
      <c r="A841" s="183"/>
      <c r="B841" s="257" t="s">
        <v>14</v>
      </c>
      <c r="C841" s="250"/>
      <c r="D841" s="65"/>
      <c r="E841" s="65"/>
      <c r="F841" s="65"/>
      <c r="G841" s="65">
        <v>45314.34</v>
      </c>
      <c r="H841" s="65">
        <v>45314.34</v>
      </c>
      <c r="I841" s="65"/>
      <c r="J841" s="289">
        <f>I841/H841</f>
        <v>0</v>
      </c>
      <c r="K841" s="65"/>
      <c r="L841" s="246">
        <f>K841/H841</f>
        <v>0</v>
      </c>
      <c r="M841" s="251" t="e">
        <f t="shared" si="1253"/>
        <v>#DIV/0!</v>
      </c>
      <c r="N841" s="65">
        <v>45314.34</v>
      </c>
      <c r="O841" s="65">
        <f t="shared" si="1255"/>
        <v>0</v>
      </c>
      <c r="P841" s="246">
        <f>N841/H841</f>
        <v>1</v>
      </c>
      <c r="Q841" s="65">
        <f t="shared" si="1257"/>
        <v>0</v>
      </c>
      <c r="R841" s="65">
        <f t="shared" si="1258"/>
        <v>0</v>
      </c>
      <c r="S841" s="545"/>
      <c r="T841" s="69" t="b">
        <f t="shared" si="1259"/>
        <v>1</v>
      </c>
      <c r="CJ841" s="69" t="b">
        <f t="shared" si="1136"/>
        <v>1</v>
      </c>
    </row>
    <row r="842" spans="1:88" s="409" customFormat="1" x14ac:dyDescent="0.25">
      <c r="A842" s="183"/>
      <c r="B842" s="257" t="s">
        <v>25</v>
      </c>
      <c r="C842" s="250"/>
      <c r="D842" s="65"/>
      <c r="E842" s="65"/>
      <c r="F842" s="65"/>
      <c r="G842" s="65">
        <v>43892.959999999999</v>
      </c>
      <c r="H842" s="65">
        <v>43892.959999999999</v>
      </c>
      <c r="I842" s="65">
        <v>455.97</v>
      </c>
      <c r="J842" s="289">
        <f t="shared" ref="J842:J844" si="1262">I842/H842</f>
        <v>0.01</v>
      </c>
      <c r="K842" s="65">
        <v>455.97</v>
      </c>
      <c r="L842" s="246">
        <f t="shared" ref="L842:L844" si="1263">K842/H842</f>
        <v>0.01</v>
      </c>
      <c r="M842" s="246">
        <f t="shared" si="1253"/>
        <v>1</v>
      </c>
      <c r="N842" s="65">
        <v>43892.959999999999</v>
      </c>
      <c r="O842" s="65">
        <f t="shared" si="1255"/>
        <v>0</v>
      </c>
      <c r="P842" s="246">
        <f>N842/H842</f>
        <v>1</v>
      </c>
      <c r="Q842" s="65">
        <f t="shared" si="1257"/>
        <v>0</v>
      </c>
      <c r="R842" s="331">
        <f t="shared" si="1258"/>
        <v>0</v>
      </c>
      <c r="S842" s="545"/>
      <c r="T842" s="69" t="b">
        <f t="shared" si="1259"/>
        <v>1</v>
      </c>
      <c r="CJ842" s="69" t="b">
        <f t="shared" si="1136"/>
        <v>1</v>
      </c>
    </row>
    <row r="843" spans="1:88" s="409" customFormat="1" x14ac:dyDescent="0.25">
      <c r="A843" s="183"/>
      <c r="B843" s="250" t="s">
        <v>32</v>
      </c>
      <c r="C843" s="250"/>
      <c r="D843" s="65"/>
      <c r="E843" s="65"/>
      <c r="F843" s="65"/>
      <c r="G843" s="65"/>
      <c r="H843" s="65"/>
      <c r="I843" s="331"/>
      <c r="J843" s="389" t="e">
        <f t="shared" si="1262"/>
        <v>#DIV/0!</v>
      </c>
      <c r="K843" s="292"/>
      <c r="L843" s="251" t="e">
        <f t="shared" si="1263"/>
        <v>#DIV/0!</v>
      </c>
      <c r="M843" s="251" t="e">
        <f t="shared" si="1253"/>
        <v>#DIV/0!</v>
      </c>
      <c r="N843" s="65">
        <f t="shared" si="1254"/>
        <v>0</v>
      </c>
      <c r="O843" s="65">
        <f t="shared" si="1255"/>
        <v>0</v>
      </c>
      <c r="P843" s="251" t="e">
        <f>N843/H843</f>
        <v>#DIV/0!</v>
      </c>
      <c r="Q843" s="292">
        <f t="shared" si="1257"/>
        <v>0</v>
      </c>
      <c r="R843" s="331">
        <f t="shared" si="1258"/>
        <v>0</v>
      </c>
      <c r="S843" s="545"/>
      <c r="T843" s="69" t="b">
        <f t="shared" si="1259"/>
        <v>1</v>
      </c>
      <c r="CJ843" s="69" t="b">
        <f t="shared" si="1136"/>
        <v>1</v>
      </c>
    </row>
    <row r="844" spans="1:88" s="409" customFormat="1" x14ac:dyDescent="0.25">
      <c r="A844" s="185"/>
      <c r="B844" s="257" t="s">
        <v>17</v>
      </c>
      <c r="C844" s="250"/>
      <c r="D844" s="65"/>
      <c r="E844" s="65"/>
      <c r="F844" s="65"/>
      <c r="G844" s="65"/>
      <c r="H844" s="65"/>
      <c r="I844" s="331"/>
      <c r="J844" s="389" t="e">
        <f t="shared" si="1262"/>
        <v>#DIV/0!</v>
      </c>
      <c r="K844" s="292"/>
      <c r="L844" s="251" t="e">
        <f t="shared" si="1263"/>
        <v>#DIV/0!</v>
      </c>
      <c r="M844" s="251" t="e">
        <f t="shared" si="1253"/>
        <v>#DIV/0!</v>
      </c>
      <c r="N844" s="65">
        <f t="shared" si="1254"/>
        <v>0</v>
      </c>
      <c r="O844" s="65">
        <f t="shared" si="1255"/>
        <v>0</v>
      </c>
      <c r="P844" s="251" t="e">
        <f>N844/H844</f>
        <v>#DIV/0!</v>
      </c>
      <c r="Q844" s="292">
        <f t="shared" si="1257"/>
        <v>0</v>
      </c>
      <c r="R844" s="331">
        <f t="shared" si="1258"/>
        <v>0</v>
      </c>
      <c r="S844" s="546"/>
      <c r="T844" s="69" t="b">
        <f t="shared" si="1259"/>
        <v>1</v>
      </c>
      <c r="CJ844" s="69" t="b">
        <f t="shared" si="1136"/>
        <v>1</v>
      </c>
    </row>
    <row r="845" spans="1:88" s="60" customFormat="1" ht="93" x14ac:dyDescent="0.25">
      <c r="A845" s="182" t="s">
        <v>465</v>
      </c>
      <c r="B845" s="397" t="s">
        <v>467</v>
      </c>
      <c r="C845" s="252" t="s">
        <v>23</v>
      </c>
      <c r="D845" s="64" t="e">
        <f>D846+D847+D848+D849+#REF!+D850</f>
        <v>#REF!</v>
      </c>
      <c r="E845" s="64" t="e">
        <f>E846+E847+E848+E849+#REF!+E850</f>
        <v>#REF!</v>
      </c>
      <c r="F845" s="64" t="e">
        <f>F846+F847+F848+F849+#REF!+F850</f>
        <v>#REF!</v>
      </c>
      <c r="G845" s="64">
        <f>SUM(G846:G850)</f>
        <v>12350.24</v>
      </c>
      <c r="H845" s="64">
        <f t="shared" ref="H845:I845" si="1264">SUM(H846:H850)</f>
        <v>12350.24</v>
      </c>
      <c r="I845" s="64">
        <f t="shared" si="1264"/>
        <v>205.36</v>
      </c>
      <c r="J845" s="177">
        <f>I845/H845</f>
        <v>0.02</v>
      </c>
      <c r="K845" s="64">
        <f t="shared" ref="K845" si="1265">SUM(K846:K850)</f>
        <v>205.36</v>
      </c>
      <c r="L845" s="169">
        <f>K845/H845</f>
        <v>0.02</v>
      </c>
      <c r="M845" s="169">
        <f t="shared" si="1243"/>
        <v>1</v>
      </c>
      <c r="N845" s="65">
        <f t="shared" si="1246"/>
        <v>12350.24</v>
      </c>
      <c r="O845" s="64">
        <f t="shared" si="1126"/>
        <v>0</v>
      </c>
      <c r="P845" s="169">
        <f t="shared" ref="P845:P846" si="1266">N845/H845</f>
        <v>1</v>
      </c>
      <c r="Q845" s="64">
        <f t="shared" si="1168"/>
        <v>0</v>
      </c>
      <c r="R845" s="64">
        <f t="shared" si="1240"/>
        <v>0</v>
      </c>
      <c r="S845" s="544" t="s">
        <v>468</v>
      </c>
      <c r="T845" s="60" t="e">
        <f>#REF!-#REF!=#REF!</f>
        <v>#REF!</v>
      </c>
      <c r="CJ845" s="69" t="b">
        <f t="shared" si="1136"/>
        <v>1</v>
      </c>
    </row>
    <row r="846" spans="1:88" s="409" customFormat="1" x14ac:dyDescent="0.25">
      <c r="A846" s="183"/>
      <c r="B846" s="257" t="s">
        <v>16</v>
      </c>
      <c r="C846" s="250"/>
      <c r="D846" s="65"/>
      <c r="E846" s="65"/>
      <c r="F846" s="65"/>
      <c r="G846" s="65"/>
      <c r="H846" s="65"/>
      <c r="I846" s="331"/>
      <c r="J846" s="389" t="e">
        <f t="shared" ref="J846" si="1267">I846/H846</f>
        <v>#DIV/0!</v>
      </c>
      <c r="K846" s="292"/>
      <c r="L846" s="251" t="e">
        <f t="shared" ref="L846" si="1268">K846/H846</f>
        <v>#DIV/0!</v>
      </c>
      <c r="M846" s="251" t="e">
        <f t="shared" si="1243"/>
        <v>#DIV/0!</v>
      </c>
      <c r="N846" s="65">
        <f t="shared" si="1246"/>
        <v>0</v>
      </c>
      <c r="O846" s="65">
        <f t="shared" si="1126"/>
        <v>0</v>
      </c>
      <c r="P846" s="251" t="e">
        <f t="shared" si="1266"/>
        <v>#DIV/0!</v>
      </c>
      <c r="Q846" s="292">
        <f t="shared" si="1168"/>
        <v>0</v>
      </c>
      <c r="R846" s="331">
        <f t="shared" si="1240"/>
        <v>0</v>
      </c>
      <c r="S846" s="545"/>
      <c r="T846" s="69" t="e">
        <f>#REF!-#REF!=#REF!</f>
        <v>#REF!</v>
      </c>
      <c r="CJ846" s="69" t="b">
        <f t="shared" si="1136"/>
        <v>1</v>
      </c>
    </row>
    <row r="847" spans="1:88" s="409" customFormat="1" x14ac:dyDescent="0.25">
      <c r="A847" s="183"/>
      <c r="B847" s="257" t="s">
        <v>14</v>
      </c>
      <c r="C847" s="250"/>
      <c r="D847" s="65"/>
      <c r="E847" s="65"/>
      <c r="F847" s="65"/>
      <c r="G847" s="65">
        <v>6273.51</v>
      </c>
      <c r="H847" s="65">
        <v>6273.51</v>
      </c>
      <c r="I847" s="65"/>
      <c r="J847" s="389">
        <f>I847/H847</f>
        <v>0</v>
      </c>
      <c r="K847" s="292"/>
      <c r="L847" s="251">
        <f>K847/H847</f>
        <v>0</v>
      </c>
      <c r="M847" s="251" t="e">
        <f t="shared" si="1243"/>
        <v>#DIV/0!</v>
      </c>
      <c r="N847" s="65">
        <v>6273.51</v>
      </c>
      <c r="O847" s="65">
        <f t="shared" si="1126"/>
        <v>0</v>
      </c>
      <c r="P847" s="246">
        <f>N847/H847</f>
        <v>1</v>
      </c>
      <c r="Q847" s="65">
        <f t="shared" si="1168"/>
        <v>0</v>
      </c>
      <c r="R847" s="65">
        <f t="shared" si="1240"/>
        <v>0</v>
      </c>
      <c r="S847" s="545"/>
      <c r="T847" s="69" t="e">
        <f>#REF!-#REF!=#REF!</f>
        <v>#REF!</v>
      </c>
      <c r="CJ847" s="69" t="b">
        <f t="shared" si="1136"/>
        <v>1</v>
      </c>
    </row>
    <row r="848" spans="1:88" s="409" customFormat="1" x14ac:dyDescent="0.25">
      <c r="A848" s="183"/>
      <c r="B848" s="257" t="s">
        <v>25</v>
      </c>
      <c r="C848" s="250"/>
      <c r="D848" s="65"/>
      <c r="E848" s="65"/>
      <c r="F848" s="65"/>
      <c r="G848" s="65">
        <v>6076.73</v>
      </c>
      <c r="H848" s="65">
        <v>6076.73</v>
      </c>
      <c r="I848" s="65">
        <v>205.36</v>
      </c>
      <c r="J848" s="289">
        <f t="shared" ref="J848:J850" si="1269">I848/H848</f>
        <v>0.03</v>
      </c>
      <c r="K848" s="65">
        <v>205.36</v>
      </c>
      <c r="L848" s="246">
        <f t="shared" ref="L848:L850" si="1270">K848/H848</f>
        <v>0.03</v>
      </c>
      <c r="M848" s="246">
        <f t="shared" si="1243"/>
        <v>1</v>
      </c>
      <c r="N848" s="65">
        <v>6076.73</v>
      </c>
      <c r="O848" s="65">
        <f t="shared" si="1126"/>
        <v>0</v>
      </c>
      <c r="P848" s="246">
        <f>N848/H848</f>
        <v>1</v>
      </c>
      <c r="Q848" s="65">
        <f t="shared" si="1168"/>
        <v>0</v>
      </c>
      <c r="R848" s="331">
        <f t="shared" si="1240"/>
        <v>0</v>
      </c>
      <c r="S848" s="545"/>
      <c r="T848" s="69" t="e">
        <f>#REF!-#REF!=#REF!</f>
        <v>#REF!</v>
      </c>
      <c r="CJ848" s="69" t="b">
        <f t="shared" ref="CJ848:CJ892" si="1271">N848+O848=H848</f>
        <v>1</v>
      </c>
    </row>
    <row r="849" spans="1:88" s="409" customFormat="1" x14ac:dyDescent="0.25">
      <c r="A849" s="183"/>
      <c r="B849" s="250" t="s">
        <v>32</v>
      </c>
      <c r="C849" s="250"/>
      <c r="D849" s="65"/>
      <c r="E849" s="65"/>
      <c r="F849" s="65"/>
      <c r="G849" s="65"/>
      <c r="H849" s="65"/>
      <c r="I849" s="331"/>
      <c r="J849" s="389" t="e">
        <f t="shared" si="1269"/>
        <v>#DIV/0!</v>
      </c>
      <c r="K849" s="292"/>
      <c r="L849" s="251" t="e">
        <f t="shared" si="1270"/>
        <v>#DIV/0!</v>
      </c>
      <c r="M849" s="251" t="e">
        <f t="shared" si="1243"/>
        <v>#DIV/0!</v>
      </c>
      <c r="N849" s="65">
        <f t="shared" si="1246"/>
        <v>0</v>
      </c>
      <c r="O849" s="65">
        <f t="shared" si="1126"/>
        <v>0</v>
      </c>
      <c r="P849" s="251" t="e">
        <f>N849/H849</f>
        <v>#DIV/0!</v>
      </c>
      <c r="Q849" s="292">
        <f t="shared" si="1168"/>
        <v>0</v>
      </c>
      <c r="R849" s="331">
        <f t="shared" si="1240"/>
        <v>0</v>
      </c>
      <c r="S849" s="545"/>
      <c r="T849" s="69" t="e">
        <f>#REF!-#REF!=#REF!</f>
        <v>#REF!</v>
      </c>
      <c r="CJ849" s="69" t="b">
        <f t="shared" si="1271"/>
        <v>1</v>
      </c>
    </row>
    <row r="850" spans="1:88" s="409" customFormat="1" x14ac:dyDescent="0.25">
      <c r="A850" s="185"/>
      <c r="B850" s="257" t="s">
        <v>17</v>
      </c>
      <c r="C850" s="250"/>
      <c r="D850" s="65"/>
      <c r="E850" s="65"/>
      <c r="F850" s="65"/>
      <c r="G850" s="65"/>
      <c r="H850" s="65"/>
      <c r="I850" s="331"/>
      <c r="J850" s="389" t="e">
        <f t="shared" si="1269"/>
        <v>#DIV/0!</v>
      </c>
      <c r="K850" s="292"/>
      <c r="L850" s="251" t="e">
        <f t="shared" si="1270"/>
        <v>#DIV/0!</v>
      </c>
      <c r="M850" s="251" t="e">
        <f t="shared" si="1243"/>
        <v>#DIV/0!</v>
      </c>
      <c r="N850" s="65">
        <f t="shared" si="1246"/>
        <v>0</v>
      </c>
      <c r="O850" s="65">
        <f t="shared" si="1126"/>
        <v>0</v>
      </c>
      <c r="P850" s="251" t="e">
        <f>N850/H850</f>
        <v>#DIV/0!</v>
      </c>
      <c r="Q850" s="292">
        <f t="shared" si="1168"/>
        <v>0</v>
      </c>
      <c r="R850" s="331">
        <f t="shared" si="1240"/>
        <v>0</v>
      </c>
      <c r="S850" s="546"/>
      <c r="T850" s="69" t="e">
        <f>#REF!-#REF!=#REF!</f>
        <v>#REF!</v>
      </c>
      <c r="CJ850" s="69" t="b">
        <f t="shared" si="1271"/>
        <v>1</v>
      </c>
    </row>
    <row r="851" spans="1:88" s="60" customFormat="1" ht="69.75" x14ac:dyDescent="0.25">
      <c r="A851" s="182" t="s">
        <v>470</v>
      </c>
      <c r="B851" s="397" t="s">
        <v>469</v>
      </c>
      <c r="C851" s="252" t="s">
        <v>23</v>
      </c>
      <c r="D851" s="64" t="e">
        <f>D852+D853+D854+D855+#REF!+D856</f>
        <v>#REF!</v>
      </c>
      <c r="E851" s="64" t="e">
        <f>E852+E853+E854+E855+#REF!+E856</f>
        <v>#REF!</v>
      </c>
      <c r="F851" s="64" t="e">
        <f>F852+F853+F854+F855+#REF!+F856</f>
        <v>#REF!</v>
      </c>
      <c r="G851" s="64">
        <f>SUM(G852:G856)</f>
        <v>9553.1</v>
      </c>
      <c r="H851" s="64">
        <f t="shared" ref="H851:I851" si="1272">SUM(H852:H856)</f>
        <v>9553.1</v>
      </c>
      <c r="I851" s="64">
        <f t="shared" si="1272"/>
        <v>0</v>
      </c>
      <c r="J851" s="177">
        <f>I851/H851</f>
        <v>0</v>
      </c>
      <c r="K851" s="64">
        <f t="shared" ref="K851" si="1273">SUM(K852:K856)</f>
        <v>0</v>
      </c>
      <c r="L851" s="169">
        <f>K851/H851</f>
        <v>0</v>
      </c>
      <c r="M851" s="295" t="e">
        <f t="shared" ref="M851:M856" si="1274">K851/I851</f>
        <v>#DIV/0!</v>
      </c>
      <c r="N851" s="65">
        <f t="shared" ref="N851:N856" si="1275">H851</f>
        <v>9553.1</v>
      </c>
      <c r="O851" s="64">
        <f t="shared" ref="O851:O856" si="1276">H851-N851</f>
        <v>0</v>
      </c>
      <c r="P851" s="169">
        <f t="shared" ref="P851:P852" si="1277">N851/H851</f>
        <v>1</v>
      </c>
      <c r="Q851" s="64">
        <f t="shared" ref="Q851:Q862" si="1278">H851-N851</f>
        <v>0</v>
      </c>
      <c r="R851" s="64">
        <f t="shared" ref="R851:R862" si="1279">I851-K851</f>
        <v>0</v>
      </c>
      <c r="S851" s="544" t="s">
        <v>480</v>
      </c>
      <c r="T851" s="60" t="b">
        <f t="shared" ref="T851:T856" si="1280">H869-K869=Q869</f>
        <v>1</v>
      </c>
      <c r="CJ851" s="69" t="b">
        <f t="shared" si="1271"/>
        <v>1</v>
      </c>
    </row>
    <row r="852" spans="1:88" s="409" customFormat="1" x14ac:dyDescent="0.25">
      <c r="A852" s="183"/>
      <c r="B852" s="257" t="s">
        <v>16</v>
      </c>
      <c r="C852" s="250"/>
      <c r="D852" s="65"/>
      <c r="E852" s="65"/>
      <c r="F852" s="65"/>
      <c r="G852" s="65"/>
      <c r="H852" s="65"/>
      <c r="I852" s="331"/>
      <c r="J852" s="389" t="e">
        <f t="shared" ref="J852" si="1281">I852/H852</f>
        <v>#DIV/0!</v>
      </c>
      <c r="K852" s="292"/>
      <c r="L852" s="251" t="e">
        <f t="shared" ref="L852" si="1282">K852/H852</f>
        <v>#DIV/0!</v>
      </c>
      <c r="M852" s="251" t="e">
        <f t="shared" si="1274"/>
        <v>#DIV/0!</v>
      </c>
      <c r="N852" s="65">
        <f t="shared" si="1275"/>
        <v>0</v>
      </c>
      <c r="O852" s="65">
        <f t="shared" si="1276"/>
        <v>0</v>
      </c>
      <c r="P852" s="251" t="e">
        <f t="shared" si="1277"/>
        <v>#DIV/0!</v>
      </c>
      <c r="Q852" s="292">
        <f t="shared" si="1278"/>
        <v>0</v>
      </c>
      <c r="R852" s="331">
        <f t="shared" si="1279"/>
        <v>0</v>
      </c>
      <c r="S852" s="545"/>
      <c r="T852" s="69" t="b">
        <f t="shared" si="1280"/>
        <v>1</v>
      </c>
      <c r="CJ852" s="69" t="b">
        <f t="shared" si="1271"/>
        <v>1</v>
      </c>
    </row>
    <row r="853" spans="1:88" s="409" customFormat="1" x14ac:dyDescent="0.25">
      <c r="A853" s="183"/>
      <c r="B853" s="257" t="s">
        <v>14</v>
      </c>
      <c r="C853" s="250"/>
      <c r="D853" s="65"/>
      <c r="E853" s="65"/>
      <c r="F853" s="65"/>
      <c r="G853" s="65">
        <v>4852.66</v>
      </c>
      <c r="H853" s="65">
        <v>4852.66</v>
      </c>
      <c r="I853" s="65"/>
      <c r="J853" s="289">
        <f>I853/H853</f>
        <v>0</v>
      </c>
      <c r="K853" s="65"/>
      <c r="L853" s="246">
        <f>K853/H853</f>
        <v>0</v>
      </c>
      <c r="M853" s="251" t="e">
        <f t="shared" si="1274"/>
        <v>#DIV/0!</v>
      </c>
      <c r="N853" s="65">
        <v>4852.66</v>
      </c>
      <c r="O853" s="65">
        <f t="shared" si="1276"/>
        <v>0</v>
      </c>
      <c r="P853" s="246">
        <f>N853/H853</f>
        <v>1</v>
      </c>
      <c r="Q853" s="65">
        <f t="shared" si="1278"/>
        <v>0</v>
      </c>
      <c r="R853" s="65">
        <f t="shared" si="1279"/>
        <v>0</v>
      </c>
      <c r="S853" s="545"/>
      <c r="T853" s="69" t="b">
        <f t="shared" si="1280"/>
        <v>1</v>
      </c>
      <c r="CJ853" s="69" t="b">
        <f t="shared" si="1271"/>
        <v>1</v>
      </c>
    </row>
    <row r="854" spans="1:88" s="409" customFormat="1" x14ac:dyDescent="0.25">
      <c r="A854" s="183"/>
      <c r="B854" s="257" t="s">
        <v>25</v>
      </c>
      <c r="C854" s="250"/>
      <c r="D854" s="65"/>
      <c r="E854" s="65"/>
      <c r="F854" s="65"/>
      <c r="G854" s="65">
        <v>4700.4399999999996</v>
      </c>
      <c r="H854" s="65">
        <v>4700.4399999999996</v>
      </c>
      <c r="I854" s="331"/>
      <c r="J854" s="289">
        <f t="shared" ref="J854:J856" si="1283">I854/H854</f>
        <v>0</v>
      </c>
      <c r="K854" s="65"/>
      <c r="L854" s="246">
        <f t="shared" ref="L854:L856" si="1284">K854/H854</f>
        <v>0</v>
      </c>
      <c r="M854" s="251" t="e">
        <f t="shared" si="1274"/>
        <v>#DIV/0!</v>
      </c>
      <c r="N854" s="65">
        <v>4700.4399999999996</v>
      </c>
      <c r="O854" s="65">
        <f t="shared" si="1276"/>
        <v>0</v>
      </c>
      <c r="P854" s="246">
        <f>N854/H854</f>
        <v>1</v>
      </c>
      <c r="Q854" s="65">
        <f t="shared" si="1278"/>
        <v>0</v>
      </c>
      <c r="R854" s="331">
        <f t="shared" si="1279"/>
        <v>0</v>
      </c>
      <c r="S854" s="545"/>
      <c r="T854" s="69" t="b">
        <f t="shared" si="1280"/>
        <v>1</v>
      </c>
      <c r="CJ854" s="69" t="b">
        <f t="shared" si="1271"/>
        <v>1</v>
      </c>
    </row>
    <row r="855" spans="1:88" s="409" customFormat="1" x14ac:dyDescent="0.25">
      <c r="A855" s="183"/>
      <c r="B855" s="250" t="s">
        <v>32</v>
      </c>
      <c r="C855" s="250"/>
      <c r="D855" s="65"/>
      <c r="E855" s="65"/>
      <c r="F855" s="65"/>
      <c r="G855" s="65"/>
      <c r="H855" s="65"/>
      <c r="I855" s="331"/>
      <c r="J855" s="389" t="e">
        <f t="shared" si="1283"/>
        <v>#DIV/0!</v>
      </c>
      <c r="K855" s="292"/>
      <c r="L855" s="251" t="e">
        <f t="shared" si="1284"/>
        <v>#DIV/0!</v>
      </c>
      <c r="M855" s="251" t="e">
        <f t="shared" si="1274"/>
        <v>#DIV/0!</v>
      </c>
      <c r="N855" s="65">
        <f t="shared" si="1275"/>
        <v>0</v>
      </c>
      <c r="O855" s="65">
        <f t="shared" si="1276"/>
        <v>0</v>
      </c>
      <c r="P855" s="251" t="e">
        <f>N855/H855</f>
        <v>#DIV/0!</v>
      </c>
      <c r="Q855" s="292">
        <f t="shared" si="1278"/>
        <v>0</v>
      </c>
      <c r="R855" s="331">
        <f t="shared" si="1279"/>
        <v>0</v>
      </c>
      <c r="S855" s="545"/>
      <c r="T855" s="69" t="b">
        <f t="shared" si="1280"/>
        <v>1</v>
      </c>
      <c r="CJ855" s="69" t="b">
        <f t="shared" si="1271"/>
        <v>1</v>
      </c>
    </row>
    <row r="856" spans="1:88" s="409" customFormat="1" x14ac:dyDescent="0.25">
      <c r="A856" s="185"/>
      <c r="B856" s="257" t="s">
        <v>17</v>
      </c>
      <c r="C856" s="250"/>
      <c r="D856" s="65"/>
      <c r="E856" s="65"/>
      <c r="F856" s="65"/>
      <c r="G856" s="65"/>
      <c r="H856" s="65"/>
      <c r="I856" s="331"/>
      <c r="J856" s="389" t="e">
        <f t="shared" si="1283"/>
        <v>#DIV/0!</v>
      </c>
      <c r="K856" s="292"/>
      <c r="L856" s="251" t="e">
        <f t="shared" si="1284"/>
        <v>#DIV/0!</v>
      </c>
      <c r="M856" s="251" t="e">
        <f t="shared" si="1274"/>
        <v>#DIV/0!</v>
      </c>
      <c r="N856" s="65">
        <f t="shared" si="1275"/>
        <v>0</v>
      </c>
      <c r="O856" s="65">
        <f t="shared" si="1276"/>
        <v>0</v>
      </c>
      <c r="P856" s="251" t="e">
        <f>N856/H856</f>
        <v>#DIV/0!</v>
      </c>
      <c r="Q856" s="292">
        <f t="shared" si="1278"/>
        <v>0</v>
      </c>
      <c r="R856" s="331">
        <f t="shared" si="1279"/>
        <v>0</v>
      </c>
      <c r="S856" s="546"/>
      <c r="T856" s="69" t="b">
        <f t="shared" si="1280"/>
        <v>1</v>
      </c>
      <c r="CJ856" s="69" t="b">
        <f t="shared" si="1271"/>
        <v>1</v>
      </c>
    </row>
    <row r="857" spans="1:88" s="16" customFormat="1" ht="110.25" customHeight="1" x14ac:dyDescent="0.25">
      <c r="A857" s="433" t="s">
        <v>146</v>
      </c>
      <c r="B857" s="76" t="s">
        <v>474</v>
      </c>
      <c r="C857" s="76" t="s">
        <v>15</v>
      </c>
      <c r="D857" s="77"/>
      <c r="E857" s="77"/>
      <c r="F857" s="77"/>
      <c r="G857" s="77"/>
      <c r="H857" s="77"/>
      <c r="I857" s="77"/>
      <c r="J857" s="160"/>
      <c r="K857" s="436"/>
      <c r="L857" s="159"/>
      <c r="M857" s="159"/>
      <c r="N857" s="436"/>
      <c r="O857" s="436"/>
      <c r="P857" s="159"/>
      <c r="Q857" s="77">
        <f t="shared" si="1278"/>
        <v>0</v>
      </c>
      <c r="R857" s="77">
        <f t="shared" si="1279"/>
        <v>0</v>
      </c>
      <c r="S857" s="541" t="s">
        <v>114</v>
      </c>
      <c r="T857" s="15" t="b">
        <f t="shared" ref="T857:T862" si="1285">H863-K863=Q863</f>
        <v>1</v>
      </c>
      <c r="CG857" s="328" t="s">
        <v>252</v>
      </c>
      <c r="CJ857" s="69" t="b">
        <f t="shared" si="1271"/>
        <v>1</v>
      </c>
    </row>
    <row r="858" spans="1:88" s="17" customFormat="1" x14ac:dyDescent="0.25">
      <c r="A858" s="434"/>
      <c r="B858" s="94" t="s">
        <v>16</v>
      </c>
      <c r="C858" s="81"/>
      <c r="D858" s="77"/>
      <c r="E858" s="77"/>
      <c r="F858" s="77"/>
      <c r="G858" s="116"/>
      <c r="H858" s="116"/>
      <c r="I858" s="116"/>
      <c r="J858" s="416"/>
      <c r="K858" s="437"/>
      <c r="L858" s="418"/>
      <c r="M858" s="418"/>
      <c r="N858" s="437"/>
      <c r="O858" s="437"/>
      <c r="P858" s="418"/>
      <c r="Q858" s="116">
        <f t="shared" si="1278"/>
        <v>0</v>
      </c>
      <c r="R858" s="116">
        <f t="shared" si="1279"/>
        <v>0</v>
      </c>
      <c r="S858" s="542"/>
      <c r="T858" s="15" t="b">
        <f t="shared" si="1285"/>
        <v>1</v>
      </c>
      <c r="CG858" s="69"/>
      <c r="CJ858" s="69" t="b">
        <f t="shared" si="1271"/>
        <v>1</v>
      </c>
    </row>
    <row r="859" spans="1:88" s="17" customFormat="1" x14ac:dyDescent="0.25">
      <c r="A859" s="95"/>
      <c r="B859" s="96" t="s">
        <v>14</v>
      </c>
      <c r="C859" s="89"/>
      <c r="D859" s="97"/>
      <c r="E859" s="97"/>
      <c r="F859" s="97"/>
      <c r="G859" s="116"/>
      <c r="H859" s="116"/>
      <c r="I859" s="116"/>
      <c r="J859" s="416"/>
      <c r="K859" s="437"/>
      <c r="L859" s="418"/>
      <c r="M859" s="418"/>
      <c r="N859" s="437"/>
      <c r="O859" s="437"/>
      <c r="P859" s="418"/>
      <c r="Q859" s="116">
        <f t="shared" si="1278"/>
        <v>0</v>
      </c>
      <c r="R859" s="116">
        <f t="shared" si="1279"/>
        <v>0</v>
      </c>
      <c r="S859" s="542"/>
      <c r="T859" s="15" t="b">
        <f t="shared" si="1285"/>
        <v>1</v>
      </c>
      <c r="CG859" s="69"/>
      <c r="CJ859" s="69" t="b">
        <f t="shared" si="1271"/>
        <v>1</v>
      </c>
    </row>
    <row r="860" spans="1:88" s="17" customFormat="1" x14ac:dyDescent="0.25">
      <c r="A860" s="95"/>
      <c r="B860" s="94" t="s">
        <v>25</v>
      </c>
      <c r="C860" s="81"/>
      <c r="D860" s="77"/>
      <c r="E860" s="77"/>
      <c r="F860" s="77"/>
      <c r="G860" s="116"/>
      <c r="H860" s="116"/>
      <c r="I860" s="116"/>
      <c r="J860" s="417"/>
      <c r="K860" s="437"/>
      <c r="L860" s="418"/>
      <c r="M860" s="418"/>
      <c r="N860" s="437"/>
      <c r="O860" s="437"/>
      <c r="P860" s="418"/>
      <c r="Q860" s="116">
        <f t="shared" si="1278"/>
        <v>0</v>
      </c>
      <c r="R860" s="116">
        <f t="shared" si="1279"/>
        <v>0</v>
      </c>
      <c r="S860" s="542"/>
      <c r="T860" s="15" t="b">
        <f t="shared" si="1285"/>
        <v>1</v>
      </c>
      <c r="CG860" s="409"/>
      <c r="CJ860" s="69" t="b">
        <f t="shared" si="1271"/>
        <v>1</v>
      </c>
    </row>
    <row r="861" spans="1:88" s="17" customFormat="1" x14ac:dyDescent="0.25">
      <c r="A861" s="95"/>
      <c r="B861" s="94" t="s">
        <v>32</v>
      </c>
      <c r="C861" s="81"/>
      <c r="D861" s="47"/>
      <c r="E861" s="47"/>
      <c r="F861" s="47"/>
      <c r="G861" s="116"/>
      <c r="H861" s="116"/>
      <c r="I861" s="116"/>
      <c r="J861" s="284"/>
      <c r="K861" s="437"/>
      <c r="L861" s="418"/>
      <c r="M861" s="418"/>
      <c r="N861" s="437"/>
      <c r="O861" s="437"/>
      <c r="P861" s="121"/>
      <c r="Q861" s="116">
        <f t="shared" si="1278"/>
        <v>0</v>
      </c>
      <c r="R861" s="116">
        <f t="shared" si="1279"/>
        <v>0</v>
      </c>
      <c r="S861" s="542"/>
      <c r="T861" s="15" t="b">
        <f t="shared" si="1285"/>
        <v>1</v>
      </c>
      <c r="CG861" s="409"/>
      <c r="CJ861" s="69" t="b">
        <f t="shared" si="1271"/>
        <v>1</v>
      </c>
    </row>
    <row r="862" spans="1:88" s="17" customFormat="1" x14ac:dyDescent="0.25">
      <c r="A862" s="100"/>
      <c r="B862" s="94" t="s">
        <v>17</v>
      </c>
      <c r="C862" s="81"/>
      <c r="D862" s="47"/>
      <c r="E862" s="47"/>
      <c r="F862" s="47"/>
      <c r="G862" s="116"/>
      <c r="H862" s="116"/>
      <c r="I862" s="116"/>
      <c r="J862" s="120"/>
      <c r="K862" s="437"/>
      <c r="L862" s="418"/>
      <c r="M862" s="418"/>
      <c r="N862" s="437"/>
      <c r="O862" s="437"/>
      <c r="P862" s="121"/>
      <c r="Q862" s="116">
        <f t="shared" si="1278"/>
        <v>0</v>
      </c>
      <c r="R862" s="116">
        <f t="shared" si="1279"/>
        <v>0</v>
      </c>
      <c r="S862" s="543"/>
      <c r="T862" s="15" t="b">
        <f t="shared" si="1285"/>
        <v>1</v>
      </c>
      <c r="CG862" s="409"/>
      <c r="CJ862" s="69" t="b">
        <f t="shared" si="1271"/>
        <v>1</v>
      </c>
    </row>
    <row r="863" spans="1:88" s="16" customFormat="1" ht="112.5" x14ac:dyDescent="0.25">
      <c r="A863" s="319" t="s">
        <v>69</v>
      </c>
      <c r="B863" s="76" t="s">
        <v>217</v>
      </c>
      <c r="C863" s="76" t="s">
        <v>15</v>
      </c>
      <c r="D863" s="77"/>
      <c r="E863" s="77"/>
      <c r="F863" s="77"/>
      <c r="G863" s="77"/>
      <c r="H863" s="77"/>
      <c r="I863" s="77"/>
      <c r="J863" s="160"/>
      <c r="K863" s="436"/>
      <c r="L863" s="159"/>
      <c r="M863" s="159"/>
      <c r="N863" s="436"/>
      <c r="O863" s="436"/>
      <c r="P863" s="159"/>
      <c r="Q863" s="77">
        <f t="shared" si="1168"/>
        <v>0</v>
      </c>
      <c r="R863" s="77">
        <f t="shared" si="1240"/>
        <v>0</v>
      </c>
      <c r="S863" s="541" t="s">
        <v>114</v>
      </c>
      <c r="T863" s="15" t="b">
        <f t="shared" ref="T863:T868" si="1286">H869-K869=Q869</f>
        <v>1</v>
      </c>
      <c r="CG863" s="328" t="s">
        <v>252</v>
      </c>
      <c r="CJ863" s="69" t="b">
        <f t="shared" si="1271"/>
        <v>1</v>
      </c>
    </row>
    <row r="864" spans="1:88" s="17" customFormat="1" x14ac:dyDescent="0.25">
      <c r="A864" s="320"/>
      <c r="B864" s="94" t="s">
        <v>16</v>
      </c>
      <c r="C864" s="81"/>
      <c r="D864" s="77"/>
      <c r="E864" s="77"/>
      <c r="F864" s="77"/>
      <c r="G864" s="116"/>
      <c r="H864" s="116"/>
      <c r="I864" s="116"/>
      <c r="J864" s="416"/>
      <c r="K864" s="437"/>
      <c r="L864" s="418"/>
      <c r="M864" s="418"/>
      <c r="N864" s="437"/>
      <c r="O864" s="437"/>
      <c r="P864" s="418"/>
      <c r="Q864" s="116">
        <f t="shared" si="1168"/>
        <v>0</v>
      </c>
      <c r="R864" s="116">
        <f t="shared" si="1240"/>
        <v>0</v>
      </c>
      <c r="S864" s="542"/>
      <c r="T864" s="15" t="b">
        <f t="shared" si="1286"/>
        <v>1</v>
      </c>
      <c r="CG864" s="69"/>
      <c r="CJ864" s="69" t="b">
        <f t="shared" si="1271"/>
        <v>1</v>
      </c>
    </row>
    <row r="865" spans="1:88" s="17" customFormat="1" x14ac:dyDescent="0.25">
      <c r="A865" s="95"/>
      <c r="B865" s="96" t="s">
        <v>14</v>
      </c>
      <c r="C865" s="89"/>
      <c r="D865" s="97"/>
      <c r="E865" s="97"/>
      <c r="F865" s="97"/>
      <c r="G865" s="116"/>
      <c r="H865" s="116"/>
      <c r="I865" s="116"/>
      <c r="J865" s="416"/>
      <c r="K865" s="437"/>
      <c r="L865" s="418"/>
      <c r="M865" s="418"/>
      <c r="N865" s="437"/>
      <c r="O865" s="437"/>
      <c r="P865" s="418"/>
      <c r="Q865" s="116">
        <f t="shared" si="1168"/>
        <v>0</v>
      </c>
      <c r="R865" s="116">
        <f t="shared" si="1240"/>
        <v>0</v>
      </c>
      <c r="S865" s="542"/>
      <c r="T865" s="15" t="b">
        <f t="shared" si="1286"/>
        <v>1</v>
      </c>
      <c r="CG865" s="69"/>
      <c r="CJ865" s="69" t="b">
        <f t="shared" si="1271"/>
        <v>1</v>
      </c>
    </row>
    <row r="866" spans="1:88" s="17" customFormat="1" x14ac:dyDescent="0.25">
      <c r="A866" s="95"/>
      <c r="B866" s="94" t="s">
        <v>25</v>
      </c>
      <c r="C866" s="81"/>
      <c r="D866" s="77"/>
      <c r="E866" s="77"/>
      <c r="F866" s="77"/>
      <c r="G866" s="116"/>
      <c r="H866" s="116"/>
      <c r="I866" s="116"/>
      <c r="J866" s="417"/>
      <c r="K866" s="437"/>
      <c r="L866" s="418"/>
      <c r="M866" s="418"/>
      <c r="N866" s="437"/>
      <c r="O866" s="437"/>
      <c r="P866" s="418"/>
      <c r="Q866" s="116">
        <f t="shared" si="1168"/>
        <v>0</v>
      </c>
      <c r="R866" s="116">
        <f t="shared" si="1240"/>
        <v>0</v>
      </c>
      <c r="S866" s="542"/>
      <c r="T866" s="15" t="b">
        <f t="shared" si="1286"/>
        <v>1</v>
      </c>
      <c r="CG866" s="315"/>
      <c r="CJ866" s="69" t="b">
        <f t="shared" si="1271"/>
        <v>1</v>
      </c>
    </row>
    <row r="867" spans="1:88" s="17" customFormat="1" x14ac:dyDescent="0.25">
      <c r="A867" s="95"/>
      <c r="B867" s="94" t="s">
        <v>32</v>
      </c>
      <c r="C867" s="81"/>
      <c r="D867" s="47"/>
      <c r="E867" s="47"/>
      <c r="F867" s="47"/>
      <c r="G867" s="116"/>
      <c r="H867" s="116"/>
      <c r="I867" s="116"/>
      <c r="J867" s="284"/>
      <c r="K867" s="437"/>
      <c r="L867" s="418"/>
      <c r="M867" s="418"/>
      <c r="N867" s="437"/>
      <c r="O867" s="437"/>
      <c r="P867" s="121"/>
      <c r="Q867" s="116">
        <f t="shared" si="1168"/>
        <v>0</v>
      </c>
      <c r="R867" s="116">
        <f t="shared" si="1240"/>
        <v>0</v>
      </c>
      <c r="S867" s="542"/>
      <c r="T867" s="15" t="b">
        <f t="shared" si="1286"/>
        <v>1</v>
      </c>
      <c r="CG867" s="315"/>
      <c r="CJ867" s="69" t="b">
        <f t="shared" si="1271"/>
        <v>1</v>
      </c>
    </row>
    <row r="868" spans="1:88" s="17" customFormat="1" x14ac:dyDescent="0.25">
      <c r="A868" s="100"/>
      <c r="B868" s="94" t="s">
        <v>17</v>
      </c>
      <c r="C868" s="81"/>
      <c r="D868" s="47"/>
      <c r="E868" s="47"/>
      <c r="F868" s="47"/>
      <c r="G868" s="116"/>
      <c r="H868" s="116"/>
      <c r="I868" s="116"/>
      <c r="J868" s="120"/>
      <c r="K868" s="437"/>
      <c r="L868" s="418"/>
      <c r="M868" s="418"/>
      <c r="N868" s="437"/>
      <c r="O868" s="437"/>
      <c r="P868" s="121"/>
      <c r="Q868" s="116">
        <f t="shared" si="1168"/>
        <v>0</v>
      </c>
      <c r="R868" s="116">
        <f t="shared" si="1240"/>
        <v>0</v>
      </c>
      <c r="S868" s="543"/>
      <c r="T868" s="15" t="b">
        <f t="shared" si="1286"/>
        <v>1</v>
      </c>
      <c r="CG868" s="315"/>
      <c r="CJ868" s="69" t="b">
        <f t="shared" si="1271"/>
        <v>1</v>
      </c>
    </row>
    <row r="869" spans="1:88" s="16" customFormat="1" ht="135" x14ac:dyDescent="0.25">
      <c r="A869" s="314" t="s">
        <v>37</v>
      </c>
      <c r="B869" s="76" t="s">
        <v>216</v>
      </c>
      <c r="C869" s="76" t="s">
        <v>15</v>
      </c>
      <c r="D869" s="77" t="e">
        <f>D871+D872+D873+#REF!+D874</f>
        <v>#REF!</v>
      </c>
      <c r="E869" s="77" t="e">
        <f>E871+E872+E873+#REF!+E874</f>
        <v>#REF!</v>
      </c>
      <c r="F869" s="77" t="e">
        <f>F871+F872+F873+#REF!+F874</f>
        <v>#REF!</v>
      </c>
      <c r="G869" s="77"/>
      <c r="H869" s="77"/>
      <c r="I869" s="77"/>
      <c r="J869" s="79"/>
      <c r="K869" s="77"/>
      <c r="L869" s="80"/>
      <c r="M869" s="80"/>
      <c r="N869" s="77"/>
      <c r="O869" s="77"/>
      <c r="P869" s="80"/>
      <c r="Q869" s="77">
        <f t="shared" si="1168"/>
        <v>0</v>
      </c>
      <c r="R869" s="77">
        <f t="shared" ref="R869:R874" si="1287">I869-K869</f>
        <v>0</v>
      </c>
      <c r="S869" s="558" t="s">
        <v>345</v>
      </c>
      <c r="T869" s="15" t="b">
        <f t="shared" ref="T869:T874" si="1288">H881-K881=Q881</f>
        <v>1</v>
      </c>
      <c r="CG869" s="73"/>
      <c r="CJ869" s="69" t="b">
        <f t="shared" si="1271"/>
        <v>1</v>
      </c>
    </row>
    <row r="870" spans="1:88" s="17" customFormat="1" x14ac:dyDescent="0.25">
      <c r="A870" s="91"/>
      <c r="B870" s="92" t="s">
        <v>16</v>
      </c>
      <c r="C870" s="81"/>
      <c r="D870" s="47"/>
      <c r="E870" s="47"/>
      <c r="F870" s="47"/>
      <c r="G870" s="77"/>
      <c r="H870" s="77"/>
      <c r="I870" s="77"/>
      <c r="J870" s="113"/>
      <c r="K870" s="77"/>
      <c r="L870" s="114"/>
      <c r="M870" s="114"/>
      <c r="N870" s="77"/>
      <c r="O870" s="77"/>
      <c r="P870" s="111"/>
      <c r="Q870" s="77">
        <f t="shared" si="1168"/>
        <v>0</v>
      </c>
      <c r="R870" s="77">
        <f t="shared" si="1287"/>
        <v>0</v>
      </c>
      <c r="S870" s="559"/>
      <c r="T870" s="15" t="b">
        <f t="shared" si="1288"/>
        <v>1</v>
      </c>
      <c r="CG870" s="409"/>
      <c r="CJ870" s="69" t="b">
        <f t="shared" si="1271"/>
        <v>1</v>
      </c>
    </row>
    <row r="871" spans="1:88" s="17" customFormat="1" x14ac:dyDescent="0.25">
      <c r="A871" s="91"/>
      <c r="B871" s="92" t="s">
        <v>14</v>
      </c>
      <c r="C871" s="81"/>
      <c r="D871" s="47" t="e">
        <f>D23+#REF!</f>
        <v>#REF!</v>
      </c>
      <c r="E871" s="47" t="e">
        <f>E23+#REF!</f>
        <v>#REF!</v>
      </c>
      <c r="F871" s="47" t="e">
        <f>F23+#REF!</f>
        <v>#REF!</v>
      </c>
      <c r="G871" s="77"/>
      <c r="H871" s="77"/>
      <c r="I871" s="77"/>
      <c r="J871" s="98"/>
      <c r="K871" s="77"/>
      <c r="L871" s="99"/>
      <c r="M871" s="99"/>
      <c r="N871" s="77"/>
      <c r="O871" s="77"/>
      <c r="P871" s="82"/>
      <c r="Q871" s="77">
        <f t="shared" si="1168"/>
        <v>0</v>
      </c>
      <c r="R871" s="77">
        <f t="shared" si="1287"/>
        <v>0</v>
      </c>
      <c r="S871" s="559"/>
      <c r="T871" s="15" t="b">
        <f t="shared" si="1288"/>
        <v>1</v>
      </c>
      <c r="CG871" s="409"/>
      <c r="CJ871" s="69" t="b">
        <f t="shared" si="1271"/>
        <v>1</v>
      </c>
    </row>
    <row r="872" spans="1:88" s="17" customFormat="1" x14ac:dyDescent="0.25">
      <c r="A872" s="91"/>
      <c r="B872" s="92" t="s">
        <v>25</v>
      </c>
      <c r="C872" s="81"/>
      <c r="D872" s="47"/>
      <c r="E872" s="47"/>
      <c r="F872" s="47"/>
      <c r="G872" s="77"/>
      <c r="H872" s="77"/>
      <c r="I872" s="77"/>
      <c r="J872" s="108"/>
      <c r="K872" s="285"/>
      <c r="L872" s="114"/>
      <c r="M872" s="114"/>
      <c r="N872" s="77"/>
      <c r="O872" s="77"/>
      <c r="P872" s="111"/>
      <c r="Q872" s="77">
        <f t="shared" si="1168"/>
        <v>0</v>
      </c>
      <c r="R872" s="77">
        <f t="shared" si="1287"/>
        <v>0</v>
      </c>
      <c r="S872" s="559"/>
      <c r="T872" s="15" t="b">
        <f t="shared" si="1288"/>
        <v>1</v>
      </c>
      <c r="CG872" s="409"/>
      <c r="CJ872" s="69" t="b">
        <f t="shared" si="1271"/>
        <v>1</v>
      </c>
    </row>
    <row r="873" spans="1:88" s="17" customFormat="1" x14ac:dyDescent="0.25">
      <c r="A873" s="91"/>
      <c r="B873" s="81" t="s">
        <v>32</v>
      </c>
      <c r="C873" s="81"/>
      <c r="D873" s="47"/>
      <c r="E873" s="47"/>
      <c r="F873" s="47"/>
      <c r="G873" s="77"/>
      <c r="H873" s="77"/>
      <c r="I873" s="77"/>
      <c r="J873" s="113"/>
      <c r="K873" s="77"/>
      <c r="L873" s="114"/>
      <c r="M873" s="114"/>
      <c r="N873" s="77"/>
      <c r="O873" s="77"/>
      <c r="P873" s="111"/>
      <c r="Q873" s="77">
        <f t="shared" si="1168"/>
        <v>0</v>
      </c>
      <c r="R873" s="77">
        <f t="shared" si="1287"/>
        <v>0</v>
      </c>
      <c r="S873" s="559"/>
      <c r="T873" s="15" t="b">
        <f t="shared" si="1288"/>
        <v>1</v>
      </c>
      <c r="CG873" s="409"/>
      <c r="CJ873" s="69" t="b">
        <f t="shared" si="1271"/>
        <v>1</v>
      </c>
    </row>
    <row r="874" spans="1:88" s="17" customFormat="1" x14ac:dyDescent="0.25">
      <c r="A874" s="93"/>
      <c r="B874" s="92" t="s">
        <v>17</v>
      </c>
      <c r="C874" s="81"/>
      <c r="D874" s="47"/>
      <c r="E874" s="47"/>
      <c r="F874" s="47"/>
      <c r="G874" s="77"/>
      <c r="H874" s="77"/>
      <c r="I874" s="77"/>
      <c r="J874" s="108"/>
      <c r="K874" s="77"/>
      <c r="L874" s="114"/>
      <c r="M874" s="114"/>
      <c r="N874" s="77"/>
      <c r="O874" s="77"/>
      <c r="P874" s="111"/>
      <c r="Q874" s="77">
        <f t="shared" si="1168"/>
        <v>0</v>
      </c>
      <c r="R874" s="77">
        <f t="shared" si="1287"/>
        <v>0</v>
      </c>
      <c r="S874" s="560"/>
      <c r="T874" s="15" t="b">
        <f t="shared" si="1288"/>
        <v>1</v>
      </c>
      <c r="CG874" s="409"/>
      <c r="CJ874" s="69" t="b">
        <f t="shared" si="1271"/>
        <v>1</v>
      </c>
    </row>
    <row r="875" spans="1:88" s="16" customFormat="1" ht="112.5" x14ac:dyDescent="0.25">
      <c r="A875" s="90" t="s">
        <v>346</v>
      </c>
      <c r="B875" s="76" t="s">
        <v>193</v>
      </c>
      <c r="C875" s="76" t="s">
        <v>15</v>
      </c>
      <c r="D875" s="77" t="e">
        <f>D877+D878+D879+#REF!+D880</f>
        <v>#REF!</v>
      </c>
      <c r="E875" s="77" t="e">
        <f>E877+E878+E879+#REF!+E880</f>
        <v>#REF!</v>
      </c>
      <c r="F875" s="77" t="e">
        <f>F877+F878+F879+#REF!+F880</f>
        <v>#REF!</v>
      </c>
      <c r="G875" s="77"/>
      <c r="H875" s="77"/>
      <c r="I875" s="78"/>
      <c r="J875" s="108"/>
      <c r="K875" s="77"/>
      <c r="L875" s="110"/>
      <c r="M875" s="110"/>
      <c r="N875" s="77"/>
      <c r="O875" s="77"/>
      <c r="P875" s="110"/>
      <c r="Q875" s="77">
        <f t="shared" si="1168"/>
        <v>0</v>
      </c>
      <c r="R875" s="78">
        <f t="shared" ref="R875:R876" si="1289">I875-K875</f>
        <v>0</v>
      </c>
      <c r="S875" s="541" t="s">
        <v>114</v>
      </c>
      <c r="T875" s="15" t="b">
        <f t="shared" ref="T875:T880" si="1290">H887-K887=Q887</f>
        <v>1</v>
      </c>
      <c r="CG875" s="73"/>
      <c r="CJ875" s="69" t="b">
        <f t="shared" si="1271"/>
        <v>1</v>
      </c>
    </row>
    <row r="876" spans="1:88" s="17" customFormat="1" x14ac:dyDescent="0.25">
      <c r="A876" s="91"/>
      <c r="B876" s="92" t="s">
        <v>16</v>
      </c>
      <c r="C876" s="81"/>
      <c r="D876" s="47"/>
      <c r="E876" s="47"/>
      <c r="F876" s="47"/>
      <c r="G876" s="47"/>
      <c r="H876" s="47"/>
      <c r="I876" s="47"/>
      <c r="J876" s="109"/>
      <c r="K876" s="47"/>
      <c r="L876" s="111"/>
      <c r="M876" s="111"/>
      <c r="N876" s="47"/>
      <c r="O876" s="47"/>
      <c r="P876" s="111"/>
      <c r="Q876" s="47">
        <f t="shared" si="1168"/>
        <v>0</v>
      </c>
      <c r="R876" s="47">
        <f t="shared" si="1289"/>
        <v>0</v>
      </c>
      <c r="S876" s="542"/>
      <c r="T876" s="15" t="b">
        <f t="shared" si="1290"/>
        <v>1</v>
      </c>
      <c r="CG876" s="409"/>
      <c r="CJ876" s="69" t="b">
        <f t="shared" si="1271"/>
        <v>1</v>
      </c>
    </row>
    <row r="877" spans="1:88" s="17" customFormat="1" x14ac:dyDescent="0.25">
      <c r="A877" s="91"/>
      <c r="B877" s="92" t="s">
        <v>14</v>
      </c>
      <c r="C877" s="81"/>
      <c r="D877" s="47" t="e">
        <f>D1568+#REF!</f>
        <v>#REF!</v>
      </c>
      <c r="E877" s="47" t="e">
        <f>E1568+#REF!</f>
        <v>#REF!</v>
      </c>
      <c r="F877" s="47" t="e">
        <f>F1568+#REF!</f>
        <v>#REF!</v>
      </c>
      <c r="G877" s="47"/>
      <c r="H877" s="47"/>
      <c r="I877" s="47"/>
      <c r="J877" s="109"/>
      <c r="K877" s="47"/>
      <c r="L877" s="111"/>
      <c r="M877" s="111"/>
      <c r="N877" s="47"/>
      <c r="O877" s="47"/>
      <c r="P877" s="111"/>
      <c r="Q877" s="47">
        <f t="shared" si="1168"/>
        <v>0</v>
      </c>
      <c r="R877" s="47">
        <f t="shared" ref="R877:R882" si="1291">I877-K877</f>
        <v>0</v>
      </c>
      <c r="S877" s="542"/>
      <c r="T877" s="15" t="b">
        <f t="shared" si="1290"/>
        <v>1</v>
      </c>
      <c r="CG877" s="409"/>
      <c r="CJ877" s="69" t="b">
        <f t="shared" si="1271"/>
        <v>1</v>
      </c>
    </row>
    <row r="878" spans="1:88" s="17" customFormat="1" x14ac:dyDescent="0.25">
      <c r="A878" s="91"/>
      <c r="B878" s="92" t="s">
        <v>25</v>
      </c>
      <c r="C878" s="81"/>
      <c r="D878" s="47"/>
      <c r="E878" s="47"/>
      <c r="F878" s="47"/>
      <c r="G878" s="47"/>
      <c r="H878" s="47"/>
      <c r="I878" s="47"/>
      <c r="J878" s="109"/>
      <c r="K878" s="47"/>
      <c r="L878" s="111"/>
      <c r="M878" s="111"/>
      <c r="N878" s="47"/>
      <c r="O878" s="47"/>
      <c r="P878" s="111"/>
      <c r="Q878" s="47">
        <f t="shared" si="1168"/>
        <v>0</v>
      </c>
      <c r="R878" s="47">
        <f t="shared" si="1291"/>
        <v>0</v>
      </c>
      <c r="S878" s="542"/>
      <c r="T878" s="15" t="b">
        <f t="shared" si="1290"/>
        <v>1</v>
      </c>
      <c r="CG878" s="409"/>
      <c r="CJ878" s="69" t="b">
        <f t="shared" si="1271"/>
        <v>1</v>
      </c>
    </row>
    <row r="879" spans="1:88" s="17" customFormat="1" x14ac:dyDescent="0.25">
      <c r="A879" s="91"/>
      <c r="B879" s="81" t="s">
        <v>32</v>
      </c>
      <c r="C879" s="81"/>
      <c r="D879" s="47"/>
      <c r="E879" s="47"/>
      <c r="F879" s="47"/>
      <c r="G879" s="47"/>
      <c r="H879" s="47"/>
      <c r="I879" s="47"/>
      <c r="J879" s="109"/>
      <c r="K879" s="47"/>
      <c r="L879" s="111"/>
      <c r="M879" s="111"/>
      <c r="N879" s="47"/>
      <c r="O879" s="47"/>
      <c r="P879" s="111"/>
      <c r="Q879" s="47">
        <f t="shared" si="1168"/>
        <v>0</v>
      </c>
      <c r="R879" s="47">
        <f t="shared" si="1291"/>
        <v>0</v>
      </c>
      <c r="S879" s="542"/>
      <c r="T879" s="15" t="b">
        <f t="shared" si="1290"/>
        <v>1</v>
      </c>
      <c r="CG879" s="409"/>
      <c r="CJ879" s="69" t="b">
        <f t="shared" si="1271"/>
        <v>1</v>
      </c>
    </row>
    <row r="880" spans="1:88" s="17" customFormat="1" x14ac:dyDescent="0.25">
      <c r="A880" s="93"/>
      <c r="B880" s="92" t="s">
        <v>17</v>
      </c>
      <c r="C880" s="81"/>
      <c r="D880" s="47"/>
      <c r="E880" s="47"/>
      <c r="F880" s="47"/>
      <c r="G880" s="47"/>
      <c r="H880" s="47"/>
      <c r="I880" s="47"/>
      <c r="J880" s="109"/>
      <c r="K880" s="47"/>
      <c r="L880" s="111"/>
      <c r="M880" s="111"/>
      <c r="N880" s="47"/>
      <c r="O880" s="47"/>
      <c r="P880" s="111"/>
      <c r="Q880" s="47">
        <f t="shared" si="1168"/>
        <v>0</v>
      </c>
      <c r="R880" s="47">
        <f t="shared" si="1291"/>
        <v>0</v>
      </c>
      <c r="S880" s="543"/>
      <c r="T880" s="15" t="b">
        <f t="shared" si="1290"/>
        <v>1</v>
      </c>
      <c r="CG880" s="409"/>
      <c r="CJ880" s="69" t="b">
        <f t="shared" si="1271"/>
        <v>1</v>
      </c>
    </row>
    <row r="881" spans="1:88" ht="112.5" x14ac:dyDescent="0.35">
      <c r="A881" s="411" t="s">
        <v>347</v>
      </c>
      <c r="B881" s="76" t="s">
        <v>348</v>
      </c>
      <c r="C881" s="76" t="s">
        <v>15</v>
      </c>
      <c r="D881" s="77" t="e">
        <f>D883+D884+D885+#REF!+D886</f>
        <v>#REF!</v>
      </c>
      <c r="E881" s="77" t="e">
        <f>E883+E884+E885+#REF!+E886</f>
        <v>#REF!</v>
      </c>
      <c r="F881" s="77" t="e">
        <f>F883+F884+F885+#REF!+F886</f>
        <v>#REF!</v>
      </c>
      <c r="G881" s="77"/>
      <c r="H881" s="77"/>
      <c r="I881" s="78"/>
      <c r="J881" s="108"/>
      <c r="K881" s="77"/>
      <c r="L881" s="110"/>
      <c r="M881" s="110"/>
      <c r="N881" s="77"/>
      <c r="O881" s="77"/>
      <c r="P881" s="110"/>
      <c r="Q881" s="77">
        <f t="shared" si="1168"/>
        <v>0</v>
      </c>
      <c r="R881" s="78">
        <f t="shared" si="1291"/>
        <v>0</v>
      </c>
      <c r="S881" s="541" t="s">
        <v>114</v>
      </c>
      <c r="CJ881" s="69" t="b">
        <f t="shared" si="1271"/>
        <v>1</v>
      </c>
    </row>
    <row r="882" spans="1:88" x14ac:dyDescent="0.35">
      <c r="A882" s="91"/>
      <c r="B882" s="92" t="s">
        <v>16</v>
      </c>
      <c r="C882" s="81"/>
      <c r="D882" s="47"/>
      <c r="E882" s="47"/>
      <c r="F882" s="47"/>
      <c r="G882" s="47"/>
      <c r="H882" s="47"/>
      <c r="I882" s="47"/>
      <c r="J882" s="109"/>
      <c r="K882" s="47"/>
      <c r="L882" s="111"/>
      <c r="M882" s="111"/>
      <c r="N882" s="47"/>
      <c r="O882" s="47"/>
      <c r="P882" s="111"/>
      <c r="Q882" s="47">
        <f t="shared" si="1168"/>
        <v>0</v>
      </c>
      <c r="R882" s="47">
        <f t="shared" si="1291"/>
        <v>0</v>
      </c>
      <c r="S882" s="542"/>
      <c r="CJ882" s="69" t="b">
        <f t="shared" si="1271"/>
        <v>1</v>
      </c>
    </row>
    <row r="883" spans="1:88" x14ac:dyDescent="0.35">
      <c r="A883" s="91"/>
      <c r="B883" s="92" t="s">
        <v>14</v>
      </c>
      <c r="C883" s="81"/>
      <c r="D883" s="47" t="e">
        <f>D1574+#REF!</f>
        <v>#REF!</v>
      </c>
      <c r="E883" s="47" t="e">
        <f>E1574+#REF!</f>
        <v>#REF!</v>
      </c>
      <c r="F883" s="47" t="e">
        <f>F1574+#REF!</f>
        <v>#REF!</v>
      </c>
      <c r="G883" s="47"/>
      <c r="H883" s="47"/>
      <c r="I883" s="47"/>
      <c r="J883" s="109"/>
      <c r="K883" s="47"/>
      <c r="L883" s="111"/>
      <c r="M883" s="111"/>
      <c r="N883" s="47"/>
      <c r="O883" s="47"/>
      <c r="P883" s="111"/>
      <c r="Q883" s="47">
        <f t="shared" si="1168"/>
        <v>0</v>
      </c>
      <c r="R883" s="47">
        <f t="shared" ref="R883:R888" si="1292">I883-K883</f>
        <v>0</v>
      </c>
      <c r="S883" s="542"/>
      <c r="CJ883" s="69" t="b">
        <f t="shared" si="1271"/>
        <v>1</v>
      </c>
    </row>
    <row r="884" spans="1:88" x14ac:dyDescent="0.35">
      <c r="A884" s="91"/>
      <c r="B884" s="92" t="s">
        <v>25</v>
      </c>
      <c r="C884" s="81"/>
      <c r="D884" s="47"/>
      <c r="E884" s="47"/>
      <c r="F884" s="47"/>
      <c r="G884" s="47"/>
      <c r="H884" s="47"/>
      <c r="I884" s="47"/>
      <c r="J884" s="109"/>
      <c r="K884" s="47"/>
      <c r="L884" s="111"/>
      <c r="M884" s="111"/>
      <c r="N884" s="47"/>
      <c r="O884" s="47"/>
      <c r="P884" s="111"/>
      <c r="Q884" s="47">
        <f t="shared" si="1168"/>
        <v>0</v>
      </c>
      <c r="R884" s="47">
        <f t="shared" si="1292"/>
        <v>0</v>
      </c>
      <c r="S884" s="542"/>
      <c r="CJ884" s="69" t="b">
        <f t="shared" si="1271"/>
        <v>1</v>
      </c>
    </row>
    <row r="885" spans="1:88" x14ac:dyDescent="0.35">
      <c r="A885" s="91"/>
      <c r="B885" s="81" t="s">
        <v>32</v>
      </c>
      <c r="C885" s="81"/>
      <c r="D885" s="47"/>
      <c r="E885" s="47"/>
      <c r="F885" s="47"/>
      <c r="G885" s="47"/>
      <c r="H885" s="47"/>
      <c r="I885" s="47"/>
      <c r="J885" s="109"/>
      <c r="K885" s="47"/>
      <c r="L885" s="111"/>
      <c r="M885" s="111"/>
      <c r="N885" s="47"/>
      <c r="O885" s="47"/>
      <c r="P885" s="111"/>
      <c r="Q885" s="47">
        <f t="shared" si="1168"/>
        <v>0</v>
      </c>
      <c r="R885" s="47">
        <f t="shared" si="1292"/>
        <v>0</v>
      </c>
      <c r="S885" s="542"/>
      <c r="CJ885" s="69" t="b">
        <f t="shared" si="1271"/>
        <v>1</v>
      </c>
    </row>
    <row r="886" spans="1:88" x14ac:dyDescent="0.35">
      <c r="A886" s="93"/>
      <c r="B886" s="92" t="s">
        <v>17</v>
      </c>
      <c r="C886" s="81"/>
      <c r="D886" s="47"/>
      <c r="E886" s="47"/>
      <c r="F886" s="47"/>
      <c r="G886" s="47"/>
      <c r="H886" s="47"/>
      <c r="I886" s="47"/>
      <c r="J886" s="109"/>
      <c r="K886" s="47"/>
      <c r="L886" s="111"/>
      <c r="M886" s="111"/>
      <c r="N886" s="47"/>
      <c r="O886" s="47"/>
      <c r="P886" s="111"/>
      <c r="Q886" s="47">
        <f t="shared" si="1168"/>
        <v>0</v>
      </c>
      <c r="R886" s="47">
        <f t="shared" si="1292"/>
        <v>0</v>
      </c>
      <c r="S886" s="543"/>
      <c r="CJ886" s="69" t="b">
        <f t="shared" si="1271"/>
        <v>1</v>
      </c>
    </row>
    <row r="887" spans="1:88" ht="135" x14ac:dyDescent="0.35">
      <c r="A887" s="411" t="s">
        <v>349</v>
      </c>
      <c r="B887" s="76" t="s">
        <v>350</v>
      </c>
      <c r="C887" s="76" t="s">
        <v>15</v>
      </c>
      <c r="D887" s="77" t="e">
        <f>D889+D890+D891+#REF!+D892</f>
        <v>#REF!</v>
      </c>
      <c r="E887" s="77" t="e">
        <f>E889+E890+E891+#REF!+E892</f>
        <v>#REF!</v>
      </c>
      <c r="F887" s="77" t="e">
        <f>F889+F890+F891+#REF!+F892</f>
        <v>#REF!</v>
      </c>
      <c r="G887" s="77"/>
      <c r="H887" s="77"/>
      <c r="I887" s="78"/>
      <c r="J887" s="108"/>
      <c r="K887" s="77"/>
      <c r="L887" s="110"/>
      <c r="M887" s="110"/>
      <c r="N887" s="77"/>
      <c r="O887" s="77"/>
      <c r="P887" s="110"/>
      <c r="Q887" s="77">
        <f t="shared" si="1168"/>
        <v>0</v>
      </c>
      <c r="R887" s="78">
        <f t="shared" si="1292"/>
        <v>0</v>
      </c>
      <c r="S887" s="541" t="s">
        <v>114</v>
      </c>
      <c r="CJ887" s="69" t="b">
        <f t="shared" si="1271"/>
        <v>1</v>
      </c>
    </row>
    <row r="888" spans="1:88" x14ac:dyDescent="0.35">
      <c r="A888" s="91"/>
      <c r="B888" s="92" t="s">
        <v>16</v>
      </c>
      <c r="C888" s="81"/>
      <c r="D888" s="47"/>
      <c r="E888" s="47"/>
      <c r="F888" s="47"/>
      <c r="G888" s="47"/>
      <c r="H888" s="47"/>
      <c r="I888" s="47"/>
      <c r="J888" s="109"/>
      <c r="K888" s="47"/>
      <c r="L888" s="111"/>
      <c r="M888" s="111"/>
      <c r="N888" s="47"/>
      <c r="O888" s="47"/>
      <c r="P888" s="111"/>
      <c r="Q888" s="47">
        <f t="shared" si="1168"/>
        <v>0</v>
      </c>
      <c r="R888" s="47">
        <f t="shared" si="1292"/>
        <v>0</v>
      </c>
      <c r="S888" s="542"/>
      <c r="CJ888" s="69" t="b">
        <f t="shared" si="1271"/>
        <v>1</v>
      </c>
    </row>
    <row r="889" spans="1:88" x14ac:dyDescent="0.35">
      <c r="A889" s="91"/>
      <c r="B889" s="92" t="s">
        <v>14</v>
      </c>
      <c r="C889" s="81"/>
      <c r="D889" s="47" t="e">
        <f>D1580+#REF!</f>
        <v>#REF!</v>
      </c>
      <c r="E889" s="47" t="e">
        <f>E1580+#REF!</f>
        <v>#REF!</v>
      </c>
      <c r="F889" s="47" t="e">
        <f>F1580+#REF!</f>
        <v>#REF!</v>
      </c>
      <c r="G889" s="47"/>
      <c r="H889" s="47"/>
      <c r="I889" s="47"/>
      <c r="J889" s="109"/>
      <c r="K889" s="47"/>
      <c r="L889" s="111"/>
      <c r="M889" s="111"/>
      <c r="N889" s="47"/>
      <c r="O889" s="47"/>
      <c r="P889" s="111"/>
      <c r="Q889" s="47">
        <f t="shared" si="1168"/>
        <v>0</v>
      </c>
      <c r="R889" s="47">
        <f t="shared" ref="R889:R892" si="1293">I889-K889</f>
        <v>0</v>
      </c>
      <c r="S889" s="542"/>
      <c r="CJ889" s="69" t="b">
        <f t="shared" si="1271"/>
        <v>1</v>
      </c>
    </row>
    <row r="890" spans="1:88" x14ac:dyDescent="0.35">
      <c r="A890" s="91"/>
      <c r="B890" s="92" t="s">
        <v>25</v>
      </c>
      <c r="C890" s="81"/>
      <c r="D890" s="47"/>
      <c r="E890" s="47"/>
      <c r="F890" s="47"/>
      <c r="G890" s="47"/>
      <c r="H890" s="47"/>
      <c r="I890" s="47"/>
      <c r="J890" s="109"/>
      <c r="K890" s="47"/>
      <c r="L890" s="111"/>
      <c r="M890" s="111"/>
      <c r="N890" s="47"/>
      <c r="O890" s="47"/>
      <c r="P890" s="111"/>
      <c r="Q890" s="47">
        <f t="shared" si="1168"/>
        <v>0</v>
      </c>
      <c r="R890" s="47">
        <f t="shared" si="1293"/>
        <v>0</v>
      </c>
      <c r="S890" s="542"/>
      <c r="CJ890" s="69" t="b">
        <f t="shared" si="1271"/>
        <v>1</v>
      </c>
    </row>
    <row r="891" spans="1:88" x14ac:dyDescent="0.35">
      <c r="A891" s="91"/>
      <c r="B891" s="81" t="s">
        <v>32</v>
      </c>
      <c r="C891" s="81"/>
      <c r="D891" s="47"/>
      <c r="E891" s="47"/>
      <c r="F891" s="47"/>
      <c r="G891" s="47"/>
      <c r="H891" s="47"/>
      <c r="I891" s="47"/>
      <c r="J891" s="109"/>
      <c r="K891" s="47"/>
      <c r="L891" s="111"/>
      <c r="M891" s="111"/>
      <c r="N891" s="47"/>
      <c r="O891" s="47"/>
      <c r="P891" s="111"/>
      <c r="Q891" s="47">
        <f t="shared" si="1168"/>
        <v>0</v>
      </c>
      <c r="R891" s="47">
        <f t="shared" si="1293"/>
        <v>0</v>
      </c>
      <c r="S891" s="542"/>
      <c r="CJ891" s="69" t="b">
        <f t="shared" si="1271"/>
        <v>1</v>
      </c>
    </row>
    <row r="892" spans="1:88" x14ac:dyDescent="0.35">
      <c r="A892" s="93"/>
      <c r="B892" s="92" t="s">
        <v>17</v>
      </c>
      <c r="C892" s="81"/>
      <c r="D892" s="47"/>
      <c r="E892" s="47"/>
      <c r="F892" s="47"/>
      <c r="G892" s="47"/>
      <c r="H892" s="47"/>
      <c r="I892" s="47"/>
      <c r="J892" s="109"/>
      <c r="K892" s="47"/>
      <c r="L892" s="111"/>
      <c r="M892" s="111"/>
      <c r="N892" s="47"/>
      <c r="O892" s="47"/>
      <c r="P892" s="111"/>
      <c r="Q892" s="47">
        <f t="shared" si="1168"/>
        <v>0</v>
      </c>
      <c r="R892" s="47">
        <f t="shared" si="1293"/>
        <v>0</v>
      </c>
      <c r="S892" s="543"/>
      <c r="CJ892" s="69" t="b">
        <f t="shared" si="1271"/>
        <v>1</v>
      </c>
    </row>
    <row r="1100" spans="1:18" s="63" customFormat="1" x14ac:dyDescent="0.35">
      <c r="A1100" s="23"/>
      <c r="B1100" s="7"/>
      <c r="C1100" s="7"/>
      <c r="D1100" s="7"/>
      <c r="E1100" s="7"/>
      <c r="F1100" s="7"/>
      <c r="G1100" s="24"/>
      <c r="H1100" s="24"/>
      <c r="I1100" s="59"/>
      <c r="J1100" s="25"/>
      <c r="K1100" s="24"/>
      <c r="L1100" s="25"/>
      <c r="M1100" s="25"/>
      <c r="N1100" s="25"/>
      <c r="O1100" s="25"/>
      <c r="P1100" s="57"/>
      <c r="Q1100" s="25"/>
      <c r="R1100" s="25"/>
    </row>
    <row r="1101" spans="1:18" s="63" customFormat="1" x14ac:dyDescent="0.35">
      <c r="A1101" s="23"/>
      <c r="B1101" s="7"/>
      <c r="C1101" s="7"/>
      <c r="D1101" s="7"/>
      <c r="E1101" s="7"/>
      <c r="F1101" s="7"/>
      <c r="G1101" s="24"/>
      <c r="H1101" s="24"/>
      <c r="I1101" s="59"/>
      <c r="J1101" s="25"/>
      <c r="K1101" s="24"/>
      <c r="L1101" s="25"/>
      <c r="M1101" s="25"/>
      <c r="N1101" s="25"/>
      <c r="O1101" s="25"/>
      <c r="P1101" s="57"/>
      <c r="Q1101" s="25"/>
      <c r="R1101" s="25"/>
    </row>
    <row r="1102" spans="1:18" s="63" customFormat="1" x14ac:dyDescent="0.35">
      <c r="A1102" s="23"/>
      <c r="B1102" s="7"/>
      <c r="C1102" s="7"/>
      <c r="D1102" s="7"/>
      <c r="E1102" s="7"/>
      <c r="F1102" s="7"/>
      <c r="G1102" s="24"/>
      <c r="H1102" s="24"/>
      <c r="I1102" s="59"/>
      <c r="J1102" s="25"/>
      <c r="K1102" s="24"/>
      <c r="L1102" s="25"/>
      <c r="M1102" s="25"/>
      <c r="N1102" s="25"/>
      <c r="O1102" s="25"/>
      <c r="P1102" s="57"/>
      <c r="Q1102" s="25"/>
      <c r="R1102" s="25"/>
    </row>
    <row r="1112" spans="1:18" x14ac:dyDescent="0.35">
      <c r="A1112" s="263"/>
      <c r="B1112" s="63"/>
      <c r="C1112" s="63"/>
      <c r="D1112" s="63"/>
      <c r="E1112" s="63"/>
      <c r="F1112" s="63"/>
      <c r="G1112" s="260"/>
      <c r="H1112" s="260"/>
      <c r="I1112" s="264"/>
      <c r="J1112" s="265"/>
      <c r="K1112" s="260"/>
      <c r="L1112" s="265"/>
      <c r="M1112" s="265"/>
      <c r="N1112" s="265"/>
      <c r="O1112" s="265"/>
      <c r="P1112" s="266"/>
      <c r="Q1112" s="265"/>
      <c r="R1112" s="265"/>
    </row>
    <row r="1113" spans="1:18" x14ac:dyDescent="0.35">
      <c r="A1113" s="263"/>
      <c r="B1113" s="63"/>
      <c r="C1113" s="63"/>
      <c r="D1113" s="63"/>
      <c r="E1113" s="63"/>
      <c r="F1113" s="63"/>
      <c r="G1113" s="260"/>
      <c r="H1113" s="260"/>
      <c r="I1113" s="264"/>
      <c r="J1113" s="265"/>
      <c r="K1113" s="260"/>
      <c r="L1113" s="265"/>
      <c r="M1113" s="265"/>
      <c r="N1113" s="265"/>
      <c r="O1113" s="265"/>
      <c r="P1113" s="266"/>
      <c r="Q1113" s="265"/>
      <c r="R1113" s="265"/>
    </row>
    <row r="1114" spans="1:18" x14ac:dyDescent="0.35">
      <c r="A1114" s="263"/>
      <c r="B1114" s="63"/>
      <c r="C1114" s="63"/>
      <c r="D1114" s="63"/>
      <c r="E1114" s="63"/>
      <c r="F1114" s="63"/>
      <c r="G1114" s="260"/>
      <c r="H1114" s="260"/>
      <c r="I1114" s="264"/>
      <c r="J1114" s="265"/>
      <c r="K1114" s="260"/>
      <c r="L1114" s="265"/>
      <c r="M1114" s="265"/>
      <c r="N1114" s="265"/>
      <c r="O1114" s="265"/>
      <c r="P1114" s="266"/>
      <c r="Q1114" s="265"/>
      <c r="R1114" s="265"/>
    </row>
  </sheetData>
  <autoFilter ref="A9:T1099"/>
  <customSheetViews>
    <customSheetView guid="{C8C7D91A-0101-429D-A7C4-25C2A366909A}" scale="46" showPageBreaks="1" outlineSymbols="0" zeroValues="0" fitToPage="1" showAutoFilter="1" hiddenRows="1" hiddenColumns="1" view="pageBreakPreview" topLeftCell="A4">
      <pane xSplit="2" ySplit="7" topLeftCell="C863" activePane="bottomRight" state="frozen"/>
      <selection pane="bottomRight" activeCell="N1075" sqref="N1075"/>
      <rowBreaks count="42" manualBreakCount="42">
        <brk id="97" max="15" man="1"/>
        <brk id="129" max="15" man="1"/>
        <brk id="159" max="15" man="1"/>
        <brk id="214" max="16383" man="1"/>
        <brk id="256" max="16383" man="1"/>
        <brk id="310" max="16383" man="1"/>
        <brk id="378" max="15" man="1"/>
        <brk id="420" max="15" man="1"/>
        <brk id="455" max="15" man="1"/>
        <brk id="502" max="15" man="1"/>
        <brk id="565" max="15" man="1"/>
        <brk id="646" max="15" man="1"/>
        <brk id="702" max="16383" man="1"/>
        <brk id="763" max="16383" man="1"/>
        <brk id="821" max="24" man="1"/>
        <brk id="906" max="15" man="1"/>
        <brk id="956" max="15" man="1"/>
        <brk id="1013" max="15" man="1"/>
        <brk id="1084" max="14" man="1"/>
        <brk id="1139" max="14" man="1"/>
        <brk id="1154" max="10" man="1"/>
        <brk id="1183" max="10" man="1"/>
        <brk id="1223" max="10" man="1"/>
        <brk id="1262" max="10" man="1"/>
        <brk id="1300" max="10" man="1"/>
        <brk id="1336" max="10" man="1"/>
        <brk id="1373" max="10" man="1"/>
        <brk id="1411" max="10" man="1"/>
        <brk id="1446" max="10" man="1"/>
        <brk id="1482" max="10" man="1"/>
        <brk id="1522" max="10" man="1"/>
        <brk id="1561" max="10" man="1"/>
        <brk id="1600" max="10" man="1"/>
        <brk id="1640" max="10" man="1"/>
        <brk id="1678" max="10" man="1"/>
        <brk id="1713" max="10" man="1"/>
        <brk id="1743" max="10" man="1"/>
        <brk id="1780" max="10" man="1"/>
        <brk id="1817" max="10" man="1"/>
        <brk id="1852" max="10" man="1"/>
        <brk id="1894" max="10" man="1"/>
        <brk id="1948" max="10" man="1"/>
      </rowBreaks>
      <pageMargins left="0" right="0" top="0.9055118110236221" bottom="0" header="0" footer="0"/>
      <printOptions horizontalCentered="1"/>
      <pageSetup paperSize="8" scale="34" fitToHeight="0" orientation="landscape" r:id="rId1"/>
      <autoFilter ref="A9:V1172"/>
    </customSheetView>
    <customSheetView guid="{CBF9D894-3FD2-4B68-BAC8-643DB23851C0}" scale="30" showPageBreaks="1" hiddenRows="1" view="pageBreakPreview" topLeftCell="A4">
      <pane xSplit="2" ySplit="7" topLeftCell="C757" activePane="bottomRight" state="frozen"/>
      <selection pane="bottomRight" activeCell="A768" sqref="A768:O773"/>
      <rowBreaks count="63" manualBreakCount="63">
        <brk id="60" max="15" man="1"/>
        <brk id="83" max="15" man="1"/>
        <brk id="95" max="15" man="1"/>
        <brk id="119" max="15" man="1"/>
        <brk id="130" max="15" man="1"/>
        <brk id="160" max="15" man="1"/>
        <brk id="179" max="15" man="1"/>
        <brk id="219" max="15" man="1"/>
        <brk id="231" max="15" man="1"/>
        <brk id="257" max="15" man="1"/>
        <brk id="270" max="15" man="1"/>
        <brk id="302" max="15" man="1"/>
        <brk id="330" max="15" man="1"/>
        <brk id="360" max="15" man="1"/>
        <brk id="375" max="15" man="1"/>
        <brk id="405" max="15" man="1"/>
        <brk id="412" max="15" man="1"/>
        <brk id="435" max="15" man="1"/>
        <brk id="440" max="15" man="1"/>
        <brk id="465" max="15" man="1"/>
        <brk id="487" max="15" man="1"/>
        <brk id="526" max="15" man="1"/>
        <brk id="538" max="15" man="1"/>
        <brk id="596" max="15" man="1"/>
        <brk id="637" max="15" man="1"/>
        <brk id="661" max="15" man="1"/>
        <brk id="676" max="15" man="1"/>
        <brk id="713" max="15" man="1"/>
        <brk id="746" max="15" man="1"/>
        <brk id="775" max="15" man="1"/>
        <brk id="794" max="15" man="1"/>
        <brk id="840" max="15" man="1"/>
        <brk id="864" max="15" man="1"/>
        <brk id="894" max="15" man="1"/>
        <brk id="905" max="15" man="1"/>
        <brk id="936" max="15" man="1"/>
        <brk id="949" max="15" man="1"/>
        <brk id="982" max="15" man="1"/>
        <brk id="1015" max="15" man="1"/>
        <brk id="1091" max="14" man="1"/>
        <brk id="1146" max="14" man="1"/>
        <brk id="1161" max="10" man="1"/>
        <brk id="1197" max="10" man="1"/>
        <brk id="1237" max="10" man="1"/>
        <brk id="1276" max="10" man="1"/>
        <brk id="1314" max="10" man="1"/>
        <brk id="1350" max="10" man="1"/>
        <brk id="1387" max="10" man="1"/>
        <brk id="1425" max="10" man="1"/>
        <brk id="1460" max="10" man="1"/>
        <brk id="1496" max="10" man="1"/>
        <brk id="1536" max="10" man="1"/>
        <brk id="1575" max="10" man="1"/>
        <brk id="1614" max="10" man="1"/>
        <brk id="1654" max="10" man="1"/>
        <brk id="1692" max="10" man="1"/>
        <brk id="1727" max="10" man="1"/>
        <brk id="1757" max="10" man="1"/>
        <brk id="1794" max="10" man="1"/>
        <brk id="1831" max="10" man="1"/>
        <brk id="1866" max="10" man="1"/>
        <brk id="1908" max="10" man="1"/>
        <brk id="1962" max="10" man="1"/>
      </rowBreaks>
      <pageMargins left="0" right="0" top="0.9055118110236221" bottom="0" header="0" footer="0"/>
      <printOptions horizontalCentered="1"/>
      <pageSetup paperSize="8" scale="29" fitToHeight="0" orientation="landscape" r:id="rId2"/>
    </customSheetView>
    <customSheetView guid="{37F8CE32-8CE8-4D95-9C0E-63112E6EFFE9}" scale="30" showPageBreaks="1" printArea="1" hiddenRows="1" hiddenColumns="1" view="pageBreakPreview" showRuler="0" topLeftCell="A4">
      <pane xSplit="2" ySplit="7" topLeftCell="L11" activePane="bottomRight" state="frozen"/>
      <selection pane="bottomRight" activeCell="L119" sqref="L119"/>
      <rowBreaks count="43" manualBreakCount="43">
        <brk id="95" max="15" man="1"/>
        <brk id="123" max="15" man="1"/>
        <brk id="172" max="15" man="1"/>
        <brk id="224" max="15" man="1"/>
        <brk id="263" max="15" man="1"/>
        <brk id="323" max="15" man="1"/>
        <brk id="368" max="15" man="1"/>
        <brk id="405" max="15" man="1"/>
        <brk id="433" max="15" man="1"/>
        <brk id="480" max="15" man="1"/>
        <brk id="531" max="15" man="1"/>
        <brk id="623" max="15" man="1"/>
        <brk id="662" max="15" man="1"/>
        <brk id="732" max="15" man="1"/>
        <brk id="780" max="15" man="1"/>
        <brk id="850" max="15" man="1"/>
        <brk id="891" max="15" man="1"/>
        <brk id="935" max="15" man="1"/>
        <brk id="987" max="15" man="1"/>
        <brk id="1077" max="14" man="1"/>
        <brk id="1132" max="14" man="1"/>
        <brk id="1147" max="10" man="1"/>
        <brk id="1183" max="10" man="1"/>
        <brk id="1223" max="10" man="1"/>
        <brk id="1262" max="10" man="1"/>
        <brk id="1300" max="10" man="1"/>
        <brk id="1336" max="10" man="1"/>
        <brk id="1373" max="10" man="1"/>
        <brk id="1411" max="10" man="1"/>
        <brk id="1446" max="10" man="1"/>
        <brk id="1482" max="10" man="1"/>
        <brk id="1522" max="10" man="1"/>
        <brk id="1561" max="10" man="1"/>
        <brk id="1600" max="10" man="1"/>
        <brk id="1640" max="10" man="1"/>
        <brk id="1678" max="10" man="1"/>
        <brk id="1713" max="10" man="1"/>
        <brk id="1743" max="10" man="1"/>
        <brk id="1780" max="10" man="1"/>
        <brk id="1817" max="10" man="1"/>
        <brk id="1852" max="10" man="1"/>
        <brk id="1894" max="10" man="1"/>
        <brk id="1948" max="10" man="1"/>
      </rowBreaks>
      <pageMargins left="0" right="0" top="0.9055118110236221" bottom="0" header="0" footer="0"/>
      <printOptions horizontalCentered="1"/>
      <pageSetup paperSize="8" scale="29" fitToHeight="0" orientation="landscape" r:id="rId3"/>
      <headerFooter alignWithMargins="0"/>
    </customSheetView>
    <customSheetView guid="{24E5C1BC-322C-4FEF-B964-F0DCC04482C1}" scale="25" showPageBreaks="1" fitToPage="1" hiddenRows="1" hiddenColumns="1" view="pageBreakPreview">
      <pane xSplit="1" ySplit="10" topLeftCell="J501" activePane="bottomRight" state="frozen"/>
      <selection pane="bottomRight" activeCell="AC507" sqref="AB507:AC507"/>
      <rowBreaks count="52" manualBreakCount="52">
        <brk id="53" max="16383" man="1"/>
        <brk id="88" max="16383" man="1"/>
        <brk id="116" max="16383" man="1"/>
        <brk id="138" max="16383" man="1"/>
        <brk id="179" max="16383" man="1"/>
        <brk id="192" max="16383" man="1"/>
        <brk id="233" max="16383" man="1"/>
        <brk id="266" max="16383" man="1"/>
        <brk id="294" max="16383" man="1"/>
        <brk id="329" max="16383" man="1"/>
        <brk id="363" max="16383" man="1"/>
        <brk id="390" max="16383" man="1"/>
        <brk id="423" max="16383" man="1"/>
        <brk id="465" max="16383" man="1"/>
        <brk id="498" max="16383" man="1"/>
        <brk id="527" max="16383" man="1"/>
        <brk id="554" max="16383" man="1"/>
        <brk id="587" max="16383" man="1"/>
        <brk id="629" max="16383" man="1"/>
        <brk id="677" max="16383" man="1"/>
        <brk id="726" max="16383" man="1"/>
        <brk id="768" max="16383" man="1"/>
        <brk id="802" max="16383" man="1"/>
        <brk id="841" max="16383" man="1"/>
        <brk id="877" max="16383" man="1"/>
        <brk id="901" max="16383" man="1"/>
        <brk id="909" max="16383" man="1"/>
        <brk id="999" max="14" man="1"/>
        <brk id="1054" max="14" man="1"/>
        <brk id="1069" max="10" man="1"/>
        <brk id="1105" max="10" man="1"/>
        <brk id="1145" max="10" man="1"/>
        <brk id="1184" max="10" man="1"/>
        <brk id="1222" max="10" man="1"/>
        <brk id="1258" max="10" man="1"/>
        <brk id="1295" max="10" man="1"/>
        <brk id="1333" max="10" man="1"/>
        <brk id="1368" max="10" man="1"/>
        <brk id="1404" max="10" man="1"/>
        <brk id="1444" max="10" man="1"/>
        <brk id="1483" max="10" man="1"/>
        <brk id="1522" max="10" man="1"/>
        <brk id="1562" max="10" man="1"/>
        <brk id="1600" max="10" man="1"/>
        <brk id="1635" max="10" man="1"/>
        <brk id="1665" max="10" man="1"/>
        <brk id="1702" max="10" man="1"/>
        <brk id="1739" max="10" man="1"/>
        <brk id="1774" max="10" man="1"/>
        <brk id="1816" max="10" man="1"/>
        <brk id="1870" max="10" man="1"/>
        <brk id="1888" max="10" man="1"/>
      </rowBreaks>
      <pageMargins left="0" right="0" top="0.70866141732283472" bottom="0.19685039370078741" header="0" footer="0"/>
      <printOptions horizontalCentered="1"/>
      <pageSetup paperSize="8" scale="30" fitToHeight="0" orientation="landscape" horizontalDpi="4294967293" r:id="rId4"/>
    </customSheetView>
    <customSheetView guid="{2DF88C31-E5A0-4DFE-877D-5A31D3992603}" scale="40" showPageBreaks="1" fitToPage="1" printArea="1" hiddenRows="1" view="pageBreakPreview" topLeftCell="A4">
      <pane xSplit="2" ySplit="7" topLeftCell="H664" activePane="bottomRight" state="frozen"/>
      <selection pane="bottomRight" activeCell="J675" sqref="J675"/>
      <rowBreaks count="59" manualBreakCount="59">
        <brk id="46" max="15" man="1"/>
        <brk id="95" max="15" man="1"/>
        <brk id="123" max="15" man="1"/>
        <brk id="124" max="15" man="1"/>
        <brk id="170" max="15" man="1"/>
        <brk id="212" max="15" man="1"/>
        <brk id="240" max="15" man="1"/>
        <brk id="272" max="15" man="1"/>
        <brk id="312" max="15" man="1"/>
        <brk id="363" max="15" man="1"/>
        <brk id="364" max="15" man="1"/>
        <brk id="377" max="15" man="1"/>
        <brk id="419" max="15" man="1"/>
        <brk id="457" max="15" man="1"/>
        <brk id="458" max="15" man="1"/>
        <brk id="482" max="15" man="1"/>
        <brk id="534" max="15" man="1"/>
        <brk id="541" max="15" man="1"/>
        <brk id="590" max="15" man="1"/>
        <brk id="591" max="15" man="1"/>
        <brk id="631" max="15" man="1"/>
        <brk id="671" max="15" man="1"/>
        <brk id="715" max="15" man="1"/>
        <brk id="717" max="15" man="1"/>
        <brk id="728" max="15" man="1"/>
        <brk id="767" max="15" man="1"/>
        <brk id="790" max="15" man="1"/>
        <brk id="800" max="15" man="1"/>
        <brk id="843" max="15" man="1"/>
        <brk id="880" max="15" man="1"/>
        <brk id="930" max="15" man="1"/>
        <brk id="931" max="15" man="1"/>
        <brk id="973" max="15" man="1"/>
        <brk id="1029" max="15" man="1"/>
        <brk id="1071" max="15" man="1"/>
        <brk id="1105" max="14" man="1"/>
        <brk id="1160" max="14" man="1"/>
        <brk id="1175" max="10" man="1"/>
        <brk id="1211" max="10" man="1"/>
        <brk id="1251" max="10" man="1"/>
        <brk id="1290" max="10" man="1"/>
        <brk id="1328" max="10" man="1"/>
        <brk id="1364" max="10" man="1"/>
        <brk id="1401" max="10" man="1"/>
        <brk id="1439" max="10" man="1"/>
        <brk id="1474" max="10" man="1"/>
        <brk id="1510" max="10" man="1"/>
        <brk id="1550" max="10" man="1"/>
        <brk id="1589" max="10" man="1"/>
        <brk id="1628" max="10" man="1"/>
        <brk id="1668" max="10" man="1"/>
        <brk id="1706" max="10" man="1"/>
        <brk id="1741" max="10" man="1"/>
        <brk id="1771" max="10" man="1"/>
        <brk id="1808" max="10" man="1"/>
        <brk id="1845" max="10" man="1"/>
        <brk id="1880" max="10" man="1"/>
        <brk id="1922" max="10" man="1"/>
        <brk id="1976" max="10" man="1"/>
      </rowBreaks>
      <pageMargins left="0" right="0" top="0.9055118110236221" bottom="0" header="0" footer="0"/>
      <printOptions horizontalCentered="1"/>
      <pageSetup paperSize="8" scale="38" fitToHeight="0" orientation="landscape" r:id="rId5"/>
    </customSheetView>
    <customSheetView guid="{9E943B7D-D4C7-443F-BC4C-8AB90546D8A5}" scale="40" showPageBreaks="1" zeroValues="0" fitToPage="1" showAutoFilter="1" hiddenRows="1" hiddenColumns="1" view="pageBreakPreview" topLeftCell="A4">
      <pane xSplit="2" ySplit="7" topLeftCell="D714" activePane="bottomRight" state="frozen"/>
      <selection pane="bottomRight" activeCell="M818" sqref="M818"/>
      <rowBreaks count="42" manualBreakCount="42">
        <brk id="99" max="17" man="1"/>
        <brk id="134" max="17" man="1"/>
        <brk id="180" max="16383" man="1"/>
        <brk id="249" max="17" man="1"/>
        <brk id="266" max="17" man="1"/>
        <brk id="300" max="16383" man="1"/>
        <brk id="435" max="16383" man="1"/>
        <brk id="489" max="17" man="1"/>
        <brk id="535" max="17" man="1"/>
        <brk id="579" max="17" man="1"/>
        <brk id="632" max="17" man="1"/>
        <brk id="695" max="16383" man="1"/>
        <brk id="763" max="16383" man="1"/>
        <brk id="814" max="16383" man="1"/>
        <brk id="876" max="16383" man="1"/>
        <brk id="1024" max="17" man="1"/>
        <brk id="1085" max="16383" man="1"/>
        <brk id="1146" max="17" man="1"/>
        <brk id="1210" max="14" man="1"/>
        <brk id="1265" max="14" man="1"/>
        <brk id="1280" max="10" man="1"/>
        <brk id="1316" max="10" man="1"/>
        <brk id="1356" max="10" man="1"/>
        <brk id="1395" max="10" man="1"/>
        <brk id="1433" max="10" man="1"/>
        <brk id="1469" max="10" man="1"/>
        <brk id="1506" max="10" man="1"/>
        <brk id="1544" max="10" man="1"/>
        <brk id="1579" max="10" man="1"/>
        <brk id="1615" max="10" man="1"/>
        <brk id="1655" max="10" man="1"/>
        <brk id="1694" max="10" man="1"/>
        <brk id="1733" max="10" man="1"/>
        <brk id="1773" max="10" man="1"/>
        <brk id="1811" max="10" man="1"/>
        <brk id="1846" max="10" man="1"/>
        <brk id="1876" max="10" man="1"/>
        <brk id="1913" max="10" man="1"/>
        <brk id="1950" max="10" man="1"/>
        <brk id="1985" max="10" man="1"/>
        <brk id="2027" max="10" man="1"/>
        <brk id="2081" max="10" man="1"/>
      </rowBreaks>
      <pageMargins left="0" right="0" top="0.39370078740157483" bottom="0" header="0" footer="0"/>
      <printOptions horizontalCentered="1"/>
      <pageSetup paperSize="8" scale="39" fitToHeight="0" orientation="landscape" r:id="rId6"/>
      <autoFilter ref="B1:T1"/>
    </customSheetView>
    <customSheetView guid="{CB1A56DC-A135-41E6-8A02-AE4E518C879F}" scale="50" showPageBreaks="1" fitToPage="1" printArea="1" hiddenRows="1" hiddenColumns="1" view="pageBreakPreview" topLeftCell="A4">
      <pane xSplit="2" ySplit="7" topLeftCell="O879" activePane="bottomRight" state="frozen"/>
      <selection pane="bottomRight" activeCell="U873" sqref="U873:U883"/>
      <rowBreaks count="38" manualBreakCount="38">
        <brk id="101" max="20" man="1"/>
        <brk id="136" max="20" man="1"/>
        <brk id="184" max="20" man="1"/>
        <brk id="256" max="20" man="1"/>
        <brk id="304" max="20" man="1"/>
        <brk id="430" max="20" man="1"/>
        <brk id="489" max="20" man="1"/>
        <brk id="531" max="20" man="1"/>
        <brk id="569" max="20" man="1"/>
        <brk id="641" max="20" man="1"/>
        <brk id="709" max="20" man="1"/>
        <brk id="784" max="20" man="1"/>
        <brk id="850" max="20" man="1"/>
        <brk id="900" max="20" man="1"/>
        <brk id="1031" max="20" man="1"/>
        <brk id="1092" max="20" man="1"/>
        <brk id="1146" max="20" man="1"/>
        <brk id="1218" max="10" man="1"/>
        <brk id="1258" max="10" man="1"/>
        <brk id="1297" max="10" man="1"/>
        <brk id="1335" max="10" man="1"/>
        <brk id="1371" max="10" man="1"/>
        <brk id="1408" max="10" man="1"/>
        <brk id="1446" max="10" man="1"/>
        <brk id="1481" max="10" man="1"/>
        <brk id="1517" max="10" man="1"/>
        <brk id="1557" max="10" man="1"/>
        <brk id="1596" max="10" man="1"/>
        <brk id="1635" max="10" man="1"/>
        <brk id="1675" max="10" man="1"/>
        <brk id="1713" max="10" man="1"/>
        <brk id="1748" max="10" man="1"/>
        <brk id="1778" max="10" man="1"/>
        <brk id="1815" max="10" man="1"/>
        <brk id="1852" max="10" man="1"/>
        <brk id="1887" max="10" man="1"/>
        <brk id="1929" max="10" man="1"/>
        <brk id="1983" max="10" man="1"/>
      </rowBreaks>
      <pageMargins left="0" right="0" top="0.9055118110236221" bottom="0" header="0" footer="0"/>
      <printOptions horizontalCentered="1"/>
      <pageSetup paperSize="8" scale="38" fitToHeight="0" orientation="landscape" r:id="rId7"/>
    </customSheetView>
    <customSheetView guid="{D20DFCFE-63F9-4265-B37B-4F36C46DF159}" scale="50" showPageBreaks="1" outlineSymbols="0" zeroValues="0" fitToPage="1" showAutoFilter="1" hiddenRows="1" view="pageBreakPreview" topLeftCell="A4">
      <pane xSplit="2" ySplit="7" topLeftCell="O660" activePane="bottomRight" state="frozen"/>
      <selection pane="bottomRight" activeCell="A689" sqref="A689:IV695"/>
      <rowBreaks count="41" manualBreakCount="41">
        <brk id="97" max="15" man="1"/>
        <brk id="129" max="15" man="1"/>
        <brk id="159" max="15" man="1"/>
        <brk id="215" max="15" man="1"/>
        <brk id="255" max="15" man="1"/>
        <brk id="309" max="15" man="1"/>
        <brk id="378" max="15" man="1"/>
        <brk id="420" max="15" man="1"/>
        <brk id="455" max="15" man="1"/>
        <brk id="502" max="15" man="1"/>
        <brk id="565" max="15" man="1"/>
        <brk id="646" max="15" man="1"/>
        <brk id="704" max="15" man="1"/>
        <brk id="765" max="15" man="1"/>
        <brk id="906" max="15" man="1"/>
        <brk id="956" max="15" man="1"/>
        <brk id="1013" max="15" man="1"/>
        <brk id="1084" max="14" man="1"/>
        <brk id="1139" max="14" man="1"/>
        <brk id="1154" max="10" man="1"/>
        <brk id="1190" max="10" man="1"/>
        <brk id="1230" max="10" man="1"/>
        <brk id="1269" max="10" man="1"/>
        <brk id="1307" max="10" man="1"/>
        <brk id="1343" max="10" man="1"/>
        <brk id="1380" max="10" man="1"/>
        <brk id="1418" max="10" man="1"/>
        <brk id="1453" max="10" man="1"/>
        <brk id="1489" max="10" man="1"/>
        <brk id="1529" max="10" man="1"/>
        <brk id="1568" max="10" man="1"/>
        <brk id="1607" max="10" man="1"/>
        <brk id="1647" max="10" man="1"/>
        <brk id="1685" max="10" man="1"/>
        <brk id="1720" max="10" man="1"/>
        <brk id="1750" max="10" man="1"/>
        <brk id="1787" max="10" man="1"/>
        <brk id="1824" max="10" man="1"/>
        <brk id="1859" max="10" man="1"/>
        <brk id="1901" max="10" man="1"/>
        <brk id="1955" max="10" man="1"/>
      </rowBreaks>
      <pageMargins left="0" right="0" top="0.9055118110236221" bottom="0" header="0" footer="0"/>
      <printOptions horizontalCentered="1"/>
      <pageSetup paperSize="8" scale="30" fitToHeight="0" orientation="landscape" r:id="rId8"/>
      <autoFilter ref="A9:V1179"/>
    </customSheetView>
    <customSheetView guid="{2F7AC811-CA37-46E3-866E-6E10DF43054A}" scale="46" showPageBreaks="1" outlineSymbols="0" zeroValues="0" fitToPage="1" showAutoFilter="1" view="pageBreakPreview" topLeftCell="A4">
      <pane xSplit="2" ySplit="7" topLeftCell="E470" activePane="bottomRight" state="frozen"/>
      <selection pane="bottomRight" activeCell="M485" sqref="M485:M486"/>
      <rowBreaks count="47" manualBreakCount="47">
        <brk id="67" max="24" man="1"/>
        <brk id="97" max="15" man="1"/>
        <brk id="129" max="15" man="1"/>
        <brk id="159" max="15" man="1"/>
        <brk id="215" max="15" man="1"/>
        <brk id="255" max="15" man="1"/>
        <brk id="309" max="15" man="1"/>
        <brk id="373" max="24" man="1"/>
        <brk id="378" max="15" man="1"/>
        <brk id="420" max="15" man="1"/>
        <brk id="455" max="15" man="1"/>
        <brk id="502" max="15" man="1"/>
        <brk id="565" max="15" man="1"/>
        <brk id="644" max="24" man="1"/>
        <brk id="653" max="15" man="1"/>
        <brk id="711" max="15" man="1"/>
        <brk id="772" max="15" man="1"/>
        <brk id="840" max="24" man="1"/>
        <brk id="913" max="15" man="1"/>
        <brk id="963" max="15" man="1"/>
        <brk id="1018" max="24" man="1"/>
        <brk id="1020" max="15" man="1"/>
        <brk id="1088" max="24" man="1"/>
        <brk id="1091" max="14" man="1"/>
        <brk id="1146" max="14" man="1"/>
        <brk id="1161" max="10" man="1"/>
        <brk id="1197" max="10" man="1"/>
        <brk id="1237" max="10" man="1"/>
        <brk id="1276" max="10" man="1"/>
        <brk id="1314" max="10" man="1"/>
        <brk id="1350" max="10" man="1"/>
        <brk id="1387" max="10" man="1"/>
        <brk id="1425" max="10" man="1"/>
        <brk id="1460" max="10" man="1"/>
        <brk id="1496" max="10" man="1"/>
        <brk id="1536" max="10" man="1"/>
        <brk id="1575" max="10" man="1"/>
        <brk id="1614" max="10" man="1"/>
        <brk id="1654" max="10" man="1"/>
        <brk id="1692" max="10" man="1"/>
        <brk id="1727" max="10" man="1"/>
        <brk id="1757" max="10" man="1"/>
        <brk id="1794" max="10" man="1"/>
        <brk id="1831" max="10" man="1"/>
        <brk id="1866" max="10" man="1"/>
        <brk id="1908" max="10" man="1"/>
        <brk id="1962" max="10" man="1"/>
      </rowBreaks>
      <pageMargins left="0" right="0" top="0.9055118110236221" bottom="0" header="0" footer="0"/>
      <printOptions horizontalCentered="1"/>
      <pageSetup paperSize="8" scale="30" fitToHeight="0" orientation="landscape" r:id="rId9"/>
      <autoFilter ref="A9:V1172"/>
    </customSheetView>
  </customSheetViews>
  <mergeCells count="283">
    <mergeCell ref="AO545:AO550"/>
    <mergeCell ref="AP545:AP550"/>
    <mergeCell ref="S404:S405"/>
    <mergeCell ref="S401:S403"/>
    <mergeCell ref="S833:S838"/>
    <mergeCell ref="S851:S856"/>
    <mergeCell ref="S845:S850"/>
    <mergeCell ref="S839:S844"/>
    <mergeCell ref="S773:S778"/>
    <mergeCell ref="S593:S598"/>
    <mergeCell ref="S569:S574"/>
    <mergeCell ref="S653:S658"/>
    <mergeCell ref="S659:S664"/>
    <mergeCell ref="S515:S520"/>
    <mergeCell ref="S521:S526"/>
    <mergeCell ref="S635:S640"/>
    <mergeCell ref="S623:S628"/>
    <mergeCell ref="S533:S538"/>
    <mergeCell ref="S407:S412"/>
    <mergeCell ref="S413:S418"/>
    <mergeCell ref="S419:S424"/>
    <mergeCell ref="S431:S436"/>
    <mergeCell ref="AJ539:AJ544"/>
    <mergeCell ref="AK539:AK544"/>
    <mergeCell ref="AX545:AX550"/>
    <mergeCell ref="BN545:BN550"/>
    <mergeCell ref="BO545:BO550"/>
    <mergeCell ref="BP545:BP550"/>
    <mergeCell ref="AY545:AY550"/>
    <mergeCell ref="AZ545:AZ550"/>
    <mergeCell ref="BA545:BA550"/>
    <mergeCell ref="BB545:BB550"/>
    <mergeCell ref="BC545:BC550"/>
    <mergeCell ref="BD545:BD550"/>
    <mergeCell ref="BE545:BE550"/>
    <mergeCell ref="BF545:BF550"/>
    <mergeCell ref="BG545:BG550"/>
    <mergeCell ref="BH545:BH550"/>
    <mergeCell ref="BI545:BI550"/>
    <mergeCell ref="BJ545:BJ550"/>
    <mergeCell ref="BK545:BK550"/>
    <mergeCell ref="BL545:BL550"/>
    <mergeCell ref="BM545:BM550"/>
    <mergeCell ref="CD545:CD550"/>
    <mergeCell ref="CE545:CE550"/>
    <mergeCell ref="CF545:CF550"/>
    <mergeCell ref="CG545:CG550"/>
    <mergeCell ref="BQ545:BQ550"/>
    <mergeCell ref="BR545:BR550"/>
    <mergeCell ref="BS545:BS550"/>
    <mergeCell ref="BT545:BT550"/>
    <mergeCell ref="BU545:BU550"/>
    <mergeCell ref="BV545:BV550"/>
    <mergeCell ref="BW545:BW550"/>
    <mergeCell ref="BX545:BX550"/>
    <mergeCell ref="BY545:BY550"/>
    <mergeCell ref="BZ545:BZ550"/>
    <mergeCell ref="CA545:CA550"/>
    <mergeCell ref="CB545:CB550"/>
    <mergeCell ref="CC545:CC550"/>
    <mergeCell ref="AQ545:AQ550"/>
    <mergeCell ref="AR545:AR550"/>
    <mergeCell ref="AS545:AS550"/>
    <mergeCell ref="AT545:AT550"/>
    <mergeCell ref="AU545:AU550"/>
    <mergeCell ref="AV545:AV550"/>
    <mergeCell ref="AW545:AW550"/>
    <mergeCell ref="CE539:CE544"/>
    <mergeCell ref="CF539:CF544"/>
    <mergeCell ref="BX539:BX544"/>
    <mergeCell ref="BY539:BY544"/>
    <mergeCell ref="BZ539:BZ544"/>
    <mergeCell ref="CA539:CA544"/>
    <mergeCell ref="CB539:CB544"/>
    <mergeCell ref="CC539:CC544"/>
    <mergeCell ref="CD539:CD544"/>
    <mergeCell ref="BM539:BM544"/>
    <mergeCell ref="BN539:BN544"/>
    <mergeCell ref="BO539:BO544"/>
    <mergeCell ref="BP539:BP544"/>
    <mergeCell ref="BQ539:BQ544"/>
    <mergeCell ref="BR539:BR544"/>
    <mergeCell ref="BS539:BS544"/>
    <mergeCell ref="BT539:BT544"/>
    <mergeCell ref="CG539:CG544"/>
    <mergeCell ref="T545:T550"/>
    <mergeCell ref="U545:U550"/>
    <mergeCell ref="V545:V550"/>
    <mergeCell ref="W545:W550"/>
    <mergeCell ref="X545:X550"/>
    <mergeCell ref="Y545:Y550"/>
    <mergeCell ref="Z545:Z550"/>
    <mergeCell ref="AA545:AA550"/>
    <mergeCell ref="AB545:AB550"/>
    <mergeCell ref="AC545:AC550"/>
    <mergeCell ref="AD545:AD550"/>
    <mergeCell ref="AE545:AE550"/>
    <mergeCell ref="AF545:AF550"/>
    <mergeCell ref="AG545:AG550"/>
    <mergeCell ref="AH545:AH550"/>
    <mergeCell ref="AI545:AI550"/>
    <mergeCell ref="AJ545:AJ550"/>
    <mergeCell ref="AK545:AK550"/>
    <mergeCell ref="AL545:AL550"/>
    <mergeCell ref="AM545:AM550"/>
    <mergeCell ref="AN545:AN550"/>
    <mergeCell ref="BV539:BV544"/>
    <mergeCell ref="BW539:BW544"/>
    <mergeCell ref="BB539:BB544"/>
    <mergeCell ref="BC539:BC544"/>
    <mergeCell ref="BU539:BU544"/>
    <mergeCell ref="BD539:BD544"/>
    <mergeCell ref="BE539:BE544"/>
    <mergeCell ref="BF539:BF544"/>
    <mergeCell ref="BG539:BG544"/>
    <mergeCell ref="BH539:BH544"/>
    <mergeCell ref="BI539:BI544"/>
    <mergeCell ref="BJ539:BJ544"/>
    <mergeCell ref="BK539:BK544"/>
    <mergeCell ref="BL539:BL544"/>
    <mergeCell ref="AS539:AS544"/>
    <mergeCell ref="AT539:AT544"/>
    <mergeCell ref="AU539:AU544"/>
    <mergeCell ref="AV539:AV544"/>
    <mergeCell ref="AW539:AW544"/>
    <mergeCell ref="AX539:AX544"/>
    <mergeCell ref="AY539:AY544"/>
    <mergeCell ref="AZ539:AZ544"/>
    <mergeCell ref="BA539:BA544"/>
    <mergeCell ref="AL539:AL544"/>
    <mergeCell ref="AM539:AM544"/>
    <mergeCell ref="AN539:AN544"/>
    <mergeCell ref="AO539:AO544"/>
    <mergeCell ref="AP539:AP544"/>
    <mergeCell ref="AQ539:AQ544"/>
    <mergeCell ref="AR539:AR544"/>
    <mergeCell ref="I8:J8"/>
    <mergeCell ref="D7:D9"/>
    <mergeCell ref="H8:H9"/>
    <mergeCell ref="G7:H7"/>
    <mergeCell ref="F7:F9"/>
    <mergeCell ref="S437:S442"/>
    <mergeCell ref="S467:S472"/>
    <mergeCell ref="S473:S478"/>
    <mergeCell ref="S461:S466"/>
    <mergeCell ref="A7:A9"/>
    <mergeCell ref="G8:G9"/>
    <mergeCell ref="C7:C9"/>
    <mergeCell ref="B11:B16"/>
    <mergeCell ref="A11:A16"/>
    <mergeCell ref="S17:S22"/>
    <mergeCell ref="A365:A370"/>
    <mergeCell ref="S365:S370"/>
    <mergeCell ref="S149:S154"/>
    <mergeCell ref="A149:A154"/>
    <mergeCell ref="S36:S40"/>
    <mergeCell ref="S305:S310"/>
    <mergeCell ref="S107:S130"/>
    <mergeCell ref="S329:S334"/>
    <mergeCell ref="S323:S328"/>
    <mergeCell ref="S161:S166"/>
    <mergeCell ref="S65:S70"/>
    <mergeCell ref="S545:S550"/>
    <mergeCell ref="S731:S736"/>
    <mergeCell ref="S719:S724"/>
    <mergeCell ref="S207:S209"/>
    <mergeCell ref="S210:S212"/>
    <mergeCell ref="S101:S106"/>
    <mergeCell ref="S287:S292"/>
    <mergeCell ref="S191:S196"/>
    <mergeCell ref="S293:S298"/>
    <mergeCell ref="S281:S286"/>
    <mergeCell ref="S179:S184"/>
    <mergeCell ref="S479:S484"/>
    <mergeCell ref="A401:A406"/>
    <mergeCell ref="S29:S34"/>
    <mergeCell ref="S23:S25"/>
    <mergeCell ref="S26:S28"/>
    <mergeCell ref="S371:S376"/>
    <mergeCell ref="S377:S382"/>
    <mergeCell ref="S383:S388"/>
    <mergeCell ref="S47:S52"/>
    <mergeCell ref="S71:S76"/>
    <mergeCell ref="S89:S94"/>
    <mergeCell ref="S95:S100"/>
    <mergeCell ref="S77:S82"/>
    <mergeCell ref="S83:S88"/>
    <mergeCell ref="S53:S58"/>
    <mergeCell ref="S59:S64"/>
    <mergeCell ref="S167:S172"/>
    <mergeCell ref="S173:S178"/>
    <mergeCell ref="S197:S202"/>
    <mergeCell ref="S299:S304"/>
    <mergeCell ref="S347:S352"/>
    <mergeCell ref="S261:S266"/>
    <mergeCell ref="S243:S248"/>
    <mergeCell ref="S219:S224"/>
    <mergeCell ref="S41:S46"/>
    <mergeCell ref="A5:S5"/>
    <mergeCell ref="S225:S230"/>
    <mergeCell ref="S231:S236"/>
    <mergeCell ref="S237:S242"/>
    <mergeCell ref="S273:S278"/>
    <mergeCell ref="K8:M8"/>
    <mergeCell ref="S869:S874"/>
    <mergeCell ref="A207:A212"/>
    <mergeCell ref="N7:N9"/>
    <mergeCell ref="O7:O9"/>
    <mergeCell ref="P7:P9"/>
    <mergeCell ref="Q7:Q9"/>
    <mergeCell ref="S249:S254"/>
    <mergeCell ref="A311:A316"/>
    <mergeCell ref="S311:S316"/>
    <mergeCell ref="S335:S340"/>
    <mergeCell ref="S359:S364"/>
    <mergeCell ref="S317:S322"/>
    <mergeCell ref="S7:S9"/>
    <mergeCell ref="R7:R9"/>
    <mergeCell ref="E7:E9"/>
    <mergeCell ref="B7:B9"/>
    <mergeCell ref="I7:M7"/>
    <mergeCell ref="A647:A652"/>
    <mergeCell ref="A485:A490"/>
    <mergeCell ref="S485:S490"/>
    <mergeCell ref="S503:S508"/>
    <mergeCell ref="S137:S142"/>
    <mergeCell ref="CG569:CG574"/>
    <mergeCell ref="S617:S622"/>
    <mergeCell ref="S605:S610"/>
    <mergeCell ref="U539:U544"/>
    <mergeCell ref="V539:V544"/>
    <mergeCell ref="W539:W544"/>
    <mergeCell ref="X539:X544"/>
    <mergeCell ref="Y539:Y544"/>
    <mergeCell ref="Z539:Z544"/>
    <mergeCell ref="AA539:AA544"/>
    <mergeCell ref="AB539:AB544"/>
    <mergeCell ref="S599:S604"/>
    <mergeCell ref="S581:S586"/>
    <mergeCell ref="S557:S562"/>
    <mergeCell ref="S563:S568"/>
    <mergeCell ref="S539:S544"/>
    <mergeCell ref="S551:S556"/>
    <mergeCell ref="AC539:AC544"/>
    <mergeCell ref="AD539:AD544"/>
    <mergeCell ref="AE539:AE544"/>
    <mergeCell ref="S857:S862"/>
    <mergeCell ref="S425:S430"/>
    <mergeCell ref="S737:S742"/>
    <mergeCell ref="S743:S748"/>
    <mergeCell ref="S749:S754"/>
    <mergeCell ref="S671:S676"/>
    <mergeCell ref="S677:S682"/>
    <mergeCell ref="S131:S136"/>
    <mergeCell ref="S647:S652"/>
    <mergeCell ref="S797:S802"/>
    <mergeCell ref="S497:S502"/>
    <mergeCell ref="S665:S670"/>
    <mergeCell ref="S527:S532"/>
    <mergeCell ref="S875:S880"/>
    <mergeCell ref="S881:S886"/>
    <mergeCell ref="S887:S892"/>
    <mergeCell ref="S575:S580"/>
    <mergeCell ref="S809:S814"/>
    <mergeCell ref="S821:S826"/>
    <mergeCell ref="CG363:CG364"/>
    <mergeCell ref="CH773:CH778"/>
    <mergeCell ref="S803:S808"/>
    <mergeCell ref="S815:S820"/>
    <mergeCell ref="S761:S766"/>
    <mergeCell ref="S779:S784"/>
    <mergeCell ref="S785:S790"/>
    <mergeCell ref="S863:S868"/>
    <mergeCell ref="S827:S832"/>
    <mergeCell ref="T539:T544"/>
    <mergeCell ref="S725:S730"/>
    <mergeCell ref="S443:S448"/>
    <mergeCell ref="S449:S454"/>
    <mergeCell ref="S455:S460"/>
    <mergeCell ref="AF539:AF544"/>
    <mergeCell ref="AG539:AG544"/>
    <mergeCell ref="AH539:AH544"/>
    <mergeCell ref="AI539:AI544"/>
  </mergeCells>
  <phoneticPr fontId="3" type="noConversion"/>
  <printOptions horizontalCentered="1"/>
  <pageMargins left="0" right="0" top="0.9055118110236221" bottom="0.47" header="0" footer="0"/>
  <pageSetup paperSize="8" scale="29" fitToHeight="0" orientation="landscape" r:id="rId10"/>
  <rowBreaks count="5" manualBreakCount="5">
    <brk id="34" max="70" man="1"/>
    <brk id="142" max="70" man="1"/>
    <brk id="172" max="70" man="1"/>
    <brk id="230" max="70" man="1"/>
    <brk id="298" max="70" man="1"/>
  </rowBreaks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424"/>
  <sheetViews>
    <sheetView showZeros="0" view="pageBreakPreview" zoomScale="40" zoomScaleNormal="41" zoomScaleSheetLayoutView="40" workbookViewId="0">
      <selection activeCell="K6" sqref="K6"/>
    </sheetView>
  </sheetViews>
  <sheetFormatPr defaultRowHeight="18.75" x14ac:dyDescent="0.25"/>
  <cols>
    <col min="1" max="1" width="6.5" style="32" customWidth="1"/>
    <col min="2" max="2" width="40.5" style="1" customWidth="1"/>
    <col min="3" max="3" width="44.75" style="40" customWidth="1"/>
    <col min="4" max="4" width="27.5" style="38" customWidth="1"/>
    <col min="5" max="5" width="25.125" style="38" customWidth="1"/>
    <col min="6" max="6" width="23.875" style="42" customWidth="1"/>
    <col min="7" max="7" width="27.625" style="38" customWidth="1"/>
    <col min="8" max="8" width="21.125" style="44" customWidth="1"/>
    <col min="9" max="9" width="25.875" style="42" customWidth="1"/>
    <col min="10" max="10" width="26.375" style="39" customWidth="1"/>
    <col min="11" max="11" width="24.75" style="39" customWidth="1"/>
    <col min="12" max="12" width="22.125" style="39" customWidth="1"/>
    <col min="13" max="13" width="15.625" style="32" customWidth="1"/>
    <col min="14" max="14" width="25.5" style="189" customWidth="1"/>
    <col min="15" max="16" width="20.875" style="189" customWidth="1"/>
    <col min="17" max="17" width="20" style="32" customWidth="1"/>
    <col min="18" max="16384" width="9" style="32"/>
  </cols>
  <sheetData>
    <row r="1" spans="1:148" ht="108" customHeight="1" x14ac:dyDescent="0.25">
      <c r="A1" s="648" t="s">
        <v>246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</row>
    <row r="2" spans="1:148" s="27" customFormat="1" ht="79.5" customHeight="1" x14ac:dyDescent="0.25">
      <c r="A2" s="653" t="s">
        <v>27</v>
      </c>
      <c r="B2" s="654"/>
      <c r="C2" s="653" t="s">
        <v>11</v>
      </c>
      <c r="D2" s="660" t="s">
        <v>247</v>
      </c>
      <c r="E2" s="660"/>
      <c r="F2" s="660"/>
      <c r="G2" s="660"/>
      <c r="H2" s="660"/>
      <c r="I2" s="660"/>
      <c r="J2" s="660" t="s">
        <v>248</v>
      </c>
      <c r="K2" s="660" t="s">
        <v>249</v>
      </c>
      <c r="L2" s="649" t="s">
        <v>188</v>
      </c>
      <c r="M2" s="26"/>
      <c r="N2" s="190"/>
      <c r="O2" s="191"/>
      <c r="P2" s="190"/>
      <c r="Q2" s="26"/>
      <c r="R2" s="26"/>
      <c r="S2" s="26"/>
      <c r="T2" s="26"/>
      <c r="U2" s="26"/>
      <c r="V2" s="26"/>
      <c r="W2" s="26"/>
    </row>
    <row r="3" spans="1:148" s="33" customFormat="1" ht="93.75" customHeight="1" x14ac:dyDescent="0.25">
      <c r="A3" s="654"/>
      <c r="B3" s="654"/>
      <c r="C3" s="653"/>
      <c r="D3" s="222" t="s">
        <v>183</v>
      </c>
      <c r="E3" s="222" t="s">
        <v>2</v>
      </c>
      <c r="F3" s="223" t="s">
        <v>3</v>
      </c>
      <c r="G3" s="222" t="s">
        <v>28</v>
      </c>
      <c r="H3" s="224" t="s">
        <v>10</v>
      </c>
      <c r="I3" s="223" t="s">
        <v>29</v>
      </c>
      <c r="J3" s="660"/>
      <c r="K3" s="660"/>
      <c r="L3" s="650"/>
      <c r="M3" s="28"/>
      <c r="N3" s="192"/>
      <c r="O3" s="192"/>
      <c r="P3" s="192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</row>
    <row r="4" spans="1:148" s="34" customFormat="1" ht="129" customHeight="1" x14ac:dyDescent="0.25">
      <c r="A4" s="661" t="s">
        <v>38</v>
      </c>
      <c r="B4" s="662"/>
      <c r="C4" s="201" t="s">
        <v>16</v>
      </c>
      <c r="D4" s="268">
        <f t="shared" ref="D4:E8" si="0">D10+D17+D24+D31+D38+D45+D52+D60+D67+D77+D87+D94+D101+D108+D115+D122+D129+D136+D143+D150+D157+D164+D172</f>
        <v>174387.89</v>
      </c>
      <c r="E4" s="268">
        <f t="shared" si="0"/>
        <v>33614.089999999997</v>
      </c>
      <c r="F4" s="269">
        <f>IF(D4=0,0,E4/D4*100)</f>
        <v>19</v>
      </c>
      <c r="G4" s="268">
        <f>G10+G17+G24+G31+G38+G45+G52+G60+G67+G77+G87+G94+G101+G108+G115+G122+G129+G136+G143+G150+G157+G164+G172</f>
        <v>24546.45</v>
      </c>
      <c r="H4" s="269">
        <f>IF(D4=0,0,G4/D4*100)</f>
        <v>14</v>
      </c>
      <c r="I4" s="269">
        <f>IF(E4=0,0,G4/E4*100)</f>
        <v>73</v>
      </c>
      <c r="J4" s="268">
        <f>D4-G4</f>
        <v>149841.44</v>
      </c>
      <c r="K4" s="268">
        <f>E4-G4</f>
        <v>9067.64</v>
      </c>
      <c r="L4" s="268">
        <f>L10+L17+L24+L31+L38+L45+L52+L60+L67+L77+L87+L94+L101+L108+L115+L122+L129+L136+L143+L150+L157+L164+L172</f>
        <v>82556.59</v>
      </c>
      <c r="M4" s="154"/>
      <c r="N4" s="193" t="b">
        <f>D4='[1]на 01.11.2014'!H12</f>
        <v>1</v>
      </c>
      <c r="O4" s="193" t="b">
        <f>E4='[1]на 01.11.2014'!I12</f>
        <v>1</v>
      </c>
      <c r="P4" s="193" t="b">
        <f>G4='[1]на 01.11.2014'!K12</f>
        <v>1</v>
      </c>
      <c r="Q4" s="193" t="b">
        <f>L4='[1]на 01.11.2014'!O12</f>
        <v>1</v>
      </c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</row>
    <row r="5" spans="1:148" s="34" customFormat="1" ht="136.5" customHeight="1" x14ac:dyDescent="0.25">
      <c r="A5" s="662"/>
      <c r="B5" s="662"/>
      <c r="C5" s="202" t="s">
        <v>14</v>
      </c>
      <c r="D5" s="268">
        <f t="shared" si="0"/>
        <v>9527311.7100000009</v>
      </c>
      <c r="E5" s="268">
        <f t="shared" si="0"/>
        <v>6237160.2699999996</v>
      </c>
      <c r="F5" s="269">
        <f t="shared" ref="F5:F68" si="1">IF(D5=0,0,E5/D5*100)</f>
        <v>65</v>
      </c>
      <c r="G5" s="268">
        <f>G11+G18+G25+G32+G39+G46+G53+G61+G68+G78+G88+G95+G102+G109+G116+G123+G130+G137+G144+G151+G158+G165+G173</f>
        <v>6018412.4400000004</v>
      </c>
      <c r="H5" s="269">
        <f t="shared" ref="H5:H64" si="2">IF(D5=0,0,G5/D5*100)</f>
        <v>63</v>
      </c>
      <c r="I5" s="269">
        <f t="shared" ref="I5:I8" si="3">IF(E5=0,0,G5/E5*100)</f>
        <v>96</v>
      </c>
      <c r="J5" s="268">
        <f t="shared" ref="J5:J8" si="4">D5-G5</f>
        <v>3508899.27</v>
      </c>
      <c r="K5" s="268">
        <f t="shared" ref="K5:K68" si="5">E5-G5</f>
        <v>218747.83</v>
      </c>
      <c r="L5" s="268">
        <f>L11+L18+L25+L32+L39+L46+L53+L61+L68+L78+L88+L95+L102+L109+L116+L123+L130+L137+L144+L151+L158+L165+L173</f>
        <v>134105.98000000001</v>
      </c>
      <c r="M5" s="154"/>
      <c r="N5" s="193" t="b">
        <f>D5='[1]на 01.11.2014'!H13</f>
        <v>1</v>
      </c>
      <c r="O5" s="193" t="b">
        <f>E5='[1]на 01.11.2014'!I13</f>
        <v>1</v>
      </c>
      <c r="P5" s="193" t="b">
        <f>G5='[1]на 01.11.2014'!K13</f>
        <v>1</v>
      </c>
      <c r="Q5" s="193" t="b">
        <f>L5='[1]на 01.11.2014'!O13</f>
        <v>1</v>
      </c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</row>
    <row r="6" spans="1:148" s="34" customFormat="1" ht="141" customHeight="1" x14ac:dyDescent="0.25">
      <c r="A6" s="662"/>
      <c r="B6" s="662"/>
      <c r="C6" s="202" t="s">
        <v>25</v>
      </c>
      <c r="D6" s="268">
        <f t="shared" si="0"/>
        <v>315897.31</v>
      </c>
      <c r="E6" s="268">
        <f t="shared" si="0"/>
        <v>204340.54</v>
      </c>
      <c r="F6" s="269">
        <f t="shared" si="1"/>
        <v>65</v>
      </c>
      <c r="G6" s="268">
        <f>G12+G19+G26+G33+G40+G47+G54+G62+G69+G79+G89+G96+G103+G110+G117+G124+G131+G138+G145+G152+G159+G166+G174</f>
        <v>204340.54</v>
      </c>
      <c r="H6" s="269">
        <f t="shared" si="2"/>
        <v>65</v>
      </c>
      <c r="I6" s="269">
        <f t="shared" si="3"/>
        <v>100</v>
      </c>
      <c r="J6" s="268">
        <f t="shared" si="4"/>
        <v>111556.77</v>
      </c>
      <c r="K6" s="268">
        <f t="shared" si="5"/>
        <v>0</v>
      </c>
      <c r="L6" s="268">
        <f>L12+L19+L26+L33+L40+L47+L54+L62+L69+L79+L89+L96+L103+L110+L117+L124+L131+L138+L145+L152+L159+L166+L174</f>
        <v>26674.95</v>
      </c>
      <c r="M6" s="154"/>
      <c r="N6" s="193" t="b">
        <f>D6='[1]на 01.11.2014'!H15</f>
        <v>1</v>
      </c>
      <c r="O6" s="193" t="b">
        <f>E6='[1]на 01.11.2014'!I15</f>
        <v>1</v>
      </c>
      <c r="P6" s="193" t="b">
        <f>G6='[1]на 01.11.2014'!K15</f>
        <v>1</v>
      </c>
      <c r="Q6" s="193" t="b">
        <f>L6='[1]на 01.11.2014'!O15</f>
        <v>1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</row>
    <row r="7" spans="1:148" s="34" customFormat="1" ht="161.25" customHeight="1" x14ac:dyDescent="0.25">
      <c r="A7" s="662"/>
      <c r="B7" s="662"/>
      <c r="C7" s="202" t="s">
        <v>32</v>
      </c>
      <c r="D7" s="268">
        <f t="shared" si="0"/>
        <v>53160</v>
      </c>
      <c r="E7" s="268">
        <f t="shared" si="0"/>
        <v>13557.89</v>
      </c>
      <c r="F7" s="269">
        <f t="shared" si="1"/>
        <v>26</v>
      </c>
      <c r="G7" s="268">
        <f>G13+G20+G27+G34+G41+G48+G55+G63+G70+G80+G90+G97+G104+G111+G118+G125+G132+G139+G146+G153+G160+G167+G175</f>
        <v>13557.89</v>
      </c>
      <c r="H7" s="269">
        <f t="shared" si="2"/>
        <v>26</v>
      </c>
      <c r="I7" s="269">
        <f t="shared" si="3"/>
        <v>100</v>
      </c>
      <c r="J7" s="268">
        <f t="shared" si="4"/>
        <v>39602.11</v>
      </c>
      <c r="K7" s="268">
        <f t="shared" si="5"/>
        <v>0</v>
      </c>
      <c r="L7" s="268">
        <f>L13+L20+L27+L34+L41+L48+L55+L63+L70+L80+L90+L97+L104+L111+L118+L125+L132+L139+L146+L153+L160+L167+L175</f>
        <v>3729.46</v>
      </c>
      <c r="M7" s="154"/>
      <c r="N7" s="193" t="b">
        <f>D7='[1]на 01.11.2014'!H16</f>
        <v>1</v>
      </c>
      <c r="O7" s="193" t="b">
        <f>E7='[1]на 01.11.2014'!I16</f>
        <v>1</v>
      </c>
      <c r="P7" s="193" t="b">
        <f>G7='[1]на 01.11.2014'!K16</f>
        <v>1</v>
      </c>
      <c r="Q7" s="193" t="b">
        <f>L7='[1]на 01.11.2014'!O16</f>
        <v>1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</row>
    <row r="8" spans="1:148" s="34" customFormat="1" ht="147" customHeight="1" x14ac:dyDescent="0.25">
      <c r="A8" s="662"/>
      <c r="B8" s="662"/>
      <c r="C8" s="203" t="s">
        <v>5</v>
      </c>
      <c r="D8" s="268">
        <f t="shared" si="0"/>
        <v>92160</v>
      </c>
      <c r="E8" s="268">
        <f t="shared" si="0"/>
        <v>34428.629999999997</v>
      </c>
      <c r="F8" s="269">
        <f t="shared" si="1"/>
        <v>37</v>
      </c>
      <c r="G8" s="268">
        <f>G14+G21+G28+G35+G42+G49+G56+G64+G71+G81+G91+G98+G105+G112+G119+G126+G133+G140+G147+G154+G161+G168+G176</f>
        <v>34428.629999999997</v>
      </c>
      <c r="H8" s="269">
        <f t="shared" si="2"/>
        <v>37</v>
      </c>
      <c r="I8" s="269">
        <f t="shared" si="3"/>
        <v>100</v>
      </c>
      <c r="J8" s="268">
        <f t="shared" si="4"/>
        <v>57731.37</v>
      </c>
      <c r="K8" s="268">
        <f t="shared" si="5"/>
        <v>0</v>
      </c>
      <c r="L8" s="268">
        <f>L14+L21+L28+L35+L42+L49+L56+L64+L71+L81+L91+L98+L105+L112+L119+L126+L133+L140+L147+L154+L161+L168+L176</f>
        <v>9411.77</v>
      </c>
      <c r="M8" s="154"/>
      <c r="N8" s="193" t="b">
        <f>D8='[1]на 01.11.2014'!H17</f>
        <v>1</v>
      </c>
      <c r="O8" s="193" t="b">
        <f>E8='[1]на 01.11.2014'!I17</f>
        <v>1</v>
      </c>
      <c r="P8" s="193" t="b">
        <f>G8='[1]на 01.11.2014'!K17</f>
        <v>1</v>
      </c>
      <c r="Q8" s="193" t="b">
        <f>L8='[1]на 01.11.2014'!O17</f>
        <v>1</v>
      </c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</row>
    <row r="9" spans="1:148" s="35" customFormat="1" ht="124.5" customHeight="1" x14ac:dyDescent="0.25">
      <c r="A9" s="662"/>
      <c r="B9" s="662"/>
      <c r="C9" s="204" t="s">
        <v>6</v>
      </c>
      <c r="D9" s="210">
        <f>SUM(D4:D8)</f>
        <v>10162916.91</v>
      </c>
      <c r="E9" s="210">
        <f>SUM(E4:E8)</f>
        <v>6523101.4199999999</v>
      </c>
      <c r="F9" s="211">
        <f t="shared" si="1"/>
        <v>64</v>
      </c>
      <c r="G9" s="210">
        <f>SUM(G4:G8)</f>
        <v>6295285.9500000002</v>
      </c>
      <c r="H9" s="211">
        <f t="shared" si="2"/>
        <v>62</v>
      </c>
      <c r="I9" s="211">
        <f>IF(E9=0,0,G9/E9*100)</f>
        <v>97</v>
      </c>
      <c r="J9" s="210">
        <f>D9-G9</f>
        <v>3867630.96</v>
      </c>
      <c r="K9" s="210">
        <f t="shared" si="5"/>
        <v>227815.47</v>
      </c>
      <c r="L9" s="210">
        <f>SUM(L4:L8)</f>
        <v>256478.75</v>
      </c>
      <c r="M9" s="156"/>
      <c r="N9" s="157" t="b">
        <f>D9='[1]на 01.11.2014'!H11</f>
        <v>1</v>
      </c>
      <c r="O9" s="193" t="b">
        <f>E9='[1]на 01.11.2014'!I11</f>
        <v>1</v>
      </c>
      <c r="P9" s="193" t="b">
        <f>G9='[1]на 01.11.2014'!K11</f>
        <v>1</v>
      </c>
      <c r="Q9" s="193" t="b">
        <f>L9='[1]на 01.11.2014'!O11</f>
        <v>1</v>
      </c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</row>
    <row r="10" spans="1:148" s="34" customFormat="1" ht="84" customHeight="1" x14ac:dyDescent="0.25">
      <c r="A10" s="616">
        <v>1</v>
      </c>
      <c r="B10" s="617" t="str">
        <f>'[1]на 01.11.2014'!B18</f>
        <v>Государственная программа Ханты-Мансийского автономного округа – Югры «Содействие занятости населения в Ханты-Мансийском автономном округе – Югре на 2014-2020 годы» (Королёва Ю.Г.)</v>
      </c>
      <c r="C10" s="29" t="s">
        <v>16</v>
      </c>
      <c r="D10" s="206">
        <f>'[1]на 01.11.2014'!H19</f>
        <v>48.51</v>
      </c>
      <c r="E10" s="206">
        <f>'[1]на 01.11.2014'!I19</f>
        <v>48.51</v>
      </c>
      <c r="F10" s="217">
        <f t="shared" si="1"/>
        <v>100</v>
      </c>
      <c r="G10" s="206">
        <f>'[1]на 01.11.2014'!K19</f>
        <v>48.51</v>
      </c>
      <c r="H10" s="217">
        <f t="shared" si="2"/>
        <v>100</v>
      </c>
      <c r="I10" s="217">
        <f t="shared" ref="I10:I14" si="6">IF(E10=0,0,G10/E10*100)</f>
        <v>100</v>
      </c>
      <c r="J10" s="213">
        <f t="shared" ref="J10:J82" si="7">D10-G10</f>
        <v>0</v>
      </c>
      <c r="K10" s="213">
        <f t="shared" si="5"/>
        <v>0</v>
      </c>
      <c r="L10" s="213">
        <f>'[1]на 01.11.2014'!O19</f>
        <v>0</v>
      </c>
      <c r="M10" s="33"/>
      <c r="N10" s="193">
        <f>J9-J4-J5-J6-J7</f>
        <v>57731.4</v>
      </c>
      <c r="O10" s="194"/>
      <c r="P10" s="193"/>
      <c r="Q10" s="33"/>
      <c r="R10" s="33"/>
      <c r="S10" s="33"/>
      <c r="T10" s="33"/>
      <c r="U10" s="33"/>
      <c r="V10" s="33"/>
      <c r="W10" s="33"/>
      <c r="X10" s="33"/>
      <c r="Y10" s="33"/>
      <c r="Z10" s="155"/>
      <c r="AA10" s="33"/>
      <c r="AB10" s="155"/>
      <c r="AC10" s="33"/>
      <c r="AD10" s="33"/>
      <c r="AE10" s="33"/>
      <c r="AF10" s="155"/>
      <c r="AG10" s="33"/>
      <c r="AH10" s="155"/>
      <c r="AI10" s="33"/>
      <c r="AJ10" s="33"/>
      <c r="AK10" s="33"/>
      <c r="AL10" s="155"/>
      <c r="AM10" s="33"/>
      <c r="AN10" s="155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155"/>
      <c r="BE10" s="33"/>
      <c r="BF10" s="155"/>
      <c r="BG10" s="33"/>
      <c r="BH10" s="33"/>
      <c r="BI10" s="33"/>
      <c r="BJ10" s="155"/>
      <c r="BK10" s="33"/>
      <c r="BL10" s="155"/>
      <c r="BM10" s="33"/>
      <c r="BN10" s="33"/>
      <c r="BO10" s="33"/>
      <c r="BP10" s="155"/>
      <c r="BQ10" s="33"/>
      <c r="BR10" s="33"/>
      <c r="BS10" s="33"/>
      <c r="BT10" s="33"/>
      <c r="BU10" s="33"/>
      <c r="BV10" s="155"/>
      <c r="BW10" s="33"/>
      <c r="BX10" s="155"/>
      <c r="BY10" s="33"/>
      <c r="BZ10" s="33"/>
      <c r="CA10" s="33"/>
      <c r="CB10" s="33"/>
      <c r="CC10" s="33"/>
      <c r="CD10" s="33"/>
      <c r="CE10" s="33"/>
      <c r="CF10" s="33"/>
      <c r="CG10" s="33"/>
      <c r="CH10" s="155"/>
      <c r="CI10" s="33"/>
      <c r="CJ10" s="155"/>
      <c r="CK10" s="33"/>
      <c r="CL10" s="33"/>
      <c r="CM10" s="33"/>
      <c r="CN10" s="155"/>
      <c r="CO10" s="33"/>
      <c r="CP10" s="155"/>
      <c r="CQ10" s="33"/>
      <c r="CR10" s="33"/>
      <c r="CS10" s="33"/>
      <c r="CT10" s="155"/>
      <c r="CU10" s="33"/>
      <c r="CV10" s="155"/>
      <c r="CW10" s="33"/>
      <c r="CX10" s="33"/>
      <c r="CY10" s="33"/>
      <c r="CZ10" s="155"/>
      <c r="DA10" s="33"/>
      <c r="DB10" s="155"/>
      <c r="DC10" s="33"/>
      <c r="DD10" s="33"/>
      <c r="DE10" s="33"/>
      <c r="DF10" s="155"/>
      <c r="DG10" s="33"/>
      <c r="DH10" s="155"/>
      <c r="DI10" s="33"/>
      <c r="DJ10" s="33"/>
      <c r="DK10" s="33"/>
      <c r="DL10" s="155"/>
      <c r="DM10" s="33"/>
      <c r="DN10" s="155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155"/>
      <c r="EK10" s="33"/>
      <c r="EL10" s="155"/>
      <c r="EM10" s="33"/>
      <c r="EN10" s="33"/>
      <c r="EO10" s="33"/>
      <c r="EP10" s="155"/>
      <c r="EQ10" s="33"/>
      <c r="ER10" s="155"/>
    </row>
    <row r="11" spans="1:148" s="34" customFormat="1" ht="84" customHeight="1" x14ac:dyDescent="0.25">
      <c r="A11" s="616"/>
      <c r="B11" s="617"/>
      <c r="C11" s="321" t="s">
        <v>14</v>
      </c>
      <c r="D11" s="213">
        <f>'[1]на 01.11.2014'!H20</f>
        <v>7357.2</v>
      </c>
      <c r="E11" s="213">
        <f>'[1]на 01.11.2014'!I20</f>
        <v>5872.88</v>
      </c>
      <c r="F11" s="270">
        <f>IF(D11=0,0,E11/D11*100)</f>
        <v>80</v>
      </c>
      <c r="G11" s="213">
        <f>'[1]на 01.11.2014'!K20</f>
        <v>4596.55</v>
      </c>
      <c r="H11" s="270">
        <f t="shared" si="2"/>
        <v>62</v>
      </c>
      <c r="I11" s="270">
        <f t="shared" si="6"/>
        <v>78</v>
      </c>
      <c r="J11" s="213">
        <f t="shared" si="7"/>
        <v>2760.65</v>
      </c>
      <c r="K11" s="213">
        <f t="shared" si="5"/>
        <v>1276.33</v>
      </c>
      <c r="L11" s="213">
        <f>'[1]на 01.11.2014'!O20</f>
        <v>72.48</v>
      </c>
      <c r="M11" s="33"/>
      <c r="N11" s="193"/>
      <c r="O11" s="194"/>
      <c r="P11" s="193"/>
      <c r="Q11" s="33"/>
      <c r="R11" s="33"/>
      <c r="S11" s="33"/>
      <c r="T11" s="33"/>
      <c r="U11" s="33"/>
      <c r="V11" s="33"/>
      <c r="W11" s="33"/>
      <c r="X11" s="33"/>
      <c r="Y11" s="33"/>
      <c r="Z11" s="155"/>
      <c r="AA11" s="33"/>
      <c r="AB11" s="155"/>
      <c r="AC11" s="33"/>
      <c r="AD11" s="33"/>
      <c r="AE11" s="33"/>
      <c r="AF11" s="155"/>
      <c r="AG11" s="33"/>
      <c r="AH11" s="155"/>
      <c r="AI11" s="33"/>
      <c r="AJ11" s="33"/>
      <c r="AK11" s="33"/>
      <c r="AL11" s="155"/>
      <c r="AM11" s="33"/>
      <c r="AN11" s="155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155"/>
      <c r="BE11" s="33"/>
      <c r="BF11" s="155"/>
      <c r="BG11" s="33"/>
      <c r="BH11" s="33"/>
      <c r="BI11" s="33"/>
      <c r="BJ11" s="155"/>
      <c r="BK11" s="33"/>
      <c r="BL11" s="155"/>
      <c r="BM11" s="33"/>
      <c r="BN11" s="33"/>
      <c r="BO11" s="33"/>
      <c r="BP11" s="155"/>
      <c r="BQ11" s="33"/>
      <c r="BR11" s="33"/>
      <c r="BS11" s="33"/>
      <c r="BT11" s="33"/>
      <c r="BU11" s="33"/>
      <c r="BV11" s="155"/>
      <c r="BW11" s="33"/>
      <c r="BX11" s="155"/>
      <c r="BY11" s="33"/>
      <c r="BZ11" s="33"/>
      <c r="CA11" s="33"/>
      <c r="CB11" s="33"/>
      <c r="CC11" s="33"/>
      <c r="CD11" s="33"/>
      <c r="CE11" s="33"/>
      <c r="CF11" s="33"/>
      <c r="CG11" s="33"/>
      <c r="CH11" s="155"/>
      <c r="CI11" s="33"/>
      <c r="CJ11" s="155"/>
      <c r="CK11" s="33"/>
      <c r="CL11" s="33"/>
      <c r="CM11" s="33"/>
      <c r="CN11" s="155"/>
      <c r="CO11" s="33"/>
      <c r="CP11" s="155"/>
      <c r="CQ11" s="33"/>
      <c r="CR11" s="33"/>
      <c r="CS11" s="33"/>
      <c r="CT11" s="155"/>
      <c r="CU11" s="33"/>
      <c r="CV11" s="155"/>
      <c r="CW11" s="33"/>
      <c r="CX11" s="33"/>
      <c r="CY11" s="33"/>
      <c r="CZ11" s="155"/>
      <c r="DA11" s="33"/>
      <c r="DB11" s="155"/>
      <c r="DC11" s="33"/>
      <c r="DD11" s="33"/>
      <c r="DE11" s="33"/>
      <c r="DF11" s="155"/>
      <c r="DG11" s="33"/>
      <c r="DH11" s="155"/>
      <c r="DI11" s="33"/>
      <c r="DJ11" s="33"/>
      <c r="DK11" s="33"/>
      <c r="DL11" s="155"/>
      <c r="DM11" s="33"/>
      <c r="DN11" s="155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155"/>
      <c r="EK11" s="33"/>
      <c r="EL11" s="155"/>
      <c r="EM11" s="33"/>
      <c r="EN11" s="33"/>
      <c r="EO11" s="33"/>
      <c r="EP11" s="155"/>
      <c r="EQ11" s="33"/>
      <c r="ER11" s="155"/>
    </row>
    <row r="12" spans="1:148" s="34" customFormat="1" ht="84" customHeight="1" x14ac:dyDescent="0.25">
      <c r="A12" s="616"/>
      <c r="B12" s="617"/>
      <c r="C12" s="321" t="s">
        <v>25</v>
      </c>
      <c r="D12" s="213">
        <f>'[1]на 01.11.2014'!H21</f>
        <v>0</v>
      </c>
      <c r="E12" s="213">
        <f>'[1]на 01.11.2014'!I21</f>
        <v>0</v>
      </c>
      <c r="F12" s="270">
        <f t="shared" si="1"/>
        <v>0</v>
      </c>
      <c r="G12" s="213">
        <f>'[1]на 01.11.2014'!K21</f>
        <v>0</v>
      </c>
      <c r="H12" s="270">
        <f t="shared" si="2"/>
        <v>0</v>
      </c>
      <c r="I12" s="270">
        <f t="shared" si="6"/>
        <v>0</v>
      </c>
      <c r="J12" s="213">
        <f t="shared" si="7"/>
        <v>0</v>
      </c>
      <c r="K12" s="213">
        <f t="shared" si="5"/>
        <v>0</v>
      </c>
      <c r="L12" s="213">
        <f>'[1]на 01.11.2014'!O21</f>
        <v>0</v>
      </c>
      <c r="M12" s="33"/>
      <c r="N12" s="193"/>
      <c r="O12" s="194"/>
      <c r="P12" s="193"/>
      <c r="Q12" s="33"/>
      <c r="R12" s="33"/>
      <c r="S12" s="33"/>
      <c r="T12" s="33"/>
      <c r="U12" s="33"/>
      <c r="V12" s="33"/>
      <c r="W12" s="33"/>
      <c r="X12" s="33"/>
      <c r="Y12" s="33"/>
      <c r="Z12" s="155"/>
      <c r="AA12" s="33"/>
      <c r="AB12" s="155"/>
      <c r="AC12" s="33"/>
      <c r="AD12" s="33"/>
      <c r="AE12" s="33"/>
      <c r="AF12" s="155"/>
      <c r="AG12" s="33"/>
      <c r="AH12" s="155"/>
      <c r="AI12" s="33"/>
      <c r="AJ12" s="33"/>
      <c r="AK12" s="33"/>
      <c r="AL12" s="155"/>
      <c r="AM12" s="33"/>
      <c r="AN12" s="155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155"/>
      <c r="BE12" s="33"/>
      <c r="BF12" s="155"/>
      <c r="BG12" s="33"/>
      <c r="BH12" s="33"/>
      <c r="BI12" s="33"/>
      <c r="BJ12" s="155"/>
      <c r="BK12" s="33"/>
      <c r="BL12" s="155"/>
      <c r="BM12" s="33"/>
      <c r="BN12" s="33"/>
      <c r="BO12" s="33"/>
      <c r="BP12" s="155"/>
      <c r="BQ12" s="33"/>
      <c r="BR12" s="33"/>
      <c r="BS12" s="33"/>
      <c r="BT12" s="33"/>
      <c r="BU12" s="33"/>
      <c r="BV12" s="155"/>
      <c r="BW12" s="33"/>
      <c r="BX12" s="155"/>
      <c r="BY12" s="33"/>
      <c r="BZ12" s="33"/>
      <c r="CA12" s="33"/>
      <c r="CB12" s="33"/>
      <c r="CC12" s="33"/>
      <c r="CD12" s="33"/>
      <c r="CE12" s="33"/>
      <c r="CF12" s="33"/>
      <c r="CG12" s="33"/>
      <c r="CH12" s="155"/>
      <c r="CI12" s="33"/>
      <c r="CJ12" s="155"/>
      <c r="CK12" s="33"/>
      <c r="CL12" s="33"/>
      <c r="CM12" s="33"/>
      <c r="CN12" s="155"/>
      <c r="CO12" s="33"/>
      <c r="CP12" s="155"/>
      <c r="CQ12" s="33"/>
      <c r="CR12" s="33"/>
      <c r="CS12" s="33"/>
      <c r="CT12" s="155"/>
      <c r="CU12" s="33"/>
      <c r="CV12" s="155"/>
      <c r="CW12" s="33"/>
      <c r="CX12" s="33"/>
      <c r="CY12" s="33"/>
      <c r="CZ12" s="155"/>
      <c r="DA12" s="33"/>
      <c r="DB12" s="155"/>
      <c r="DC12" s="33"/>
      <c r="DD12" s="33"/>
      <c r="DE12" s="33"/>
      <c r="DF12" s="155"/>
      <c r="DG12" s="33"/>
      <c r="DH12" s="155"/>
      <c r="DI12" s="33"/>
      <c r="DJ12" s="33"/>
      <c r="DK12" s="33"/>
      <c r="DL12" s="155"/>
      <c r="DM12" s="33"/>
      <c r="DN12" s="155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155"/>
      <c r="EK12" s="33"/>
      <c r="EL12" s="155"/>
      <c r="EM12" s="33"/>
      <c r="EN12" s="33"/>
      <c r="EO12" s="33"/>
      <c r="EP12" s="155"/>
      <c r="EQ12" s="33"/>
      <c r="ER12" s="155"/>
    </row>
    <row r="13" spans="1:148" s="34" customFormat="1" ht="84" customHeight="1" x14ac:dyDescent="0.25">
      <c r="A13" s="616"/>
      <c r="B13" s="617"/>
      <c r="C13" s="321" t="s">
        <v>32</v>
      </c>
      <c r="D13" s="213">
        <f>'[1]на 01.11.2014'!H22</f>
        <v>0</v>
      </c>
      <c r="E13" s="213">
        <f>'[1]на 01.11.2014'!I22</f>
        <v>0</v>
      </c>
      <c r="F13" s="270">
        <f t="shared" si="1"/>
        <v>0</v>
      </c>
      <c r="G13" s="213">
        <f>'[1]на 01.11.2014'!K22</f>
        <v>0</v>
      </c>
      <c r="H13" s="270">
        <f t="shared" si="2"/>
        <v>0</v>
      </c>
      <c r="I13" s="270">
        <f t="shared" si="6"/>
        <v>0</v>
      </c>
      <c r="J13" s="213">
        <f t="shared" si="7"/>
        <v>0</v>
      </c>
      <c r="K13" s="213">
        <f t="shared" si="5"/>
        <v>0</v>
      </c>
      <c r="L13" s="213">
        <f>'[1]на 01.11.2014'!O22</f>
        <v>0</v>
      </c>
      <c r="M13" s="33"/>
      <c r="N13" s="193"/>
      <c r="O13" s="194"/>
      <c r="P13" s="193"/>
      <c r="Q13" s="33"/>
      <c r="R13" s="33"/>
      <c r="S13" s="33"/>
      <c r="T13" s="33"/>
      <c r="U13" s="33"/>
      <c r="V13" s="33"/>
      <c r="W13" s="33"/>
      <c r="X13" s="33"/>
      <c r="Y13" s="33"/>
      <c r="Z13" s="155"/>
      <c r="AA13" s="33"/>
      <c r="AB13" s="155"/>
      <c r="AC13" s="33"/>
      <c r="AD13" s="33"/>
      <c r="AE13" s="33"/>
      <c r="AF13" s="155"/>
      <c r="AG13" s="33"/>
      <c r="AH13" s="155"/>
      <c r="AI13" s="33"/>
      <c r="AJ13" s="33"/>
      <c r="AK13" s="33"/>
      <c r="AL13" s="155"/>
      <c r="AM13" s="33"/>
      <c r="AN13" s="155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155"/>
      <c r="BE13" s="33"/>
      <c r="BF13" s="155"/>
      <c r="BG13" s="33"/>
      <c r="BH13" s="33"/>
      <c r="BI13" s="33"/>
      <c r="BJ13" s="155"/>
      <c r="BK13" s="33"/>
      <c r="BL13" s="155"/>
      <c r="BM13" s="33"/>
      <c r="BN13" s="33"/>
      <c r="BO13" s="33"/>
      <c r="BP13" s="155"/>
      <c r="BQ13" s="33"/>
      <c r="BR13" s="33"/>
      <c r="BS13" s="33"/>
      <c r="BT13" s="33"/>
      <c r="BU13" s="33"/>
      <c r="BV13" s="155"/>
      <c r="BW13" s="33"/>
      <c r="BX13" s="155"/>
      <c r="BY13" s="33"/>
      <c r="BZ13" s="33"/>
      <c r="CA13" s="33"/>
      <c r="CB13" s="33"/>
      <c r="CC13" s="33"/>
      <c r="CD13" s="33"/>
      <c r="CE13" s="33"/>
      <c r="CF13" s="33"/>
      <c r="CG13" s="33"/>
      <c r="CH13" s="155"/>
      <c r="CI13" s="33"/>
      <c r="CJ13" s="155"/>
      <c r="CK13" s="33"/>
      <c r="CL13" s="33"/>
      <c r="CM13" s="33"/>
      <c r="CN13" s="155"/>
      <c r="CO13" s="33"/>
      <c r="CP13" s="155"/>
      <c r="CQ13" s="33"/>
      <c r="CR13" s="33"/>
      <c r="CS13" s="33"/>
      <c r="CT13" s="155"/>
      <c r="CU13" s="33"/>
      <c r="CV13" s="155"/>
      <c r="CW13" s="33"/>
      <c r="CX13" s="33"/>
      <c r="CY13" s="33"/>
      <c r="CZ13" s="155"/>
      <c r="DA13" s="33"/>
      <c r="DB13" s="155"/>
      <c r="DC13" s="33"/>
      <c r="DD13" s="33"/>
      <c r="DE13" s="33"/>
      <c r="DF13" s="155"/>
      <c r="DG13" s="33"/>
      <c r="DH13" s="155"/>
      <c r="DI13" s="33"/>
      <c r="DJ13" s="33"/>
      <c r="DK13" s="33"/>
      <c r="DL13" s="155"/>
      <c r="DM13" s="33"/>
      <c r="DN13" s="155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155"/>
      <c r="EK13" s="33"/>
      <c r="EL13" s="155"/>
      <c r="EM13" s="33"/>
      <c r="EN13" s="33"/>
      <c r="EO13" s="33"/>
      <c r="EP13" s="155"/>
      <c r="EQ13" s="33"/>
      <c r="ER13" s="155"/>
    </row>
    <row r="14" spans="1:148" s="34" customFormat="1" ht="84" customHeight="1" x14ac:dyDescent="0.25">
      <c r="A14" s="616"/>
      <c r="B14" s="617"/>
      <c r="C14" s="30" t="s">
        <v>5</v>
      </c>
      <c r="D14" s="213">
        <f>'[1]на 01.11.2014'!H23</f>
        <v>0</v>
      </c>
      <c r="E14" s="213">
        <f>'[1]на 01.11.2014'!I23</f>
        <v>0</v>
      </c>
      <c r="F14" s="270">
        <f t="shared" si="1"/>
        <v>0</v>
      </c>
      <c r="G14" s="213">
        <f>'[1]на 01.11.2014'!K23</f>
        <v>0</v>
      </c>
      <c r="H14" s="270">
        <f t="shared" si="2"/>
        <v>0</v>
      </c>
      <c r="I14" s="270">
        <f t="shared" si="6"/>
        <v>0</v>
      </c>
      <c r="J14" s="213">
        <f t="shared" si="7"/>
        <v>0</v>
      </c>
      <c r="K14" s="213">
        <f t="shared" si="5"/>
        <v>0</v>
      </c>
      <c r="L14" s="213">
        <f>'[1]на 01.11.2014'!O23</f>
        <v>0</v>
      </c>
      <c r="M14" s="33"/>
      <c r="N14" s="193"/>
      <c r="O14" s="194"/>
      <c r="P14" s="193"/>
      <c r="Q14" s="33"/>
      <c r="R14" s="33"/>
      <c r="S14" s="33"/>
      <c r="T14" s="33"/>
      <c r="U14" s="33"/>
      <c r="V14" s="33"/>
      <c r="W14" s="33"/>
      <c r="X14" s="33"/>
      <c r="Y14" s="33"/>
      <c r="Z14" s="155"/>
      <c r="AA14" s="33"/>
      <c r="AB14" s="155"/>
      <c r="AC14" s="33"/>
      <c r="AD14" s="33"/>
      <c r="AE14" s="33"/>
      <c r="AF14" s="155"/>
      <c r="AG14" s="33"/>
      <c r="AH14" s="155"/>
      <c r="AI14" s="33"/>
      <c r="AJ14" s="33"/>
      <c r="AK14" s="33"/>
      <c r="AL14" s="155"/>
      <c r="AM14" s="33"/>
      <c r="AN14" s="155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155"/>
      <c r="BE14" s="33"/>
      <c r="BF14" s="155"/>
      <c r="BG14" s="33"/>
      <c r="BH14" s="33"/>
      <c r="BI14" s="33"/>
      <c r="BJ14" s="155"/>
      <c r="BK14" s="33"/>
      <c r="BL14" s="155"/>
      <c r="BM14" s="33"/>
      <c r="BN14" s="33"/>
      <c r="BO14" s="33"/>
      <c r="BP14" s="155"/>
      <c r="BQ14" s="33"/>
      <c r="BR14" s="33"/>
      <c r="BS14" s="33"/>
      <c r="BT14" s="33"/>
      <c r="BU14" s="33"/>
      <c r="BV14" s="155"/>
      <c r="BW14" s="33"/>
      <c r="BX14" s="155"/>
      <c r="BY14" s="33"/>
      <c r="BZ14" s="33"/>
      <c r="CA14" s="33"/>
      <c r="CB14" s="33"/>
      <c r="CC14" s="33"/>
      <c r="CD14" s="33"/>
      <c r="CE14" s="33"/>
      <c r="CF14" s="33"/>
      <c r="CG14" s="33"/>
      <c r="CH14" s="155"/>
      <c r="CI14" s="33"/>
      <c r="CJ14" s="155"/>
      <c r="CK14" s="33"/>
      <c r="CL14" s="33"/>
      <c r="CM14" s="33"/>
      <c r="CN14" s="155"/>
      <c r="CO14" s="33"/>
      <c r="CP14" s="155"/>
      <c r="CQ14" s="33"/>
      <c r="CR14" s="33"/>
      <c r="CS14" s="33"/>
      <c r="CT14" s="155"/>
      <c r="CU14" s="33"/>
      <c r="CV14" s="155"/>
      <c r="CW14" s="33"/>
      <c r="CX14" s="33"/>
      <c r="CY14" s="33"/>
      <c r="CZ14" s="155"/>
      <c r="DA14" s="33"/>
      <c r="DB14" s="155"/>
      <c r="DC14" s="33"/>
      <c r="DD14" s="33"/>
      <c r="DE14" s="33"/>
      <c r="DF14" s="155"/>
      <c r="DG14" s="33"/>
      <c r="DH14" s="155"/>
      <c r="DI14" s="33"/>
      <c r="DJ14" s="33"/>
      <c r="DK14" s="33"/>
      <c r="DL14" s="155"/>
      <c r="DM14" s="33"/>
      <c r="DN14" s="155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155"/>
      <c r="EK14" s="33"/>
      <c r="EL14" s="155"/>
      <c r="EM14" s="33"/>
      <c r="EN14" s="33"/>
      <c r="EO14" s="33"/>
      <c r="EP14" s="155"/>
      <c r="EQ14" s="33"/>
      <c r="ER14" s="155"/>
    </row>
    <row r="15" spans="1:148" s="197" customFormat="1" ht="84" customHeight="1" x14ac:dyDescent="0.25">
      <c r="A15" s="616"/>
      <c r="B15" s="617"/>
      <c r="C15" s="158" t="s">
        <v>6</v>
      </c>
      <c r="D15" s="207">
        <f>SUM(D10:D14)</f>
        <v>7405.71</v>
      </c>
      <c r="E15" s="207">
        <f>SUM(E10:E14)</f>
        <v>5921.39</v>
      </c>
      <c r="F15" s="209">
        <f>IF(D15=0,0,E15/D15*100)</f>
        <v>80</v>
      </c>
      <c r="G15" s="207">
        <f>G14+G12+G11+G10</f>
        <v>4645.0600000000004</v>
      </c>
      <c r="H15" s="209">
        <f>IF(D15=0,0,G15/D15*100)</f>
        <v>63</v>
      </c>
      <c r="I15" s="209">
        <f>IF(E15=0,0,G15/E15*100)</f>
        <v>78</v>
      </c>
      <c r="J15" s="207">
        <f>D15-G15</f>
        <v>2760.65</v>
      </c>
      <c r="K15" s="207">
        <f t="shared" si="5"/>
        <v>1276.33</v>
      </c>
      <c r="L15" s="207">
        <f>L14+L12+L11+L10</f>
        <v>72.48</v>
      </c>
      <c r="M15" s="195"/>
      <c r="N15" s="196" t="b">
        <f>D15='[1]на 01.11.2014'!H18</f>
        <v>1</v>
      </c>
      <c r="O15" s="196" t="b">
        <f>E15='[1]на 01.11.2014'!I18</f>
        <v>1</v>
      </c>
      <c r="P15" s="196" t="b">
        <f>L15='[1]на 01.11.2014'!O18</f>
        <v>1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6"/>
      <c r="AA15" s="195"/>
      <c r="AB15" s="196"/>
      <c r="AC15" s="195"/>
      <c r="AD15" s="195"/>
      <c r="AE15" s="195"/>
      <c r="AF15" s="196"/>
      <c r="AG15" s="195"/>
      <c r="AH15" s="196"/>
      <c r="AI15" s="195"/>
      <c r="AJ15" s="195"/>
      <c r="AK15" s="195"/>
      <c r="AL15" s="196"/>
      <c r="AM15" s="195"/>
      <c r="AN15" s="196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6"/>
      <c r="BE15" s="195"/>
      <c r="BF15" s="196"/>
      <c r="BG15" s="195"/>
      <c r="BH15" s="195"/>
      <c r="BI15" s="195"/>
      <c r="BJ15" s="196"/>
      <c r="BK15" s="195"/>
      <c r="BL15" s="196"/>
      <c r="BM15" s="195"/>
      <c r="BN15" s="195"/>
      <c r="BO15" s="195"/>
      <c r="BP15" s="196"/>
      <c r="BQ15" s="195"/>
      <c r="BR15" s="195"/>
      <c r="BS15" s="195"/>
      <c r="BT15" s="195"/>
      <c r="BU15" s="195"/>
      <c r="BV15" s="196"/>
      <c r="BW15" s="195"/>
      <c r="BX15" s="196"/>
      <c r="BY15" s="195"/>
      <c r="BZ15" s="195"/>
      <c r="CA15" s="195"/>
      <c r="CB15" s="195"/>
      <c r="CC15" s="195"/>
      <c r="CD15" s="195"/>
      <c r="CE15" s="195"/>
      <c r="CF15" s="195"/>
      <c r="CG15" s="195"/>
      <c r="CH15" s="196"/>
      <c r="CI15" s="195"/>
      <c r="CJ15" s="196"/>
      <c r="CK15" s="195"/>
      <c r="CL15" s="195"/>
      <c r="CM15" s="195"/>
      <c r="CN15" s="196"/>
      <c r="CO15" s="195"/>
      <c r="CP15" s="196"/>
      <c r="CQ15" s="195"/>
      <c r="CR15" s="195"/>
      <c r="CS15" s="195"/>
      <c r="CT15" s="196"/>
      <c r="CU15" s="195"/>
      <c r="CV15" s="196"/>
      <c r="CW15" s="195"/>
      <c r="CX15" s="195"/>
      <c r="CY15" s="195"/>
      <c r="CZ15" s="196"/>
      <c r="DA15" s="195"/>
      <c r="DB15" s="196"/>
      <c r="DC15" s="195"/>
      <c r="DD15" s="195"/>
      <c r="DE15" s="195"/>
      <c r="DF15" s="196"/>
      <c r="DG15" s="195"/>
      <c r="DH15" s="196"/>
      <c r="DI15" s="195"/>
      <c r="DJ15" s="195"/>
      <c r="DK15" s="195"/>
      <c r="DL15" s="196"/>
      <c r="DM15" s="195"/>
      <c r="DN15" s="196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6"/>
      <c r="EK15" s="195"/>
      <c r="EL15" s="196"/>
      <c r="EM15" s="195"/>
      <c r="EN15" s="195"/>
      <c r="EO15" s="195"/>
      <c r="EP15" s="196"/>
      <c r="EQ15" s="195"/>
      <c r="ER15" s="196"/>
    </row>
    <row r="16" spans="1:148" s="197" customFormat="1" ht="206.25" customHeight="1" x14ac:dyDescent="0.25">
      <c r="A16" s="651" t="s">
        <v>225</v>
      </c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20"/>
      <c r="M16" s="195"/>
      <c r="N16" s="196"/>
      <c r="O16" s="195"/>
      <c r="P16" s="196"/>
      <c r="Q16" s="195"/>
      <c r="R16" s="195"/>
      <c r="S16" s="195"/>
      <c r="T16" s="195"/>
      <c r="U16" s="195"/>
      <c r="V16" s="195"/>
      <c r="W16" s="195"/>
      <c r="X16" s="195"/>
      <c r="Y16" s="195"/>
      <c r="Z16" s="196"/>
      <c r="AA16" s="195"/>
      <c r="AB16" s="196"/>
      <c r="AC16" s="195"/>
      <c r="AD16" s="195"/>
      <c r="AE16" s="195"/>
      <c r="AF16" s="196"/>
      <c r="AG16" s="195"/>
      <c r="AH16" s="196"/>
      <c r="AI16" s="195"/>
      <c r="AJ16" s="195"/>
      <c r="AK16" s="195"/>
      <c r="AL16" s="196"/>
      <c r="AM16" s="195"/>
      <c r="AN16" s="196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6"/>
      <c r="BE16" s="195"/>
      <c r="BF16" s="196"/>
      <c r="BG16" s="195"/>
      <c r="BH16" s="195"/>
      <c r="BI16" s="195"/>
      <c r="BJ16" s="196"/>
      <c r="BK16" s="195"/>
      <c r="BL16" s="196"/>
      <c r="BM16" s="195"/>
      <c r="BN16" s="195"/>
      <c r="BO16" s="195"/>
      <c r="BP16" s="196"/>
      <c r="BQ16" s="195"/>
      <c r="BR16" s="195"/>
      <c r="BS16" s="195"/>
      <c r="BT16" s="195"/>
      <c r="BU16" s="195"/>
      <c r="BV16" s="196"/>
      <c r="BW16" s="195"/>
      <c r="BX16" s="196"/>
      <c r="BY16" s="195"/>
      <c r="BZ16" s="195"/>
      <c r="CA16" s="195"/>
      <c r="CB16" s="195"/>
      <c r="CC16" s="195"/>
      <c r="CD16" s="195"/>
      <c r="CE16" s="195"/>
      <c r="CF16" s="195"/>
      <c r="CG16" s="195"/>
      <c r="CH16" s="196"/>
      <c r="CI16" s="195"/>
      <c r="CJ16" s="196"/>
      <c r="CK16" s="195"/>
      <c r="CL16" s="195"/>
      <c r="CM16" s="195"/>
      <c r="CN16" s="196"/>
      <c r="CO16" s="195"/>
      <c r="CP16" s="196"/>
      <c r="CQ16" s="195"/>
      <c r="CR16" s="195"/>
      <c r="CS16" s="195"/>
      <c r="CT16" s="196"/>
      <c r="CU16" s="195"/>
      <c r="CV16" s="196"/>
      <c r="CW16" s="195"/>
      <c r="CX16" s="195"/>
      <c r="CY16" s="195"/>
      <c r="CZ16" s="196"/>
      <c r="DA16" s="195"/>
      <c r="DB16" s="196"/>
      <c r="DC16" s="195"/>
      <c r="DD16" s="195"/>
      <c r="DE16" s="195"/>
      <c r="DF16" s="196"/>
      <c r="DG16" s="195"/>
      <c r="DH16" s="196"/>
      <c r="DI16" s="195"/>
      <c r="DJ16" s="195"/>
      <c r="DK16" s="195"/>
      <c r="DL16" s="196"/>
      <c r="DM16" s="195"/>
      <c r="DN16" s="196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6"/>
      <c r="EK16" s="195"/>
      <c r="EL16" s="196"/>
      <c r="EM16" s="195"/>
      <c r="EN16" s="195"/>
      <c r="EO16" s="195"/>
      <c r="EP16" s="196"/>
      <c r="EQ16" s="195"/>
      <c r="ER16" s="196"/>
    </row>
    <row r="17" spans="1:148" s="34" customFormat="1" ht="84" customHeight="1" x14ac:dyDescent="0.25">
      <c r="A17" s="616">
        <v>2</v>
      </c>
      <c r="B17" s="617" t="str">
        <f>'[1]на 01.11.2014'!B66</f>
        <v>Государственная программа "Развитие культуры и туризма в Ханты-Мансийском автономном округе - Югре на 2014-2020 годы" (Грищенкова Г.Р.)</v>
      </c>
      <c r="C17" s="29" t="s">
        <v>16</v>
      </c>
      <c r="D17" s="213">
        <f>'[1]на 01.11.2014'!H67</f>
        <v>0</v>
      </c>
      <c r="E17" s="213">
        <f>'[1]на 01.11.2014'!I67</f>
        <v>0</v>
      </c>
      <c r="F17" s="270">
        <f t="shared" si="1"/>
        <v>0</v>
      </c>
      <c r="G17" s="213">
        <f>'[1]на 01.11.2014'!K67</f>
        <v>0</v>
      </c>
      <c r="H17" s="270">
        <f t="shared" ref="H17:H21" si="8">IF(D17=0,0,G17/D17*100)</f>
        <v>0</v>
      </c>
      <c r="I17" s="270">
        <f t="shared" ref="I17:I82" si="9">IF(E17=0,0,G17/E17*100)</f>
        <v>0</v>
      </c>
      <c r="J17" s="213">
        <f t="shared" ref="J17:J21" si="10">D17-G17</f>
        <v>0</v>
      </c>
      <c r="K17" s="213">
        <f t="shared" ref="K17:K21" si="11">E17-G17</f>
        <v>0</v>
      </c>
      <c r="L17" s="213">
        <f>'[1]на 01.11.2014'!O67</f>
        <v>0</v>
      </c>
      <c r="M17" s="33"/>
      <c r="N17" s="193"/>
      <c r="O17" s="194"/>
      <c r="P17" s="193"/>
      <c r="Q17" s="33"/>
      <c r="R17" s="33"/>
      <c r="S17" s="33"/>
      <c r="T17" s="33"/>
      <c r="U17" s="33"/>
      <c r="V17" s="33"/>
      <c r="W17" s="33"/>
      <c r="X17" s="33"/>
      <c r="Y17" s="33"/>
      <c r="Z17" s="155"/>
      <c r="AA17" s="33"/>
      <c r="AB17" s="155"/>
      <c r="AC17" s="33"/>
      <c r="AD17" s="33"/>
      <c r="AE17" s="33"/>
      <c r="AF17" s="155"/>
      <c r="AG17" s="33"/>
      <c r="AH17" s="155"/>
      <c r="AI17" s="33"/>
      <c r="AJ17" s="33"/>
      <c r="AK17" s="33"/>
      <c r="AL17" s="155"/>
      <c r="AM17" s="33"/>
      <c r="AN17" s="155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155"/>
      <c r="BE17" s="33"/>
      <c r="BF17" s="155"/>
      <c r="BG17" s="33"/>
      <c r="BH17" s="33"/>
      <c r="BI17" s="33"/>
      <c r="BJ17" s="155"/>
      <c r="BK17" s="33"/>
      <c r="BL17" s="155"/>
      <c r="BM17" s="33"/>
      <c r="BN17" s="33"/>
      <c r="BO17" s="33"/>
      <c r="BP17" s="155"/>
      <c r="BQ17" s="33"/>
      <c r="BR17" s="33"/>
      <c r="BS17" s="33"/>
      <c r="BT17" s="33"/>
      <c r="BU17" s="33"/>
      <c r="BV17" s="155"/>
      <c r="BW17" s="33"/>
      <c r="BX17" s="155"/>
      <c r="BY17" s="33"/>
      <c r="BZ17" s="33"/>
      <c r="CA17" s="33"/>
      <c r="CB17" s="33"/>
      <c r="CC17" s="33"/>
      <c r="CD17" s="33"/>
      <c r="CE17" s="33"/>
      <c r="CF17" s="33"/>
      <c r="CG17" s="33"/>
      <c r="CH17" s="155"/>
      <c r="CI17" s="33"/>
      <c r="CJ17" s="155"/>
      <c r="CK17" s="33"/>
      <c r="CL17" s="33"/>
      <c r="CM17" s="33"/>
      <c r="CN17" s="155"/>
      <c r="CO17" s="33"/>
      <c r="CP17" s="155"/>
      <c r="CQ17" s="33"/>
      <c r="CR17" s="33"/>
      <c r="CS17" s="33"/>
      <c r="CT17" s="155"/>
      <c r="CU17" s="33"/>
      <c r="CV17" s="155"/>
      <c r="CW17" s="33"/>
      <c r="CX17" s="33"/>
      <c r="CY17" s="33"/>
      <c r="CZ17" s="155"/>
      <c r="DA17" s="33"/>
      <c r="DB17" s="155"/>
      <c r="DC17" s="33"/>
      <c r="DD17" s="33"/>
      <c r="DE17" s="33"/>
      <c r="DF17" s="155"/>
      <c r="DG17" s="33"/>
      <c r="DH17" s="155"/>
      <c r="DI17" s="33"/>
      <c r="DJ17" s="33"/>
      <c r="DK17" s="33"/>
      <c r="DL17" s="155"/>
      <c r="DM17" s="33"/>
      <c r="DN17" s="155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155"/>
      <c r="EK17" s="33"/>
      <c r="EL17" s="155"/>
      <c r="EM17" s="33"/>
      <c r="EN17" s="33"/>
      <c r="EO17" s="33"/>
      <c r="EP17" s="155"/>
      <c r="EQ17" s="33"/>
      <c r="ER17" s="155"/>
    </row>
    <row r="18" spans="1:148" s="34" customFormat="1" ht="84" customHeight="1" x14ac:dyDescent="0.25">
      <c r="A18" s="616"/>
      <c r="B18" s="617"/>
      <c r="C18" s="321" t="s">
        <v>14</v>
      </c>
      <c r="D18" s="213">
        <f>'[1]на 01.11.2014'!H68</f>
        <v>50579.14</v>
      </c>
      <c r="E18" s="213">
        <f>'[1]на 01.11.2014'!I68</f>
        <v>3423.5</v>
      </c>
      <c r="F18" s="271">
        <f t="shared" si="1"/>
        <v>6.8</v>
      </c>
      <c r="G18" s="213">
        <f>'[1]на 01.11.2014'!K68</f>
        <v>2314.62</v>
      </c>
      <c r="H18" s="270">
        <f t="shared" si="8"/>
        <v>5</v>
      </c>
      <c r="I18" s="270">
        <f t="shared" si="9"/>
        <v>68</v>
      </c>
      <c r="J18" s="213">
        <f t="shared" si="10"/>
        <v>48264.52</v>
      </c>
      <c r="K18" s="213">
        <f t="shared" si="11"/>
        <v>1108.8800000000001</v>
      </c>
      <c r="L18" s="213">
        <f>'[1]на 01.11.2014'!O68</f>
        <v>0</v>
      </c>
      <c r="M18" s="33"/>
      <c r="N18" s="193"/>
      <c r="O18" s="194"/>
      <c r="P18" s="193"/>
      <c r="Q18" s="33"/>
      <c r="R18" s="33"/>
      <c r="S18" s="33"/>
      <c r="T18" s="33"/>
      <c r="U18" s="33"/>
      <c r="V18" s="33"/>
      <c r="W18" s="33"/>
      <c r="X18" s="33"/>
      <c r="Y18" s="33"/>
      <c r="Z18" s="155"/>
      <c r="AA18" s="33"/>
      <c r="AB18" s="155"/>
      <c r="AC18" s="33"/>
      <c r="AD18" s="33"/>
      <c r="AE18" s="33"/>
      <c r="AF18" s="155"/>
      <c r="AG18" s="33"/>
      <c r="AH18" s="155"/>
      <c r="AI18" s="33"/>
      <c r="AJ18" s="33"/>
      <c r="AK18" s="33"/>
      <c r="AL18" s="155"/>
      <c r="AM18" s="33"/>
      <c r="AN18" s="155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155"/>
      <c r="BE18" s="33"/>
      <c r="BF18" s="155"/>
      <c r="BG18" s="33"/>
      <c r="BH18" s="33"/>
      <c r="BI18" s="33"/>
      <c r="BJ18" s="155"/>
      <c r="BK18" s="33"/>
      <c r="BL18" s="155"/>
      <c r="BM18" s="33"/>
      <c r="BN18" s="33"/>
      <c r="BO18" s="33"/>
      <c r="BP18" s="155"/>
      <c r="BQ18" s="33"/>
      <c r="BR18" s="33"/>
      <c r="BS18" s="33"/>
      <c r="BT18" s="33"/>
      <c r="BU18" s="33"/>
      <c r="BV18" s="155"/>
      <c r="BW18" s="33"/>
      <c r="BX18" s="155"/>
      <c r="BY18" s="33"/>
      <c r="BZ18" s="33"/>
      <c r="CA18" s="33"/>
      <c r="CB18" s="33"/>
      <c r="CC18" s="33"/>
      <c r="CD18" s="33"/>
      <c r="CE18" s="33"/>
      <c r="CF18" s="33"/>
      <c r="CG18" s="33"/>
      <c r="CH18" s="155"/>
      <c r="CI18" s="33"/>
      <c r="CJ18" s="155"/>
      <c r="CK18" s="33"/>
      <c r="CL18" s="33"/>
      <c r="CM18" s="33"/>
      <c r="CN18" s="155"/>
      <c r="CO18" s="33"/>
      <c r="CP18" s="155"/>
      <c r="CQ18" s="33"/>
      <c r="CR18" s="33"/>
      <c r="CS18" s="33"/>
      <c r="CT18" s="155"/>
      <c r="CU18" s="33"/>
      <c r="CV18" s="155"/>
      <c r="CW18" s="33"/>
      <c r="CX18" s="33"/>
      <c r="CY18" s="33"/>
      <c r="CZ18" s="155"/>
      <c r="DA18" s="33"/>
      <c r="DB18" s="155"/>
      <c r="DC18" s="33"/>
      <c r="DD18" s="33"/>
      <c r="DE18" s="33"/>
      <c r="DF18" s="155"/>
      <c r="DG18" s="33"/>
      <c r="DH18" s="155"/>
      <c r="DI18" s="33"/>
      <c r="DJ18" s="33"/>
      <c r="DK18" s="33"/>
      <c r="DL18" s="155"/>
      <c r="DM18" s="33"/>
      <c r="DN18" s="155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155"/>
      <c r="EK18" s="33"/>
      <c r="EL18" s="155"/>
      <c r="EM18" s="33"/>
      <c r="EN18" s="33"/>
      <c r="EO18" s="33"/>
      <c r="EP18" s="155"/>
      <c r="EQ18" s="33"/>
      <c r="ER18" s="155"/>
    </row>
    <row r="19" spans="1:148" s="34" customFormat="1" ht="84" customHeight="1" x14ac:dyDescent="0.25">
      <c r="A19" s="616"/>
      <c r="B19" s="617"/>
      <c r="C19" s="321" t="s">
        <v>25</v>
      </c>
      <c r="D19" s="213">
        <f>'[1]на 01.11.2014'!H69</f>
        <v>5850.9</v>
      </c>
      <c r="E19" s="213">
        <f>'[1]на 01.11.2014'!I69</f>
        <v>611.6</v>
      </c>
      <c r="F19" s="270">
        <f t="shared" si="1"/>
        <v>10</v>
      </c>
      <c r="G19" s="213">
        <f>'[1]на 01.11.2014'!K69</f>
        <v>611.6</v>
      </c>
      <c r="H19" s="270">
        <f t="shared" si="8"/>
        <v>10</v>
      </c>
      <c r="I19" s="270">
        <f t="shared" si="9"/>
        <v>100</v>
      </c>
      <c r="J19" s="213">
        <f t="shared" si="10"/>
        <v>5239.3</v>
      </c>
      <c r="K19" s="213">
        <f t="shared" si="11"/>
        <v>0</v>
      </c>
      <c r="L19" s="213">
        <f>'[1]на 01.11.2014'!O69</f>
        <v>0</v>
      </c>
      <c r="M19" s="33"/>
      <c r="N19" s="193"/>
      <c r="O19" s="194"/>
      <c r="P19" s="193"/>
      <c r="Q19" s="33"/>
      <c r="R19" s="33"/>
      <c r="S19" s="33"/>
      <c r="T19" s="33"/>
      <c r="U19" s="33"/>
      <c r="V19" s="33"/>
      <c r="W19" s="33"/>
      <c r="X19" s="33"/>
      <c r="Y19" s="33"/>
      <c r="Z19" s="155"/>
      <c r="AA19" s="33"/>
      <c r="AB19" s="155"/>
      <c r="AC19" s="33"/>
      <c r="AD19" s="33"/>
      <c r="AE19" s="33"/>
      <c r="AF19" s="155"/>
      <c r="AG19" s="33"/>
      <c r="AH19" s="155"/>
      <c r="AI19" s="33"/>
      <c r="AJ19" s="33"/>
      <c r="AK19" s="33"/>
      <c r="AL19" s="155"/>
      <c r="AM19" s="33"/>
      <c r="AN19" s="155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155"/>
      <c r="BE19" s="33"/>
      <c r="BF19" s="155"/>
      <c r="BG19" s="33"/>
      <c r="BH19" s="33"/>
      <c r="BI19" s="33"/>
      <c r="BJ19" s="155"/>
      <c r="BK19" s="33"/>
      <c r="BL19" s="155"/>
      <c r="BM19" s="33"/>
      <c r="BN19" s="33"/>
      <c r="BO19" s="33"/>
      <c r="BP19" s="155"/>
      <c r="BQ19" s="33"/>
      <c r="BR19" s="33"/>
      <c r="BS19" s="33"/>
      <c r="BT19" s="33"/>
      <c r="BU19" s="33"/>
      <c r="BV19" s="155"/>
      <c r="BW19" s="33"/>
      <c r="BX19" s="155"/>
      <c r="BY19" s="33"/>
      <c r="BZ19" s="33"/>
      <c r="CA19" s="33"/>
      <c r="CB19" s="33"/>
      <c r="CC19" s="33"/>
      <c r="CD19" s="33"/>
      <c r="CE19" s="33"/>
      <c r="CF19" s="33"/>
      <c r="CG19" s="33"/>
      <c r="CH19" s="155"/>
      <c r="CI19" s="33"/>
      <c r="CJ19" s="155"/>
      <c r="CK19" s="33"/>
      <c r="CL19" s="33"/>
      <c r="CM19" s="33"/>
      <c r="CN19" s="155"/>
      <c r="CO19" s="33"/>
      <c r="CP19" s="155"/>
      <c r="CQ19" s="33"/>
      <c r="CR19" s="33"/>
      <c r="CS19" s="33"/>
      <c r="CT19" s="155"/>
      <c r="CU19" s="33"/>
      <c r="CV19" s="155"/>
      <c r="CW19" s="33"/>
      <c r="CX19" s="33"/>
      <c r="CY19" s="33"/>
      <c r="CZ19" s="155"/>
      <c r="DA19" s="33"/>
      <c r="DB19" s="155"/>
      <c r="DC19" s="33"/>
      <c r="DD19" s="33"/>
      <c r="DE19" s="33"/>
      <c r="DF19" s="155"/>
      <c r="DG19" s="33"/>
      <c r="DH19" s="155"/>
      <c r="DI19" s="33"/>
      <c r="DJ19" s="33"/>
      <c r="DK19" s="33"/>
      <c r="DL19" s="155"/>
      <c r="DM19" s="33"/>
      <c r="DN19" s="155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155"/>
      <c r="EK19" s="33"/>
      <c r="EL19" s="155"/>
      <c r="EM19" s="33"/>
      <c r="EN19" s="33"/>
      <c r="EO19" s="33"/>
      <c r="EP19" s="155"/>
      <c r="EQ19" s="33"/>
      <c r="ER19" s="155"/>
    </row>
    <row r="20" spans="1:148" s="34" customFormat="1" ht="84" customHeight="1" x14ac:dyDescent="0.25">
      <c r="A20" s="616"/>
      <c r="B20" s="617"/>
      <c r="C20" s="321" t="s">
        <v>32</v>
      </c>
      <c r="D20" s="213">
        <f>'[1]на 01.11.2014'!H70</f>
        <v>0</v>
      </c>
      <c r="E20" s="213">
        <f>'[1]на 01.11.2014'!I70</f>
        <v>0</v>
      </c>
      <c r="F20" s="270">
        <f t="shared" si="1"/>
        <v>0</v>
      </c>
      <c r="G20" s="213">
        <f>'[1]на 01.11.2014'!K70</f>
        <v>0</v>
      </c>
      <c r="H20" s="270">
        <f t="shared" si="8"/>
        <v>0</v>
      </c>
      <c r="I20" s="270">
        <f t="shared" si="9"/>
        <v>0</v>
      </c>
      <c r="J20" s="213">
        <f t="shared" si="10"/>
        <v>0</v>
      </c>
      <c r="K20" s="213">
        <f t="shared" si="11"/>
        <v>0</v>
      </c>
      <c r="L20" s="213">
        <f>'[1]на 01.11.2014'!O70</f>
        <v>0</v>
      </c>
      <c r="M20" s="33"/>
      <c r="N20" s="193"/>
      <c r="O20" s="194"/>
      <c r="P20" s="193"/>
      <c r="Q20" s="33"/>
      <c r="R20" s="33"/>
      <c r="S20" s="33"/>
      <c r="T20" s="33"/>
      <c r="U20" s="33"/>
      <c r="V20" s="33"/>
      <c r="W20" s="33"/>
      <c r="X20" s="33"/>
      <c r="Y20" s="33"/>
      <c r="Z20" s="155"/>
      <c r="AA20" s="33"/>
      <c r="AB20" s="155"/>
      <c r="AC20" s="33"/>
      <c r="AD20" s="33"/>
      <c r="AE20" s="33"/>
      <c r="AF20" s="155"/>
      <c r="AG20" s="33"/>
      <c r="AH20" s="155"/>
      <c r="AI20" s="33"/>
      <c r="AJ20" s="33"/>
      <c r="AK20" s="33"/>
      <c r="AL20" s="155"/>
      <c r="AM20" s="33"/>
      <c r="AN20" s="155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155"/>
      <c r="BE20" s="33"/>
      <c r="BF20" s="155"/>
      <c r="BG20" s="33"/>
      <c r="BH20" s="33"/>
      <c r="BI20" s="33"/>
      <c r="BJ20" s="155"/>
      <c r="BK20" s="33"/>
      <c r="BL20" s="155"/>
      <c r="BM20" s="33"/>
      <c r="BN20" s="33"/>
      <c r="BO20" s="33"/>
      <c r="BP20" s="155"/>
      <c r="BQ20" s="33"/>
      <c r="BR20" s="33"/>
      <c r="BS20" s="33"/>
      <c r="BT20" s="33"/>
      <c r="BU20" s="33"/>
      <c r="BV20" s="155"/>
      <c r="BW20" s="33"/>
      <c r="BX20" s="155"/>
      <c r="BY20" s="33"/>
      <c r="BZ20" s="33"/>
      <c r="CA20" s="33"/>
      <c r="CB20" s="33"/>
      <c r="CC20" s="33"/>
      <c r="CD20" s="33"/>
      <c r="CE20" s="33"/>
      <c r="CF20" s="33"/>
      <c r="CG20" s="33"/>
      <c r="CH20" s="155"/>
      <c r="CI20" s="33"/>
      <c r="CJ20" s="155"/>
      <c r="CK20" s="33"/>
      <c r="CL20" s="33"/>
      <c r="CM20" s="33"/>
      <c r="CN20" s="155"/>
      <c r="CO20" s="33"/>
      <c r="CP20" s="155"/>
      <c r="CQ20" s="33"/>
      <c r="CR20" s="33"/>
      <c r="CS20" s="33"/>
      <c r="CT20" s="155"/>
      <c r="CU20" s="33"/>
      <c r="CV20" s="155"/>
      <c r="CW20" s="33"/>
      <c r="CX20" s="33"/>
      <c r="CY20" s="33"/>
      <c r="CZ20" s="155"/>
      <c r="DA20" s="33"/>
      <c r="DB20" s="155"/>
      <c r="DC20" s="33"/>
      <c r="DD20" s="33"/>
      <c r="DE20" s="33"/>
      <c r="DF20" s="155"/>
      <c r="DG20" s="33"/>
      <c r="DH20" s="155"/>
      <c r="DI20" s="33"/>
      <c r="DJ20" s="33"/>
      <c r="DK20" s="33"/>
      <c r="DL20" s="155"/>
      <c r="DM20" s="33"/>
      <c r="DN20" s="155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155"/>
      <c r="EK20" s="33"/>
      <c r="EL20" s="155"/>
      <c r="EM20" s="33"/>
      <c r="EN20" s="33"/>
      <c r="EO20" s="33"/>
      <c r="EP20" s="155"/>
      <c r="EQ20" s="33"/>
      <c r="ER20" s="155"/>
    </row>
    <row r="21" spans="1:148" s="34" customFormat="1" ht="84" customHeight="1" x14ac:dyDescent="0.25">
      <c r="A21" s="616"/>
      <c r="B21" s="617"/>
      <c r="C21" s="30" t="s">
        <v>5</v>
      </c>
      <c r="D21" s="213">
        <f>'[1]на 01.11.2014'!H71</f>
        <v>0</v>
      </c>
      <c r="E21" s="213">
        <f>'[1]на 01.11.2014'!I71</f>
        <v>0</v>
      </c>
      <c r="F21" s="270">
        <f t="shared" si="1"/>
        <v>0</v>
      </c>
      <c r="G21" s="213">
        <f>'[1]на 01.11.2014'!K71</f>
        <v>0</v>
      </c>
      <c r="H21" s="270">
        <f t="shared" si="8"/>
        <v>0</v>
      </c>
      <c r="I21" s="270">
        <f t="shared" si="9"/>
        <v>0</v>
      </c>
      <c r="J21" s="213">
        <f t="shared" si="10"/>
        <v>0</v>
      </c>
      <c r="K21" s="213">
        <f t="shared" si="11"/>
        <v>0</v>
      </c>
      <c r="L21" s="213">
        <f>'[1]на 01.11.2014'!O71</f>
        <v>0</v>
      </c>
      <c r="M21" s="33"/>
      <c r="N21" s="193"/>
      <c r="O21" s="194"/>
      <c r="P21" s="193"/>
      <c r="Q21" s="33"/>
      <c r="R21" s="33"/>
      <c r="S21" s="33"/>
      <c r="T21" s="33"/>
      <c r="U21" s="33"/>
      <c r="V21" s="33"/>
      <c r="W21" s="33"/>
      <c r="X21" s="33"/>
      <c r="Y21" s="33"/>
      <c r="Z21" s="155"/>
      <c r="AA21" s="33"/>
      <c r="AB21" s="155"/>
      <c r="AC21" s="33"/>
      <c r="AD21" s="33"/>
      <c r="AE21" s="33"/>
      <c r="AF21" s="155"/>
      <c r="AG21" s="33"/>
      <c r="AH21" s="155"/>
      <c r="AI21" s="33"/>
      <c r="AJ21" s="33"/>
      <c r="AK21" s="33"/>
      <c r="AL21" s="155"/>
      <c r="AM21" s="33"/>
      <c r="AN21" s="155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155"/>
      <c r="BE21" s="33"/>
      <c r="BF21" s="155"/>
      <c r="BG21" s="33"/>
      <c r="BH21" s="33"/>
      <c r="BI21" s="33"/>
      <c r="BJ21" s="155"/>
      <c r="BK21" s="33"/>
      <c r="BL21" s="155"/>
      <c r="BM21" s="33"/>
      <c r="BN21" s="33"/>
      <c r="BO21" s="33"/>
      <c r="BP21" s="155"/>
      <c r="BQ21" s="33"/>
      <c r="BR21" s="33"/>
      <c r="BS21" s="33"/>
      <c r="BT21" s="33"/>
      <c r="BU21" s="33"/>
      <c r="BV21" s="155"/>
      <c r="BW21" s="33"/>
      <c r="BX21" s="155"/>
      <c r="BY21" s="33"/>
      <c r="BZ21" s="33"/>
      <c r="CA21" s="33"/>
      <c r="CB21" s="33"/>
      <c r="CC21" s="33"/>
      <c r="CD21" s="33"/>
      <c r="CE21" s="33"/>
      <c r="CF21" s="33"/>
      <c r="CG21" s="33"/>
      <c r="CH21" s="155"/>
      <c r="CI21" s="33"/>
      <c r="CJ21" s="155"/>
      <c r="CK21" s="33"/>
      <c r="CL21" s="33"/>
      <c r="CM21" s="33"/>
      <c r="CN21" s="155"/>
      <c r="CO21" s="33"/>
      <c r="CP21" s="155"/>
      <c r="CQ21" s="33"/>
      <c r="CR21" s="33"/>
      <c r="CS21" s="33"/>
      <c r="CT21" s="155"/>
      <c r="CU21" s="33"/>
      <c r="CV21" s="155"/>
      <c r="CW21" s="33"/>
      <c r="CX21" s="33"/>
      <c r="CY21" s="33"/>
      <c r="CZ21" s="155"/>
      <c r="DA21" s="33"/>
      <c r="DB21" s="155"/>
      <c r="DC21" s="33"/>
      <c r="DD21" s="33"/>
      <c r="DE21" s="33"/>
      <c r="DF21" s="155"/>
      <c r="DG21" s="33"/>
      <c r="DH21" s="155"/>
      <c r="DI21" s="33"/>
      <c r="DJ21" s="33"/>
      <c r="DK21" s="33"/>
      <c r="DL21" s="155"/>
      <c r="DM21" s="33"/>
      <c r="DN21" s="155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155"/>
      <c r="EK21" s="33"/>
      <c r="EL21" s="155"/>
      <c r="EM21" s="33"/>
      <c r="EN21" s="33"/>
      <c r="EO21" s="33"/>
      <c r="EP21" s="155"/>
      <c r="EQ21" s="33"/>
      <c r="ER21" s="155"/>
    </row>
    <row r="22" spans="1:148" s="197" customFormat="1" ht="84" customHeight="1" x14ac:dyDescent="0.25">
      <c r="A22" s="616"/>
      <c r="B22" s="617"/>
      <c r="C22" s="158" t="s">
        <v>6</v>
      </c>
      <c r="D22" s="207">
        <f>SUM(D17:D21)</f>
        <v>56430.04</v>
      </c>
      <c r="E22" s="207">
        <f>SUM(E17:E21)</f>
        <v>4035.1</v>
      </c>
      <c r="F22" s="212">
        <f>IF(D22=0,0,E22/D22*100)</f>
        <v>7.2</v>
      </c>
      <c r="G22" s="207">
        <f>SUM(G17:G21)</f>
        <v>2926.22</v>
      </c>
      <c r="H22" s="209">
        <f t="shared" si="2"/>
        <v>5</v>
      </c>
      <c r="I22" s="219">
        <f t="shared" si="9"/>
        <v>73</v>
      </c>
      <c r="J22" s="207">
        <f t="shared" si="7"/>
        <v>53503.82</v>
      </c>
      <c r="K22" s="207">
        <f t="shared" si="5"/>
        <v>1108.8800000000001</v>
      </c>
      <c r="L22" s="207">
        <f>SUM(L17:L21)</f>
        <v>0</v>
      </c>
      <c r="M22" s="195"/>
      <c r="N22" s="196" t="b">
        <f>D22='[1]на 01.11.2014'!H66</f>
        <v>1</v>
      </c>
      <c r="O22" s="196" t="b">
        <f>E22='[1]на 01.11.2014'!I66</f>
        <v>1</v>
      </c>
      <c r="P22" s="196" t="b">
        <f>L22='[1]на 01.11.2014'!O66</f>
        <v>1</v>
      </c>
      <c r="Q22" s="195"/>
      <c r="R22" s="195"/>
      <c r="S22" s="195"/>
      <c r="T22" s="195"/>
      <c r="U22" s="195"/>
      <c r="V22" s="195"/>
      <c r="W22" s="195"/>
      <c r="X22" s="195"/>
      <c r="Y22" s="195"/>
      <c r="Z22" s="196"/>
      <c r="AA22" s="195"/>
      <c r="AB22" s="196"/>
      <c r="AC22" s="195"/>
      <c r="AD22" s="195"/>
      <c r="AE22" s="195"/>
      <c r="AF22" s="196"/>
      <c r="AG22" s="195"/>
      <c r="AH22" s="196"/>
      <c r="AI22" s="195"/>
      <c r="AJ22" s="195"/>
      <c r="AK22" s="195"/>
      <c r="AL22" s="196"/>
      <c r="AM22" s="195"/>
      <c r="AN22" s="196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6"/>
      <c r="BE22" s="195"/>
      <c r="BF22" s="196"/>
      <c r="BG22" s="195"/>
      <c r="BH22" s="195"/>
      <c r="BI22" s="195"/>
      <c r="BJ22" s="196"/>
      <c r="BK22" s="195"/>
      <c r="BL22" s="196"/>
      <c r="BM22" s="195"/>
      <c r="BN22" s="195"/>
      <c r="BO22" s="195"/>
      <c r="BP22" s="196"/>
      <c r="BQ22" s="195"/>
      <c r="BR22" s="195"/>
      <c r="BS22" s="195"/>
      <c r="BT22" s="195"/>
      <c r="BU22" s="195"/>
      <c r="BV22" s="196"/>
      <c r="BW22" s="195"/>
      <c r="BX22" s="196"/>
      <c r="BY22" s="195"/>
      <c r="BZ22" s="195"/>
      <c r="CA22" s="195"/>
      <c r="CB22" s="195"/>
      <c r="CC22" s="195"/>
      <c r="CD22" s="195"/>
      <c r="CE22" s="195"/>
      <c r="CF22" s="195"/>
      <c r="CG22" s="195"/>
      <c r="CH22" s="196"/>
      <c r="CI22" s="195"/>
      <c r="CJ22" s="196"/>
      <c r="CK22" s="195"/>
      <c r="CL22" s="195"/>
      <c r="CM22" s="195"/>
      <c r="CN22" s="196"/>
      <c r="CO22" s="195"/>
      <c r="CP22" s="196"/>
      <c r="CQ22" s="195"/>
      <c r="CR22" s="195"/>
      <c r="CS22" s="195"/>
      <c r="CT22" s="196"/>
      <c r="CU22" s="195"/>
      <c r="CV22" s="196"/>
      <c r="CW22" s="195"/>
      <c r="CX22" s="195"/>
      <c r="CY22" s="195"/>
      <c r="CZ22" s="196"/>
      <c r="DA22" s="195"/>
      <c r="DB22" s="196"/>
      <c r="DC22" s="195"/>
      <c r="DD22" s="195"/>
      <c r="DE22" s="195"/>
      <c r="DF22" s="196"/>
      <c r="DG22" s="195"/>
      <c r="DH22" s="196"/>
      <c r="DI22" s="195"/>
      <c r="DJ22" s="195"/>
      <c r="DK22" s="195"/>
      <c r="DL22" s="196"/>
      <c r="DM22" s="195"/>
      <c r="DN22" s="196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6"/>
      <c r="EK22" s="195"/>
      <c r="EL22" s="196"/>
      <c r="EM22" s="195"/>
      <c r="EN22" s="195"/>
      <c r="EO22" s="195"/>
      <c r="EP22" s="196"/>
      <c r="EQ22" s="195"/>
      <c r="ER22" s="196"/>
    </row>
    <row r="23" spans="1:148" s="197" customFormat="1" ht="88.5" customHeight="1" x14ac:dyDescent="0.25">
      <c r="A23" s="678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20"/>
      <c r="M23" s="195"/>
      <c r="N23" s="196"/>
      <c r="O23" s="195"/>
      <c r="P23" s="196"/>
      <c r="Q23" s="195"/>
      <c r="R23" s="195"/>
      <c r="S23" s="195"/>
      <c r="T23" s="195"/>
      <c r="U23" s="195"/>
      <c r="V23" s="195"/>
      <c r="W23" s="195"/>
      <c r="X23" s="195"/>
      <c r="Y23" s="195"/>
      <c r="Z23" s="196"/>
      <c r="AA23" s="195"/>
      <c r="AB23" s="196"/>
      <c r="AC23" s="195"/>
      <c r="AD23" s="195"/>
      <c r="AE23" s="195"/>
      <c r="AF23" s="196"/>
      <c r="AG23" s="195"/>
      <c r="AH23" s="196"/>
      <c r="AI23" s="195"/>
      <c r="AJ23" s="195"/>
      <c r="AK23" s="195"/>
      <c r="AL23" s="196"/>
      <c r="AM23" s="195"/>
      <c r="AN23" s="196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6"/>
      <c r="BE23" s="195"/>
      <c r="BF23" s="196"/>
      <c r="BG23" s="195"/>
      <c r="BH23" s="195"/>
      <c r="BI23" s="195"/>
      <c r="BJ23" s="196"/>
      <c r="BK23" s="195"/>
      <c r="BL23" s="196"/>
      <c r="BM23" s="195"/>
      <c r="BN23" s="195"/>
      <c r="BO23" s="195"/>
      <c r="BP23" s="196"/>
      <c r="BQ23" s="195"/>
      <c r="BR23" s="195"/>
      <c r="BS23" s="195"/>
      <c r="BT23" s="195"/>
      <c r="BU23" s="195"/>
      <c r="BV23" s="196"/>
      <c r="BW23" s="195"/>
      <c r="BX23" s="196"/>
      <c r="BY23" s="195"/>
      <c r="BZ23" s="195"/>
      <c r="CA23" s="195"/>
      <c r="CB23" s="195"/>
      <c r="CC23" s="195"/>
      <c r="CD23" s="195"/>
      <c r="CE23" s="195"/>
      <c r="CF23" s="195"/>
      <c r="CG23" s="195"/>
      <c r="CH23" s="196"/>
      <c r="CI23" s="195"/>
      <c r="CJ23" s="196"/>
      <c r="CK23" s="195"/>
      <c r="CL23" s="195"/>
      <c r="CM23" s="195"/>
      <c r="CN23" s="196"/>
      <c r="CO23" s="195"/>
      <c r="CP23" s="196"/>
      <c r="CQ23" s="195"/>
      <c r="CR23" s="195"/>
      <c r="CS23" s="195"/>
      <c r="CT23" s="196"/>
      <c r="CU23" s="195"/>
      <c r="CV23" s="196"/>
      <c r="CW23" s="195"/>
      <c r="CX23" s="195"/>
      <c r="CY23" s="195"/>
      <c r="CZ23" s="196"/>
      <c r="DA23" s="195"/>
      <c r="DB23" s="196"/>
      <c r="DC23" s="195"/>
      <c r="DD23" s="195"/>
      <c r="DE23" s="195"/>
      <c r="DF23" s="196"/>
      <c r="DG23" s="195"/>
      <c r="DH23" s="196"/>
      <c r="DI23" s="195"/>
      <c r="DJ23" s="195"/>
      <c r="DK23" s="195"/>
      <c r="DL23" s="196"/>
      <c r="DM23" s="195"/>
      <c r="DN23" s="196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6"/>
      <c r="EK23" s="195"/>
      <c r="EL23" s="196"/>
      <c r="EM23" s="195"/>
      <c r="EN23" s="195"/>
      <c r="EO23" s="195"/>
      <c r="EP23" s="196"/>
      <c r="EQ23" s="195"/>
      <c r="ER23" s="196"/>
    </row>
    <row r="24" spans="1:148" s="34" customFormat="1" ht="84" customHeight="1" x14ac:dyDescent="0.25">
      <c r="A24" s="616">
        <v>3</v>
      </c>
      <c r="B24" s="617" t="str">
        <f>'[1]на 01.11.2014'!B144</f>
        <v>Государственная программа Ханты-Мансийского автономного округа – Югры «О реализации государственной политики по профилактике экстремизма и развитию российского казачества в Ханты-Мансийском автономном округе – Югре на 2014-2020 годы» (Яремаченко В.И.)</v>
      </c>
      <c r="C24" s="29" t="s">
        <v>16</v>
      </c>
      <c r="D24" s="213">
        <f>'[1]на 01.11.2014'!H145</f>
        <v>0</v>
      </c>
      <c r="E24" s="213">
        <f>'[1]на 01.11.2014'!I145</f>
        <v>0</v>
      </c>
      <c r="F24" s="270">
        <f t="shared" si="1"/>
        <v>0</v>
      </c>
      <c r="G24" s="213">
        <f>'[1]на 01.11.2014'!K145</f>
        <v>0</v>
      </c>
      <c r="H24" s="270">
        <f t="shared" ref="H24:H28" si="12">IF(D24=0,0,G24/D24*100)</f>
        <v>0</v>
      </c>
      <c r="I24" s="270">
        <f t="shared" ref="I24:I28" si="13">IF(E24=0,0,G24/E24*100)</f>
        <v>0</v>
      </c>
      <c r="J24" s="213">
        <f t="shared" ref="J24:J28" si="14">D24-G24</f>
        <v>0</v>
      </c>
      <c r="K24" s="213">
        <f t="shared" ref="K24:K28" si="15">E24-G24</f>
        <v>0</v>
      </c>
      <c r="L24" s="213">
        <f>'[1]на 01.11.2014'!O145</f>
        <v>0</v>
      </c>
      <c r="M24" s="33"/>
      <c r="N24" s="193"/>
      <c r="O24" s="194"/>
      <c r="P24" s="193"/>
      <c r="Q24" s="33"/>
      <c r="R24" s="33"/>
      <c r="S24" s="33"/>
      <c r="T24" s="33"/>
      <c r="U24" s="33"/>
      <c r="V24" s="33"/>
      <c r="W24" s="33"/>
      <c r="X24" s="33"/>
      <c r="Y24" s="33"/>
      <c r="Z24" s="155"/>
      <c r="AA24" s="33"/>
      <c r="AB24" s="155"/>
      <c r="AC24" s="33"/>
      <c r="AD24" s="33"/>
      <c r="AE24" s="33"/>
      <c r="AF24" s="155"/>
      <c r="AG24" s="33"/>
      <c r="AH24" s="155"/>
      <c r="AI24" s="33"/>
      <c r="AJ24" s="33"/>
      <c r="AK24" s="33"/>
      <c r="AL24" s="155"/>
      <c r="AM24" s="33"/>
      <c r="AN24" s="155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155"/>
      <c r="BE24" s="33"/>
      <c r="BF24" s="155"/>
      <c r="BG24" s="33"/>
      <c r="BH24" s="33"/>
      <c r="BI24" s="33"/>
      <c r="BJ24" s="155"/>
      <c r="BK24" s="33"/>
      <c r="BL24" s="155"/>
      <c r="BM24" s="33"/>
      <c r="BN24" s="33"/>
      <c r="BO24" s="33"/>
      <c r="BP24" s="155"/>
      <c r="BQ24" s="33"/>
      <c r="BR24" s="33"/>
      <c r="BS24" s="33"/>
      <c r="BT24" s="33"/>
      <c r="BU24" s="33"/>
      <c r="BV24" s="155"/>
      <c r="BW24" s="33"/>
      <c r="BX24" s="155"/>
      <c r="BY24" s="33"/>
      <c r="BZ24" s="33"/>
      <c r="CA24" s="33"/>
      <c r="CB24" s="33"/>
      <c r="CC24" s="33"/>
      <c r="CD24" s="33"/>
      <c r="CE24" s="33"/>
      <c r="CF24" s="33"/>
      <c r="CG24" s="33"/>
      <c r="CH24" s="155"/>
      <c r="CI24" s="33"/>
      <c r="CJ24" s="155"/>
      <c r="CK24" s="33"/>
      <c r="CL24" s="33"/>
      <c r="CM24" s="33"/>
      <c r="CN24" s="155"/>
      <c r="CO24" s="33"/>
      <c r="CP24" s="155"/>
      <c r="CQ24" s="33"/>
      <c r="CR24" s="33"/>
      <c r="CS24" s="33"/>
      <c r="CT24" s="155"/>
      <c r="CU24" s="33"/>
      <c r="CV24" s="155"/>
      <c r="CW24" s="33"/>
      <c r="CX24" s="33"/>
      <c r="CY24" s="33"/>
      <c r="CZ24" s="155"/>
      <c r="DA24" s="33"/>
      <c r="DB24" s="155"/>
      <c r="DC24" s="33"/>
      <c r="DD24" s="33"/>
      <c r="DE24" s="33"/>
      <c r="DF24" s="155"/>
      <c r="DG24" s="33"/>
      <c r="DH24" s="155"/>
      <c r="DI24" s="33"/>
      <c r="DJ24" s="33"/>
      <c r="DK24" s="33"/>
      <c r="DL24" s="155"/>
      <c r="DM24" s="33"/>
      <c r="DN24" s="155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155"/>
      <c r="EK24" s="33"/>
      <c r="EL24" s="155"/>
      <c r="EM24" s="33"/>
      <c r="EN24" s="33"/>
      <c r="EO24" s="33"/>
      <c r="EP24" s="155"/>
      <c r="EQ24" s="33"/>
      <c r="ER24" s="155"/>
    </row>
    <row r="25" spans="1:148" s="34" customFormat="1" ht="84" customHeight="1" x14ac:dyDescent="0.25">
      <c r="A25" s="616"/>
      <c r="B25" s="617"/>
      <c r="C25" s="321" t="s">
        <v>14</v>
      </c>
      <c r="D25" s="213">
        <f>'[1]на 01.11.2014'!H146</f>
        <v>1500</v>
      </c>
      <c r="E25" s="213">
        <f>'[1]на 01.11.2014'!I146</f>
        <v>1500</v>
      </c>
      <c r="F25" s="270">
        <f t="shared" si="1"/>
        <v>100</v>
      </c>
      <c r="G25" s="213">
        <f>'[1]на 01.11.2014'!K146</f>
        <v>267</v>
      </c>
      <c r="H25" s="270">
        <f t="shared" si="12"/>
        <v>18</v>
      </c>
      <c r="I25" s="270">
        <f t="shared" si="13"/>
        <v>18</v>
      </c>
      <c r="J25" s="213">
        <f t="shared" si="14"/>
        <v>1233</v>
      </c>
      <c r="K25" s="213">
        <f t="shared" si="15"/>
        <v>1233</v>
      </c>
      <c r="L25" s="213">
        <f>'[1]на 01.11.2014'!O146</f>
        <v>0</v>
      </c>
      <c r="M25" s="33"/>
      <c r="N25" s="193"/>
      <c r="O25" s="194"/>
      <c r="P25" s="193"/>
      <c r="Q25" s="33"/>
      <c r="R25" s="33"/>
      <c r="S25" s="33"/>
      <c r="T25" s="33"/>
      <c r="U25" s="33"/>
      <c r="V25" s="33"/>
      <c r="W25" s="33"/>
      <c r="X25" s="33"/>
      <c r="Y25" s="33"/>
      <c r="Z25" s="155"/>
      <c r="AA25" s="33"/>
      <c r="AB25" s="155"/>
      <c r="AC25" s="33"/>
      <c r="AD25" s="33"/>
      <c r="AE25" s="33"/>
      <c r="AF25" s="155"/>
      <c r="AG25" s="33"/>
      <c r="AH25" s="155"/>
      <c r="AI25" s="33"/>
      <c r="AJ25" s="33"/>
      <c r="AK25" s="33"/>
      <c r="AL25" s="155"/>
      <c r="AM25" s="33"/>
      <c r="AN25" s="155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155"/>
      <c r="BE25" s="33"/>
      <c r="BF25" s="155"/>
      <c r="BG25" s="33"/>
      <c r="BH25" s="33"/>
      <c r="BI25" s="33"/>
      <c r="BJ25" s="155"/>
      <c r="BK25" s="33"/>
      <c r="BL25" s="155"/>
      <c r="BM25" s="33"/>
      <c r="BN25" s="33"/>
      <c r="BO25" s="33"/>
      <c r="BP25" s="155"/>
      <c r="BQ25" s="33"/>
      <c r="BR25" s="33"/>
      <c r="BS25" s="33"/>
      <c r="BT25" s="33"/>
      <c r="BU25" s="33"/>
      <c r="BV25" s="155"/>
      <c r="BW25" s="33"/>
      <c r="BX25" s="155"/>
      <c r="BY25" s="33"/>
      <c r="BZ25" s="33"/>
      <c r="CA25" s="33"/>
      <c r="CB25" s="33"/>
      <c r="CC25" s="33"/>
      <c r="CD25" s="33"/>
      <c r="CE25" s="33"/>
      <c r="CF25" s="33"/>
      <c r="CG25" s="33"/>
      <c r="CH25" s="155"/>
      <c r="CI25" s="33"/>
      <c r="CJ25" s="155"/>
      <c r="CK25" s="33"/>
      <c r="CL25" s="33"/>
      <c r="CM25" s="33"/>
      <c r="CN25" s="155"/>
      <c r="CO25" s="33"/>
      <c r="CP25" s="155"/>
      <c r="CQ25" s="33"/>
      <c r="CR25" s="33"/>
      <c r="CS25" s="33"/>
      <c r="CT25" s="155"/>
      <c r="CU25" s="33"/>
      <c r="CV25" s="155"/>
      <c r="CW25" s="33"/>
      <c r="CX25" s="33"/>
      <c r="CY25" s="33"/>
      <c r="CZ25" s="155"/>
      <c r="DA25" s="33"/>
      <c r="DB25" s="155"/>
      <c r="DC25" s="33"/>
      <c r="DD25" s="33"/>
      <c r="DE25" s="33"/>
      <c r="DF25" s="155"/>
      <c r="DG25" s="33"/>
      <c r="DH25" s="155"/>
      <c r="DI25" s="33"/>
      <c r="DJ25" s="33"/>
      <c r="DK25" s="33"/>
      <c r="DL25" s="155"/>
      <c r="DM25" s="33"/>
      <c r="DN25" s="155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155"/>
      <c r="EK25" s="33"/>
      <c r="EL25" s="155"/>
      <c r="EM25" s="33"/>
      <c r="EN25" s="33"/>
      <c r="EO25" s="33"/>
      <c r="EP25" s="155"/>
      <c r="EQ25" s="33"/>
      <c r="ER25" s="155"/>
    </row>
    <row r="26" spans="1:148" s="34" customFormat="1" ht="84" customHeight="1" x14ac:dyDescent="0.25">
      <c r="A26" s="616"/>
      <c r="B26" s="617"/>
      <c r="C26" s="321" t="s">
        <v>25</v>
      </c>
      <c r="D26" s="213">
        <f>'[1]на 01.11.2014'!H147</f>
        <v>0</v>
      </c>
      <c r="E26" s="213">
        <f>'[1]на 01.11.2014'!I147</f>
        <v>0</v>
      </c>
      <c r="F26" s="270">
        <f t="shared" si="1"/>
        <v>0</v>
      </c>
      <c r="G26" s="213">
        <f>'[1]на 01.11.2014'!K147</f>
        <v>0</v>
      </c>
      <c r="H26" s="270">
        <f t="shared" si="12"/>
        <v>0</v>
      </c>
      <c r="I26" s="270">
        <f t="shared" si="13"/>
        <v>0</v>
      </c>
      <c r="J26" s="213">
        <f t="shared" si="14"/>
        <v>0</v>
      </c>
      <c r="K26" s="213">
        <f t="shared" si="15"/>
        <v>0</v>
      </c>
      <c r="L26" s="213">
        <f>'[1]на 01.11.2014'!O147</f>
        <v>0</v>
      </c>
      <c r="M26" s="33"/>
      <c r="N26" s="193"/>
      <c r="O26" s="194"/>
      <c r="P26" s="193"/>
      <c r="Q26" s="33"/>
      <c r="R26" s="33"/>
      <c r="S26" s="33"/>
      <c r="T26" s="33"/>
      <c r="U26" s="33"/>
      <c r="V26" s="33"/>
      <c r="W26" s="33"/>
      <c r="X26" s="33"/>
      <c r="Y26" s="33"/>
      <c r="Z26" s="155"/>
      <c r="AA26" s="33"/>
      <c r="AB26" s="155"/>
      <c r="AC26" s="33"/>
      <c r="AD26" s="33"/>
      <c r="AE26" s="33"/>
      <c r="AF26" s="155"/>
      <c r="AG26" s="33"/>
      <c r="AH26" s="155"/>
      <c r="AI26" s="33"/>
      <c r="AJ26" s="33"/>
      <c r="AK26" s="33"/>
      <c r="AL26" s="155"/>
      <c r="AM26" s="33"/>
      <c r="AN26" s="155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155"/>
      <c r="BE26" s="33"/>
      <c r="BF26" s="155"/>
      <c r="BG26" s="33"/>
      <c r="BH26" s="33"/>
      <c r="BI26" s="33"/>
      <c r="BJ26" s="155"/>
      <c r="BK26" s="33"/>
      <c r="BL26" s="155"/>
      <c r="BM26" s="33"/>
      <c r="BN26" s="33"/>
      <c r="BO26" s="33"/>
      <c r="BP26" s="155"/>
      <c r="BQ26" s="33"/>
      <c r="BR26" s="33"/>
      <c r="BS26" s="33"/>
      <c r="BT26" s="33"/>
      <c r="BU26" s="33"/>
      <c r="BV26" s="155"/>
      <c r="BW26" s="33"/>
      <c r="BX26" s="155"/>
      <c r="BY26" s="33"/>
      <c r="BZ26" s="33"/>
      <c r="CA26" s="33"/>
      <c r="CB26" s="33"/>
      <c r="CC26" s="33"/>
      <c r="CD26" s="33"/>
      <c r="CE26" s="33"/>
      <c r="CF26" s="33"/>
      <c r="CG26" s="33"/>
      <c r="CH26" s="155"/>
      <c r="CI26" s="33"/>
      <c r="CJ26" s="155"/>
      <c r="CK26" s="33"/>
      <c r="CL26" s="33"/>
      <c r="CM26" s="33"/>
      <c r="CN26" s="155"/>
      <c r="CO26" s="33"/>
      <c r="CP26" s="155"/>
      <c r="CQ26" s="33"/>
      <c r="CR26" s="33"/>
      <c r="CS26" s="33"/>
      <c r="CT26" s="155"/>
      <c r="CU26" s="33"/>
      <c r="CV26" s="155"/>
      <c r="CW26" s="33"/>
      <c r="CX26" s="33"/>
      <c r="CY26" s="33"/>
      <c r="CZ26" s="155"/>
      <c r="DA26" s="33"/>
      <c r="DB26" s="155"/>
      <c r="DC26" s="33"/>
      <c r="DD26" s="33"/>
      <c r="DE26" s="33"/>
      <c r="DF26" s="155"/>
      <c r="DG26" s="33"/>
      <c r="DH26" s="155"/>
      <c r="DI26" s="33"/>
      <c r="DJ26" s="33"/>
      <c r="DK26" s="33"/>
      <c r="DL26" s="155"/>
      <c r="DM26" s="33"/>
      <c r="DN26" s="155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155"/>
      <c r="EK26" s="33"/>
      <c r="EL26" s="155"/>
      <c r="EM26" s="33"/>
      <c r="EN26" s="33"/>
      <c r="EO26" s="33"/>
      <c r="EP26" s="155"/>
      <c r="EQ26" s="33"/>
      <c r="ER26" s="155"/>
    </row>
    <row r="27" spans="1:148" s="34" customFormat="1" ht="84" customHeight="1" x14ac:dyDescent="0.25">
      <c r="A27" s="616"/>
      <c r="B27" s="617"/>
      <c r="C27" s="321" t="s">
        <v>32</v>
      </c>
      <c r="D27" s="213">
        <f>'[1]на 01.11.2014'!H148</f>
        <v>0</v>
      </c>
      <c r="E27" s="213">
        <f>'[1]на 01.11.2014'!I148</f>
        <v>0</v>
      </c>
      <c r="F27" s="270">
        <f t="shared" si="1"/>
        <v>0</v>
      </c>
      <c r="G27" s="213">
        <f>'[1]на 01.11.2014'!K148</f>
        <v>0</v>
      </c>
      <c r="H27" s="270">
        <f t="shared" si="12"/>
        <v>0</v>
      </c>
      <c r="I27" s="270">
        <f t="shared" si="13"/>
        <v>0</v>
      </c>
      <c r="J27" s="213">
        <f t="shared" si="14"/>
        <v>0</v>
      </c>
      <c r="K27" s="213">
        <f t="shared" si="15"/>
        <v>0</v>
      </c>
      <c r="L27" s="213">
        <f>'[1]на 01.11.2014'!O148</f>
        <v>0</v>
      </c>
      <c r="M27" s="33"/>
      <c r="N27" s="193"/>
      <c r="O27" s="194"/>
      <c r="P27" s="193"/>
      <c r="Q27" s="33"/>
      <c r="R27" s="33"/>
      <c r="S27" s="33"/>
      <c r="T27" s="33"/>
      <c r="U27" s="33"/>
      <c r="V27" s="33"/>
      <c r="W27" s="33"/>
      <c r="X27" s="33"/>
      <c r="Y27" s="33"/>
      <c r="Z27" s="155"/>
      <c r="AA27" s="33"/>
      <c r="AB27" s="155"/>
      <c r="AC27" s="33"/>
      <c r="AD27" s="33"/>
      <c r="AE27" s="33"/>
      <c r="AF27" s="155"/>
      <c r="AG27" s="33"/>
      <c r="AH27" s="155"/>
      <c r="AI27" s="33"/>
      <c r="AJ27" s="33"/>
      <c r="AK27" s="33"/>
      <c r="AL27" s="155"/>
      <c r="AM27" s="33"/>
      <c r="AN27" s="155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155"/>
      <c r="BE27" s="33"/>
      <c r="BF27" s="155"/>
      <c r="BG27" s="33"/>
      <c r="BH27" s="33"/>
      <c r="BI27" s="33"/>
      <c r="BJ27" s="155"/>
      <c r="BK27" s="33"/>
      <c r="BL27" s="155"/>
      <c r="BM27" s="33"/>
      <c r="BN27" s="33"/>
      <c r="BO27" s="33"/>
      <c r="BP27" s="155"/>
      <c r="BQ27" s="33"/>
      <c r="BR27" s="33"/>
      <c r="BS27" s="33"/>
      <c r="BT27" s="33"/>
      <c r="BU27" s="33"/>
      <c r="BV27" s="155"/>
      <c r="BW27" s="33"/>
      <c r="BX27" s="155"/>
      <c r="BY27" s="33"/>
      <c r="BZ27" s="33"/>
      <c r="CA27" s="33"/>
      <c r="CB27" s="33"/>
      <c r="CC27" s="33"/>
      <c r="CD27" s="33"/>
      <c r="CE27" s="33"/>
      <c r="CF27" s="33"/>
      <c r="CG27" s="33"/>
      <c r="CH27" s="155"/>
      <c r="CI27" s="33"/>
      <c r="CJ27" s="155"/>
      <c r="CK27" s="33"/>
      <c r="CL27" s="33"/>
      <c r="CM27" s="33"/>
      <c r="CN27" s="155"/>
      <c r="CO27" s="33"/>
      <c r="CP27" s="155"/>
      <c r="CQ27" s="33"/>
      <c r="CR27" s="33"/>
      <c r="CS27" s="33"/>
      <c r="CT27" s="155"/>
      <c r="CU27" s="33"/>
      <c r="CV27" s="155"/>
      <c r="CW27" s="33"/>
      <c r="CX27" s="33"/>
      <c r="CY27" s="33"/>
      <c r="CZ27" s="155"/>
      <c r="DA27" s="33"/>
      <c r="DB27" s="155"/>
      <c r="DC27" s="33"/>
      <c r="DD27" s="33"/>
      <c r="DE27" s="33"/>
      <c r="DF27" s="155"/>
      <c r="DG27" s="33"/>
      <c r="DH27" s="155"/>
      <c r="DI27" s="33"/>
      <c r="DJ27" s="33"/>
      <c r="DK27" s="33"/>
      <c r="DL27" s="155"/>
      <c r="DM27" s="33"/>
      <c r="DN27" s="155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155"/>
      <c r="EK27" s="33"/>
      <c r="EL27" s="155"/>
      <c r="EM27" s="33"/>
      <c r="EN27" s="33"/>
      <c r="EO27" s="33"/>
      <c r="EP27" s="155"/>
      <c r="EQ27" s="33"/>
      <c r="ER27" s="155"/>
    </row>
    <row r="28" spans="1:148" s="34" customFormat="1" ht="84" customHeight="1" x14ac:dyDescent="0.25">
      <c r="A28" s="616"/>
      <c r="B28" s="617"/>
      <c r="C28" s="30" t="s">
        <v>5</v>
      </c>
      <c r="D28" s="213">
        <f>'[1]на 01.11.2014'!H149</f>
        <v>0</v>
      </c>
      <c r="E28" s="213">
        <f>'[1]на 01.11.2014'!I149</f>
        <v>0</v>
      </c>
      <c r="F28" s="270">
        <f t="shared" si="1"/>
        <v>0</v>
      </c>
      <c r="G28" s="213">
        <f>'[1]на 01.11.2014'!K149</f>
        <v>0</v>
      </c>
      <c r="H28" s="270">
        <f t="shared" si="12"/>
        <v>0</v>
      </c>
      <c r="I28" s="270">
        <f t="shared" si="13"/>
        <v>0</v>
      </c>
      <c r="J28" s="213">
        <f t="shared" si="14"/>
        <v>0</v>
      </c>
      <c r="K28" s="213">
        <f t="shared" si="15"/>
        <v>0</v>
      </c>
      <c r="L28" s="213">
        <f>'[1]на 01.11.2014'!O149</f>
        <v>0</v>
      </c>
      <c r="M28" s="33"/>
      <c r="N28" s="193"/>
      <c r="O28" s="194"/>
      <c r="P28" s="193"/>
      <c r="Q28" s="33"/>
      <c r="R28" s="33"/>
      <c r="S28" s="33"/>
      <c r="T28" s="33"/>
      <c r="U28" s="33"/>
      <c r="V28" s="33"/>
      <c r="W28" s="33"/>
      <c r="X28" s="33"/>
      <c r="Y28" s="33"/>
      <c r="Z28" s="155"/>
      <c r="AA28" s="33"/>
      <c r="AB28" s="155"/>
      <c r="AC28" s="33"/>
      <c r="AD28" s="33"/>
      <c r="AE28" s="33"/>
      <c r="AF28" s="155"/>
      <c r="AG28" s="33"/>
      <c r="AH28" s="155"/>
      <c r="AI28" s="33"/>
      <c r="AJ28" s="33"/>
      <c r="AK28" s="33"/>
      <c r="AL28" s="155"/>
      <c r="AM28" s="33"/>
      <c r="AN28" s="155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155"/>
      <c r="BE28" s="33"/>
      <c r="BF28" s="155"/>
      <c r="BG28" s="33"/>
      <c r="BH28" s="33"/>
      <c r="BI28" s="33"/>
      <c r="BJ28" s="155"/>
      <c r="BK28" s="33"/>
      <c r="BL28" s="155"/>
      <c r="BM28" s="33"/>
      <c r="BN28" s="33"/>
      <c r="BO28" s="33"/>
      <c r="BP28" s="155"/>
      <c r="BQ28" s="33"/>
      <c r="BR28" s="33"/>
      <c r="BS28" s="33"/>
      <c r="BT28" s="33"/>
      <c r="BU28" s="33"/>
      <c r="BV28" s="155"/>
      <c r="BW28" s="33"/>
      <c r="BX28" s="155"/>
      <c r="BY28" s="33"/>
      <c r="BZ28" s="33"/>
      <c r="CA28" s="33"/>
      <c r="CB28" s="33"/>
      <c r="CC28" s="33"/>
      <c r="CD28" s="33"/>
      <c r="CE28" s="33"/>
      <c r="CF28" s="33"/>
      <c r="CG28" s="33"/>
      <c r="CH28" s="155"/>
      <c r="CI28" s="33"/>
      <c r="CJ28" s="155"/>
      <c r="CK28" s="33"/>
      <c r="CL28" s="33"/>
      <c r="CM28" s="33"/>
      <c r="CN28" s="155"/>
      <c r="CO28" s="33"/>
      <c r="CP28" s="155"/>
      <c r="CQ28" s="33"/>
      <c r="CR28" s="33"/>
      <c r="CS28" s="33"/>
      <c r="CT28" s="155"/>
      <c r="CU28" s="33"/>
      <c r="CV28" s="155"/>
      <c r="CW28" s="33"/>
      <c r="CX28" s="33"/>
      <c r="CY28" s="33"/>
      <c r="CZ28" s="155"/>
      <c r="DA28" s="33"/>
      <c r="DB28" s="155"/>
      <c r="DC28" s="33"/>
      <c r="DD28" s="33"/>
      <c r="DE28" s="33"/>
      <c r="DF28" s="155"/>
      <c r="DG28" s="33"/>
      <c r="DH28" s="155"/>
      <c r="DI28" s="33"/>
      <c r="DJ28" s="33"/>
      <c r="DK28" s="33"/>
      <c r="DL28" s="155"/>
      <c r="DM28" s="33"/>
      <c r="DN28" s="155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155"/>
      <c r="EK28" s="33"/>
      <c r="EL28" s="155"/>
      <c r="EM28" s="33"/>
      <c r="EN28" s="33"/>
      <c r="EO28" s="33"/>
      <c r="EP28" s="155"/>
      <c r="EQ28" s="33"/>
      <c r="ER28" s="155"/>
    </row>
    <row r="29" spans="1:148" s="197" customFormat="1" ht="84" customHeight="1" x14ac:dyDescent="0.25">
      <c r="A29" s="616"/>
      <c r="B29" s="617"/>
      <c r="C29" s="158" t="s">
        <v>6</v>
      </c>
      <c r="D29" s="207">
        <f>SUM(D24:D28)</f>
        <v>1500</v>
      </c>
      <c r="E29" s="207">
        <f>SUM(E24:E28)</f>
        <v>1500</v>
      </c>
      <c r="F29" s="209">
        <f>IF(D29=0,0,E29/D29*100)</f>
        <v>100</v>
      </c>
      <c r="G29" s="207">
        <f>SUM(G24:G28)</f>
        <v>267</v>
      </c>
      <c r="H29" s="209">
        <f t="shared" si="2"/>
        <v>18</v>
      </c>
      <c r="I29" s="209">
        <f>IF(E29=0,0,G29/E29*100)</f>
        <v>18</v>
      </c>
      <c r="J29" s="207">
        <f t="shared" si="7"/>
        <v>1233</v>
      </c>
      <c r="K29" s="207">
        <f t="shared" si="5"/>
        <v>1233</v>
      </c>
      <c r="L29" s="207">
        <f>SUM(L24:L28)</f>
        <v>0</v>
      </c>
      <c r="M29" s="195"/>
      <c r="N29" s="196" t="b">
        <f>D29='[1]на 01.11.2014'!H144</f>
        <v>1</v>
      </c>
      <c r="O29" s="196" t="b">
        <f>E29='[1]на 01.11.2014'!I144</f>
        <v>1</v>
      </c>
      <c r="P29" s="196" t="b">
        <f>L29='[1]на 01.11.2014'!O144</f>
        <v>1</v>
      </c>
      <c r="Q29" s="195"/>
      <c r="R29" s="195"/>
      <c r="S29" s="195"/>
      <c r="T29" s="195"/>
      <c r="U29" s="195"/>
      <c r="V29" s="195"/>
      <c r="W29" s="195"/>
      <c r="X29" s="195"/>
      <c r="Y29" s="195"/>
      <c r="Z29" s="196"/>
      <c r="AA29" s="195"/>
      <c r="AB29" s="196"/>
      <c r="AC29" s="195"/>
      <c r="AD29" s="195"/>
      <c r="AE29" s="195"/>
      <c r="AF29" s="196"/>
      <c r="AG29" s="195"/>
      <c r="AH29" s="196"/>
      <c r="AI29" s="195"/>
      <c r="AJ29" s="195"/>
      <c r="AK29" s="195"/>
      <c r="AL29" s="196"/>
      <c r="AM29" s="195"/>
      <c r="AN29" s="196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6"/>
      <c r="BE29" s="195"/>
      <c r="BF29" s="196"/>
      <c r="BG29" s="195"/>
      <c r="BH29" s="195"/>
      <c r="BI29" s="195"/>
      <c r="BJ29" s="196"/>
      <c r="BK29" s="195"/>
      <c r="BL29" s="196"/>
      <c r="BM29" s="195"/>
      <c r="BN29" s="195"/>
      <c r="BO29" s="195"/>
      <c r="BP29" s="196"/>
      <c r="BQ29" s="195"/>
      <c r="BR29" s="195"/>
      <c r="BS29" s="195"/>
      <c r="BT29" s="195"/>
      <c r="BU29" s="195"/>
      <c r="BV29" s="196"/>
      <c r="BW29" s="195"/>
      <c r="BX29" s="196"/>
      <c r="BY29" s="195"/>
      <c r="BZ29" s="195"/>
      <c r="CA29" s="195"/>
      <c r="CB29" s="195"/>
      <c r="CC29" s="195"/>
      <c r="CD29" s="195"/>
      <c r="CE29" s="195"/>
      <c r="CF29" s="195"/>
      <c r="CG29" s="195"/>
      <c r="CH29" s="196"/>
      <c r="CI29" s="195"/>
      <c r="CJ29" s="196"/>
      <c r="CK29" s="195"/>
      <c r="CL29" s="195"/>
      <c r="CM29" s="195"/>
      <c r="CN29" s="196"/>
      <c r="CO29" s="195"/>
      <c r="CP29" s="196"/>
      <c r="CQ29" s="195"/>
      <c r="CR29" s="195"/>
      <c r="CS29" s="195"/>
      <c r="CT29" s="196"/>
      <c r="CU29" s="195"/>
      <c r="CV29" s="196"/>
      <c r="CW29" s="195"/>
      <c r="CX29" s="195"/>
      <c r="CY29" s="195"/>
      <c r="CZ29" s="196"/>
      <c r="DA29" s="195"/>
      <c r="DB29" s="196"/>
      <c r="DC29" s="195"/>
      <c r="DD29" s="195"/>
      <c r="DE29" s="195"/>
      <c r="DF29" s="196"/>
      <c r="DG29" s="195"/>
      <c r="DH29" s="196"/>
      <c r="DI29" s="195"/>
      <c r="DJ29" s="195"/>
      <c r="DK29" s="195"/>
      <c r="DL29" s="196"/>
      <c r="DM29" s="195"/>
      <c r="DN29" s="196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6"/>
      <c r="EK29" s="195"/>
      <c r="EL29" s="196"/>
      <c r="EM29" s="195"/>
      <c r="EN29" s="195"/>
      <c r="EO29" s="195"/>
      <c r="EP29" s="196"/>
      <c r="EQ29" s="195"/>
      <c r="ER29" s="196"/>
    </row>
    <row r="30" spans="1:148" s="197" customFormat="1" ht="84" customHeight="1" x14ac:dyDescent="0.25">
      <c r="A30" s="651"/>
      <c r="B30" s="619"/>
      <c r="C30" s="619"/>
      <c r="D30" s="619"/>
      <c r="E30" s="619"/>
      <c r="F30" s="619"/>
      <c r="G30" s="619"/>
      <c r="H30" s="619"/>
      <c r="I30" s="619"/>
      <c r="J30" s="619"/>
      <c r="K30" s="619"/>
      <c r="L30" s="620"/>
      <c r="M30" s="195"/>
      <c r="N30" s="196"/>
      <c r="O30" s="195"/>
      <c r="P30" s="196"/>
      <c r="Q30" s="195"/>
      <c r="R30" s="195"/>
      <c r="S30" s="195"/>
      <c r="T30" s="195"/>
      <c r="U30" s="195"/>
      <c r="V30" s="195"/>
      <c r="W30" s="195"/>
      <c r="X30" s="195"/>
      <c r="Y30" s="195"/>
      <c r="Z30" s="196"/>
      <c r="AA30" s="195"/>
      <c r="AB30" s="196"/>
      <c r="AC30" s="195"/>
      <c r="AD30" s="195"/>
      <c r="AE30" s="195"/>
      <c r="AF30" s="196"/>
      <c r="AG30" s="195"/>
      <c r="AH30" s="196"/>
      <c r="AI30" s="195"/>
      <c r="AJ30" s="195"/>
      <c r="AK30" s="195"/>
      <c r="AL30" s="196"/>
      <c r="AM30" s="195"/>
      <c r="AN30" s="196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6"/>
      <c r="BE30" s="195"/>
      <c r="BF30" s="196"/>
      <c r="BG30" s="195"/>
      <c r="BH30" s="195"/>
      <c r="BI30" s="195"/>
      <c r="BJ30" s="196"/>
      <c r="BK30" s="195"/>
      <c r="BL30" s="196"/>
      <c r="BM30" s="195"/>
      <c r="BN30" s="195"/>
      <c r="BO30" s="195"/>
      <c r="BP30" s="196"/>
      <c r="BQ30" s="195"/>
      <c r="BR30" s="195"/>
      <c r="BS30" s="195"/>
      <c r="BT30" s="195"/>
      <c r="BU30" s="195"/>
      <c r="BV30" s="196"/>
      <c r="BW30" s="195"/>
      <c r="BX30" s="196"/>
      <c r="BY30" s="195"/>
      <c r="BZ30" s="195"/>
      <c r="CA30" s="195"/>
      <c r="CB30" s="195"/>
      <c r="CC30" s="195"/>
      <c r="CD30" s="195"/>
      <c r="CE30" s="195"/>
      <c r="CF30" s="195"/>
      <c r="CG30" s="195"/>
      <c r="CH30" s="196"/>
      <c r="CI30" s="195"/>
      <c r="CJ30" s="196"/>
      <c r="CK30" s="195"/>
      <c r="CL30" s="195"/>
      <c r="CM30" s="195"/>
      <c r="CN30" s="196"/>
      <c r="CO30" s="195"/>
      <c r="CP30" s="196"/>
      <c r="CQ30" s="195"/>
      <c r="CR30" s="195"/>
      <c r="CS30" s="195"/>
      <c r="CT30" s="196"/>
      <c r="CU30" s="195"/>
      <c r="CV30" s="196"/>
      <c r="CW30" s="195"/>
      <c r="CX30" s="195"/>
      <c r="CY30" s="195"/>
      <c r="CZ30" s="196"/>
      <c r="DA30" s="195"/>
      <c r="DB30" s="196"/>
      <c r="DC30" s="195"/>
      <c r="DD30" s="195"/>
      <c r="DE30" s="195"/>
      <c r="DF30" s="196"/>
      <c r="DG30" s="195"/>
      <c r="DH30" s="196"/>
      <c r="DI30" s="195"/>
      <c r="DJ30" s="195"/>
      <c r="DK30" s="195"/>
      <c r="DL30" s="196"/>
      <c r="DM30" s="195"/>
      <c r="DN30" s="196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6"/>
      <c r="EK30" s="195"/>
      <c r="EL30" s="196"/>
      <c r="EM30" s="195"/>
      <c r="EN30" s="195"/>
      <c r="EO30" s="195"/>
      <c r="EP30" s="196"/>
      <c r="EQ30" s="195"/>
      <c r="ER30" s="196"/>
    </row>
    <row r="31" spans="1:148" s="34" customFormat="1" ht="84" customHeight="1" x14ac:dyDescent="0.25">
      <c r="A31" s="616">
        <v>4</v>
      </c>
      <c r="B31" s="617" t="str">
        <f>'[1]на 01.11.2014'!B162</f>
        <v>Государственная программа Ханты-Мансийского автономного округа – Югры «Управление государственным имуществом Ханты-Мансийского автономного округа – Югры на 2014-2020 годы» (Клочков В.Д.)</v>
      </c>
      <c r="C31" s="29" t="s">
        <v>16</v>
      </c>
      <c r="D31" s="213">
        <f>'[1]на 01.11.2014'!H163</f>
        <v>0</v>
      </c>
      <c r="E31" s="213">
        <f>'[1]на 01.11.2014'!I163</f>
        <v>0</v>
      </c>
      <c r="F31" s="270">
        <f t="shared" si="1"/>
        <v>0</v>
      </c>
      <c r="G31" s="213">
        <f>'[1]на 01.11.2014'!K163</f>
        <v>0</v>
      </c>
      <c r="H31" s="270">
        <f t="shared" ref="H31:H35" si="16">IF(D31=0,0,G31/D31*100)</f>
        <v>0</v>
      </c>
      <c r="I31" s="270">
        <f t="shared" ref="I31:I35" si="17">IF(E31=0,0,G31/E31*100)</f>
        <v>0</v>
      </c>
      <c r="J31" s="213">
        <f t="shared" ref="J31:J35" si="18">D31-G31</f>
        <v>0</v>
      </c>
      <c r="K31" s="213">
        <f t="shared" ref="K31:K35" si="19">E31-G31</f>
        <v>0</v>
      </c>
      <c r="L31" s="213">
        <f>'[1]на 01.11.2014'!O163</f>
        <v>0</v>
      </c>
      <c r="M31" s="33"/>
      <c r="N31" s="193"/>
      <c r="O31" s="194"/>
      <c r="P31" s="193"/>
      <c r="Q31" s="33"/>
      <c r="R31" s="33"/>
      <c r="S31" s="33"/>
      <c r="T31" s="33"/>
      <c r="U31" s="33"/>
      <c r="V31" s="33"/>
      <c r="W31" s="33"/>
      <c r="X31" s="33"/>
      <c r="Y31" s="33"/>
      <c r="Z31" s="155"/>
      <c r="AA31" s="33"/>
      <c r="AB31" s="155"/>
      <c r="AC31" s="33"/>
      <c r="AD31" s="33"/>
      <c r="AE31" s="33"/>
      <c r="AF31" s="155"/>
      <c r="AG31" s="33"/>
      <c r="AH31" s="155"/>
      <c r="AI31" s="33"/>
      <c r="AJ31" s="33"/>
      <c r="AK31" s="33"/>
      <c r="AL31" s="155"/>
      <c r="AM31" s="33"/>
      <c r="AN31" s="155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155"/>
      <c r="BE31" s="33"/>
      <c r="BF31" s="155"/>
      <c r="BG31" s="33"/>
      <c r="BH31" s="33"/>
      <c r="BI31" s="33"/>
      <c r="BJ31" s="155"/>
      <c r="BK31" s="33"/>
      <c r="BL31" s="155"/>
      <c r="BM31" s="33"/>
      <c r="BN31" s="33"/>
      <c r="BO31" s="33"/>
      <c r="BP31" s="155"/>
      <c r="BQ31" s="33"/>
      <c r="BR31" s="33"/>
      <c r="BS31" s="33"/>
      <c r="BT31" s="33"/>
      <c r="BU31" s="33"/>
      <c r="BV31" s="155"/>
      <c r="BW31" s="33"/>
      <c r="BX31" s="155"/>
      <c r="BY31" s="33"/>
      <c r="BZ31" s="33"/>
      <c r="CA31" s="33"/>
      <c r="CB31" s="33"/>
      <c r="CC31" s="33"/>
      <c r="CD31" s="33"/>
      <c r="CE31" s="33"/>
      <c r="CF31" s="33"/>
      <c r="CG31" s="33"/>
      <c r="CH31" s="155"/>
      <c r="CI31" s="33"/>
      <c r="CJ31" s="155"/>
      <c r="CK31" s="33"/>
      <c r="CL31" s="33"/>
      <c r="CM31" s="33"/>
      <c r="CN31" s="155"/>
      <c r="CO31" s="33"/>
      <c r="CP31" s="155"/>
      <c r="CQ31" s="33"/>
      <c r="CR31" s="33"/>
      <c r="CS31" s="33"/>
      <c r="CT31" s="155"/>
      <c r="CU31" s="33"/>
      <c r="CV31" s="155"/>
      <c r="CW31" s="33"/>
      <c r="CX31" s="33"/>
      <c r="CY31" s="33"/>
      <c r="CZ31" s="155"/>
      <c r="DA31" s="33"/>
      <c r="DB31" s="155"/>
      <c r="DC31" s="33"/>
      <c r="DD31" s="33"/>
      <c r="DE31" s="33"/>
      <c r="DF31" s="155"/>
      <c r="DG31" s="33"/>
      <c r="DH31" s="155"/>
      <c r="DI31" s="33"/>
      <c r="DJ31" s="33"/>
      <c r="DK31" s="33"/>
      <c r="DL31" s="155"/>
      <c r="DM31" s="33"/>
      <c r="DN31" s="155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155"/>
      <c r="EK31" s="33"/>
      <c r="EL31" s="155"/>
      <c r="EM31" s="33"/>
      <c r="EN31" s="33"/>
      <c r="EO31" s="33"/>
      <c r="EP31" s="155"/>
      <c r="EQ31" s="33"/>
      <c r="ER31" s="155"/>
    </row>
    <row r="32" spans="1:148" s="34" customFormat="1" ht="84" customHeight="1" x14ac:dyDescent="0.25">
      <c r="A32" s="616"/>
      <c r="B32" s="617"/>
      <c r="C32" s="321" t="s">
        <v>14</v>
      </c>
      <c r="D32" s="213">
        <f>'[1]на 01.11.2014'!H164</f>
        <v>23610.6</v>
      </c>
      <c r="E32" s="213">
        <f>'[1]на 01.11.2014'!I164</f>
        <v>13172.26</v>
      </c>
      <c r="F32" s="270">
        <f t="shared" si="1"/>
        <v>56</v>
      </c>
      <c r="G32" s="213">
        <f>'[1]на 01.11.2014'!K164</f>
        <v>13036.83</v>
      </c>
      <c r="H32" s="270">
        <f t="shared" si="16"/>
        <v>55</v>
      </c>
      <c r="I32" s="270">
        <f t="shared" si="17"/>
        <v>99</v>
      </c>
      <c r="J32" s="213">
        <f t="shared" si="18"/>
        <v>10573.77</v>
      </c>
      <c r="K32" s="213">
        <f t="shared" si="19"/>
        <v>135.43</v>
      </c>
      <c r="L32" s="213">
        <f>'[1]на 01.11.2014'!O164</f>
        <v>7440.72</v>
      </c>
      <c r="M32" s="33"/>
      <c r="N32" s="193"/>
      <c r="O32" s="194"/>
      <c r="P32" s="193"/>
      <c r="Q32" s="33"/>
      <c r="R32" s="33"/>
      <c r="S32" s="33"/>
      <c r="T32" s="33"/>
      <c r="U32" s="33"/>
      <c r="V32" s="33"/>
      <c r="W32" s="33"/>
      <c r="X32" s="33"/>
      <c r="Y32" s="33"/>
      <c r="Z32" s="155"/>
      <c r="AA32" s="33"/>
      <c r="AB32" s="155"/>
      <c r="AC32" s="33"/>
      <c r="AD32" s="33"/>
      <c r="AE32" s="33"/>
      <c r="AF32" s="155"/>
      <c r="AG32" s="33"/>
      <c r="AH32" s="155"/>
      <c r="AI32" s="33"/>
      <c r="AJ32" s="33"/>
      <c r="AK32" s="33"/>
      <c r="AL32" s="155"/>
      <c r="AM32" s="33"/>
      <c r="AN32" s="155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155"/>
      <c r="BE32" s="33"/>
      <c r="BF32" s="155"/>
      <c r="BG32" s="33"/>
      <c r="BH32" s="33"/>
      <c r="BI32" s="33"/>
      <c r="BJ32" s="155"/>
      <c r="BK32" s="33"/>
      <c r="BL32" s="155"/>
      <c r="BM32" s="33"/>
      <c r="BN32" s="33"/>
      <c r="BO32" s="33"/>
      <c r="BP32" s="155"/>
      <c r="BQ32" s="33"/>
      <c r="BR32" s="33"/>
      <c r="BS32" s="33"/>
      <c r="BT32" s="33"/>
      <c r="BU32" s="33"/>
      <c r="BV32" s="155"/>
      <c r="BW32" s="33"/>
      <c r="BX32" s="155"/>
      <c r="BY32" s="33"/>
      <c r="BZ32" s="33"/>
      <c r="CA32" s="33"/>
      <c r="CB32" s="33"/>
      <c r="CC32" s="33"/>
      <c r="CD32" s="33"/>
      <c r="CE32" s="33"/>
      <c r="CF32" s="33"/>
      <c r="CG32" s="33"/>
      <c r="CH32" s="155"/>
      <c r="CI32" s="33"/>
      <c r="CJ32" s="155"/>
      <c r="CK32" s="33"/>
      <c r="CL32" s="33"/>
      <c r="CM32" s="33"/>
      <c r="CN32" s="155"/>
      <c r="CO32" s="33"/>
      <c r="CP32" s="155"/>
      <c r="CQ32" s="33"/>
      <c r="CR32" s="33"/>
      <c r="CS32" s="33"/>
      <c r="CT32" s="155"/>
      <c r="CU32" s="33"/>
      <c r="CV32" s="155"/>
      <c r="CW32" s="33"/>
      <c r="CX32" s="33"/>
      <c r="CY32" s="33"/>
      <c r="CZ32" s="155"/>
      <c r="DA32" s="33"/>
      <c r="DB32" s="155"/>
      <c r="DC32" s="33"/>
      <c r="DD32" s="33"/>
      <c r="DE32" s="33"/>
      <c r="DF32" s="155"/>
      <c r="DG32" s="33"/>
      <c r="DH32" s="155"/>
      <c r="DI32" s="33"/>
      <c r="DJ32" s="33"/>
      <c r="DK32" s="33"/>
      <c r="DL32" s="155"/>
      <c r="DM32" s="33"/>
      <c r="DN32" s="155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155"/>
      <c r="EK32" s="33"/>
      <c r="EL32" s="155"/>
      <c r="EM32" s="33"/>
      <c r="EN32" s="33"/>
      <c r="EO32" s="33"/>
      <c r="EP32" s="155"/>
      <c r="EQ32" s="33"/>
      <c r="ER32" s="155"/>
    </row>
    <row r="33" spans="1:148" s="34" customFormat="1" ht="84" customHeight="1" x14ac:dyDescent="0.25">
      <c r="A33" s="616"/>
      <c r="B33" s="617"/>
      <c r="C33" s="321" t="s">
        <v>25</v>
      </c>
      <c r="D33" s="213">
        <f>'[1]на 01.11.2014'!H165</f>
        <v>3403.43</v>
      </c>
      <c r="E33" s="213">
        <f>'[1]на 01.11.2014'!I165</f>
        <v>1448.54</v>
      </c>
      <c r="F33" s="270">
        <f t="shared" si="1"/>
        <v>43</v>
      </c>
      <c r="G33" s="213">
        <f>'[1]на 01.11.2014'!K165</f>
        <v>1448.54</v>
      </c>
      <c r="H33" s="270">
        <f t="shared" si="16"/>
        <v>43</v>
      </c>
      <c r="I33" s="270">
        <f t="shared" si="17"/>
        <v>100</v>
      </c>
      <c r="J33" s="213">
        <f t="shared" si="18"/>
        <v>1954.89</v>
      </c>
      <c r="K33" s="213">
        <f t="shared" si="19"/>
        <v>0</v>
      </c>
      <c r="L33" s="213">
        <f>'[1]на 01.11.2014'!O165</f>
        <v>1606.78</v>
      </c>
      <c r="M33" s="33"/>
      <c r="N33" s="193"/>
      <c r="O33" s="194"/>
      <c r="P33" s="193"/>
      <c r="Q33" s="33"/>
      <c r="R33" s="33"/>
      <c r="S33" s="33"/>
      <c r="T33" s="33"/>
      <c r="U33" s="33"/>
      <c r="V33" s="33"/>
      <c r="W33" s="33"/>
      <c r="X33" s="33"/>
      <c r="Y33" s="33"/>
      <c r="Z33" s="155"/>
      <c r="AA33" s="33"/>
      <c r="AB33" s="155"/>
      <c r="AC33" s="33"/>
      <c r="AD33" s="33"/>
      <c r="AE33" s="33"/>
      <c r="AF33" s="155"/>
      <c r="AG33" s="33"/>
      <c r="AH33" s="155"/>
      <c r="AI33" s="33"/>
      <c r="AJ33" s="33"/>
      <c r="AK33" s="33"/>
      <c r="AL33" s="155"/>
      <c r="AM33" s="33"/>
      <c r="AN33" s="155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155"/>
      <c r="BE33" s="33"/>
      <c r="BF33" s="155"/>
      <c r="BG33" s="33"/>
      <c r="BH33" s="33"/>
      <c r="BI33" s="33"/>
      <c r="BJ33" s="155"/>
      <c r="BK33" s="33"/>
      <c r="BL33" s="155"/>
      <c r="BM33" s="33"/>
      <c r="BN33" s="33"/>
      <c r="BO33" s="33"/>
      <c r="BP33" s="155"/>
      <c r="BQ33" s="33"/>
      <c r="BR33" s="33"/>
      <c r="BS33" s="33"/>
      <c r="BT33" s="33"/>
      <c r="BU33" s="33"/>
      <c r="BV33" s="155"/>
      <c r="BW33" s="33"/>
      <c r="BX33" s="155"/>
      <c r="BY33" s="33"/>
      <c r="BZ33" s="33"/>
      <c r="CA33" s="33"/>
      <c r="CB33" s="33"/>
      <c r="CC33" s="33"/>
      <c r="CD33" s="33"/>
      <c r="CE33" s="33"/>
      <c r="CF33" s="33"/>
      <c r="CG33" s="33"/>
      <c r="CH33" s="155"/>
      <c r="CI33" s="33"/>
      <c r="CJ33" s="155"/>
      <c r="CK33" s="33"/>
      <c r="CL33" s="33"/>
      <c r="CM33" s="33"/>
      <c r="CN33" s="155"/>
      <c r="CO33" s="33"/>
      <c r="CP33" s="155"/>
      <c r="CQ33" s="33"/>
      <c r="CR33" s="33"/>
      <c r="CS33" s="33"/>
      <c r="CT33" s="155"/>
      <c r="CU33" s="33"/>
      <c r="CV33" s="155"/>
      <c r="CW33" s="33"/>
      <c r="CX33" s="33"/>
      <c r="CY33" s="33"/>
      <c r="CZ33" s="155"/>
      <c r="DA33" s="33"/>
      <c r="DB33" s="155"/>
      <c r="DC33" s="33"/>
      <c r="DD33" s="33"/>
      <c r="DE33" s="33"/>
      <c r="DF33" s="155"/>
      <c r="DG33" s="33"/>
      <c r="DH33" s="155"/>
      <c r="DI33" s="33"/>
      <c r="DJ33" s="33"/>
      <c r="DK33" s="33"/>
      <c r="DL33" s="155"/>
      <c r="DM33" s="33"/>
      <c r="DN33" s="155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155"/>
      <c r="EK33" s="33"/>
      <c r="EL33" s="155"/>
      <c r="EM33" s="33"/>
      <c r="EN33" s="33"/>
      <c r="EO33" s="33"/>
      <c r="EP33" s="155"/>
      <c r="EQ33" s="33"/>
      <c r="ER33" s="155"/>
    </row>
    <row r="34" spans="1:148" s="34" customFormat="1" ht="84" customHeight="1" x14ac:dyDescent="0.25">
      <c r="A34" s="616"/>
      <c r="B34" s="617"/>
      <c r="C34" s="321" t="s">
        <v>32</v>
      </c>
      <c r="D34" s="213">
        <f>'[1]на 01.11.2014'!H166</f>
        <v>0</v>
      </c>
      <c r="E34" s="213">
        <f>'[1]на 01.11.2014'!I166</f>
        <v>0</v>
      </c>
      <c r="F34" s="270">
        <f t="shared" si="1"/>
        <v>0</v>
      </c>
      <c r="G34" s="213">
        <f>'[1]на 01.11.2014'!K166</f>
        <v>0</v>
      </c>
      <c r="H34" s="270">
        <f t="shared" si="16"/>
        <v>0</v>
      </c>
      <c r="I34" s="270">
        <f t="shared" si="17"/>
        <v>0</v>
      </c>
      <c r="J34" s="213">
        <f t="shared" si="18"/>
        <v>0</v>
      </c>
      <c r="K34" s="213">
        <f t="shared" si="19"/>
        <v>0</v>
      </c>
      <c r="L34" s="213">
        <f>'[1]на 01.11.2014'!O166</f>
        <v>0</v>
      </c>
      <c r="M34" s="33"/>
      <c r="N34" s="193"/>
      <c r="O34" s="194"/>
      <c r="P34" s="193"/>
      <c r="Q34" s="33"/>
      <c r="R34" s="33"/>
      <c r="S34" s="33"/>
      <c r="T34" s="33"/>
      <c r="U34" s="33"/>
      <c r="V34" s="33"/>
      <c r="W34" s="33"/>
      <c r="X34" s="33"/>
      <c r="Y34" s="33"/>
      <c r="Z34" s="155"/>
      <c r="AA34" s="33"/>
      <c r="AB34" s="155"/>
      <c r="AC34" s="33"/>
      <c r="AD34" s="33"/>
      <c r="AE34" s="33"/>
      <c r="AF34" s="155"/>
      <c r="AG34" s="33"/>
      <c r="AH34" s="155"/>
      <c r="AI34" s="33"/>
      <c r="AJ34" s="33"/>
      <c r="AK34" s="33"/>
      <c r="AL34" s="155"/>
      <c r="AM34" s="33"/>
      <c r="AN34" s="155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155"/>
      <c r="BE34" s="33"/>
      <c r="BF34" s="155"/>
      <c r="BG34" s="33"/>
      <c r="BH34" s="33"/>
      <c r="BI34" s="33"/>
      <c r="BJ34" s="155"/>
      <c r="BK34" s="33"/>
      <c r="BL34" s="155"/>
      <c r="BM34" s="33"/>
      <c r="BN34" s="33"/>
      <c r="BO34" s="33"/>
      <c r="BP34" s="155"/>
      <c r="BQ34" s="33"/>
      <c r="BR34" s="33"/>
      <c r="BS34" s="33"/>
      <c r="BT34" s="33"/>
      <c r="BU34" s="33"/>
      <c r="BV34" s="155"/>
      <c r="BW34" s="33"/>
      <c r="BX34" s="155"/>
      <c r="BY34" s="33"/>
      <c r="BZ34" s="33"/>
      <c r="CA34" s="33"/>
      <c r="CB34" s="33"/>
      <c r="CC34" s="33"/>
      <c r="CD34" s="33"/>
      <c r="CE34" s="33"/>
      <c r="CF34" s="33"/>
      <c r="CG34" s="33"/>
      <c r="CH34" s="155"/>
      <c r="CI34" s="33"/>
      <c r="CJ34" s="155"/>
      <c r="CK34" s="33"/>
      <c r="CL34" s="33"/>
      <c r="CM34" s="33"/>
      <c r="CN34" s="155"/>
      <c r="CO34" s="33"/>
      <c r="CP34" s="155"/>
      <c r="CQ34" s="33"/>
      <c r="CR34" s="33"/>
      <c r="CS34" s="33"/>
      <c r="CT34" s="155"/>
      <c r="CU34" s="33"/>
      <c r="CV34" s="155"/>
      <c r="CW34" s="33"/>
      <c r="CX34" s="33"/>
      <c r="CY34" s="33"/>
      <c r="CZ34" s="155"/>
      <c r="DA34" s="33"/>
      <c r="DB34" s="155"/>
      <c r="DC34" s="33"/>
      <c r="DD34" s="33"/>
      <c r="DE34" s="33"/>
      <c r="DF34" s="155"/>
      <c r="DG34" s="33"/>
      <c r="DH34" s="155"/>
      <c r="DI34" s="33"/>
      <c r="DJ34" s="33"/>
      <c r="DK34" s="33"/>
      <c r="DL34" s="155"/>
      <c r="DM34" s="33"/>
      <c r="DN34" s="155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155"/>
      <c r="EK34" s="33"/>
      <c r="EL34" s="155"/>
      <c r="EM34" s="33"/>
      <c r="EN34" s="33"/>
      <c r="EO34" s="33"/>
      <c r="EP34" s="155"/>
      <c r="EQ34" s="33"/>
      <c r="ER34" s="155"/>
    </row>
    <row r="35" spans="1:148" s="34" customFormat="1" ht="84" customHeight="1" x14ac:dyDescent="0.25">
      <c r="A35" s="616"/>
      <c r="B35" s="617"/>
      <c r="C35" s="30" t="s">
        <v>5</v>
      </c>
      <c r="D35" s="213">
        <f>'[1]на 01.11.2014'!H167</f>
        <v>0</v>
      </c>
      <c r="E35" s="213">
        <f>'[1]на 01.11.2014'!I167</f>
        <v>0</v>
      </c>
      <c r="F35" s="270">
        <f t="shared" si="1"/>
        <v>0</v>
      </c>
      <c r="G35" s="213">
        <f>'[1]на 01.11.2014'!K167</f>
        <v>0</v>
      </c>
      <c r="H35" s="270">
        <f t="shared" si="16"/>
        <v>0</v>
      </c>
      <c r="I35" s="270">
        <f t="shared" si="17"/>
        <v>0</v>
      </c>
      <c r="J35" s="213">
        <f t="shared" si="18"/>
        <v>0</v>
      </c>
      <c r="K35" s="213">
        <f t="shared" si="19"/>
        <v>0</v>
      </c>
      <c r="L35" s="213">
        <f>'[1]на 01.11.2014'!O167</f>
        <v>0</v>
      </c>
      <c r="M35" s="33"/>
      <c r="N35" s="193"/>
      <c r="O35" s="194"/>
      <c r="P35" s="193"/>
      <c r="Q35" s="33"/>
      <c r="R35" s="33"/>
      <c r="S35" s="33"/>
      <c r="T35" s="33"/>
      <c r="U35" s="33"/>
      <c r="V35" s="33"/>
      <c r="W35" s="33"/>
      <c r="X35" s="33"/>
      <c r="Y35" s="33"/>
      <c r="Z35" s="155"/>
      <c r="AA35" s="33"/>
      <c r="AB35" s="155"/>
      <c r="AC35" s="33"/>
      <c r="AD35" s="33"/>
      <c r="AE35" s="33"/>
      <c r="AF35" s="155"/>
      <c r="AG35" s="33"/>
      <c r="AH35" s="155"/>
      <c r="AI35" s="33"/>
      <c r="AJ35" s="33"/>
      <c r="AK35" s="33"/>
      <c r="AL35" s="155"/>
      <c r="AM35" s="33"/>
      <c r="AN35" s="155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155"/>
      <c r="BE35" s="33"/>
      <c r="BF35" s="155"/>
      <c r="BG35" s="33"/>
      <c r="BH35" s="33"/>
      <c r="BI35" s="33"/>
      <c r="BJ35" s="155"/>
      <c r="BK35" s="33"/>
      <c r="BL35" s="155"/>
      <c r="BM35" s="33"/>
      <c r="BN35" s="33"/>
      <c r="BO35" s="33"/>
      <c r="BP35" s="155"/>
      <c r="BQ35" s="33"/>
      <c r="BR35" s="33"/>
      <c r="BS35" s="33"/>
      <c r="BT35" s="33"/>
      <c r="BU35" s="33"/>
      <c r="BV35" s="155"/>
      <c r="BW35" s="33"/>
      <c r="BX35" s="155"/>
      <c r="BY35" s="33"/>
      <c r="BZ35" s="33"/>
      <c r="CA35" s="33"/>
      <c r="CB35" s="33"/>
      <c r="CC35" s="33"/>
      <c r="CD35" s="33"/>
      <c r="CE35" s="33"/>
      <c r="CF35" s="33"/>
      <c r="CG35" s="33"/>
      <c r="CH35" s="155"/>
      <c r="CI35" s="33"/>
      <c r="CJ35" s="155"/>
      <c r="CK35" s="33"/>
      <c r="CL35" s="33"/>
      <c r="CM35" s="33"/>
      <c r="CN35" s="155"/>
      <c r="CO35" s="33"/>
      <c r="CP35" s="155"/>
      <c r="CQ35" s="33"/>
      <c r="CR35" s="33"/>
      <c r="CS35" s="33"/>
      <c r="CT35" s="155"/>
      <c r="CU35" s="33"/>
      <c r="CV35" s="155"/>
      <c r="CW35" s="33"/>
      <c r="CX35" s="33"/>
      <c r="CY35" s="33"/>
      <c r="CZ35" s="155"/>
      <c r="DA35" s="33"/>
      <c r="DB35" s="155"/>
      <c r="DC35" s="33"/>
      <c r="DD35" s="33"/>
      <c r="DE35" s="33"/>
      <c r="DF35" s="155"/>
      <c r="DG35" s="33"/>
      <c r="DH35" s="155"/>
      <c r="DI35" s="33"/>
      <c r="DJ35" s="33"/>
      <c r="DK35" s="33"/>
      <c r="DL35" s="155"/>
      <c r="DM35" s="33"/>
      <c r="DN35" s="155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155"/>
      <c r="EK35" s="33"/>
      <c r="EL35" s="155"/>
      <c r="EM35" s="33"/>
      <c r="EN35" s="33"/>
      <c r="EO35" s="33"/>
      <c r="EP35" s="155"/>
      <c r="EQ35" s="33"/>
      <c r="ER35" s="155"/>
    </row>
    <row r="36" spans="1:148" s="197" customFormat="1" ht="84" customHeight="1" x14ac:dyDescent="0.25">
      <c r="A36" s="616"/>
      <c r="B36" s="617"/>
      <c r="C36" s="158" t="s">
        <v>6</v>
      </c>
      <c r="D36" s="207">
        <f>SUM(D31:D35)</f>
        <v>27014.03</v>
      </c>
      <c r="E36" s="207">
        <f>SUM(E31:E35)</f>
        <v>14620.8</v>
      </c>
      <c r="F36" s="209">
        <f t="shared" si="1"/>
        <v>54</v>
      </c>
      <c r="G36" s="207">
        <f>SUM(G31:G35)</f>
        <v>14485.37</v>
      </c>
      <c r="H36" s="209">
        <f t="shared" si="2"/>
        <v>54</v>
      </c>
      <c r="I36" s="219">
        <f>IF(E36=0,0,G36/E36*100)</f>
        <v>99</v>
      </c>
      <c r="J36" s="207">
        <f t="shared" si="7"/>
        <v>12528.66</v>
      </c>
      <c r="K36" s="207">
        <f t="shared" si="5"/>
        <v>135.43</v>
      </c>
      <c r="L36" s="207">
        <f>SUM(L31:L35)</f>
        <v>9047.5</v>
      </c>
      <c r="M36" s="195"/>
      <c r="N36" s="196" t="b">
        <f>D36='[1]на 01.11.2014'!H162</f>
        <v>1</v>
      </c>
      <c r="O36" s="196" t="b">
        <f>E36='[1]на 01.11.2014'!I162</f>
        <v>1</v>
      </c>
      <c r="P36" s="196" t="b">
        <f>L36='[1]на 01.11.2014'!O162</f>
        <v>1</v>
      </c>
      <c r="Q36" s="195"/>
      <c r="R36" s="195"/>
      <c r="S36" s="195"/>
      <c r="T36" s="195"/>
      <c r="U36" s="195"/>
      <c r="V36" s="195"/>
      <c r="W36" s="195"/>
      <c r="X36" s="195"/>
      <c r="Y36" s="195"/>
      <c r="Z36" s="196"/>
      <c r="AA36" s="195"/>
      <c r="AB36" s="196"/>
      <c r="AC36" s="195"/>
      <c r="AD36" s="195"/>
      <c r="AE36" s="195"/>
      <c r="AF36" s="196"/>
      <c r="AG36" s="195"/>
      <c r="AH36" s="196"/>
      <c r="AI36" s="195"/>
      <c r="AJ36" s="195"/>
      <c r="AK36" s="195"/>
      <c r="AL36" s="196"/>
      <c r="AM36" s="195"/>
      <c r="AN36" s="196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6"/>
      <c r="BE36" s="195"/>
      <c r="BF36" s="196"/>
      <c r="BG36" s="195"/>
      <c r="BH36" s="195"/>
      <c r="BI36" s="195"/>
      <c r="BJ36" s="196"/>
      <c r="BK36" s="195"/>
      <c r="BL36" s="196"/>
      <c r="BM36" s="195"/>
      <c r="BN36" s="195"/>
      <c r="BO36" s="195"/>
      <c r="BP36" s="196"/>
      <c r="BQ36" s="195"/>
      <c r="BR36" s="195"/>
      <c r="BS36" s="195"/>
      <c r="BT36" s="195"/>
      <c r="BU36" s="195"/>
      <c r="BV36" s="196"/>
      <c r="BW36" s="195"/>
      <c r="BX36" s="196"/>
      <c r="BY36" s="195"/>
      <c r="BZ36" s="195"/>
      <c r="CA36" s="195"/>
      <c r="CB36" s="195"/>
      <c r="CC36" s="195"/>
      <c r="CD36" s="195"/>
      <c r="CE36" s="195"/>
      <c r="CF36" s="195"/>
      <c r="CG36" s="195"/>
      <c r="CH36" s="196"/>
      <c r="CI36" s="195"/>
      <c r="CJ36" s="196"/>
      <c r="CK36" s="195"/>
      <c r="CL36" s="195"/>
      <c r="CM36" s="195"/>
      <c r="CN36" s="196"/>
      <c r="CO36" s="195"/>
      <c r="CP36" s="196"/>
      <c r="CQ36" s="195"/>
      <c r="CR36" s="195"/>
      <c r="CS36" s="195"/>
      <c r="CT36" s="196"/>
      <c r="CU36" s="195"/>
      <c r="CV36" s="196"/>
      <c r="CW36" s="195"/>
      <c r="CX36" s="195"/>
      <c r="CY36" s="195"/>
      <c r="CZ36" s="196"/>
      <c r="DA36" s="195"/>
      <c r="DB36" s="196"/>
      <c r="DC36" s="195"/>
      <c r="DD36" s="195"/>
      <c r="DE36" s="195"/>
      <c r="DF36" s="196"/>
      <c r="DG36" s="195"/>
      <c r="DH36" s="196"/>
      <c r="DI36" s="195"/>
      <c r="DJ36" s="195"/>
      <c r="DK36" s="195"/>
      <c r="DL36" s="196"/>
      <c r="DM36" s="195"/>
      <c r="DN36" s="196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6"/>
      <c r="EK36" s="195"/>
      <c r="EL36" s="196"/>
      <c r="EM36" s="195"/>
      <c r="EN36" s="195"/>
      <c r="EO36" s="195"/>
      <c r="EP36" s="196"/>
      <c r="EQ36" s="195"/>
      <c r="ER36" s="196"/>
    </row>
    <row r="37" spans="1:148" s="197" customFormat="1" ht="349.5" customHeight="1" x14ac:dyDescent="0.25">
      <c r="A37" s="652" t="s">
        <v>226</v>
      </c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1"/>
      <c r="M37" s="195"/>
      <c r="N37" s="196"/>
      <c r="O37" s="195"/>
      <c r="P37" s="196"/>
      <c r="Q37" s="195"/>
      <c r="R37" s="195"/>
      <c r="S37" s="195"/>
      <c r="T37" s="195"/>
      <c r="U37" s="195"/>
      <c r="V37" s="195"/>
      <c r="W37" s="195"/>
      <c r="X37" s="195"/>
      <c r="Y37" s="195"/>
      <c r="Z37" s="196"/>
      <c r="AA37" s="195"/>
      <c r="AB37" s="196"/>
      <c r="AC37" s="195"/>
      <c r="AD37" s="195"/>
      <c r="AE37" s="195"/>
      <c r="AF37" s="196"/>
      <c r="AG37" s="195"/>
      <c r="AH37" s="196"/>
      <c r="AI37" s="195"/>
      <c r="AJ37" s="195"/>
      <c r="AK37" s="195"/>
      <c r="AL37" s="196"/>
      <c r="AM37" s="195"/>
      <c r="AN37" s="196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6"/>
      <c r="BE37" s="195"/>
      <c r="BF37" s="196"/>
      <c r="BG37" s="195"/>
      <c r="BH37" s="195"/>
      <c r="BI37" s="195"/>
      <c r="BJ37" s="196"/>
      <c r="BK37" s="195"/>
      <c r="BL37" s="196"/>
      <c r="BM37" s="195"/>
      <c r="BN37" s="195"/>
      <c r="BO37" s="195"/>
      <c r="BP37" s="196"/>
      <c r="BQ37" s="195"/>
      <c r="BR37" s="195"/>
      <c r="BS37" s="195"/>
      <c r="BT37" s="195"/>
      <c r="BU37" s="195"/>
      <c r="BV37" s="196"/>
      <c r="BW37" s="195"/>
      <c r="BX37" s="196"/>
      <c r="BY37" s="195"/>
      <c r="BZ37" s="195"/>
      <c r="CA37" s="195"/>
      <c r="CB37" s="195"/>
      <c r="CC37" s="195"/>
      <c r="CD37" s="195"/>
      <c r="CE37" s="195"/>
      <c r="CF37" s="195"/>
      <c r="CG37" s="195"/>
      <c r="CH37" s="196"/>
      <c r="CI37" s="195"/>
      <c r="CJ37" s="196"/>
      <c r="CK37" s="195"/>
      <c r="CL37" s="195"/>
      <c r="CM37" s="195"/>
      <c r="CN37" s="196"/>
      <c r="CO37" s="195"/>
      <c r="CP37" s="196"/>
      <c r="CQ37" s="195"/>
      <c r="CR37" s="195"/>
      <c r="CS37" s="195"/>
      <c r="CT37" s="196"/>
      <c r="CU37" s="195"/>
      <c r="CV37" s="196"/>
      <c r="CW37" s="195"/>
      <c r="CX37" s="195"/>
      <c r="CY37" s="195"/>
      <c r="CZ37" s="196"/>
      <c r="DA37" s="195"/>
      <c r="DB37" s="196"/>
      <c r="DC37" s="195"/>
      <c r="DD37" s="195"/>
      <c r="DE37" s="195"/>
      <c r="DF37" s="196"/>
      <c r="DG37" s="195"/>
      <c r="DH37" s="196"/>
      <c r="DI37" s="195"/>
      <c r="DJ37" s="195"/>
      <c r="DK37" s="195"/>
      <c r="DL37" s="196"/>
      <c r="DM37" s="195"/>
      <c r="DN37" s="196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6"/>
      <c r="EK37" s="195"/>
      <c r="EL37" s="196"/>
      <c r="EM37" s="195"/>
      <c r="EN37" s="195"/>
      <c r="EO37" s="195"/>
      <c r="EP37" s="196"/>
      <c r="EQ37" s="195"/>
      <c r="ER37" s="196"/>
    </row>
    <row r="38" spans="1:148" s="34" customFormat="1" ht="84" customHeight="1" x14ac:dyDescent="0.25">
      <c r="A38" s="682">
        <v>5</v>
      </c>
      <c r="B38" s="633" t="str">
        <f>'[1]на 01.11.2014'!B174</f>
        <v>Государственная программа Ханты-Мансийского автономного округа – Югры «Развитие гражданского общества Ханты-Мансийского автономного округа – Югры на 2014-2020 годы» (Алешкова Н.П.)</v>
      </c>
      <c r="C38" s="226" t="s">
        <v>16</v>
      </c>
      <c r="D38" s="272"/>
      <c r="E38" s="272"/>
      <c r="F38" s="272"/>
      <c r="G38" s="272"/>
      <c r="H38" s="272"/>
      <c r="I38" s="272"/>
      <c r="J38" s="272"/>
      <c r="K38" s="272"/>
      <c r="L38" s="272"/>
      <c r="M38" s="33"/>
      <c r="N38" s="193"/>
      <c r="O38" s="194"/>
      <c r="P38" s="193"/>
      <c r="Q38" s="33"/>
      <c r="R38" s="33"/>
      <c r="S38" s="33"/>
      <c r="T38" s="33"/>
      <c r="U38" s="33"/>
      <c r="V38" s="33"/>
      <c r="W38" s="33"/>
      <c r="X38" s="33"/>
      <c r="Y38" s="33"/>
      <c r="Z38" s="155"/>
      <c r="AA38" s="33"/>
      <c r="AB38" s="155"/>
      <c r="AC38" s="33"/>
      <c r="AD38" s="33"/>
      <c r="AE38" s="33"/>
      <c r="AF38" s="155"/>
      <c r="AG38" s="33"/>
      <c r="AH38" s="155"/>
      <c r="AI38" s="33"/>
      <c r="AJ38" s="33"/>
      <c r="AK38" s="33"/>
      <c r="AL38" s="155"/>
      <c r="AM38" s="33"/>
      <c r="AN38" s="155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155"/>
      <c r="BE38" s="33"/>
      <c r="BF38" s="155"/>
      <c r="BG38" s="33"/>
      <c r="BH38" s="33"/>
      <c r="BI38" s="33"/>
      <c r="BJ38" s="155"/>
      <c r="BK38" s="33"/>
      <c r="BL38" s="155"/>
      <c r="BM38" s="33"/>
      <c r="BN38" s="33"/>
      <c r="BO38" s="33"/>
      <c r="BP38" s="155"/>
      <c r="BQ38" s="33"/>
      <c r="BR38" s="33"/>
      <c r="BS38" s="33"/>
      <c r="BT38" s="33"/>
      <c r="BU38" s="33"/>
      <c r="BV38" s="155"/>
      <c r="BW38" s="33"/>
      <c r="BX38" s="155"/>
      <c r="BY38" s="33"/>
      <c r="BZ38" s="33"/>
      <c r="CA38" s="33"/>
      <c r="CB38" s="33"/>
      <c r="CC38" s="33"/>
      <c r="CD38" s="33"/>
      <c r="CE38" s="33"/>
      <c r="CF38" s="33"/>
      <c r="CG38" s="33"/>
      <c r="CH38" s="155"/>
      <c r="CI38" s="33"/>
      <c r="CJ38" s="155"/>
      <c r="CK38" s="33"/>
      <c r="CL38" s="33"/>
      <c r="CM38" s="33"/>
      <c r="CN38" s="155"/>
      <c r="CO38" s="33"/>
      <c r="CP38" s="155"/>
      <c r="CQ38" s="33"/>
      <c r="CR38" s="33"/>
      <c r="CS38" s="33"/>
      <c r="CT38" s="155"/>
      <c r="CU38" s="33"/>
      <c r="CV38" s="155"/>
      <c r="CW38" s="33"/>
      <c r="CX38" s="33"/>
      <c r="CY38" s="33"/>
      <c r="CZ38" s="155"/>
      <c r="DA38" s="33"/>
      <c r="DB38" s="155"/>
      <c r="DC38" s="33"/>
      <c r="DD38" s="33"/>
      <c r="DE38" s="33"/>
      <c r="DF38" s="155"/>
      <c r="DG38" s="33"/>
      <c r="DH38" s="155"/>
      <c r="DI38" s="33"/>
      <c r="DJ38" s="33"/>
      <c r="DK38" s="33"/>
      <c r="DL38" s="155"/>
      <c r="DM38" s="33"/>
      <c r="DN38" s="155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155"/>
      <c r="EK38" s="33"/>
      <c r="EL38" s="155"/>
      <c r="EM38" s="33"/>
      <c r="EN38" s="33"/>
      <c r="EO38" s="33"/>
      <c r="EP38" s="155"/>
      <c r="EQ38" s="33"/>
      <c r="ER38" s="155"/>
    </row>
    <row r="39" spans="1:148" s="34" customFormat="1" ht="84" customHeight="1" x14ac:dyDescent="0.25">
      <c r="A39" s="616"/>
      <c r="B39" s="633"/>
      <c r="C39" s="31" t="s">
        <v>4</v>
      </c>
      <c r="D39" s="48"/>
      <c r="E39" s="48"/>
      <c r="F39" s="48"/>
      <c r="G39" s="48"/>
      <c r="H39" s="48"/>
      <c r="I39" s="48"/>
      <c r="J39" s="48"/>
      <c r="K39" s="48"/>
      <c r="L39" s="48"/>
      <c r="M39" s="33"/>
      <c r="N39" s="193"/>
      <c r="O39" s="194"/>
      <c r="P39" s="193"/>
      <c r="Q39" s="33"/>
      <c r="R39" s="33"/>
      <c r="S39" s="33"/>
      <c r="T39" s="33"/>
      <c r="U39" s="33"/>
      <c r="V39" s="33"/>
      <c r="W39" s="33"/>
      <c r="X39" s="33"/>
      <c r="Y39" s="33"/>
      <c r="Z39" s="155"/>
      <c r="AA39" s="33"/>
      <c r="AB39" s="155"/>
      <c r="AC39" s="33"/>
      <c r="AD39" s="33"/>
      <c r="AE39" s="33"/>
      <c r="AF39" s="155"/>
      <c r="AG39" s="33"/>
      <c r="AH39" s="155"/>
      <c r="AI39" s="33"/>
      <c r="AJ39" s="33"/>
      <c r="AK39" s="33"/>
      <c r="AL39" s="155"/>
      <c r="AM39" s="33"/>
      <c r="AN39" s="155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155"/>
      <c r="BE39" s="33"/>
      <c r="BF39" s="155"/>
      <c r="BG39" s="33"/>
      <c r="BH39" s="33"/>
      <c r="BI39" s="33"/>
      <c r="BJ39" s="155"/>
      <c r="BK39" s="33"/>
      <c r="BL39" s="155"/>
      <c r="BM39" s="33"/>
      <c r="BN39" s="33"/>
      <c r="BO39" s="33"/>
      <c r="BP39" s="155"/>
      <c r="BQ39" s="33"/>
      <c r="BR39" s="33"/>
      <c r="BS39" s="33"/>
      <c r="BT39" s="33"/>
      <c r="BU39" s="33"/>
      <c r="BV39" s="155"/>
      <c r="BW39" s="33"/>
      <c r="BX39" s="155"/>
      <c r="BY39" s="33"/>
      <c r="BZ39" s="33"/>
      <c r="CA39" s="33"/>
      <c r="CB39" s="33"/>
      <c r="CC39" s="33"/>
      <c r="CD39" s="33"/>
      <c r="CE39" s="33"/>
      <c r="CF39" s="33"/>
      <c r="CG39" s="33"/>
      <c r="CH39" s="155"/>
      <c r="CI39" s="33"/>
      <c r="CJ39" s="155"/>
      <c r="CK39" s="33"/>
      <c r="CL39" s="33"/>
      <c r="CM39" s="33"/>
      <c r="CN39" s="155"/>
      <c r="CO39" s="33"/>
      <c r="CP39" s="155"/>
      <c r="CQ39" s="33"/>
      <c r="CR39" s="33"/>
      <c r="CS39" s="33"/>
      <c r="CT39" s="155"/>
      <c r="CU39" s="33"/>
      <c r="CV39" s="155"/>
      <c r="CW39" s="33"/>
      <c r="CX39" s="33"/>
      <c r="CY39" s="33"/>
      <c r="CZ39" s="155"/>
      <c r="DA39" s="33"/>
      <c r="DB39" s="155"/>
      <c r="DC39" s="33"/>
      <c r="DD39" s="33"/>
      <c r="DE39" s="33"/>
      <c r="DF39" s="155"/>
      <c r="DG39" s="33"/>
      <c r="DH39" s="155"/>
      <c r="DI39" s="33"/>
      <c r="DJ39" s="33"/>
      <c r="DK39" s="33"/>
      <c r="DL39" s="155"/>
      <c r="DM39" s="33"/>
      <c r="DN39" s="155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155"/>
      <c r="EK39" s="33"/>
      <c r="EL39" s="155"/>
      <c r="EM39" s="33"/>
      <c r="EN39" s="33"/>
      <c r="EO39" s="33"/>
      <c r="EP39" s="155"/>
      <c r="EQ39" s="33"/>
      <c r="ER39" s="155"/>
    </row>
    <row r="40" spans="1:148" s="34" customFormat="1" ht="84" customHeight="1" x14ac:dyDescent="0.25">
      <c r="A40" s="616"/>
      <c r="B40" s="633"/>
      <c r="C40" s="31" t="s">
        <v>30</v>
      </c>
      <c r="D40" s="48"/>
      <c r="E40" s="48"/>
      <c r="F40" s="48"/>
      <c r="G40" s="48"/>
      <c r="H40" s="48"/>
      <c r="I40" s="48"/>
      <c r="J40" s="48"/>
      <c r="K40" s="48"/>
      <c r="L40" s="48"/>
      <c r="M40" s="33"/>
      <c r="N40" s="193"/>
      <c r="O40" s="194"/>
      <c r="P40" s="193"/>
      <c r="Q40" s="33"/>
      <c r="R40" s="33"/>
      <c r="S40" s="33"/>
      <c r="T40" s="33"/>
      <c r="U40" s="33"/>
      <c r="V40" s="33"/>
      <c r="W40" s="33"/>
      <c r="X40" s="33"/>
      <c r="Y40" s="33"/>
      <c r="Z40" s="155"/>
      <c r="AA40" s="33"/>
      <c r="AB40" s="155"/>
      <c r="AC40" s="33"/>
      <c r="AD40" s="33"/>
      <c r="AE40" s="33"/>
      <c r="AF40" s="155"/>
      <c r="AG40" s="33"/>
      <c r="AH40" s="155"/>
      <c r="AI40" s="33"/>
      <c r="AJ40" s="33"/>
      <c r="AK40" s="33"/>
      <c r="AL40" s="155"/>
      <c r="AM40" s="33"/>
      <c r="AN40" s="155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155"/>
      <c r="BE40" s="33"/>
      <c r="BF40" s="155"/>
      <c r="BG40" s="33"/>
      <c r="BH40" s="33"/>
      <c r="BI40" s="33"/>
      <c r="BJ40" s="155"/>
      <c r="BK40" s="33"/>
      <c r="BL40" s="155"/>
      <c r="BM40" s="33"/>
      <c r="BN40" s="33"/>
      <c r="BO40" s="33"/>
      <c r="BP40" s="155"/>
      <c r="BQ40" s="33"/>
      <c r="BR40" s="33"/>
      <c r="BS40" s="33"/>
      <c r="BT40" s="33"/>
      <c r="BU40" s="33"/>
      <c r="BV40" s="155"/>
      <c r="BW40" s="33"/>
      <c r="BX40" s="155"/>
      <c r="BY40" s="33"/>
      <c r="BZ40" s="33"/>
      <c r="CA40" s="33"/>
      <c r="CB40" s="33"/>
      <c r="CC40" s="33"/>
      <c r="CD40" s="33"/>
      <c r="CE40" s="33"/>
      <c r="CF40" s="33"/>
      <c r="CG40" s="33"/>
      <c r="CH40" s="155"/>
      <c r="CI40" s="33"/>
      <c r="CJ40" s="155"/>
      <c r="CK40" s="33"/>
      <c r="CL40" s="33"/>
      <c r="CM40" s="33"/>
      <c r="CN40" s="155"/>
      <c r="CO40" s="33"/>
      <c r="CP40" s="155"/>
      <c r="CQ40" s="33"/>
      <c r="CR40" s="33"/>
      <c r="CS40" s="33"/>
      <c r="CT40" s="155"/>
      <c r="CU40" s="33"/>
      <c r="CV40" s="155"/>
      <c r="CW40" s="33"/>
      <c r="CX40" s="33"/>
      <c r="CY40" s="33"/>
      <c r="CZ40" s="155"/>
      <c r="DA40" s="33"/>
      <c r="DB40" s="155"/>
      <c r="DC40" s="33"/>
      <c r="DD40" s="33"/>
      <c r="DE40" s="33"/>
      <c r="DF40" s="155"/>
      <c r="DG40" s="33"/>
      <c r="DH40" s="155"/>
      <c r="DI40" s="33"/>
      <c r="DJ40" s="33"/>
      <c r="DK40" s="33"/>
      <c r="DL40" s="155"/>
      <c r="DM40" s="33"/>
      <c r="DN40" s="155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155"/>
      <c r="EK40" s="33"/>
      <c r="EL40" s="155"/>
      <c r="EM40" s="33"/>
      <c r="EN40" s="33"/>
      <c r="EO40" s="33"/>
      <c r="EP40" s="155"/>
      <c r="EQ40" s="33"/>
      <c r="ER40" s="155"/>
    </row>
    <row r="41" spans="1:148" s="34" customFormat="1" ht="84" customHeight="1" x14ac:dyDescent="0.25">
      <c r="A41" s="616"/>
      <c r="B41" s="633"/>
      <c r="C41" s="321" t="s">
        <v>32</v>
      </c>
      <c r="D41" s="48"/>
      <c r="E41" s="48"/>
      <c r="F41" s="273"/>
      <c r="G41" s="48"/>
      <c r="H41" s="273"/>
      <c r="I41" s="273"/>
      <c r="J41" s="48"/>
      <c r="K41" s="48"/>
      <c r="L41" s="48"/>
      <c r="M41" s="33"/>
      <c r="N41" s="193"/>
      <c r="O41" s="194"/>
      <c r="P41" s="193"/>
      <c r="Q41" s="33"/>
      <c r="R41" s="33"/>
      <c r="S41" s="33"/>
      <c r="T41" s="33"/>
      <c r="U41" s="33"/>
      <c r="V41" s="33"/>
      <c r="W41" s="33"/>
      <c r="X41" s="33"/>
      <c r="Y41" s="33"/>
      <c r="Z41" s="155"/>
      <c r="AA41" s="33"/>
      <c r="AB41" s="155"/>
      <c r="AC41" s="33"/>
      <c r="AD41" s="33"/>
      <c r="AE41" s="33"/>
      <c r="AF41" s="155"/>
      <c r="AG41" s="33"/>
      <c r="AH41" s="155"/>
      <c r="AI41" s="33"/>
      <c r="AJ41" s="33"/>
      <c r="AK41" s="33"/>
      <c r="AL41" s="155"/>
      <c r="AM41" s="33"/>
      <c r="AN41" s="155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155"/>
      <c r="BE41" s="33"/>
      <c r="BF41" s="155"/>
      <c r="BG41" s="33"/>
      <c r="BH41" s="33"/>
      <c r="BI41" s="33"/>
      <c r="BJ41" s="155"/>
      <c r="BK41" s="33"/>
      <c r="BL41" s="155"/>
      <c r="BM41" s="33"/>
      <c r="BN41" s="33"/>
      <c r="BO41" s="33"/>
      <c r="BP41" s="155"/>
      <c r="BQ41" s="33"/>
      <c r="BR41" s="33"/>
      <c r="BS41" s="33"/>
      <c r="BT41" s="33"/>
      <c r="BU41" s="33"/>
      <c r="BV41" s="155"/>
      <c r="BW41" s="33"/>
      <c r="BX41" s="155"/>
      <c r="BY41" s="33"/>
      <c r="BZ41" s="33"/>
      <c r="CA41" s="33"/>
      <c r="CB41" s="33"/>
      <c r="CC41" s="33"/>
      <c r="CD41" s="33"/>
      <c r="CE41" s="33"/>
      <c r="CF41" s="33"/>
      <c r="CG41" s="33"/>
      <c r="CH41" s="155"/>
      <c r="CI41" s="33"/>
      <c r="CJ41" s="155"/>
      <c r="CK41" s="33"/>
      <c r="CL41" s="33"/>
      <c r="CM41" s="33"/>
      <c r="CN41" s="155"/>
      <c r="CO41" s="33"/>
      <c r="CP41" s="155"/>
      <c r="CQ41" s="33"/>
      <c r="CR41" s="33"/>
      <c r="CS41" s="33"/>
      <c r="CT41" s="155"/>
      <c r="CU41" s="33"/>
      <c r="CV41" s="155"/>
      <c r="CW41" s="33"/>
      <c r="CX41" s="33"/>
      <c r="CY41" s="33"/>
      <c r="CZ41" s="155"/>
      <c r="DA41" s="33"/>
      <c r="DB41" s="155"/>
      <c r="DC41" s="33"/>
      <c r="DD41" s="33"/>
      <c r="DE41" s="33"/>
      <c r="DF41" s="155"/>
      <c r="DG41" s="33"/>
      <c r="DH41" s="155"/>
      <c r="DI41" s="33"/>
      <c r="DJ41" s="33"/>
      <c r="DK41" s="33"/>
      <c r="DL41" s="155"/>
      <c r="DM41" s="33"/>
      <c r="DN41" s="155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155"/>
      <c r="EK41" s="33"/>
      <c r="EL41" s="155"/>
      <c r="EM41" s="33"/>
      <c r="EN41" s="33"/>
      <c r="EO41" s="33"/>
      <c r="EP41" s="155"/>
      <c r="EQ41" s="33"/>
      <c r="ER41" s="155"/>
    </row>
    <row r="42" spans="1:148" s="34" customFormat="1" ht="84" customHeight="1" x14ac:dyDescent="0.25">
      <c r="A42" s="616"/>
      <c r="B42" s="633"/>
      <c r="C42" s="31" t="s">
        <v>5</v>
      </c>
      <c r="D42" s="48"/>
      <c r="E42" s="48"/>
      <c r="F42" s="48"/>
      <c r="G42" s="48"/>
      <c r="H42" s="48"/>
      <c r="I42" s="48"/>
      <c r="J42" s="48"/>
      <c r="K42" s="48"/>
      <c r="L42" s="48"/>
      <c r="M42" s="33"/>
      <c r="N42" s="193"/>
      <c r="O42" s="194"/>
      <c r="P42" s="193"/>
      <c r="Q42" s="33"/>
      <c r="R42" s="33"/>
      <c r="S42" s="33"/>
      <c r="T42" s="33"/>
      <c r="U42" s="33"/>
      <c r="V42" s="33"/>
      <c r="W42" s="33"/>
      <c r="X42" s="33"/>
      <c r="Y42" s="33"/>
      <c r="Z42" s="155"/>
      <c r="AA42" s="33"/>
      <c r="AB42" s="155"/>
      <c r="AC42" s="33"/>
      <c r="AD42" s="33"/>
      <c r="AE42" s="33"/>
      <c r="AF42" s="155"/>
      <c r="AG42" s="33"/>
      <c r="AH42" s="155"/>
      <c r="AI42" s="33"/>
      <c r="AJ42" s="33"/>
      <c r="AK42" s="33"/>
      <c r="AL42" s="155"/>
      <c r="AM42" s="33"/>
      <c r="AN42" s="155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155"/>
      <c r="BE42" s="33"/>
      <c r="BF42" s="155"/>
      <c r="BG42" s="33"/>
      <c r="BH42" s="33"/>
      <c r="BI42" s="33"/>
      <c r="BJ42" s="155"/>
      <c r="BK42" s="33"/>
      <c r="BL42" s="155"/>
      <c r="BM42" s="33"/>
      <c r="BN42" s="33"/>
      <c r="BO42" s="33"/>
      <c r="BP42" s="155"/>
      <c r="BQ42" s="33"/>
      <c r="BR42" s="33"/>
      <c r="BS42" s="33"/>
      <c r="BT42" s="33"/>
      <c r="BU42" s="33"/>
      <c r="BV42" s="155"/>
      <c r="BW42" s="33"/>
      <c r="BX42" s="155"/>
      <c r="BY42" s="33"/>
      <c r="BZ42" s="33"/>
      <c r="CA42" s="33"/>
      <c r="CB42" s="33"/>
      <c r="CC42" s="33"/>
      <c r="CD42" s="33"/>
      <c r="CE42" s="33"/>
      <c r="CF42" s="33"/>
      <c r="CG42" s="33"/>
      <c r="CH42" s="155"/>
      <c r="CI42" s="33"/>
      <c r="CJ42" s="155"/>
      <c r="CK42" s="33"/>
      <c r="CL42" s="33"/>
      <c r="CM42" s="33"/>
      <c r="CN42" s="155"/>
      <c r="CO42" s="33"/>
      <c r="CP42" s="155"/>
      <c r="CQ42" s="33"/>
      <c r="CR42" s="33"/>
      <c r="CS42" s="33"/>
      <c r="CT42" s="155"/>
      <c r="CU42" s="33"/>
      <c r="CV42" s="155"/>
      <c r="CW42" s="33"/>
      <c r="CX42" s="33"/>
      <c r="CY42" s="33"/>
      <c r="CZ42" s="155"/>
      <c r="DA42" s="33"/>
      <c r="DB42" s="155"/>
      <c r="DC42" s="33"/>
      <c r="DD42" s="33"/>
      <c r="DE42" s="33"/>
      <c r="DF42" s="155"/>
      <c r="DG42" s="33"/>
      <c r="DH42" s="155"/>
      <c r="DI42" s="33"/>
      <c r="DJ42" s="33"/>
      <c r="DK42" s="33"/>
      <c r="DL42" s="155"/>
      <c r="DM42" s="33"/>
      <c r="DN42" s="155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155"/>
      <c r="EK42" s="33"/>
      <c r="EL42" s="155"/>
      <c r="EM42" s="33"/>
      <c r="EN42" s="33"/>
      <c r="EO42" s="33"/>
      <c r="EP42" s="155"/>
      <c r="EQ42" s="33"/>
      <c r="ER42" s="155"/>
    </row>
    <row r="43" spans="1:148" s="197" customFormat="1" ht="84" customHeight="1" x14ac:dyDescent="0.25">
      <c r="A43" s="616"/>
      <c r="B43" s="634"/>
      <c r="C43" s="158" t="s">
        <v>6</v>
      </c>
      <c r="D43" s="207">
        <f>SUM(D38:D42)</f>
        <v>0</v>
      </c>
      <c r="E43" s="207">
        <f>SUM(E38:E42)</f>
        <v>0</v>
      </c>
      <c r="F43" s="209">
        <f t="shared" si="1"/>
        <v>0</v>
      </c>
      <c r="G43" s="207">
        <f>SUM(G38:G42)</f>
        <v>0</v>
      </c>
      <c r="H43" s="209">
        <f t="shared" si="2"/>
        <v>0</v>
      </c>
      <c r="I43" s="209">
        <f t="shared" si="9"/>
        <v>0</v>
      </c>
      <c r="J43" s="207">
        <f t="shared" si="7"/>
        <v>0</v>
      </c>
      <c r="K43" s="207">
        <f t="shared" si="5"/>
        <v>0</v>
      </c>
      <c r="L43" s="207">
        <f>SUM(L38:L42)</f>
        <v>0</v>
      </c>
      <c r="M43" s="195"/>
      <c r="N43" s="196"/>
      <c r="O43" s="195"/>
      <c r="P43" s="196"/>
      <c r="Q43" s="195"/>
      <c r="R43" s="195"/>
      <c r="S43" s="195"/>
      <c r="T43" s="195"/>
      <c r="U43" s="195"/>
      <c r="V43" s="195"/>
      <c r="W43" s="195"/>
      <c r="X43" s="195"/>
      <c r="Y43" s="195"/>
      <c r="Z43" s="196"/>
      <c r="AA43" s="195"/>
      <c r="AB43" s="196"/>
      <c r="AC43" s="195"/>
      <c r="AD43" s="195"/>
      <c r="AE43" s="195"/>
      <c r="AF43" s="196"/>
      <c r="AG43" s="195"/>
      <c r="AH43" s="196"/>
      <c r="AI43" s="195"/>
      <c r="AJ43" s="195"/>
      <c r="AK43" s="195"/>
      <c r="AL43" s="196"/>
      <c r="AM43" s="195"/>
      <c r="AN43" s="196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6"/>
      <c r="BE43" s="195"/>
      <c r="BF43" s="196"/>
      <c r="BG43" s="195"/>
      <c r="BH43" s="195"/>
      <c r="BI43" s="195"/>
      <c r="BJ43" s="196"/>
      <c r="BK43" s="195"/>
      <c r="BL43" s="196"/>
      <c r="BM43" s="195"/>
      <c r="BN43" s="195"/>
      <c r="BO43" s="195"/>
      <c r="BP43" s="196"/>
      <c r="BQ43" s="195"/>
      <c r="BR43" s="195"/>
      <c r="BS43" s="195"/>
      <c r="BT43" s="195"/>
      <c r="BU43" s="195"/>
      <c r="BV43" s="196"/>
      <c r="BW43" s="195"/>
      <c r="BX43" s="196"/>
      <c r="BY43" s="195"/>
      <c r="BZ43" s="195"/>
      <c r="CA43" s="195"/>
      <c r="CB43" s="195"/>
      <c r="CC43" s="195"/>
      <c r="CD43" s="195"/>
      <c r="CE43" s="195"/>
      <c r="CF43" s="195"/>
      <c r="CG43" s="195"/>
      <c r="CH43" s="196"/>
      <c r="CI43" s="195"/>
      <c r="CJ43" s="196"/>
      <c r="CK43" s="195"/>
      <c r="CL43" s="195"/>
      <c r="CM43" s="195"/>
      <c r="CN43" s="196"/>
      <c r="CO43" s="195"/>
      <c r="CP43" s="196"/>
      <c r="CQ43" s="195"/>
      <c r="CR43" s="195"/>
      <c r="CS43" s="195"/>
      <c r="CT43" s="196"/>
      <c r="CU43" s="195"/>
      <c r="CV43" s="196"/>
      <c r="CW43" s="195"/>
      <c r="CX43" s="195"/>
      <c r="CY43" s="195"/>
      <c r="CZ43" s="196"/>
      <c r="DA43" s="195"/>
      <c r="DB43" s="196"/>
      <c r="DC43" s="195"/>
      <c r="DD43" s="195"/>
      <c r="DE43" s="195"/>
      <c r="DF43" s="196"/>
      <c r="DG43" s="195"/>
      <c r="DH43" s="196"/>
      <c r="DI43" s="195"/>
      <c r="DJ43" s="195"/>
      <c r="DK43" s="195"/>
      <c r="DL43" s="196"/>
      <c r="DM43" s="195"/>
      <c r="DN43" s="196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6"/>
      <c r="EK43" s="195"/>
      <c r="EL43" s="196"/>
      <c r="EM43" s="195"/>
      <c r="EN43" s="195"/>
      <c r="EO43" s="195"/>
      <c r="EP43" s="196"/>
      <c r="EQ43" s="195"/>
      <c r="ER43" s="196"/>
    </row>
    <row r="44" spans="1:148" s="197" customFormat="1" ht="84" customHeight="1" x14ac:dyDescent="0.25">
      <c r="A44" s="613" t="s">
        <v>114</v>
      </c>
      <c r="B44" s="630"/>
      <c r="C44" s="630"/>
      <c r="D44" s="630"/>
      <c r="E44" s="630"/>
      <c r="F44" s="630"/>
      <c r="G44" s="630"/>
      <c r="H44" s="630"/>
      <c r="I44" s="630"/>
      <c r="J44" s="630"/>
      <c r="K44" s="630"/>
      <c r="L44" s="631"/>
      <c r="M44" s="195"/>
      <c r="N44" s="196"/>
      <c r="O44" s="195"/>
      <c r="P44" s="196"/>
      <c r="Q44" s="195"/>
      <c r="R44" s="195"/>
      <c r="S44" s="195"/>
      <c r="T44" s="195"/>
      <c r="U44" s="195"/>
      <c r="V44" s="195"/>
      <c r="W44" s="195"/>
      <c r="X44" s="195"/>
      <c r="Y44" s="195"/>
      <c r="Z44" s="196"/>
      <c r="AA44" s="195"/>
      <c r="AB44" s="196"/>
      <c r="AC44" s="195"/>
      <c r="AD44" s="195"/>
      <c r="AE44" s="195"/>
      <c r="AF44" s="196"/>
      <c r="AG44" s="195"/>
      <c r="AH44" s="196"/>
      <c r="AI44" s="195"/>
      <c r="AJ44" s="195"/>
      <c r="AK44" s="195"/>
      <c r="AL44" s="196"/>
      <c r="AM44" s="195"/>
      <c r="AN44" s="196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6"/>
      <c r="BE44" s="195"/>
      <c r="BF44" s="196"/>
      <c r="BG44" s="195"/>
      <c r="BH44" s="195"/>
      <c r="BI44" s="195"/>
      <c r="BJ44" s="196"/>
      <c r="BK44" s="195"/>
      <c r="BL44" s="196"/>
      <c r="BM44" s="195"/>
      <c r="BN44" s="195"/>
      <c r="BO44" s="195"/>
      <c r="BP44" s="196"/>
      <c r="BQ44" s="195"/>
      <c r="BR44" s="195"/>
      <c r="BS44" s="195"/>
      <c r="BT44" s="195"/>
      <c r="BU44" s="195"/>
      <c r="BV44" s="196"/>
      <c r="BW44" s="195"/>
      <c r="BX44" s="196"/>
      <c r="BY44" s="195"/>
      <c r="BZ44" s="195"/>
      <c r="CA44" s="195"/>
      <c r="CB44" s="195"/>
      <c r="CC44" s="195"/>
      <c r="CD44" s="195"/>
      <c r="CE44" s="195"/>
      <c r="CF44" s="195"/>
      <c r="CG44" s="195"/>
      <c r="CH44" s="196"/>
      <c r="CI44" s="195"/>
      <c r="CJ44" s="196"/>
      <c r="CK44" s="195"/>
      <c r="CL44" s="195"/>
      <c r="CM44" s="195"/>
      <c r="CN44" s="196"/>
      <c r="CO44" s="195"/>
      <c r="CP44" s="196"/>
      <c r="CQ44" s="195"/>
      <c r="CR44" s="195"/>
      <c r="CS44" s="195"/>
      <c r="CT44" s="196"/>
      <c r="CU44" s="195"/>
      <c r="CV44" s="196"/>
      <c r="CW44" s="195"/>
      <c r="CX44" s="195"/>
      <c r="CY44" s="195"/>
      <c r="CZ44" s="196"/>
      <c r="DA44" s="195"/>
      <c r="DB44" s="196"/>
      <c r="DC44" s="195"/>
      <c r="DD44" s="195"/>
      <c r="DE44" s="195"/>
      <c r="DF44" s="196"/>
      <c r="DG44" s="195"/>
      <c r="DH44" s="196"/>
      <c r="DI44" s="195"/>
      <c r="DJ44" s="195"/>
      <c r="DK44" s="195"/>
      <c r="DL44" s="196"/>
      <c r="DM44" s="195"/>
      <c r="DN44" s="196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6"/>
      <c r="EK44" s="195"/>
      <c r="EL44" s="196"/>
      <c r="EM44" s="195"/>
      <c r="EN44" s="195"/>
      <c r="EO44" s="195"/>
      <c r="EP44" s="196"/>
      <c r="EQ44" s="195"/>
      <c r="ER44" s="196"/>
    </row>
    <row r="45" spans="1:148" s="34" customFormat="1" ht="84" customHeight="1" x14ac:dyDescent="0.25">
      <c r="A45" s="616">
        <v>6</v>
      </c>
      <c r="B45" s="632" t="str">
        <f>'[1]на 01.11.2014'!B180</f>
        <v>Государственная программа Ханты-Мансийского автономного округа – Югры «Обеспечение прав и законных интересов населения Ханты-Мансийского автономного округа – Югры в отдельных сферах жизнедеятельности в 2014-2020 годах» (Лапин О.М.)</v>
      </c>
      <c r="C45" s="29" t="s">
        <v>16</v>
      </c>
      <c r="D45" s="274">
        <f>'[1]на 01.11.2014'!H181</f>
        <v>23297.4</v>
      </c>
      <c r="E45" s="274">
        <f>'[1]на 01.11.2014'!I181</f>
        <v>23297.38</v>
      </c>
      <c r="F45" s="270">
        <f t="shared" si="1"/>
        <v>100</v>
      </c>
      <c r="G45" s="274">
        <f>'[1]на 01.11.2014'!K181</f>
        <v>17439.7</v>
      </c>
      <c r="H45" s="270">
        <f t="shared" si="2"/>
        <v>75</v>
      </c>
      <c r="I45" s="271">
        <f t="shared" si="9"/>
        <v>74.900000000000006</v>
      </c>
      <c r="J45" s="274">
        <f t="shared" si="7"/>
        <v>5857.7</v>
      </c>
      <c r="K45" s="274">
        <f t="shared" si="5"/>
        <v>5857.68</v>
      </c>
      <c r="L45" s="274">
        <f>'[1]на 01.11.2014'!O181</f>
        <v>0</v>
      </c>
      <c r="M45" s="33"/>
      <c r="N45" s="193"/>
      <c r="O45" s="194"/>
      <c r="P45" s="193"/>
      <c r="Q45" s="33"/>
      <c r="R45" s="33"/>
      <c r="S45" s="33"/>
      <c r="T45" s="33"/>
      <c r="U45" s="33"/>
      <c r="V45" s="33"/>
      <c r="W45" s="33"/>
      <c r="X45" s="33"/>
      <c r="Y45" s="33"/>
      <c r="Z45" s="155"/>
      <c r="AA45" s="33"/>
      <c r="AB45" s="155"/>
      <c r="AC45" s="33"/>
      <c r="AD45" s="33"/>
      <c r="AE45" s="33"/>
      <c r="AF45" s="155"/>
      <c r="AG45" s="33"/>
      <c r="AH45" s="155"/>
      <c r="AI45" s="33"/>
      <c r="AJ45" s="33"/>
      <c r="AK45" s="33"/>
      <c r="AL45" s="155"/>
      <c r="AM45" s="33"/>
      <c r="AN45" s="155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155"/>
      <c r="BE45" s="33"/>
      <c r="BF45" s="155"/>
      <c r="BG45" s="33"/>
      <c r="BH45" s="33"/>
      <c r="BI45" s="33"/>
      <c r="BJ45" s="155"/>
      <c r="BK45" s="33"/>
      <c r="BL45" s="155"/>
      <c r="BM45" s="33"/>
      <c r="BN45" s="33"/>
      <c r="BO45" s="33"/>
      <c r="BP45" s="155"/>
      <c r="BQ45" s="33"/>
      <c r="BR45" s="33"/>
      <c r="BS45" s="33"/>
      <c r="BT45" s="33"/>
      <c r="BU45" s="33"/>
      <c r="BV45" s="155"/>
      <c r="BW45" s="33"/>
      <c r="BX45" s="155"/>
      <c r="BY45" s="33"/>
      <c r="BZ45" s="33"/>
      <c r="CA45" s="33"/>
      <c r="CB45" s="33"/>
      <c r="CC45" s="33"/>
      <c r="CD45" s="33"/>
      <c r="CE45" s="33"/>
      <c r="CF45" s="33"/>
      <c r="CG45" s="33"/>
      <c r="CH45" s="155"/>
      <c r="CI45" s="33"/>
      <c r="CJ45" s="155"/>
      <c r="CK45" s="33"/>
      <c r="CL45" s="33"/>
      <c r="CM45" s="33"/>
      <c r="CN45" s="155"/>
      <c r="CO45" s="33"/>
      <c r="CP45" s="155"/>
      <c r="CQ45" s="33"/>
      <c r="CR45" s="33"/>
      <c r="CS45" s="33"/>
      <c r="CT45" s="155"/>
      <c r="CU45" s="33"/>
      <c r="CV45" s="155"/>
      <c r="CW45" s="33"/>
      <c r="CX45" s="33"/>
      <c r="CY45" s="33"/>
      <c r="CZ45" s="155"/>
      <c r="DA45" s="33"/>
      <c r="DB45" s="155"/>
      <c r="DC45" s="33"/>
      <c r="DD45" s="33"/>
      <c r="DE45" s="33"/>
      <c r="DF45" s="155"/>
      <c r="DG45" s="33"/>
      <c r="DH45" s="155"/>
      <c r="DI45" s="33"/>
      <c r="DJ45" s="33"/>
      <c r="DK45" s="33"/>
      <c r="DL45" s="155"/>
      <c r="DM45" s="33"/>
      <c r="DN45" s="155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155"/>
      <c r="EK45" s="33"/>
      <c r="EL45" s="155"/>
      <c r="EM45" s="33"/>
      <c r="EN45" s="33"/>
      <c r="EO45" s="33"/>
      <c r="EP45" s="155"/>
      <c r="EQ45" s="33"/>
      <c r="ER45" s="155"/>
    </row>
    <row r="46" spans="1:148" s="34" customFormat="1" ht="84" customHeight="1" x14ac:dyDescent="0.25">
      <c r="A46" s="616"/>
      <c r="B46" s="633"/>
      <c r="C46" s="29" t="s">
        <v>4</v>
      </c>
      <c r="D46" s="274">
        <f>'[1]на 01.11.2014'!H182</f>
        <v>33986.1</v>
      </c>
      <c r="E46" s="274">
        <f>'[1]на 01.11.2014'!I182</f>
        <v>16688.310000000001</v>
      </c>
      <c r="F46" s="270">
        <f t="shared" si="1"/>
        <v>49</v>
      </c>
      <c r="G46" s="274">
        <f>'[1]на 01.11.2014'!K182</f>
        <v>15478.4</v>
      </c>
      <c r="H46" s="270">
        <f t="shared" si="2"/>
        <v>46</v>
      </c>
      <c r="I46" s="270">
        <f t="shared" si="9"/>
        <v>93</v>
      </c>
      <c r="J46" s="274">
        <f t="shared" si="7"/>
        <v>18507.7</v>
      </c>
      <c r="K46" s="274">
        <f t="shared" si="5"/>
        <v>1209.9100000000001</v>
      </c>
      <c r="L46" s="274">
        <f>'[1]на 01.11.2014'!O182</f>
        <v>0</v>
      </c>
      <c r="M46" s="33"/>
      <c r="N46" s="193"/>
      <c r="O46" s="194"/>
      <c r="P46" s="193"/>
      <c r="Q46" s="33"/>
      <c r="R46" s="33"/>
      <c r="S46" s="33"/>
      <c r="T46" s="33"/>
      <c r="U46" s="33"/>
      <c r="V46" s="33"/>
      <c r="W46" s="33"/>
      <c r="X46" s="33"/>
      <c r="Y46" s="33"/>
      <c r="Z46" s="155"/>
      <c r="AA46" s="33"/>
      <c r="AB46" s="155"/>
      <c r="AC46" s="33"/>
      <c r="AD46" s="33"/>
      <c r="AE46" s="33"/>
      <c r="AF46" s="155"/>
      <c r="AG46" s="33"/>
      <c r="AH46" s="155"/>
      <c r="AI46" s="33"/>
      <c r="AJ46" s="33"/>
      <c r="AK46" s="33"/>
      <c r="AL46" s="155"/>
      <c r="AM46" s="33"/>
      <c r="AN46" s="155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155"/>
      <c r="BE46" s="33"/>
      <c r="BF46" s="155"/>
      <c r="BG46" s="33"/>
      <c r="BH46" s="33"/>
      <c r="BI46" s="33"/>
      <c r="BJ46" s="155"/>
      <c r="BK46" s="33"/>
      <c r="BL46" s="155"/>
      <c r="BM46" s="33"/>
      <c r="BN46" s="33"/>
      <c r="BO46" s="33"/>
      <c r="BP46" s="155"/>
      <c r="BQ46" s="33"/>
      <c r="BR46" s="33"/>
      <c r="BS46" s="33"/>
      <c r="BT46" s="33"/>
      <c r="BU46" s="33"/>
      <c r="BV46" s="155"/>
      <c r="BW46" s="33"/>
      <c r="BX46" s="155"/>
      <c r="BY46" s="33"/>
      <c r="BZ46" s="33"/>
      <c r="CA46" s="33"/>
      <c r="CB46" s="33"/>
      <c r="CC46" s="33"/>
      <c r="CD46" s="33"/>
      <c r="CE46" s="33"/>
      <c r="CF46" s="33"/>
      <c r="CG46" s="33"/>
      <c r="CH46" s="155"/>
      <c r="CI46" s="33"/>
      <c r="CJ46" s="155"/>
      <c r="CK46" s="33"/>
      <c r="CL46" s="33"/>
      <c r="CM46" s="33"/>
      <c r="CN46" s="155"/>
      <c r="CO46" s="33"/>
      <c r="CP46" s="155"/>
      <c r="CQ46" s="33"/>
      <c r="CR46" s="33"/>
      <c r="CS46" s="33"/>
      <c r="CT46" s="155"/>
      <c r="CU46" s="33"/>
      <c r="CV46" s="155"/>
      <c r="CW46" s="33"/>
      <c r="CX46" s="33"/>
      <c r="CY46" s="33"/>
      <c r="CZ46" s="155"/>
      <c r="DA46" s="33"/>
      <c r="DB46" s="155"/>
      <c r="DC46" s="33"/>
      <c r="DD46" s="33"/>
      <c r="DE46" s="33"/>
      <c r="DF46" s="155"/>
      <c r="DG46" s="33"/>
      <c r="DH46" s="155"/>
      <c r="DI46" s="33"/>
      <c r="DJ46" s="33"/>
      <c r="DK46" s="33"/>
      <c r="DL46" s="155"/>
      <c r="DM46" s="33"/>
      <c r="DN46" s="155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155"/>
      <c r="EK46" s="33"/>
      <c r="EL46" s="155"/>
      <c r="EM46" s="33"/>
      <c r="EN46" s="33"/>
      <c r="EO46" s="33"/>
      <c r="EP46" s="155"/>
      <c r="EQ46" s="33"/>
      <c r="ER46" s="155"/>
    </row>
    <row r="47" spans="1:148" s="34" customFormat="1" ht="84" customHeight="1" x14ac:dyDescent="0.25">
      <c r="A47" s="616"/>
      <c r="B47" s="633"/>
      <c r="C47" s="29" t="s">
        <v>30</v>
      </c>
      <c r="D47" s="274">
        <f>'[1]на 01.11.2014'!H183</f>
        <v>3892.2</v>
      </c>
      <c r="E47" s="274">
        <f>'[1]на 01.11.2014'!I183</f>
        <v>60</v>
      </c>
      <c r="F47" s="270">
        <f t="shared" si="1"/>
        <v>2</v>
      </c>
      <c r="G47" s="274">
        <f>'[1]на 01.11.2014'!K183</f>
        <v>60</v>
      </c>
      <c r="H47" s="270">
        <f t="shared" si="2"/>
        <v>2</v>
      </c>
      <c r="I47" s="270">
        <f t="shared" si="9"/>
        <v>100</v>
      </c>
      <c r="J47" s="274">
        <f t="shared" si="7"/>
        <v>3832.2</v>
      </c>
      <c r="K47" s="274">
        <f t="shared" si="5"/>
        <v>0</v>
      </c>
      <c r="L47" s="274">
        <f>'[1]на 01.11.2014'!O183</f>
        <v>0</v>
      </c>
      <c r="M47" s="33"/>
      <c r="N47" s="193"/>
      <c r="O47" s="194"/>
      <c r="P47" s="193"/>
      <c r="Q47" s="33"/>
      <c r="R47" s="33"/>
      <c r="S47" s="33"/>
      <c r="T47" s="33"/>
      <c r="U47" s="33"/>
      <c r="V47" s="33"/>
      <c r="W47" s="33"/>
      <c r="X47" s="33"/>
      <c r="Y47" s="33"/>
      <c r="Z47" s="155"/>
      <c r="AA47" s="33"/>
      <c r="AB47" s="155"/>
      <c r="AC47" s="33"/>
      <c r="AD47" s="33"/>
      <c r="AE47" s="33"/>
      <c r="AF47" s="155"/>
      <c r="AG47" s="33"/>
      <c r="AH47" s="155"/>
      <c r="AI47" s="33"/>
      <c r="AJ47" s="33"/>
      <c r="AK47" s="33"/>
      <c r="AL47" s="155"/>
      <c r="AM47" s="33"/>
      <c r="AN47" s="155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155"/>
      <c r="BE47" s="33"/>
      <c r="BF47" s="155"/>
      <c r="BG47" s="33"/>
      <c r="BH47" s="33"/>
      <c r="BI47" s="33"/>
      <c r="BJ47" s="155"/>
      <c r="BK47" s="33"/>
      <c r="BL47" s="155"/>
      <c r="BM47" s="33"/>
      <c r="BN47" s="33"/>
      <c r="BO47" s="33"/>
      <c r="BP47" s="155"/>
      <c r="BQ47" s="33"/>
      <c r="BR47" s="33"/>
      <c r="BS47" s="33"/>
      <c r="BT47" s="33"/>
      <c r="BU47" s="33"/>
      <c r="BV47" s="155"/>
      <c r="BW47" s="33"/>
      <c r="BX47" s="155"/>
      <c r="BY47" s="33"/>
      <c r="BZ47" s="33"/>
      <c r="CA47" s="33"/>
      <c r="CB47" s="33"/>
      <c r="CC47" s="33"/>
      <c r="CD47" s="33"/>
      <c r="CE47" s="33"/>
      <c r="CF47" s="33"/>
      <c r="CG47" s="33"/>
      <c r="CH47" s="155"/>
      <c r="CI47" s="33"/>
      <c r="CJ47" s="155"/>
      <c r="CK47" s="33"/>
      <c r="CL47" s="33"/>
      <c r="CM47" s="33"/>
      <c r="CN47" s="155"/>
      <c r="CO47" s="33"/>
      <c r="CP47" s="155"/>
      <c r="CQ47" s="33"/>
      <c r="CR47" s="33"/>
      <c r="CS47" s="33"/>
      <c r="CT47" s="155"/>
      <c r="CU47" s="33"/>
      <c r="CV47" s="155"/>
      <c r="CW47" s="33"/>
      <c r="CX47" s="33"/>
      <c r="CY47" s="33"/>
      <c r="CZ47" s="155"/>
      <c r="DA47" s="33"/>
      <c r="DB47" s="155"/>
      <c r="DC47" s="33"/>
      <c r="DD47" s="33"/>
      <c r="DE47" s="33"/>
      <c r="DF47" s="155"/>
      <c r="DG47" s="33"/>
      <c r="DH47" s="155"/>
      <c r="DI47" s="33"/>
      <c r="DJ47" s="33"/>
      <c r="DK47" s="33"/>
      <c r="DL47" s="155"/>
      <c r="DM47" s="33"/>
      <c r="DN47" s="155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155"/>
      <c r="EK47" s="33"/>
      <c r="EL47" s="155"/>
      <c r="EM47" s="33"/>
      <c r="EN47" s="33"/>
      <c r="EO47" s="33"/>
      <c r="EP47" s="155"/>
      <c r="EQ47" s="33"/>
      <c r="ER47" s="155"/>
    </row>
    <row r="48" spans="1:148" s="34" customFormat="1" ht="84" customHeight="1" x14ac:dyDescent="0.25">
      <c r="A48" s="616"/>
      <c r="B48" s="633"/>
      <c r="C48" s="321" t="s">
        <v>32</v>
      </c>
      <c r="D48" s="274">
        <f>'[1]на 01.11.2014'!H184</f>
        <v>0</v>
      </c>
      <c r="E48" s="274">
        <f>'[1]на 01.11.2014'!I184</f>
        <v>0</v>
      </c>
      <c r="F48" s="270">
        <f t="shared" si="1"/>
        <v>0</v>
      </c>
      <c r="G48" s="274">
        <f>'[1]на 01.11.2014'!K184</f>
        <v>0</v>
      </c>
      <c r="H48" s="270">
        <f t="shared" si="2"/>
        <v>0</v>
      </c>
      <c r="I48" s="270">
        <f t="shared" si="9"/>
        <v>0</v>
      </c>
      <c r="J48" s="274">
        <f t="shared" si="7"/>
        <v>0</v>
      </c>
      <c r="K48" s="274">
        <f t="shared" si="5"/>
        <v>0</v>
      </c>
      <c r="L48" s="274">
        <f>'[1]на 01.11.2014'!O184</f>
        <v>0</v>
      </c>
      <c r="M48" s="33"/>
      <c r="N48" s="193"/>
      <c r="O48" s="194"/>
      <c r="P48" s="193"/>
      <c r="Q48" s="33"/>
      <c r="R48" s="33"/>
      <c r="S48" s="33"/>
      <c r="T48" s="33"/>
      <c r="U48" s="33"/>
      <c r="V48" s="33"/>
      <c r="W48" s="33"/>
      <c r="X48" s="33"/>
      <c r="Y48" s="33"/>
      <c r="Z48" s="155"/>
      <c r="AA48" s="33"/>
      <c r="AB48" s="155"/>
      <c r="AC48" s="33"/>
      <c r="AD48" s="33"/>
      <c r="AE48" s="33"/>
      <c r="AF48" s="155"/>
      <c r="AG48" s="33"/>
      <c r="AH48" s="155"/>
      <c r="AI48" s="33"/>
      <c r="AJ48" s="33"/>
      <c r="AK48" s="33"/>
      <c r="AL48" s="155"/>
      <c r="AM48" s="33"/>
      <c r="AN48" s="155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155"/>
      <c r="BE48" s="33"/>
      <c r="BF48" s="155"/>
      <c r="BG48" s="33"/>
      <c r="BH48" s="33"/>
      <c r="BI48" s="33"/>
      <c r="BJ48" s="155"/>
      <c r="BK48" s="33"/>
      <c r="BL48" s="155"/>
      <c r="BM48" s="33"/>
      <c r="BN48" s="33"/>
      <c r="BO48" s="33"/>
      <c r="BP48" s="155"/>
      <c r="BQ48" s="33"/>
      <c r="BR48" s="33"/>
      <c r="BS48" s="33"/>
      <c r="BT48" s="33"/>
      <c r="BU48" s="33"/>
      <c r="BV48" s="155"/>
      <c r="BW48" s="33"/>
      <c r="BX48" s="155"/>
      <c r="BY48" s="33"/>
      <c r="BZ48" s="33"/>
      <c r="CA48" s="33"/>
      <c r="CB48" s="33"/>
      <c r="CC48" s="33"/>
      <c r="CD48" s="33"/>
      <c r="CE48" s="33"/>
      <c r="CF48" s="33"/>
      <c r="CG48" s="33"/>
      <c r="CH48" s="155"/>
      <c r="CI48" s="33"/>
      <c r="CJ48" s="155"/>
      <c r="CK48" s="33"/>
      <c r="CL48" s="33"/>
      <c r="CM48" s="33"/>
      <c r="CN48" s="155"/>
      <c r="CO48" s="33"/>
      <c r="CP48" s="155"/>
      <c r="CQ48" s="33"/>
      <c r="CR48" s="33"/>
      <c r="CS48" s="33"/>
      <c r="CT48" s="155"/>
      <c r="CU48" s="33"/>
      <c r="CV48" s="155"/>
      <c r="CW48" s="33"/>
      <c r="CX48" s="33"/>
      <c r="CY48" s="33"/>
      <c r="CZ48" s="155"/>
      <c r="DA48" s="33"/>
      <c r="DB48" s="155"/>
      <c r="DC48" s="33"/>
      <c r="DD48" s="33"/>
      <c r="DE48" s="33"/>
      <c r="DF48" s="155"/>
      <c r="DG48" s="33"/>
      <c r="DH48" s="155"/>
      <c r="DI48" s="33"/>
      <c r="DJ48" s="33"/>
      <c r="DK48" s="33"/>
      <c r="DL48" s="155"/>
      <c r="DM48" s="33"/>
      <c r="DN48" s="155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155"/>
      <c r="EK48" s="33"/>
      <c r="EL48" s="155"/>
      <c r="EM48" s="33"/>
      <c r="EN48" s="33"/>
      <c r="EO48" s="33"/>
      <c r="EP48" s="155"/>
      <c r="EQ48" s="33"/>
      <c r="ER48" s="155"/>
    </row>
    <row r="49" spans="1:148" s="34" customFormat="1" ht="84" customHeight="1" x14ac:dyDescent="0.25">
      <c r="A49" s="616"/>
      <c r="B49" s="633"/>
      <c r="C49" s="31" t="s">
        <v>5</v>
      </c>
      <c r="D49" s="274">
        <f>'[1]на 01.11.2014'!H185</f>
        <v>0</v>
      </c>
      <c r="E49" s="274">
        <f>'[1]на 01.11.2014'!I185</f>
        <v>0</v>
      </c>
      <c r="F49" s="270">
        <f t="shared" si="1"/>
        <v>0</v>
      </c>
      <c r="G49" s="274">
        <f>'[1]на 01.11.2014'!K185</f>
        <v>0</v>
      </c>
      <c r="H49" s="270">
        <f t="shared" si="2"/>
        <v>0</v>
      </c>
      <c r="I49" s="270">
        <f t="shared" si="9"/>
        <v>0</v>
      </c>
      <c r="J49" s="274">
        <f t="shared" si="7"/>
        <v>0</v>
      </c>
      <c r="K49" s="274">
        <f t="shared" si="5"/>
        <v>0</v>
      </c>
      <c r="L49" s="274">
        <f>'[1]на 01.11.2014'!O185</f>
        <v>0</v>
      </c>
      <c r="M49" s="33"/>
      <c r="N49" s="193"/>
      <c r="O49" s="194"/>
      <c r="P49" s="193"/>
      <c r="Q49" s="33"/>
      <c r="R49" s="33"/>
      <c r="S49" s="33"/>
      <c r="T49" s="33"/>
      <c r="U49" s="33"/>
      <c r="V49" s="33"/>
      <c r="W49" s="33"/>
      <c r="X49" s="33"/>
      <c r="Y49" s="33"/>
      <c r="Z49" s="155"/>
      <c r="AA49" s="33"/>
      <c r="AB49" s="155"/>
      <c r="AC49" s="33"/>
      <c r="AD49" s="33"/>
      <c r="AE49" s="33"/>
      <c r="AF49" s="155"/>
      <c r="AG49" s="33"/>
      <c r="AH49" s="155"/>
      <c r="AI49" s="33"/>
      <c r="AJ49" s="33"/>
      <c r="AK49" s="33"/>
      <c r="AL49" s="155"/>
      <c r="AM49" s="33"/>
      <c r="AN49" s="155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155"/>
      <c r="BE49" s="33"/>
      <c r="BF49" s="155"/>
      <c r="BG49" s="33"/>
      <c r="BH49" s="33"/>
      <c r="BI49" s="33"/>
      <c r="BJ49" s="155"/>
      <c r="BK49" s="33"/>
      <c r="BL49" s="155"/>
      <c r="BM49" s="33"/>
      <c r="BN49" s="33"/>
      <c r="BO49" s="33"/>
      <c r="BP49" s="155"/>
      <c r="BQ49" s="33"/>
      <c r="BR49" s="33"/>
      <c r="BS49" s="33"/>
      <c r="BT49" s="33"/>
      <c r="BU49" s="33"/>
      <c r="BV49" s="155"/>
      <c r="BW49" s="33"/>
      <c r="BX49" s="155"/>
      <c r="BY49" s="33"/>
      <c r="BZ49" s="33"/>
      <c r="CA49" s="33"/>
      <c r="CB49" s="33"/>
      <c r="CC49" s="33"/>
      <c r="CD49" s="33"/>
      <c r="CE49" s="33"/>
      <c r="CF49" s="33"/>
      <c r="CG49" s="33"/>
      <c r="CH49" s="155"/>
      <c r="CI49" s="33"/>
      <c r="CJ49" s="155"/>
      <c r="CK49" s="33"/>
      <c r="CL49" s="33"/>
      <c r="CM49" s="33"/>
      <c r="CN49" s="155"/>
      <c r="CO49" s="33"/>
      <c r="CP49" s="155"/>
      <c r="CQ49" s="33"/>
      <c r="CR49" s="33"/>
      <c r="CS49" s="33"/>
      <c r="CT49" s="155"/>
      <c r="CU49" s="33"/>
      <c r="CV49" s="155"/>
      <c r="CW49" s="33"/>
      <c r="CX49" s="33"/>
      <c r="CY49" s="33"/>
      <c r="CZ49" s="155"/>
      <c r="DA49" s="33"/>
      <c r="DB49" s="155"/>
      <c r="DC49" s="33"/>
      <c r="DD49" s="33"/>
      <c r="DE49" s="33"/>
      <c r="DF49" s="155"/>
      <c r="DG49" s="33"/>
      <c r="DH49" s="155"/>
      <c r="DI49" s="33"/>
      <c r="DJ49" s="33"/>
      <c r="DK49" s="33"/>
      <c r="DL49" s="155"/>
      <c r="DM49" s="33"/>
      <c r="DN49" s="155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155"/>
      <c r="EK49" s="33"/>
      <c r="EL49" s="155"/>
      <c r="EM49" s="33"/>
      <c r="EN49" s="33"/>
      <c r="EO49" s="33"/>
      <c r="EP49" s="155"/>
      <c r="EQ49" s="33"/>
      <c r="ER49" s="155"/>
    </row>
    <row r="50" spans="1:148" s="197" customFormat="1" ht="84" customHeight="1" x14ac:dyDescent="0.25">
      <c r="A50" s="616"/>
      <c r="B50" s="634"/>
      <c r="C50" s="158" t="s">
        <v>6</v>
      </c>
      <c r="D50" s="207">
        <f>SUM(D45:D49)</f>
        <v>61175.7</v>
      </c>
      <c r="E50" s="207">
        <f>SUM(E45:E49)</f>
        <v>40045.69</v>
      </c>
      <c r="F50" s="219">
        <f>IF(D50=0,0,E50/D50*100)</f>
        <v>65</v>
      </c>
      <c r="G50" s="207">
        <f>SUM(G45:G49)</f>
        <v>32978.1</v>
      </c>
      <c r="H50" s="219">
        <f>IF(D50=0,0,G50/D50*100)</f>
        <v>54</v>
      </c>
      <c r="I50" s="219">
        <f>IF(E50=0,0,G50/E50*100)</f>
        <v>82</v>
      </c>
      <c r="J50" s="207">
        <f t="shared" si="7"/>
        <v>28197.599999999999</v>
      </c>
      <c r="K50" s="207">
        <f t="shared" si="5"/>
        <v>7067.59</v>
      </c>
      <c r="L50" s="207">
        <f>SUM(L45:L49)</f>
        <v>0</v>
      </c>
      <c r="M50" s="195"/>
      <c r="N50" s="196" t="b">
        <f>D50='[1]на 01.11.2014'!H180</f>
        <v>1</v>
      </c>
      <c r="O50" s="196" t="b">
        <f>E50='[1]на 01.11.2014'!I180</f>
        <v>1</v>
      </c>
      <c r="P50" s="196" t="b">
        <f>L50='[1]на 01.11.2014'!O180</f>
        <v>1</v>
      </c>
      <c r="Q50" s="195"/>
      <c r="R50" s="195"/>
      <c r="S50" s="195"/>
      <c r="T50" s="195"/>
      <c r="U50" s="195"/>
      <c r="V50" s="195"/>
      <c r="W50" s="195"/>
      <c r="X50" s="195"/>
      <c r="Y50" s="195"/>
      <c r="Z50" s="196"/>
      <c r="AA50" s="195"/>
      <c r="AB50" s="196"/>
      <c r="AC50" s="195"/>
      <c r="AD50" s="195"/>
      <c r="AE50" s="195"/>
      <c r="AF50" s="196"/>
      <c r="AG50" s="195"/>
      <c r="AH50" s="196"/>
      <c r="AI50" s="195"/>
      <c r="AJ50" s="195"/>
      <c r="AK50" s="195"/>
      <c r="AL50" s="196"/>
      <c r="AM50" s="195"/>
      <c r="AN50" s="196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6"/>
      <c r="BE50" s="195"/>
      <c r="BF50" s="196"/>
      <c r="BG50" s="195"/>
      <c r="BH50" s="195"/>
      <c r="BI50" s="195"/>
      <c r="BJ50" s="196"/>
      <c r="BK50" s="195"/>
      <c r="BL50" s="196"/>
      <c r="BM50" s="195"/>
      <c r="BN50" s="195"/>
      <c r="BO50" s="195"/>
      <c r="BP50" s="196"/>
      <c r="BQ50" s="195"/>
      <c r="BR50" s="195"/>
      <c r="BS50" s="195"/>
      <c r="BT50" s="195"/>
      <c r="BU50" s="195"/>
      <c r="BV50" s="196"/>
      <c r="BW50" s="195"/>
      <c r="BX50" s="196"/>
      <c r="BY50" s="195"/>
      <c r="BZ50" s="195"/>
      <c r="CA50" s="195"/>
      <c r="CB50" s="195"/>
      <c r="CC50" s="195"/>
      <c r="CD50" s="195"/>
      <c r="CE50" s="195"/>
      <c r="CF50" s="195"/>
      <c r="CG50" s="195"/>
      <c r="CH50" s="196"/>
      <c r="CI50" s="195"/>
      <c r="CJ50" s="196"/>
      <c r="CK50" s="195"/>
      <c r="CL50" s="195"/>
      <c r="CM50" s="195"/>
      <c r="CN50" s="196"/>
      <c r="CO50" s="195"/>
      <c r="CP50" s="196"/>
      <c r="CQ50" s="195"/>
      <c r="CR50" s="195"/>
      <c r="CS50" s="195"/>
      <c r="CT50" s="196"/>
      <c r="CU50" s="195"/>
      <c r="CV50" s="196"/>
      <c r="CW50" s="195"/>
      <c r="CX50" s="195"/>
      <c r="CY50" s="195"/>
      <c r="CZ50" s="196"/>
      <c r="DA50" s="195"/>
      <c r="DB50" s="196"/>
      <c r="DC50" s="195"/>
      <c r="DD50" s="195"/>
      <c r="DE50" s="195"/>
      <c r="DF50" s="196"/>
      <c r="DG50" s="195"/>
      <c r="DH50" s="196"/>
      <c r="DI50" s="195"/>
      <c r="DJ50" s="195"/>
      <c r="DK50" s="195"/>
      <c r="DL50" s="196"/>
      <c r="DM50" s="195"/>
      <c r="DN50" s="196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6"/>
      <c r="EK50" s="195"/>
      <c r="EL50" s="196"/>
      <c r="EM50" s="195"/>
      <c r="EN50" s="195"/>
      <c r="EO50" s="195"/>
      <c r="EP50" s="196"/>
      <c r="EQ50" s="195"/>
      <c r="ER50" s="196"/>
    </row>
    <row r="51" spans="1:148" s="197" customFormat="1" ht="84" customHeight="1" x14ac:dyDescent="0.25">
      <c r="A51" s="675"/>
      <c r="B51" s="676"/>
      <c r="C51" s="676"/>
      <c r="D51" s="676"/>
      <c r="E51" s="676"/>
      <c r="F51" s="676"/>
      <c r="G51" s="676"/>
      <c r="H51" s="676"/>
      <c r="I51" s="676"/>
      <c r="J51" s="676"/>
      <c r="K51" s="676"/>
      <c r="L51" s="677"/>
      <c r="M51" s="195"/>
      <c r="N51" s="196"/>
      <c r="O51" s="195"/>
      <c r="P51" s="196"/>
      <c r="Q51" s="195"/>
      <c r="R51" s="195"/>
      <c r="S51" s="195"/>
      <c r="T51" s="195"/>
      <c r="U51" s="195"/>
      <c r="V51" s="195"/>
      <c r="W51" s="195"/>
      <c r="X51" s="195"/>
      <c r="Y51" s="195"/>
      <c r="Z51" s="196"/>
      <c r="AA51" s="195"/>
      <c r="AB51" s="196"/>
      <c r="AC51" s="195"/>
      <c r="AD51" s="195"/>
      <c r="AE51" s="195"/>
      <c r="AF51" s="196"/>
      <c r="AG51" s="195"/>
      <c r="AH51" s="196"/>
      <c r="AI51" s="195"/>
      <c r="AJ51" s="195"/>
      <c r="AK51" s="195"/>
      <c r="AL51" s="196"/>
      <c r="AM51" s="195"/>
      <c r="AN51" s="196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6"/>
      <c r="BE51" s="195"/>
      <c r="BF51" s="196"/>
      <c r="BG51" s="195"/>
      <c r="BH51" s="195"/>
      <c r="BI51" s="195"/>
      <c r="BJ51" s="196"/>
      <c r="BK51" s="195"/>
      <c r="BL51" s="196"/>
      <c r="BM51" s="195"/>
      <c r="BN51" s="195"/>
      <c r="BO51" s="195"/>
      <c r="BP51" s="196"/>
      <c r="BQ51" s="195"/>
      <c r="BR51" s="195"/>
      <c r="BS51" s="195"/>
      <c r="BT51" s="195"/>
      <c r="BU51" s="195"/>
      <c r="BV51" s="196"/>
      <c r="BW51" s="195"/>
      <c r="BX51" s="196"/>
      <c r="BY51" s="195"/>
      <c r="BZ51" s="195"/>
      <c r="CA51" s="195"/>
      <c r="CB51" s="195"/>
      <c r="CC51" s="195"/>
      <c r="CD51" s="195"/>
      <c r="CE51" s="195"/>
      <c r="CF51" s="195"/>
      <c r="CG51" s="195"/>
      <c r="CH51" s="196"/>
      <c r="CI51" s="195"/>
      <c r="CJ51" s="196"/>
      <c r="CK51" s="195"/>
      <c r="CL51" s="195"/>
      <c r="CM51" s="195"/>
      <c r="CN51" s="196"/>
      <c r="CO51" s="195"/>
      <c r="CP51" s="196"/>
      <c r="CQ51" s="195"/>
      <c r="CR51" s="195"/>
      <c r="CS51" s="195"/>
      <c r="CT51" s="196"/>
      <c r="CU51" s="195"/>
      <c r="CV51" s="196"/>
      <c r="CW51" s="195"/>
      <c r="CX51" s="195"/>
      <c r="CY51" s="195"/>
      <c r="CZ51" s="196"/>
      <c r="DA51" s="195"/>
      <c r="DB51" s="196"/>
      <c r="DC51" s="195"/>
      <c r="DD51" s="195"/>
      <c r="DE51" s="195"/>
      <c r="DF51" s="196"/>
      <c r="DG51" s="195"/>
      <c r="DH51" s="196"/>
      <c r="DI51" s="195"/>
      <c r="DJ51" s="195"/>
      <c r="DK51" s="195"/>
      <c r="DL51" s="196"/>
      <c r="DM51" s="195"/>
      <c r="DN51" s="196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6"/>
      <c r="EK51" s="195"/>
      <c r="EL51" s="196"/>
      <c r="EM51" s="195"/>
      <c r="EN51" s="195"/>
      <c r="EO51" s="195"/>
      <c r="EP51" s="196"/>
      <c r="EQ51" s="195"/>
      <c r="ER51" s="196"/>
    </row>
    <row r="52" spans="1:148" s="34" customFormat="1" ht="61.5" customHeight="1" x14ac:dyDescent="0.25">
      <c r="A52" s="616">
        <v>7</v>
      </c>
      <c r="B52" s="617" t="str">
        <f>'[1]на 01.11.2014'!B222</f>
        <v>Государственная программа Ханты-Мансийского автономного округа – Югры «Развитие жилищно-коммунального комплекса и повышение энергетической эффективности в Ханты-Мансийском автономном округе – Югре на 2014-2020 годы» (Кочетков В.В.)</v>
      </c>
      <c r="C52" s="29" t="s">
        <v>16</v>
      </c>
      <c r="D52" s="274">
        <f>'[1]на 01.11.2014'!H223</f>
        <v>0</v>
      </c>
      <c r="E52" s="274">
        <f>'[1]на 01.11.2014'!I223</f>
        <v>0</v>
      </c>
      <c r="F52" s="214">
        <f t="shared" si="1"/>
        <v>0</v>
      </c>
      <c r="G52" s="274">
        <f>'[1]на 01.11.2014'!K223</f>
        <v>0</v>
      </c>
      <c r="H52" s="214">
        <f t="shared" si="2"/>
        <v>0</v>
      </c>
      <c r="I52" s="214">
        <f t="shared" si="9"/>
        <v>0</v>
      </c>
      <c r="J52" s="274">
        <f t="shared" si="7"/>
        <v>0</v>
      </c>
      <c r="K52" s="275">
        <f t="shared" si="5"/>
        <v>0</v>
      </c>
      <c r="L52" s="275">
        <f>'[1]на 01.11.2014'!O223</f>
        <v>0</v>
      </c>
      <c r="M52" s="33"/>
      <c r="N52" s="193"/>
      <c r="O52" s="194"/>
      <c r="P52" s="193"/>
      <c r="Q52" s="33"/>
      <c r="R52" s="33"/>
      <c r="S52" s="33"/>
      <c r="T52" s="33"/>
      <c r="U52" s="33"/>
      <c r="V52" s="33"/>
      <c r="W52" s="33"/>
      <c r="X52" s="33"/>
      <c r="Y52" s="33"/>
      <c r="Z52" s="155"/>
      <c r="AA52" s="33"/>
      <c r="AB52" s="155"/>
      <c r="AC52" s="33"/>
      <c r="AD52" s="33"/>
      <c r="AE52" s="33"/>
      <c r="AF52" s="155"/>
      <c r="AG52" s="33"/>
      <c r="AH52" s="155"/>
      <c r="AI52" s="33"/>
      <c r="AJ52" s="33"/>
      <c r="AK52" s="33"/>
      <c r="AL52" s="155"/>
      <c r="AM52" s="33"/>
      <c r="AN52" s="155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155"/>
      <c r="BE52" s="33"/>
      <c r="BF52" s="155"/>
      <c r="BG52" s="33"/>
      <c r="BH52" s="33"/>
      <c r="BI52" s="33"/>
      <c r="BJ52" s="155"/>
      <c r="BK52" s="33"/>
      <c r="BL52" s="155"/>
      <c r="BM52" s="33"/>
      <c r="BN52" s="33"/>
      <c r="BO52" s="33"/>
      <c r="BP52" s="155"/>
      <c r="BQ52" s="33"/>
      <c r="BR52" s="33"/>
      <c r="BS52" s="33"/>
      <c r="BT52" s="33"/>
      <c r="BU52" s="33"/>
      <c r="BV52" s="155"/>
      <c r="BW52" s="33"/>
      <c r="BX52" s="155"/>
      <c r="BY52" s="33"/>
      <c r="BZ52" s="33"/>
      <c r="CA52" s="33"/>
      <c r="CB52" s="33"/>
      <c r="CC52" s="33"/>
      <c r="CD52" s="33"/>
      <c r="CE52" s="33"/>
      <c r="CF52" s="33"/>
      <c r="CG52" s="33"/>
      <c r="CH52" s="155"/>
      <c r="CI52" s="33"/>
      <c r="CJ52" s="155"/>
      <c r="CK52" s="33"/>
      <c r="CL52" s="33"/>
      <c r="CM52" s="33"/>
      <c r="CN52" s="155"/>
      <c r="CO52" s="33"/>
      <c r="CP52" s="155"/>
      <c r="CQ52" s="33"/>
      <c r="CR52" s="33"/>
      <c r="CS52" s="33"/>
      <c r="CT52" s="155"/>
      <c r="CU52" s="33"/>
      <c r="CV52" s="155"/>
      <c r="CW52" s="33"/>
      <c r="CX52" s="33"/>
      <c r="CY52" s="33"/>
      <c r="CZ52" s="155"/>
      <c r="DA52" s="33"/>
      <c r="DB52" s="155"/>
      <c r="DC52" s="33"/>
      <c r="DD52" s="33"/>
      <c r="DE52" s="33"/>
      <c r="DF52" s="155"/>
      <c r="DG52" s="33"/>
      <c r="DH52" s="155"/>
      <c r="DI52" s="33"/>
      <c r="DJ52" s="33"/>
      <c r="DK52" s="33"/>
      <c r="DL52" s="155"/>
      <c r="DM52" s="33"/>
      <c r="DN52" s="155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155"/>
      <c r="EK52" s="33"/>
      <c r="EL52" s="155"/>
      <c r="EM52" s="33"/>
      <c r="EN52" s="33"/>
      <c r="EO52" s="33"/>
      <c r="EP52" s="155"/>
      <c r="EQ52" s="33"/>
      <c r="ER52" s="155"/>
    </row>
    <row r="53" spans="1:148" s="34" customFormat="1" ht="63" customHeight="1" x14ac:dyDescent="0.25">
      <c r="A53" s="616"/>
      <c r="B53" s="617"/>
      <c r="C53" s="29" t="s">
        <v>4</v>
      </c>
      <c r="D53" s="274">
        <f>'[1]на 01.11.2014'!H224</f>
        <v>110104</v>
      </c>
      <c r="E53" s="274">
        <f>'[1]на 01.11.2014'!I224</f>
        <v>76245.929999999993</v>
      </c>
      <c r="F53" s="214">
        <f t="shared" si="1"/>
        <v>69</v>
      </c>
      <c r="G53" s="274">
        <f>'[1]на 01.11.2014'!K224</f>
        <v>71100.62</v>
      </c>
      <c r="H53" s="214">
        <f t="shared" si="2"/>
        <v>65</v>
      </c>
      <c r="I53" s="214">
        <f t="shared" si="9"/>
        <v>93</v>
      </c>
      <c r="J53" s="274">
        <f t="shared" si="7"/>
        <v>39003.379999999997</v>
      </c>
      <c r="K53" s="275">
        <f>E53-G53</f>
        <v>5145.3100000000004</v>
      </c>
      <c r="L53" s="275">
        <f>'[1]на 01.11.2014'!O224</f>
        <v>1255.78</v>
      </c>
      <c r="M53" s="33"/>
      <c r="N53" s="193"/>
      <c r="O53" s="194"/>
      <c r="P53" s="193"/>
      <c r="Q53" s="33"/>
      <c r="R53" s="33"/>
      <c r="S53" s="33"/>
      <c r="T53" s="33"/>
      <c r="U53" s="33"/>
      <c r="V53" s="33"/>
      <c r="W53" s="33"/>
      <c r="X53" s="33"/>
      <c r="Y53" s="33"/>
      <c r="Z53" s="155"/>
      <c r="AA53" s="33"/>
      <c r="AB53" s="155"/>
      <c r="AC53" s="33"/>
      <c r="AD53" s="33"/>
      <c r="AE53" s="33"/>
      <c r="AF53" s="155"/>
      <c r="AG53" s="33"/>
      <c r="AH53" s="155"/>
      <c r="AI53" s="33"/>
      <c r="AJ53" s="33"/>
      <c r="AK53" s="33"/>
      <c r="AL53" s="155"/>
      <c r="AM53" s="33"/>
      <c r="AN53" s="155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155"/>
      <c r="BE53" s="33"/>
      <c r="BF53" s="155"/>
      <c r="BG53" s="33"/>
      <c r="BH53" s="33"/>
      <c r="BI53" s="33"/>
      <c r="BJ53" s="155"/>
      <c r="BK53" s="33"/>
      <c r="BL53" s="155"/>
      <c r="BM53" s="33"/>
      <c r="BN53" s="33"/>
      <c r="BO53" s="33"/>
      <c r="BP53" s="155"/>
      <c r="BQ53" s="33"/>
      <c r="BR53" s="33"/>
      <c r="BS53" s="33"/>
      <c r="BT53" s="33"/>
      <c r="BU53" s="33"/>
      <c r="BV53" s="155"/>
      <c r="BW53" s="33"/>
      <c r="BX53" s="155"/>
      <c r="BY53" s="33"/>
      <c r="BZ53" s="33"/>
      <c r="CA53" s="33"/>
      <c r="CB53" s="33"/>
      <c r="CC53" s="33"/>
      <c r="CD53" s="33"/>
      <c r="CE53" s="33"/>
      <c r="CF53" s="33"/>
      <c r="CG53" s="33"/>
      <c r="CH53" s="155"/>
      <c r="CI53" s="33"/>
      <c r="CJ53" s="155"/>
      <c r="CK53" s="33"/>
      <c r="CL53" s="33"/>
      <c r="CM53" s="33"/>
      <c r="CN53" s="155"/>
      <c r="CO53" s="33"/>
      <c r="CP53" s="155"/>
      <c r="CQ53" s="33"/>
      <c r="CR53" s="33"/>
      <c r="CS53" s="33"/>
      <c r="CT53" s="155"/>
      <c r="CU53" s="33"/>
      <c r="CV53" s="155"/>
      <c r="CW53" s="33"/>
      <c r="CX53" s="33"/>
      <c r="CY53" s="33"/>
      <c r="CZ53" s="155"/>
      <c r="DA53" s="33"/>
      <c r="DB53" s="155"/>
      <c r="DC53" s="33"/>
      <c r="DD53" s="33"/>
      <c r="DE53" s="33"/>
      <c r="DF53" s="155"/>
      <c r="DG53" s="33"/>
      <c r="DH53" s="155"/>
      <c r="DI53" s="33"/>
      <c r="DJ53" s="33"/>
      <c r="DK53" s="33"/>
      <c r="DL53" s="155"/>
      <c r="DM53" s="33"/>
      <c r="DN53" s="155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155"/>
      <c r="EK53" s="33"/>
      <c r="EL53" s="155"/>
      <c r="EM53" s="33"/>
      <c r="EN53" s="33"/>
      <c r="EO53" s="33"/>
      <c r="EP53" s="155"/>
      <c r="EQ53" s="33"/>
      <c r="ER53" s="155"/>
    </row>
    <row r="54" spans="1:148" s="34" customFormat="1" ht="84" customHeight="1" x14ac:dyDescent="0.25">
      <c r="A54" s="616"/>
      <c r="B54" s="617"/>
      <c r="C54" s="29" t="s">
        <v>30</v>
      </c>
      <c r="D54" s="274">
        <f>'[1]на 01.11.2014'!H225</f>
        <v>64034.52</v>
      </c>
      <c r="E54" s="274">
        <f>'[1]на 01.11.2014'!I225</f>
        <v>54106.98</v>
      </c>
      <c r="F54" s="214">
        <f t="shared" si="1"/>
        <v>84</v>
      </c>
      <c r="G54" s="274">
        <f>'[1]на 01.11.2014'!K225</f>
        <v>54106.98</v>
      </c>
      <c r="H54" s="214">
        <f t="shared" si="2"/>
        <v>84</v>
      </c>
      <c r="I54" s="214">
        <f t="shared" si="9"/>
        <v>100</v>
      </c>
      <c r="J54" s="274">
        <f t="shared" si="7"/>
        <v>9927.5400000000009</v>
      </c>
      <c r="K54" s="275">
        <f t="shared" si="5"/>
        <v>0</v>
      </c>
      <c r="L54" s="274">
        <f>'[1]на 01.11.2014'!O225</f>
        <v>4599.8900000000003</v>
      </c>
      <c r="M54" s="33"/>
      <c r="N54" s="193"/>
      <c r="O54" s="194"/>
      <c r="P54" s="193"/>
      <c r="Q54" s="33"/>
      <c r="R54" s="33"/>
      <c r="S54" s="33"/>
      <c r="T54" s="33"/>
      <c r="U54" s="33"/>
      <c r="V54" s="33"/>
      <c r="W54" s="33"/>
      <c r="X54" s="33"/>
      <c r="Y54" s="33"/>
      <c r="Z54" s="155"/>
      <c r="AA54" s="33"/>
      <c r="AB54" s="155"/>
      <c r="AC54" s="33"/>
      <c r="AD54" s="33"/>
      <c r="AE54" s="33"/>
      <c r="AF54" s="155"/>
      <c r="AG54" s="33"/>
      <c r="AH54" s="155"/>
      <c r="AI54" s="33"/>
      <c r="AJ54" s="33"/>
      <c r="AK54" s="33"/>
      <c r="AL54" s="155"/>
      <c r="AM54" s="33"/>
      <c r="AN54" s="155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155"/>
      <c r="BE54" s="33"/>
      <c r="BF54" s="155"/>
      <c r="BG54" s="33"/>
      <c r="BH54" s="33"/>
      <c r="BI54" s="33"/>
      <c r="BJ54" s="155"/>
      <c r="BK54" s="33"/>
      <c r="BL54" s="155"/>
      <c r="BM54" s="33"/>
      <c r="BN54" s="33"/>
      <c r="BO54" s="33"/>
      <c r="BP54" s="155"/>
      <c r="BQ54" s="33"/>
      <c r="BR54" s="33"/>
      <c r="BS54" s="33"/>
      <c r="BT54" s="33"/>
      <c r="BU54" s="33"/>
      <c r="BV54" s="155"/>
      <c r="BW54" s="33"/>
      <c r="BX54" s="155"/>
      <c r="BY54" s="33"/>
      <c r="BZ54" s="33"/>
      <c r="CA54" s="33"/>
      <c r="CB54" s="33"/>
      <c r="CC54" s="33"/>
      <c r="CD54" s="33"/>
      <c r="CE54" s="33"/>
      <c r="CF54" s="33"/>
      <c r="CG54" s="33"/>
      <c r="CH54" s="155"/>
      <c r="CI54" s="33"/>
      <c r="CJ54" s="155"/>
      <c r="CK54" s="33"/>
      <c r="CL54" s="33"/>
      <c r="CM54" s="33"/>
      <c r="CN54" s="155"/>
      <c r="CO54" s="33"/>
      <c r="CP54" s="155"/>
      <c r="CQ54" s="33"/>
      <c r="CR54" s="33"/>
      <c r="CS54" s="33"/>
      <c r="CT54" s="155"/>
      <c r="CU54" s="33"/>
      <c r="CV54" s="155"/>
      <c r="CW54" s="33"/>
      <c r="CX54" s="33"/>
      <c r="CY54" s="33"/>
      <c r="CZ54" s="155"/>
      <c r="DA54" s="33"/>
      <c r="DB54" s="155"/>
      <c r="DC54" s="33"/>
      <c r="DD54" s="33"/>
      <c r="DE54" s="33"/>
      <c r="DF54" s="155"/>
      <c r="DG54" s="33"/>
      <c r="DH54" s="155"/>
      <c r="DI54" s="33"/>
      <c r="DJ54" s="33"/>
      <c r="DK54" s="33"/>
      <c r="DL54" s="155"/>
      <c r="DM54" s="33"/>
      <c r="DN54" s="155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155"/>
      <c r="EK54" s="33"/>
      <c r="EL54" s="155"/>
      <c r="EM54" s="33"/>
      <c r="EN54" s="33"/>
      <c r="EO54" s="33"/>
      <c r="EP54" s="155"/>
      <c r="EQ54" s="33"/>
      <c r="ER54" s="155"/>
    </row>
    <row r="55" spans="1:148" s="34" customFormat="1" ht="63" customHeight="1" x14ac:dyDescent="0.25">
      <c r="A55" s="616"/>
      <c r="B55" s="617"/>
      <c r="C55" s="321" t="s">
        <v>32</v>
      </c>
      <c r="D55" s="274">
        <f>'[1]на 01.11.2014'!H226</f>
        <v>0</v>
      </c>
      <c r="E55" s="274">
        <f>'[1]на 01.11.2014'!I226</f>
        <v>0</v>
      </c>
      <c r="F55" s="214">
        <f t="shared" si="1"/>
        <v>0</v>
      </c>
      <c r="G55" s="274">
        <f>'[1]на 01.11.2014'!K226</f>
        <v>0</v>
      </c>
      <c r="H55" s="214">
        <f t="shared" si="2"/>
        <v>0</v>
      </c>
      <c r="I55" s="214">
        <f t="shared" si="9"/>
        <v>0</v>
      </c>
      <c r="J55" s="274">
        <f t="shared" si="7"/>
        <v>0</v>
      </c>
      <c r="K55" s="275">
        <f t="shared" si="5"/>
        <v>0</v>
      </c>
      <c r="L55" s="275">
        <f>'[1]на 01.11.2014'!O226</f>
        <v>0</v>
      </c>
      <c r="M55" s="33"/>
      <c r="N55" s="193"/>
      <c r="O55" s="194"/>
      <c r="P55" s="193"/>
      <c r="Q55" s="33"/>
      <c r="R55" s="33"/>
      <c r="S55" s="33"/>
      <c r="T55" s="33"/>
      <c r="U55" s="33"/>
      <c r="V55" s="33"/>
      <c r="W55" s="33"/>
      <c r="X55" s="33"/>
      <c r="Y55" s="33"/>
      <c r="Z55" s="155"/>
      <c r="AA55" s="33"/>
      <c r="AB55" s="155"/>
      <c r="AC55" s="33"/>
      <c r="AD55" s="33"/>
      <c r="AE55" s="33"/>
      <c r="AF55" s="155"/>
      <c r="AG55" s="33"/>
      <c r="AH55" s="155"/>
      <c r="AI55" s="33"/>
      <c r="AJ55" s="33"/>
      <c r="AK55" s="33"/>
      <c r="AL55" s="155"/>
      <c r="AM55" s="33"/>
      <c r="AN55" s="155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155"/>
      <c r="BE55" s="33"/>
      <c r="BF55" s="155"/>
      <c r="BG55" s="33"/>
      <c r="BH55" s="33"/>
      <c r="BI55" s="33"/>
      <c r="BJ55" s="155"/>
      <c r="BK55" s="33"/>
      <c r="BL55" s="155"/>
      <c r="BM55" s="33"/>
      <c r="BN55" s="33"/>
      <c r="BO55" s="33"/>
      <c r="BP55" s="155"/>
      <c r="BQ55" s="33"/>
      <c r="BR55" s="33"/>
      <c r="BS55" s="33"/>
      <c r="BT55" s="33"/>
      <c r="BU55" s="33"/>
      <c r="BV55" s="155"/>
      <c r="BW55" s="33"/>
      <c r="BX55" s="155"/>
      <c r="BY55" s="33"/>
      <c r="BZ55" s="33"/>
      <c r="CA55" s="33"/>
      <c r="CB55" s="33"/>
      <c r="CC55" s="33"/>
      <c r="CD55" s="33"/>
      <c r="CE55" s="33"/>
      <c r="CF55" s="33"/>
      <c r="CG55" s="33"/>
      <c r="CH55" s="155"/>
      <c r="CI55" s="33"/>
      <c r="CJ55" s="155"/>
      <c r="CK55" s="33"/>
      <c r="CL55" s="33"/>
      <c r="CM55" s="33"/>
      <c r="CN55" s="155"/>
      <c r="CO55" s="33"/>
      <c r="CP55" s="155"/>
      <c r="CQ55" s="33"/>
      <c r="CR55" s="33"/>
      <c r="CS55" s="33"/>
      <c r="CT55" s="155"/>
      <c r="CU55" s="33"/>
      <c r="CV55" s="155"/>
      <c r="CW55" s="33"/>
      <c r="CX55" s="33"/>
      <c r="CY55" s="33"/>
      <c r="CZ55" s="155"/>
      <c r="DA55" s="33"/>
      <c r="DB55" s="155"/>
      <c r="DC55" s="33"/>
      <c r="DD55" s="33"/>
      <c r="DE55" s="33"/>
      <c r="DF55" s="155"/>
      <c r="DG55" s="33"/>
      <c r="DH55" s="155"/>
      <c r="DI55" s="33"/>
      <c r="DJ55" s="33"/>
      <c r="DK55" s="33"/>
      <c r="DL55" s="155"/>
      <c r="DM55" s="33"/>
      <c r="DN55" s="155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155"/>
      <c r="EK55" s="33"/>
      <c r="EL55" s="155"/>
      <c r="EM55" s="33"/>
      <c r="EN55" s="33"/>
      <c r="EO55" s="33"/>
      <c r="EP55" s="155"/>
      <c r="EQ55" s="33"/>
      <c r="ER55" s="155"/>
    </row>
    <row r="56" spans="1:148" s="34" customFormat="1" ht="57.75" customHeight="1" x14ac:dyDescent="0.25">
      <c r="A56" s="616"/>
      <c r="B56" s="617"/>
      <c r="C56" s="31" t="s">
        <v>5</v>
      </c>
      <c r="D56" s="274">
        <f>'[1]на 01.11.2014'!H227</f>
        <v>92160</v>
      </c>
      <c r="E56" s="274">
        <f>'[1]на 01.11.2014'!I227</f>
        <v>34428.629999999997</v>
      </c>
      <c r="F56" s="214">
        <f t="shared" si="1"/>
        <v>37</v>
      </c>
      <c r="G56" s="274">
        <f>'[1]на 01.11.2014'!K227</f>
        <v>34428.629999999997</v>
      </c>
      <c r="H56" s="214">
        <f t="shared" si="2"/>
        <v>37</v>
      </c>
      <c r="I56" s="214">
        <f t="shared" si="9"/>
        <v>100</v>
      </c>
      <c r="J56" s="274">
        <f t="shared" si="7"/>
        <v>57731.37</v>
      </c>
      <c r="K56" s="275">
        <f t="shared" si="5"/>
        <v>0</v>
      </c>
      <c r="L56" s="275">
        <f>'[1]на 01.11.2014'!O227</f>
        <v>9411.77</v>
      </c>
      <c r="M56" s="33"/>
      <c r="N56" s="193"/>
      <c r="O56" s="194"/>
      <c r="P56" s="193"/>
      <c r="Q56" s="33"/>
      <c r="R56" s="33"/>
      <c r="S56" s="33"/>
      <c r="T56" s="33"/>
      <c r="U56" s="33"/>
      <c r="V56" s="33"/>
      <c r="W56" s="33"/>
      <c r="X56" s="33"/>
      <c r="Y56" s="33"/>
      <c r="Z56" s="155"/>
      <c r="AA56" s="33"/>
      <c r="AB56" s="155"/>
      <c r="AC56" s="33"/>
      <c r="AD56" s="33"/>
      <c r="AE56" s="33"/>
      <c r="AF56" s="155"/>
      <c r="AG56" s="33"/>
      <c r="AH56" s="155"/>
      <c r="AI56" s="33"/>
      <c r="AJ56" s="33"/>
      <c r="AK56" s="33"/>
      <c r="AL56" s="155"/>
      <c r="AM56" s="33"/>
      <c r="AN56" s="155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155"/>
      <c r="BE56" s="33"/>
      <c r="BF56" s="155"/>
      <c r="BG56" s="33"/>
      <c r="BH56" s="33"/>
      <c r="BI56" s="33"/>
      <c r="BJ56" s="155"/>
      <c r="BK56" s="33"/>
      <c r="BL56" s="155"/>
      <c r="BM56" s="33"/>
      <c r="BN56" s="33"/>
      <c r="BO56" s="33"/>
      <c r="BP56" s="155"/>
      <c r="BQ56" s="33"/>
      <c r="BR56" s="33"/>
      <c r="BS56" s="33"/>
      <c r="BT56" s="33"/>
      <c r="BU56" s="33"/>
      <c r="BV56" s="155"/>
      <c r="BW56" s="33"/>
      <c r="BX56" s="155"/>
      <c r="BY56" s="33"/>
      <c r="BZ56" s="33"/>
      <c r="CA56" s="33"/>
      <c r="CB56" s="33"/>
      <c r="CC56" s="33"/>
      <c r="CD56" s="33"/>
      <c r="CE56" s="33"/>
      <c r="CF56" s="33"/>
      <c r="CG56" s="33"/>
      <c r="CH56" s="155"/>
      <c r="CI56" s="33"/>
      <c r="CJ56" s="155"/>
      <c r="CK56" s="33"/>
      <c r="CL56" s="33"/>
      <c r="CM56" s="33"/>
      <c r="CN56" s="155"/>
      <c r="CO56" s="33"/>
      <c r="CP56" s="155"/>
      <c r="CQ56" s="33"/>
      <c r="CR56" s="33"/>
      <c r="CS56" s="33"/>
      <c r="CT56" s="155"/>
      <c r="CU56" s="33"/>
      <c r="CV56" s="155"/>
      <c r="CW56" s="33"/>
      <c r="CX56" s="33"/>
      <c r="CY56" s="33"/>
      <c r="CZ56" s="155"/>
      <c r="DA56" s="33"/>
      <c r="DB56" s="155"/>
      <c r="DC56" s="33"/>
      <c r="DD56" s="33"/>
      <c r="DE56" s="33"/>
      <c r="DF56" s="155"/>
      <c r="DG56" s="33"/>
      <c r="DH56" s="155"/>
      <c r="DI56" s="33"/>
      <c r="DJ56" s="33"/>
      <c r="DK56" s="33"/>
      <c r="DL56" s="155"/>
      <c r="DM56" s="33"/>
      <c r="DN56" s="155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155"/>
      <c r="EK56" s="33"/>
      <c r="EL56" s="155"/>
      <c r="EM56" s="33"/>
      <c r="EN56" s="33"/>
      <c r="EO56" s="33"/>
      <c r="EP56" s="155"/>
      <c r="EQ56" s="33"/>
      <c r="ER56" s="155"/>
    </row>
    <row r="57" spans="1:148" s="197" customFormat="1" ht="57.75" customHeight="1" x14ac:dyDescent="0.25">
      <c r="A57" s="616"/>
      <c r="B57" s="617"/>
      <c r="C57" s="158" t="s">
        <v>6</v>
      </c>
      <c r="D57" s="207">
        <f>SUM(D52:D56)</f>
        <v>266298.52</v>
      </c>
      <c r="E57" s="207">
        <f>SUM(E52:E56)</f>
        <v>164781.54</v>
      </c>
      <c r="F57" s="209">
        <f t="shared" si="1"/>
        <v>62</v>
      </c>
      <c r="G57" s="207">
        <f>SUM(G52:G56)</f>
        <v>159636.23000000001</v>
      </c>
      <c r="H57" s="209">
        <f t="shared" si="2"/>
        <v>60</v>
      </c>
      <c r="I57" s="209">
        <f t="shared" si="9"/>
        <v>97</v>
      </c>
      <c r="J57" s="207">
        <f t="shared" si="7"/>
        <v>106662.29</v>
      </c>
      <c r="K57" s="207">
        <f t="shared" si="5"/>
        <v>5145.3100000000004</v>
      </c>
      <c r="L57" s="207">
        <f>SUM(L52:L56)</f>
        <v>15267.44</v>
      </c>
      <c r="M57" s="195"/>
      <c r="N57" s="196" t="b">
        <f>D57='[1]на 01.11.2014'!H222</f>
        <v>1</v>
      </c>
      <c r="O57" s="196" t="b">
        <f>E57='[1]на 01.11.2014'!I222</f>
        <v>1</v>
      </c>
      <c r="P57" s="196" t="b">
        <f>L57='[1]на 01.11.2014'!O222</f>
        <v>1</v>
      </c>
      <c r="Q57" s="195"/>
      <c r="R57" s="195"/>
      <c r="S57" s="195"/>
      <c r="T57" s="195"/>
      <c r="U57" s="195"/>
      <c r="V57" s="195"/>
      <c r="W57" s="195"/>
      <c r="X57" s="195"/>
      <c r="Y57" s="195"/>
      <c r="Z57" s="196"/>
      <c r="AA57" s="195"/>
      <c r="AB57" s="196"/>
      <c r="AC57" s="195"/>
      <c r="AD57" s="195"/>
      <c r="AE57" s="195"/>
      <c r="AF57" s="196"/>
      <c r="AG57" s="195"/>
      <c r="AH57" s="196"/>
      <c r="AI57" s="195"/>
      <c r="AJ57" s="195"/>
      <c r="AK57" s="195"/>
      <c r="AL57" s="196"/>
      <c r="AM57" s="195"/>
      <c r="AN57" s="196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6"/>
      <c r="BE57" s="195"/>
      <c r="BF57" s="196"/>
      <c r="BG57" s="195"/>
      <c r="BH57" s="195"/>
      <c r="BI57" s="195"/>
      <c r="BJ57" s="196"/>
      <c r="BK57" s="195"/>
      <c r="BL57" s="196"/>
      <c r="BM57" s="195"/>
      <c r="BN57" s="195"/>
      <c r="BO57" s="195"/>
      <c r="BP57" s="196"/>
      <c r="BQ57" s="195"/>
      <c r="BR57" s="195"/>
      <c r="BS57" s="195"/>
      <c r="BT57" s="195"/>
      <c r="BU57" s="195"/>
      <c r="BV57" s="196"/>
      <c r="BW57" s="195"/>
      <c r="BX57" s="196"/>
      <c r="BY57" s="195"/>
      <c r="BZ57" s="195"/>
      <c r="CA57" s="195"/>
      <c r="CB57" s="195"/>
      <c r="CC57" s="195"/>
      <c r="CD57" s="195"/>
      <c r="CE57" s="195"/>
      <c r="CF57" s="195"/>
      <c r="CG57" s="195"/>
      <c r="CH57" s="196"/>
      <c r="CI57" s="195"/>
      <c r="CJ57" s="196"/>
      <c r="CK57" s="195"/>
      <c r="CL57" s="195"/>
      <c r="CM57" s="195"/>
      <c r="CN57" s="196"/>
      <c r="CO57" s="195"/>
      <c r="CP57" s="196"/>
      <c r="CQ57" s="195"/>
      <c r="CR57" s="195"/>
      <c r="CS57" s="195"/>
      <c r="CT57" s="196"/>
      <c r="CU57" s="195"/>
      <c r="CV57" s="196"/>
      <c r="CW57" s="195"/>
      <c r="CX57" s="195"/>
      <c r="CY57" s="195"/>
      <c r="CZ57" s="196"/>
      <c r="DA57" s="195"/>
      <c r="DB57" s="196"/>
      <c r="DC57" s="195"/>
      <c r="DD57" s="195"/>
      <c r="DE57" s="195"/>
      <c r="DF57" s="196"/>
      <c r="DG57" s="195"/>
      <c r="DH57" s="196"/>
      <c r="DI57" s="195"/>
      <c r="DJ57" s="195"/>
      <c r="DK57" s="195"/>
      <c r="DL57" s="196"/>
      <c r="DM57" s="195"/>
      <c r="DN57" s="196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6"/>
      <c r="EK57" s="195"/>
      <c r="EL57" s="196"/>
      <c r="EM57" s="195"/>
      <c r="EN57" s="195"/>
      <c r="EO57" s="195"/>
      <c r="EP57" s="196"/>
      <c r="EQ57" s="195"/>
      <c r="ER57" s="196"/>
    </row>
    <row r="58" spans="1:148" s="197" customFormat="1" ht="336.75" customHeight="1" x14ac:dyDescent="0.25">
      <c r="A58" s="651" t="s">
        <v>224</v>
      </c>
      <c r="B58" s="619"/>
      <c r="C58" s="619"/>
      <c r="D58" s="619"/>
      <c r="E58" s="619"/>
      <c r="F58" s="619"/>
      <c r="G58" s="619"/>
      <c r="H58" s="619"/>
      <c r="I58" s="619"/>
      <c r="J58" s="619"/>
      <c r="K58" s="619"/>
      <c r="L58" s="620"/>
      <c r="M58" s="195"/>
      <c r="N58" s="196"/>
      <c r="O58" s="195"/>
      <c r="P58" s="196"/>
      <c r="Q58" s="195"/>
      <c r="R58" s="195"/>
      <c r="S58" s="195"/>
      <c r="T58" s="195"/>
      <c r="U58" s="195"/>
      <c r="V58" s="195"/>
      <c r="W58" s="195"/>
      <c r="X58" s="195"/>
      <c r="Y58" s="195"/>
      <c r="Z58" s="196"/>
      <c r="AA58" s="195"/>
      <c r="AB58" s="196"/>
      <c r="AC58" s="195"/>
      <c r="AD58" s="195"/>
      <c r="AE58" s="195"/>
      <c r="AF58" s="196"/>
      <c r="AG58" s="195"/>
      <c r="AH58" s="196"/>
      <c r="AI58" s="195"/>
      <c r="AJ58" s="195"/>
      <c r="AK58" s="195"/>
      <c r="AL58" s="196"/>
      <c r="AM58" s="195"/>
      <c r="AN58" s="196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6"/>
      <c r="BE58" s="195"/>
      <c r="BF58" s="196"/>
      <c r="BG58" s="195"/>
      <c r="BH58" s="195"/>
      <c r="BI58" s="195"/>
      <c r="BJ58" s="196"/>
      <c r="BK58" s="195"/>
      <c r="BL58" s="196"/>
      <c r="BM58" s="195"/>
      <c r="BN58" s="195"/>
      <c r="BO58" s="195"/>
      <c r="BP58" s="196"/>
      <c r="BQ58" s="195"/>
      <c r="BR58" s="195"/>
      <c r="BS58" s="195"/>
      <c r="BT58" s="195"/>
      <c r="BU58" s="195"/>
      <c r="BV58" s="196"/>
      <c r="BW58" s="195"/>
      <c r="BX58" s="196"/>
      <c r="BY58" s="195"/>
      <c r="BZ58" s="195"/>
      <c r="CA58" s="195"/>
      <c r="CB58" s="195"/>
      <c r="CC58" s="195"/>
      <c r="CD58" s="195"/>
      <c r="CE58" s="195"/>
      <c r="CF58" s="195"/>
      <c r="CG58" s="195"/>
      <c r="CH58" s="196"/>
      <c r="CI58" s="195"/>
      <c r="CJ58" s="196"/>
      <c r="CK58" s="195"/>
      <c r="CL58" s="195"/>
      <c r="CM58" s="195"/>
      <c r="CN58" s="196"/>
      <c r="CO58" s="195"/>
      <c r="CP58" s="196"/>
      <c r="CQ58" s="195"/>
      <c r="CR58" s="195"/>
      <c r="CS58" s="195"/>
      <c r="CT58" s="196"/>
      <c r="CU58" s="195"/>
      <c r="CV58" s="196"/>
      <c r="CW58" s="195"/>
      <c r="CX58" s="195"/>
      <c r="CY58" s="195"/>
      <c r="CZ58" s="196"/>
      <c r="DA58" s="195"/>
      <c r="DB58" s="196"/>
      <c r="DC58" s="195"/>
      <c r="DD58" s="195"/>
      <c r="DE58" s="195"/>
      <c r="DF58" s="196"/>
      <c r="DG58" s="195"/>
      <c r="DH58" s="196"/>
      <c r="DI58" s="195"/>
      <c r="DJ58" s="195"/>
      <c r="DK58" s="195"/>
      <c r="DL58" s="196"/>
      <c r="DM58" s="195"/>
      <c r="DN58" s="196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6"/>
      <c r="EK58" s="195"/>
      <c r="EL58" s="196"/>
      <c r="EM58" s="195"/>
      <c r="EN58" s="195"/>
      <c r="EO58" s="195"/>
      <c r="EP58" s="196"/>
      <c r="EQ58" s="195"/>
      <c r="ER58" s="196"/>
    </row>
    <row r="59" spans="1:148" s="197" customFormat="1" ht="409.5" customHeight="1" x14ac:dyDescent="0.25">
      <c r="A59" s="683" t="s">
        <v>227</v>
      </c>
      <c r="B59" s="684"/>
      <c r="C59" s="684"/>
      <c r="D59" s="684"/>
      <c r="E59" s="684"/>
      <c r="F59" s="684"/>
      <c r="G59" s="684"/>
      <c r="H59" s="684"/>
      <c r="I59" s="684"/>
      <c r="J59" s="684"/>
      <c r="K59" s="684"/>
      <c r="L59" s="685"/>
      <c r="M59" s="195"/>
      <c r="N59" s="196"/>
      <c r="O59" s="195"/>
      <c r="P59" s="196"/>
      <c r="Q59" s="195"/>
      <c r="R59" s="195"/>
      <c r="S59" s="195"/>
      <c r="T59" s="195"/>
      <c r="U59" s="195"/>
      <c r="V59" s="195"/>
      <c r="W59" s="195"/>
      <c r="X59" s="195"/>
      <c r="Y59" s="195"/>
      <c r="Z59" s="196"/>
      <c r="AA59" s="195"/>
      <c r="AB59" s="196"/>
      <c r="AC59" s="195"/>
      <c r="AD59" s="195"/>
      <c r="AE59" s="195"/>
      <c r="AF59" s="196"/>
      <c r="AG59" s="195"/>
      <c r="AH59" s="196"/>
      <c r="AI59" s="195"/>
      <c r="AJ59" s="195"/>
      <c r="AK59" s="195"/>
      <c r="AL59" s="196"/>
      <c r="AM59" s="195"/>
      <c r="AN59" s="196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5"/>
      <c r="BF59" s="196"/>
      <c r="BG59" s="195"/>
      <c r="BH59" s="195"/>
      <c r="BI59" s="195"/>
      <c r="BJ59" s="196"/>
      <c r="BK59" s="195"/>
      <c r="BL59" s="196"/>
      <c r="BM59" s="195"/>
      <c r="BN59" s="195"/>
      <c r="BO59" s="195"/>
      <c r="BP59" s="196"/>
      <c r="BQ59" s="195"/>
      <c r="BR59" s="195"/>
      <c r="BS59" s="195"/>
      <c r="BT59" s="195"/>
      <c r="BU59" s="195"/>
      <c r="BV59" s="196"/>
      <c r="BW59" s="195"/>
      <c r="BX59" s="196"/>
      <c r="BY59" s="195"/>
      <c r="BZ59" s="195"/>
      <c r="CA59" s="195"/>
      <c r="CB59" s="195"/>
      <c r="CC59" s="195"/>
      <c r="CD59" s="195"/>
      <c r="CE59" s="195"/>
      <c r="CF59" s="195"/>
      <c r="CG59" s="195"/>
      <c r="CH59" s="196"/>
      <c r="CI59" s="195"/>
      <c r="CJ59" s="196"/>
      <c r="CK59" s="195"/>
      <c r="CL59" s="195"/>
      <c r="CM59" s="195"/>
      <c r="CN59" s="196"/>
      <c r="CO59" s="195"/>
      <c r="CP59" s="196"/>
      <c r="CQ59" s="195"/>
      <c r="CR59" s="195"/>
      <c r="CS59" s="195"/>
      <c r="CT59" s="196"/>
      <c r="CU59" s="195"/>
      <c r="CV59" s="196"/>
      <c r="CW59" s="195"/>
      <c r="CX59" s="195"/>
      <c r="CY59" s="195"/>
      <c r="CZ59" s="196"/>
      <c r="DA59" s="195"/>
      <c r="DB59" s="196"/>
      <c r="DC59" s="195"/>
      <c r="DD59" s="195"/>
      <c r="DE59" s="195"/>
      <c r="DF59" s="196"/>
      <c r="DG59" s="195"/>
      <c r="DH59" s="196"/>
      <c r="DI59" s="195"/>
      <c r="DJ59" s="195"/>
      <c r="DK59" s="195"/>
      <c r="DL59" s="196"/>
      <c r="DM59" s="195"/>
      <c r="DN59" s="196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6"/>
      <c r="EK59" s="195"/>
      <c r="EL59" s="196"/>
      <c r="EM59" s="195"/>
      <c r="EN59" s="195"/>
      <c r="EO59" s="195"/>
      <c r="EP59" s="196"/>
      <c r="EQ59" s="195"/>
      <c r="ER59" s="196"/>
    </row>
    <row r="60" spans="1:148" s="34" customFormat="1" ht="84" customHeight="1" x14ac:dyDescent="0.25">
      <c r="A60" s="616">
        <v>8</v>
      </c>
      <c r="B60" s="617" t="str">
        <f>'[1]на 01.11.2014'!B390</f>
        <v>Государственная программа Ханты-Мансийского автономного округа – Югры «Социально-экономическое развитие, инвестиции и инновации Ханты-Мансийского автономного округа – Югры на 2014-2020 годы» (Королёва Ю.Г.)</v>
      </c>
      <c r="C60" s="276" t="s">
        <v>16</v>
      </c>
      <c r="D60" s="274">
        <f>'[1]на 01.11.2014'!H391</f>
        <v>2767.2</v>
      </c>
      <c r="E60" s="274">
        <f>'[1]на 01.11.2014'!I391</f>
        <v>0</v>
      </c>
      <c r="F60" s="270">
        <f t="shared" si="1"/>
        <v>0</v>
      </c>
      <c r="G60" s="274">
        <f>'[1]на 01.11.2014'!K391</f>
        <v>0</v>
      </c>
      <c r="H60" s="270">
        <f t="shared" si="2"/>
        <v>0</v>
      </c>
      <c r="I60" s="270">
        <f t="shared" si="9"/>
        <v>0</v>
      </c>
      <c r="J60" s="274">
        <f t="shared" si="7"/>
        <v>2767.2</v>
      </c>
      <c r="K60" s="274">
        <f t="shared" si="5"/>
        <v>0</v>
      </c>
      <c r="L60" s="274">
        <f>'[1]на 01.11.2014'!O391</f>
        <v>0</v>
      </c>
      <c r="M60" s="33"/>
      <c r="N60" s="193"/>
      <c r="O60" s="194"/>
      <c r="P60" s="193"/>
      <c r="Q60" s="33"/>
      <c r="R60" s="33"/>
      <c r="S60" s="33"/>
      <c r="T60" s="33"/>
      <c r="U60" s="33"/>
      <c r="V60" s="33"/>
      <c r="W60" s="33"/>
      <c r="X60" s="33"/>
      <c r="Y60" s="33"/>
      <c r="Z60" s="155"/>
      <c r="AA60" s="33"/>
      <c r="AB60" s="155"/>
      <c r="AC60" s="33"/>
      <c r="AD60" s="33"/>
      <c r="AE60" s="33"/>
      <c r="AF60" s="155"/>
      <c r="AG60" s="33"/>
      <c r="AH60" s="155"/>
      <c r="AI60" s="33"/>
      <c r="AJ60" s="33"/>
      <c r="AK60" s="33"/>
      <c r="AL60" s="155"/>
      <c r="AM60" s="33"/>
      <c r="AN60" s="155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155"/>
      <c r="BE60" s="33"/>
      <c r="BF60" s="155"/>
      <c r="BG60" s="33"/>
      <c r="BH60" s="33"/>
      <c r="BI60" s="33"/>
      <c r="BJ60" s="155"/>
      <c r="BK60" s="33"/>
      <c r="BL60" s="155"/>
      <c r="BM60" s="33"/>
      <c r="BN60" s="33"/>
      <c r="BO60" s="33"/>
      <c r="BP60" s="155"/>
      <c r="BQ60" s="33"/>
      <c r="BR60" s="33"/>
      <c r="BS60" s="33"/>
      <c r="BT60" s="33"/>
      <c r="BU60" s="33"/>
      <c r="BV60" s="155"/>
      <c r="BW60" s="33"/>
      <c r="BX60" s="155"/>
      <c r="BY60" s="33"/>
      <c r="BZ60" s="33"/>
      <c r="CA60" s="33"/>
      <c r="CB60" s="33"/>
      <c r="CC60" s="33"/>
      <c r="CD60" s="33"/>
      <c r="CE60" s="33"/>
      <c r="CF60" s="33"/>
      <c r="CG60" s="33"/>
      <c r="CH60" s="155"/>
      <c r="CI60" s="33"/>
      <c r="CJ60" s="155"/>
      <c r="CK60" s="33"/>
      <c r="CL60" s="33"/>
      <c r="CM60" s="33"/>
      <c r="CN60" s="155"/>
      <c r="CO60" s="33"/>
      <c r="CP60" s="155"/>
      <c r="CQ60" s="33"/>
      <c r="CR60" s="33"/>
      <c r="CS60" s="33"/>
      <c r="CT60" s="155"/>
      <c r="CU60" s="33"/>
      <c r="CV60" s="155"/>
      <c r="CW60" s="33"/>
      <c r="CX60" s="33"/>
      <c r="CY60" s="33"/>
      <c r="CZ60" s="155"/>
      <c r="DA60" s="33"/>
      <c r="DB60" s="155"/>
      <c r="DC60" s="33"/>
      <c r="DD60" s="33"/>
      <c r="DE60" s="33"/>
      <c r="DF60" s="155"/>
      <c r="DG60" s="33"/>
      <c r="DH60" s="155"/>
      <c r="DI60" s="33"/>
      <c r="DJ60" s="33"/>
      <c r="DK60" s="33"/>
      <c r="DL60" s="155"/>
      <c r="DM60" s="33"/>
      <c r="DN60" s="155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155"/>
      <c r="EK60" s="33"/>
      <c r="EL60" s="155"/>
      <c r="EM60" s="33"/>
      <c r="EN60" s="33"/>
      <c r="EO60" s="33"/>
      <c r="EP60" s="155"/>
      <c r="EQ60" s="33"/>
      <c r="ER60" s="155"/>
    </row>
    <row r="61" spans="1:148" s="34" customFormat="1" ht="84" customHeight="1" x14ac:dyDescent="0.25">
      <c r="A61" s="616"/>
      <c r="B61" s="617"/>
      <c r="C61" s="276" t="s">
        <v>4</v>
      </c>
      <c r="D61" s="274">
        <f>'[1]на 01.11.2014'!H392</f>
        <v>18620.759999999998</v>
      </c>
      <c r="E61" s="274">
        <f>'[1]на 01.11.2014'!I392</f>
        <v>17263.060000000001</v>
      </c>
      <c r="F61" s="270">
        <f t="shared" si="1"/>
        <v>93</v>
      </c>
      <c r="G61" s="274">
        <f>'[1]на 01.11.2014'!K392</f>
        <v>14599.48</v>
      </c>
      <c r="H61" s="270">
        <f t="shared" si="2"/>
        <v>78</v>
      </c>
      <c r="I61" s="270">
        <f t="shared" si="9"/>
        <v>85</v>
      </c>
      <c r="J61" s="274">
        <f t="shared" si="7"/>
        <v>4021.28</v>
      </c>
      <c r="K61" s="274">
        <f t="shared" si="5"/>
        <v>2663.58</v>
      </c>
      <c r="L61" s="274">
        <f>'[1]на 01.11.2014'!O392</f>
        <v>127.5</v>
      </c>
      <c r="M61" s="33"/>
      <c r="N61" s="193"/>
      <c r="O61" s="194"/>
      <c r="P61" s="193"/>
      <c r="Q61" s="33"/>
      <c r="R61" s="33"/>
      <c r="S61" s="33"/>
      <c r="T61" s="33"/>
      <c r="U61" s="33"/>
      <c r="V61" s="33"/>
      <c r="W61" s="33"/>
      <c r="X61" s="33"/>
      <c r="Y61" s="33"/>
      <c r="Z61" s="155"/>
      <c r="AA61" s="33"/>
      <c r="AB61" s="155"/>
      <c r="AC61" s="33"/>
      <c r="AD61" s="33"/>
      <c r="AE61" s="33"/>
      <c r="AF61" s="155"/>
      <c r="AG61" s="33"/>
      <c r="AH61" s="155"/>
      <c r="AI61" s="33"/>
      <c r="AJ61" s="33"/>
      <c r="AK61" s="33"/>
      <c r="AL61" s="155"/>
      <c r="AM61" s="33"/>
      <c r="AN61" s="155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155"/>
      <c r="BE61" s="33"/>
      <c r="BF61" s="155"/>
      <c r="BG61" s="33"/>
      <c r="BH61" s="33"/>
      <c r="BI61" s="33"/>
      <c r="BJ61" s="155"/>
      <c r="BK61" s="33"/>
      <c r="BL61" s="155"/>
      <c r="BM61" s="33"/>
      <c r="BN61" s="33"/>
      <c r="BO61" s="33"/>
      <c r="BP61" s="155"/>
      <c r="BQ61" s="33"/>
      <c r="BR61" s="33"/>
      <c r="BS61" s="33"/>
      <c r="BT61" s="33"/>
      <c r="BU61" s="33"/>
      <c r="BV61" s="155"/>
      <c r="BW61" s="33"/>
      <c r="BX61" s="155"/>
      <c r="BY61" s="33"/>
      <c r="BZ61" s="33"/>
      <c r="CA61" s="33"/>
      <c r="CB61" s="33"/>
      <c r="CC61" s="33"/>
      <c r="CD61" s="33"/>
      <c r="CE61" s="33"/>
      <c r="CF61" s="33"/>
      <c r="CG61" s="33"/>
      <c r="CH61" s="155"/>
      <c r="CI61" s="33"/>
      <c r="CJ61" s="155"/>
      <c r="CK61" s="33"/>
      <c r="CL61" s="33"/>
      <c r="CM61" s="33"/>
      <c r="CN61" s="155"/>
      <c r="CO61" s="33"/>
      <c r="CP61" s="155"/>
      <c r="CQ61" s="33"/>
      <c r="CR61" s="33"/>
      <c r="CS61" s="33"/>
      <c r="CT61" s="155"/>
      <c r="CU61" s="33"/>
      <c r="CV61" s="155"/>
      <c r="CW61" s="33"/>
      <c r="CX61" s="33"/>
      <c r="CY61" s="33"/>
      <c r="CZ61" s="155"/>
      <c r="DA61" s="33"/>
      <c r="DB61" s="155"/>
      <c r="DC61" s="33"/>
      <c r="DD61" s="33"/>
      <c r="DE61" s="33"/>
      <c r="DF61" s="155"/>
      <c r="DG61" s="33"/>
      <c r="DH61" s="155"/>
      <c r="DI61" s="33"/>
      <c r="DJ61" s="33"/>
      <c r="DK61" s="33"/>
      <c r="DL61" s="155"/>
      <c r="DM61" s="33"/>
      <c r="DN61" s="155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155"/>
      <c r="EK61" s="33"/>
      <c r="EL61" s="155"/>
      <c r="EM61" s="33"/>
      <c r="EN61" s="33"/>
      <c r="EO61" s="33"/>
      <c r="EP61" s="155"/>
      <c r="EQ61" s="33"/>
      <c r="ER61" s="155"/>
    </row>
    <row r="62" spans="1:148" s="34" customFormat="1" ht="84" customHeight="1" x14ac:dyDescent="0.25">
      <c r="A62" s="616"/>
      <c r="B62" s="617"/>
      <c r="C62" s="276" t="s">
        <v>30</v>
      </c>
      <c r="D62" s="274">
        <f>'[1]на 01.11.2014'!H393</f>
        <v>6449.23</v>
      </c>
      <c r="E62" s="274">
        <f>'[1]на 01.11.2014'!I393</f>
        <v>4573.34</v>
      </c>
      <c r="F62" s="270">
        <f t="shared" si="1"/>
        <v>71</v>
      </c>
      <c r="G62" s="274">
        <f>'[1]на 01.11.2014'!K393</f>
        <v>4573.34</v>
      </c>
      <c r="H62" s="270">
        <f t="shared" si="2"/>
        <v>71</v>
      </c>
      <c r="I62" s="270">
        <f t="shared" si="9"/>
        <v>100</v>
      </c>
      <c r="J62" s="274">
        <f t="shared" si="7"/>
        <v>1875.89</v>
      </c>
      <c r="K62" s="274">
        <f t="shared" si="5"/>
        <v>0</v>
      </c>
      <c r="L62" s="274">
        <f>'[1]на 01.11.2014'!O393</f>
        <v>0</v>
      </c>
      <c r="M62" s="33"/>
      <c r="N62" s="193"/>
      <c r="O62" s="194"/>
      <c r="P62" s="193"/>
      <c r="Q62" s="33"/>
      <c r="R62" s="33"/>
      <c r="S62" s="33"/>
      <c r="T62" s="33"/>
      <c r="U62" s="33"/>
      <c r="V62" s="33"/>
      <c r="W62" s="33"/>
      <c r="X62" s="33"/>
      <c r="Y62" s="33"/>
      <c r="Z62" s="155"/>
      <c r="AA62" s="33"/>
      <c r="AB62" s="155"/>
      <c r="AC62" s="33"/>
      <c r="AD62" s="33"/>
      <c r="AE62" s="33"/>
      <c r="AF62" s="155"/>
      <c r="AG62" s="33"/>
      <c r="AH62" s="155"/>
      <c r="AI62" s="33"/>
      <c r="AJ62" s="33"/>
      <c r="AK62" s="33"/>
      <c r="AL62" s="155"/>
      <c r="AM62" s="33"/>
      <c r="AN62" s="155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155"/>
      <c r="BE62" s="33"/>
      <c r="BF62" s="155"/>
      <c r="BG62" s="33"/>
      <c r="BH62" s="33"/>
      <c r="BI62" s="33"/>
      <c r="BJ62" s="155"/>
      <c r="BK62" s="33"/>
      <c r="BL62" s="155"/>
      <c r="BM62" s="33"/>
      <c r="BN62" s="33"/>
      <c r="BO62" s="33"/>
      <c r="BP62" s="155"/>
      <c r="BQ62" s="33"/>
      <c r="BR62" s="33"/>
      <c r="BS62" s="33"/>
      <c r="BT62" s="33"/>
      <c r="BU62" s="33"/>
      <c r="BV62" s="155"/>
      <c r="BW62" s="33"/>
      <c r="BX62" s="155"/>
      <c r="BY62" s="33"/>
      <c r="BZ62" s="33"/>
      <c r="CA62" s="33"/>
      <c r="CB62" s="33"/>
      <c r="CC62" s="33"/>
      <c r="CD62" s="33"/>
      <c r="CE62" s="33"/>
      <c r="CF62" s="33"/>
      <c r="CG62" s="33"/>
      <c r="CH62" s="155"/>
      <c r="CI62" s="33"/>
      <c r="CJ62" s="155"/>
      <c r="CK62" s="33"/>
      <c r="CL62" s="33"/>
      <c r="CM62" s="33"/>
      <c r="CN62" s="155"/>
      <c r="CO62" s="33"/>
      <c r="CP62" s="155"/>
      <c r="CQ62" s="33"/>
      <c r="CR62" s="33"/>
      <c r="CS62" s="33"/>
      <c r="CT62" s="155"/>
      <c r="CU62" s="33"/>
      <c r="CV62" s="155"/>
      <c r="CW62" s="33"/>
      <c r="CX62" s="33"/>
      <c r="CY62" s="33"/>
      <c r="CZ62" s="155"/>
      <c r="DA62" s="33"/>
      <c r="DB62" s="155"/>
      <c r="DC62" s="33"/>
      <c r="DD62" s="33"/>
      <c r="DE62" s="33"/>
      <c r="DF62" s="155"/>
      <c r="DG62" s="33"/>
      <c r="DH62" s="155"/>
      <c r="DI62" s="33"/>
      <c r="DJ62" s="33"/>
      <c r="DK62" s="33"/>
      <c r="DL62" s="155"/>
      <c r="DM62" s="33"/>
      <c r="DN62" s="155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155"/>
      <c r="EK62" s="33"/>
      <c r="EL62" s="155"/>
      <c r="EM62" s="33"/>
      <c r="EN62" s="33"/>
      <c r="EO62" s="33"/>
      <c r="EP62" s="155"/>
      <c r="EQ62" s="33"/>
      <c r="ER62" s="155"/>
    </row>
    <row r="63" spans="1:148" s="34" customFormat="1" ht="84" customHeight="1" x14ac:dyDescent="0.25">
      <c r="A63" s="616"/>
      <c r="B63" s="617"/>
      <c r="C63" s="321" t="s">
        <v>32</v>
      </c>
      <c r="D63" s="274">
        <f>'[1]на 01.11.2014'!H394</f>
        <v>0</v>
      </c>
      <c r="E63" s="274">
        <f>'[1]на 01.11.2014'!I394</f>
        <v>0</v>
      </c>
      <c r="F63" s="270">
        <f t="shared" si="1"/>
        <v>0</v>
      </c>
      <c r="G63" s="274">
        <f>'[1]на 01.11.2014'!K394</f>
        <v>0</v>
      </c>
      <c r="H63" s="270">
        <f t="shared" si="2"/>
        <v>0</v>
      </c>
      <c r="I63" s="270">
        <f t="shared" si="9"/>
        <v>0</v>
      </c>
      <c r="J63" s="274">
        <f t="shared" si="7"/>
        <v>0</v>
      </c>
      <c r="K63" s="274">
        <f t="shared" si="5"/>
        <v>0</v>
      </c>
      <c r="L63" s="274">
        <f>'[1]на 01.11.2014'!O394</f>
        <v>0</v>
      </c>
      <c r="M63" s="33"/>
      <c r="N63" s="193"/>
      <c r="O63" s="194"/>
      <c r="P63" s="193"/>
      <c r="Q63" s="33"/>
      <c r="R63" s="33"/>
      <c r="S63" s="33"/>
      <c r="T63" s="33"/>
      <c r="U63" s="33"/>
      <c r="V63" s="33"/>
      <c r="W63" s="33"/>
      <c r="X63" s="33"/>
      <c r="Y63" s="33"/>
      <c r="Z63" s="155"/>
      <c r="AA63" s="33"/>
      <c r="AB63" s="155"/>
      <c r="AC63" s="33"/>
      <c r="AD63" s="33"/>
      <c r="AE63" s="33"/>
      <c r="AF63" s="155"/>
      <c r="AG63" s="33"/>
      <c r="AH63" s="155"/>
      <c r="AI63" s="33"/>
      <c r="AJ63" s="33"/>
      <c r="AK63" s="33"/>
      <c r="AL63" s="155"/>
      <c r="AM63" s="33"/>
      <c r="AN63" s="155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155"/>
      <c r="BE63" s="33"/>
      <c r="BF63" s="155"/>
      <c r="BG63" s="33"/>
      <c r="BH63" s="33"/>
      <c r="BI63" s="33"/>
      <c r="BJ63" s="155"/>
      <c r="BK63" s="33"/>
      <c r="BL63" s="155"/>
      <c r="BM63" s="33"/>
      <c r="BN63" s="33"/>
      <c r="BO63" s="33"/>
      <c r="BP63" s="155"/>
      <c r="BQ63" s="33"/>
      <c r="BR63" s="33"/>
      <c r="BS63" s="33"/>
      <c r="BT63" s="33"/>
      <c r="BU63" s="33"/>
      <c r="BV63" s="155"/>
      <c r="BW63" s="33"/>
      <c r="BX63" s="155"/>
      <c r="BY63" s="33"/>
      <c r="BZ63" s="33"/>
      <c r="CA63" s="33"/>
      <c r="CB63" s="33"/>
      <c r="CC63" s="33"/>
      <c r="CD63" s="33"/>
      <c r="CE63" s="33"/>
      <c r="CF63" s="33"/>
      <c r="CG63" s="33"/>
      <c r="CH63" s="155"/>
      <c r="CI63" s="33"/>
      <c r="CJ63" s="155"/>
      <c r="CK63" s="33"/>
      <c r="CL63" s="33"/>
      <c r="CM63" s="33"/>
      <c r="CN63" s="155"/>
      <c r="CO63" s="33"/>
      <c r="CP63" s="155"/>
      <c r="CQ63" s="33"/>
      <c r="CR63" s="33"/>
      <c r="CS63" s="33"/>
      <c r="CT63" s="155"/>
      <c r="CU63" s="33"/>
      <c r="CV63" s="155"/>
      <c r="CW63" s="33"/>
      <c r="CX63" s="33"/>
      <c r="CY63" s="33"/>
      <c r="CZ63" s="155"/>
      <c r="DA63" s="33"/>
      <c r="DB63" s="155"/>
      <c r="DC63" s="33"/>
      <c r="DD63" s="33"/>
      <c r="DE63" s="33"/>
      <c r="DF63" s="155"/>
      <c r="DG63" s="33"/>
      <c r="DH63" s="155"/>
      <c r="DI63" s="33"/>
      <c r="DJ63" s="33"/>
      <c r="DK63" s="33"/>
      <c r="DL63" s="155"/>
      <c r="DM63" s="33"/>
      <c r="DN63" s="155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155"/>
      <c r="EK63" s="33"/>
      <c r="EL63" s="155"/>
      <c r="EM63" s="33"/>
      <c r="EN63" s="33"/>
      <c r="EO63" s="33"/>
      <c r="EP63" s="155"/>
      <c r="EQ63" s="33"/>
      <c r="ER63" s="155"/>
    </row>
    <row r="64" spans="1:148" s="34" customFormat="1" ht="84" customHeight="1" x14ac:dyDescent="0.25">
      <c r="A64" s="616"/>
      <c r="B64" s="617"/>
      <c r="C64" s="277" t="s">
        <v>5</v>
      </c>
      <c r="D64" s="274">
        <f>'[1]на 01.11.2014'!H395</f>
        <v>0</v>
      </c>
      <c r="E64" s="274">
        <f>'[1]на 01.11.2014'!I395</f>
        <v>0</v>
      </c>
      <c r="F64" s="270">
        <f t="shared" si="1"/>
        <v>0</v>
      </c>
      <c r="G64" s="274">
        <f>'[1]на 01.11.2014'!K395</f>
        <v>0</v>
      </c>
      <c r="H64" s="270">
        <f t="shared" si="2"/>
        <v>0</v>
      </c>
      <c r="I64" s="270">
        <f t="shared" si="9"/>
        <v>0</v>
      </c>
      <c r="J64" s="274">
        <f t="shared" si="7"/>
        <v>0</v>
      </c>
      <c r="K64" s="274">
        <f t="shared" si="5"/>
        <v>0</v>
      </c>
      <c r="L64" s="274">
        <f>'[1]на 01.11.2014'!O395</f>
        <v>0</v>
      </c>
      <c r="M64" s="33"/>
      <c r="N64" s="193"/>
      <c r="O64" s="194"/>
      <c r="P64" s="193"/>
      <c r="Q64" s="33"/>
      <c r="R64" s="33"/>
      <c r="S64" s="33"/>
      <c r="T64" s="33"/>
      <c r="U64" s="33"/>
      <c r="V64" s="33"/>
      <c r="W64" s="33"/>
      <c r="X64" s="33"/>
      <c r="Y64" s="33"/>
      <c r="Z64" s="155"/>
      <c r="AA64" s="33"/>
      <c r="AB64" s="155"/>
      <c r="AC64" s="33"/>
      <c r="AD64" s="33"/>
      <c r="AE64" s="33"/>
      <c r="AF64" s="155"/>
      <c r="AG64" s="33"/>
      <c r="AH64" s="155"/>
      <c r="AI64" s="33"/>
      <c r="AJ64" s="33"/>
      <c r="AK64" s="33"/>
      <c r="AL64" s="155"/>
      <c r="AM64" s="33"/>
      <c r="AN64" s="155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155"/>
      <c r="BE64" s="33"/>
      <c r="BF64" s="155"/>
      <c r="BG64" s="33"/>
      <c r="BH64" s="33"/>
      <c r="BI64" s="33"/>
      <c r="BJ64" s="155"/>
      <c r="BK64" s="33"/>
      <c r="BL64" s="155"/>
      <c r="BM64" s="33"/>
      <c r="BN64" s="33"/>
      <c r="BO64" s="33"/>
      <c r="BP64" s="155"/>
      <c r="BQ64" s="33"/>
      <c r="BR64" s="33"/>
      <c r="BS64" s="33"/>
      <c r="BT64" s="33"/>
      <c r="BU64" s="33"/>
      <c r="BV64" s="155"/>
      <c r="BW64" s="33"/>
      <c r="BX64" s="155"/>
      <c r="BY64" s="33"/>
      <c r="BZ64" s="33"/>
      <c r="CA64" s="33"/>
      <c r="CB64" s="33"/>
      <c r="CC64" s="33"/>
      <c r="CD64" s="33"/>
      <c r="CE64" s="33"/>
      <c r="CF64" s="33"/>
      <c r="CG64" s="33"/>
      <c r="CH64" s="155"/>
      <c r="CI64" s="33"/>
      <c r="CJ64" s="155"/>
      <c r="CK64" s="33"/>
      <c r="CL64" s="33"/>
      <c r="CM64" s="33"/>
      <c r="CN64" s="155"/>
      <c r="CO64" s="33"/>
      <c r="CP64" s="155"/>
      <c r="CQ64" s="33"/>
      <c r="CR64" s="33"/>
      <c r="CS64" s="33"/>
      <c r="CT64" s="155"/>
      <c r="CU64" s="33"/>
      <c r="CV64" s="155"/>
      <c r="CW64" s="33"/>
      <c r="CX64" s="33"/>
      <c r="CY64" s="33"/>
      <c r="CZ64" s="155"/>
      <c r="DA64" s="33"/>
      <c r="DB64" s="155"/>
      <c r="DC64" s="33"/>
      <c r="DD64" s="33"/>
      <c r="DE64" s="33"/>
      <c r="DF64" s="155"/>
      <c r="DG64" s="33"/>
      <c r="DH64" s="155"/>
      <c r="DI64" s="33"/>
      <c r="DJ64" s="33"/>
      <c r="DK64" s="33"/>
      <c r="DL64" s="155"/>
      <c r="DM64" s="33"/>
      <c r="DN64" s="155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155"/>
      <c r="EK64" s="33"/>
      <c r="EL64" s="155"/>
      <c r="EM64" s="33"/>
      <c r="EN64" s="33"/>
      <c r="EO64" s="33"/>
      <c r="EP64" s="155"/>
      <c r="EQ64" s="33"/>
      <c r="ER64" s="155"/>
    </row>
    <row r="65" spans="1:148" s="200" customFormat="1" ht="84" customHeight="1" x14ac:dyDescent="0.25">
      <c r="A65" s="616"/>
      <c r="B65" s="617"/>
      <c r="C65" s="158" t="s">
        <v>6</v>
      </c>
      <c r="D65" s="207">
        <f>SUM(D60:D64)</f>
        <v>27837.19</v>
      </c>
      <c r="E65" s="207">
        <f>SUM(E60:E64)</f>
        <v>21836.400000000001</v>
      </c>
      <c r="F65" s="219">
        <f t="shared" si="1"/>
        <v>78</v>
      </c>
      <c r="G65" s="207">
        <f>SUM(G60:G64)</f>
        <v>19172.82</v>
      </c>
      <c r="H65" s="219">
        <f>IF(D65=0,0,G65/D65*100)</f>
        <v>69</v>
      </c>
      <c r="I65" s="219">
        <f t="shared" si="9"/>
        <v>88</v>
      </c>
      <c r="J65" s="220">
        <f t="shared" si="7"/>
        <v>8664.3700000000008</v>
      </c>
      <c r="K65" s="220">
        <f t="shared" si="5"/>
        <v>2663.58</v>
      </c>
      <c r="L65" s="207">
        <f>SUM(L60:L64)</f>
        <v>127.5</v>
      </c>
      <c r="M65" s="198"/>
      <c r="N65" s="196" t="b">
        <f>D65='[1]на 01.11.2014'!H390</f>
        <v>1</v>
      </c>
      <c r="O65" s="196" t="b">
        <f>E65='[1]на 01.11.2014'!I390</f>
        <v>1</v>
      </c>
      <c r="P65" s="196" t="b">
        <f>L65='[1]на 01.11.2014'!O390</f>
        <v>1</v>
      </c>
      <c r="Q65" s="198"/>
      <c r="R65" s="198"/>
      <c r="S65" s="198"/>
      <c r="T65" s="198"/>
      <c r="U65" s="198"/>
      <c r="V65" s="198"/>
      <c r="W65" s="198"/>
      <c r="X65" s="198"/>
      <c r="Y65" s="198"/>
      <c r="Z65" s="199"/>
      <c r="AA65" s="198"/>
      <c r="AB65" s="199"/>
      <c r="AC65" s="198"/>
      <c r="AD65" s="198"/>
      <c r="AE65" s="198"/>
      <c r="AF65" s="199"/>
      <c r="AG65" s="198"/>
      <c r="AH65" s="199"/>
      <c r="AI65" s="198"/>
      <c r="AJ65" s="198"/>
      <c r="AK65" s="198"/>
      <c r="AL65" s="199"/>
      <c r="AM65" s="198"/>
      <c r="AN65" s="199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9"/>
      <c r="BE65" s="198"/>
      <c r="BF65" s="199"/>
      <c r="BG65" s="198"/>
      <c r="BH65" s="198"/>
      <c r="BI65" s="198"/>
      <c r="BJ65" s="199"/>
      <c r="BK65" s="198"/>
      <c r="BL65" s="199"/>
      <c r="BM65" s="198"/>
      <c r="BN65" s="198"/>
      <c r="BO65" s="198"/>
      <c r="BP65" s="199"/>
      <c r="BQ65" s="198"/>
      <c r="BR65" s="198"/>
      <c r="BS65" s="198"/>
      <c r="BT65" s="198"/>
      <c r="BU65" s="198"/>
      <c r="BV65" s="199"/>
      <c r="BW65" s="198"/>
      <c r="BX65" s="199"/>
      <c r="BY65" s="198"/>
      <c r="BZ65" s="198"/>
      <c r="CA65" s="198"/>
      <c r="CB65" s="198"/>
      <c r="CC65" s="198"/>
      <c r="CD65" s="198"/>
      <c r="CE65" s="198"/>
      <c r="CF65" s="198"/>
      <c r="CG65" s="198"/>
      <c r="CH65" s="199"/>
      <c r="CI65" s="198"/>
      <c r="CJ65" s="199"/>
      <c r="CK65" s="198"/>
      <c r="CL65" s="198"/>
      <c r="CM65" s="198"/>
      <c r="CN65" s="199"/>
      <c r="CO65" s="198"/>
      <c r="CP65" s="199"/>
      <c r="CQ65" s="198"/>
      <c r="CR65" s="198"/>
      <c r="CS65" s="198"/>
      <c r="CT65" s="199"/>
      <c r="CU65" s="198"/>
      <c r="CV65" s="199"/>
      <c r="CW65" s="198"/>
      <c r="CX65" s="198"/>
      <c r="CY65" s="198"/>
      <c r="CZ65" s="199"/>
      <c r="DA65" s="198"/>
      <c r="DB65" s="199"/>
      <c r="DC65" s="198"/>
      <c r="DD65" s="198"/>
      <c r="DE65" s="198"/>
      <c r="DF65" s="199"/>
      <c r="DG65" s="198"/>
      <c r="DH65" s="199"/>
      <c r="DI65" s="198"/>
      <c r="DJ65" s="198"/>
      <c r="DK65" s="198"/>
      <c r="DL65" s="199"/>
      <c r="DM65" s="198"/>
      <c r="DN65" s="199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9"/>
      <c r="EK65" s="198"/>
      <c r="EL65" s="199"/>
      <c r="EM65" s="198"/>
      <c r="EN65" s="198"/>
      <c r="EO65" s="198"/>
      <c r="EP65" s="199"/>
      <c r="EQ65" s="198"/>
      <c r="ER65" s="199"/>
    </row>
    <row r="66" spans="1:148" s="200" customFormat="1" ht="372" customHeight="1" x14ac:dyDescent="0.25">
      <c r="A66" s="641" t="s">
        <v>228</v>
      </c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3"/>
      <c r="M66" s="198"/>
      <c r="N66" s="196"/>
      <c r="O66" s="195"/>
      <c r="P66" s="196"/>
      <c r="Q66" s="198"/>
      <c r="R66" s="198"/>
      <c r="S66" s="198"/>
      <c r="T66" s="198"/>
      <c r="U66" s="198"/>
      <c r="V66" s="198"/>
      <c r="W66" s="198"/>
      <c r="X66" s="198"/>
      <c r="Y66" s="198"/>
      <c r="Z66" s="199"/>
      <c r="AA66" s="198"/>
      <c r="AB66" s="199"/>
      <c r="AC66" s="198"/>
      <c r="AD66" s="198"/>
      <c r="AE66" s="198"/>
      <c r="AF66" s="199"/>
      <c r="AG66" s="198"/>
      <c r="AH66" s="199"/>
      <c r="AI66" s="198"/>
      <c r="AJ66" s="198"/>
      <c r="AK66" s="198"/>
      <c r="AL66" s="199"/>
      <c r="AM66" s="198"/>
      <c r="AN66" s="199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9"/>
      <c r="BE66" s="198"/>
      <c r="BF66" s="199"/>
      <c r="BG66" s="198"/>
      <c r="BH66" s="198"/>
      <c r="BI66" s="198"/>
      <c r="BJ66" s="199"/>
      <c r="BK66" s="198"/>
      <c r="BL66" s="199"/>
      <c r="BM66" s="198"/>
      <c r="BN66" s="198"/>
      <c r="BO66" s="198"/>
      <c r="BP66" s="199"/>
      <c r="BQ66" s="198"/>
      <c r="BR66" s="198"/>
      <c r="BS66" s="198"/>
      <c r="BT66" s="198"/>
      <c r="BU66" s="198"/>
      <c r="BV66" s="199"/>
      <c r="BW66" s="198"/>
      <c r="BX66" s="199"/>
      <c r="BY66" s="198"/>
      <c r="BZ66" s="198"/>
      <c r="CA66" s="198"/>
      <c r="CB66" s="198"/>
      <c r="CC66" s="198"/>
      <c r="CD66" s="198"/>
      <c r="CE66" s="198"/>
      <c r="CF66" s="198"/>
      <c r="CG66" s="198"/>
      <c r="CH66" s="199"/>
      <c r="CI66" s="198"/>
      <c r="CJ66" s="199"/>
      <c r="CK66" s="198"/>
      <c r="CL66" s="198"/>
      <c r="CM66" s="198"/>
      <c r="CN66" s="199"/>
      <c r="CO66" s="198"/>
      <c r="CP66" s="199"/>
      <c r="CQ66" s="198"/>
      <c r="CR66" s="198"/>
      <c r="CS66" s="198"/>
      <c r="CT66" s="199"/>
      <c r="CU66" s="198"/>
      <c r="CV66" s="199"/>
      <c r="CW66" s="198"/>
      <c r="CX66" s="198"/>
      <c r="CY66" s="198"/>
      <c r="CZ66" s="199"/>
      <c r="DA66" s="198"/>
      <c r="DB66" s="199"/>
      <c r="DC66" s="198"/>
      <c r="DD66" s="198"/>
      <c r="DE66" s="198"/>
      <c r="DF66" s="199"/>
      <c r="DG66" s="198"/>
      <c r="DH66" s="199"/>
      <c r="DI66" s="198"/>
      <c r="DJ66" s="198"/>
      <c r="DK66" s="198"/>
      <c r="DL66" s="199"/>
      <c r="DM66" s="198"/>
      <c r="DN66" s="199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9"/>
      <c r="EK66" s="198"/>
      <c r="EL66" s="199"/>
      <c r="EM66" s="198"/>
      <c r="EN66" s="198"/>
      <c r="EO66" s="198"/>
      <c r="EP66" s="199"/>
      <c r="EQ66" s="198"/>
      <c r="ER66" s="199"/>
    </row>
    <row r="67" spans="1:148" s="34" customFormat="1" ht="51.75" customHeight="1" x14ac:dyDescent="0.25">
      <c r="A67" s="616">
        <v>9</v>
      </c>
      <c r="B67" s="617" t="str">
        <f>'[1]на 01.11.2014'!B498</f>
        <v>Государственная программа Ханты-Мансийского автономного округа – Югры «Развитие образования в Ханты-Мансийском автономном округе – Югре на 2014-2020 годы» (Османкина Т.Н.)</v>
      </c>
      <c r="C67" s="29" t="s">
        <v>16</v>
      </c>
      <c r="D67" s="213">
        <f>'[1]на 01.11.2014'!H499</f>
        <v>134314.79999999999</v>
      </c>
      <c r="E67" s="213">
        <f>'[1]на 01.11.2014'!I499</f>
        <v>0</v>
      </c>
      <c r="F67" s="214">
        <f t="shared" si="1"/>
        <v>0</v>
      </c>
      <c r="G67" s="213">
        <f>'[1]на 01.11.2014'!K499</f>
        <v>0</v>
      </c>
      <c r="H67" s="214">
        <f t="shared" ref="H67:H82" si="20">IF(D67=0,0,G67/D67*100)</f>
        <v>0</v>
      </c>
      <c r="I67" s="214">
        <f t="shared" ref="I67:I71" si="21">IF(E67=0,0,G67/E67*100)</f>
        <v>0</v>
      </c>
      <c r="J67" s="213">
        <f>D67-G67</f>
        <v>134314.79999999999</v>
      </c>
      <c r="K67" s="213">
        <f t="shared" si="5"/>
        <v>0</v>
      </c>
      <c r="L67" s="213">
        <f>'[1]на 01.11.2014'!O499</f>
        <v>82537.399999999994</v>
      </c>
      <c r="N67" s="194"/>
      <c r="O67" s="194"/>
      <c r="P67" s="194"/>
    </row>
    <row r="68" spans="1:148" s="34" customFormat="1" ht="37.5" customHeight="1" x14ac:dyDescent="0.25">
      <c r="A68" s="616"/>
      <c r="B68" s="617"/>
      <c r="C68" s="29" t="s">
        <v>4</v>
      </c>
      <c r="D68" s="213">
        <f>'[1]на 01.11.2014'!H500</f>
        <v>7060839.4699999997</v>
      </c>
      <c r="E68" s="213">
        <f>'[1]на 01.11.2014'!I500</f>
        <v>4891680.49</v>
      </c>
      <c r="F68" s="214">
        <f t="shared" si="1"/>
        <v>69</v>
      </c>
      <c r="G68" s="213">
        <f>'[1]на 01.11.2014'!K500</f>
        <v>4825452.6399999997</v>
      </c>
      <c r="H68" s="214">
        <f t="shared" si="20"/>
        <v>68</v>
      </c>
      <c r="I68" s="214">
        <f t="shared" si="21"/>
        <v>99</v>
      </c>
      <c r="J68" s="213">
        <f t="shared" si="7"/>
        <v>2235386.83</v>
      </c>
      <c r="K68" s="213">
        <f t="shared" si="5"/>
        <v>66227.850000000006</v>
      </c>
      <c r="L68" s="213">
        <f>'[1]на 01.11.2014'!O500</f>
        <v>19.82</v>
      </c>
      <c r="N68" s="194"/>
      <c r="O68" s="194"/>
      <c r="P68" s="194"/>
    </row>
    <row r="69" spans="1:148" s="34" customFormat="1" ht="66" customHeight="1" x14ac:dyDescent="0.25">
      <c r="A69" s="616"/>
      <c r="B69" s="617"/>
      <c r="C69" s="29" t="s">
        <v>30</v>
      </c>
      <c r="D69" s="213">
        <f>'[1]на 01.11.2014'!H501</f>
        <v>62879.839999999997</v>
      </c>
      <c r="E69" s="213">
        <f>'[1]на 01.11.2014'!I501</f>
        <v>40999.800000000003</v>
      </c>
      <c r="F69" s="214">
        <f t="shared" ref="F69:F82" si="22">IF(D69=0,0,E69/D69*100)</f>
        <v>65</v>
      </c>
      <c r="G69" s="213">
        <f>'[1]на 01.11.2014'!K501</f>
        <v>40999.800000000003</v>
      </c>
      <c r="H69" s="214">
        <f t="shared" si="20"/>
        <v>65</v>
      </c>
      <c r="I69" s="214">
        <f t="shared" si="21"/>
        <v>100</v>
      </c>
      <c r="J69" s="213">
        <f t="shared" si="7"/>
        <v>21880.04</v>
      </c>
      <c r="K69" s="213">
        <f t="shared" ref="K69:K82" si="23">E69-G69</f>
        <v>0</v>
      </c>
      <c r="L69" s="213">
        <f>'[1]на 01.11.2014'!O501</f>
        <v>16844.349999999999</v>
      </c>
      <c r="N69" s="194"/>
      <c r="O69" s="194"/>
      <c r="P69" s="194"/>
    </row>
    <row r="70" spans="1:148" s="34" customFormat="1" ht="61.5" customHeight="1" x14ac:dyDescent="0.25">
      <c r="A70" s="616"/>
      <c r="B70" s="617"/>
      <c r="C70" s="321" t="s">
        <v>32</v>
      </c>
      <c r="D70" s="213">
        <f>'[1]на 01.11.2014'!H502</f>
        <v>35042</v>
      </c>
      <c r="E70" s="213">
        <f>'[1]на 01.11.2014'!I502</f>
        <v>0</v>
      </c>
      <c r="F70" s="214">
        <f t="shared" si="22"/>
        <v>0</v>
      </c>
      <c r="G70" s="213">
        <f>'[1]на 01.11.2014'!K502</f>
        <v>0</v>
      </c>
      <c r="H70" s="214">
        <f t="shared" si="20"/>
        <v>0</v>
      </c>
      <c r="I70" s="214">
        <f t="shared" si="21"/>
        <v>0</v>
      </c>
      <c r="J70" s="213">
        <f>D70-G70</f>
        <v>35042</v>
      </c>
      <c r="K70" s="213">
        <f t="shared" si="23"/>
        <v>0</v>
      </c>
      <c r="L70" s="213">
        <f>'[1]на 01.11.2014'!O622</f>
        <v>3442</v>
      </c>
      <c r="M70" s="33"/>
      <c r="N70" s="193"/>
      <c r="O70" s="194"/>
      <c r="P70" s="193"/>
      <c r="Q70" s="33"/>
      <c r="R70" s="33"/>
      <c r="S70" s="33"/>
      <c r="T70" s="33"/>
      <c r="U70" s="33"/>
      <c r="V70" s="33"/>
      <c r="W70" s="33"/>
      <c r="X70" s="33"/>
      <c r="Y70" s="33"/>
      <c r="Z70" s="155"/>
      <c r="AA70" s="33"/>
      <c r="AB70" s="155"/>
      <c r="AC70" s="33"/>
      <c r="AD70" s="33"/>
      <c r="AE70" s="33"/>
      <c r="AF70" s="155"/>
      <c r="AG70" s="33"/>
      <c r="AH70" s="155"/>
      <c r="AI70" s="33"/>
      <c r="AJ70" s="33"/>
      <c r="AK70" s="33"/>
      <c r="AL70" s="155"/>
      <c r="AM70" s="33"/>
      <c r="AN70" s="155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155"/>
      <c r="BE70" s="33"/>
      <c r="BF70" s="155"/>
      <c r="BG70" s="33"/>
      <c r="BH70" s="33"/>
      <c r="BI70" s="33"/>
      <c r="BJ70" s="155"/>
      <c r="BK70" s="33"/>
      <c r="BL70" s="155"/>
      <c r="BM70" s="33"/>
      <c r="BN70" s="33"/>
      <c r="BO70" s="33"/>
      <c r="BP70" s="155"/>
      <c r="BQ70" s="33"/>
      <c r="BR70" s="33"/>
      <c r="BS70" s="33"/>
      <c r="BT70" s="33"/>
      <c r="BU70" s="33"/>
      <c r="BV70" s="155"/>
      <c r="BW70" s="33"/>
      <c r="BX70" s="155"/>
      <c r="BY70" s="33"/>
      <c r="BZ70" s="33"/>
      <c r="CA70" s="33"/>
      <c r="CB70" s="33"/>
      <c r="CC70" s="33"/>
      <c r="CD70" s="33"/>
      <c r="CE70" s="33"/>
      <c r="CF70" s="33"/>
      <c r="CG70" s="33"/>
      <c r="CH70" s="155"/>
      <c r="CI70" s="33"/>
      <c r="CJ70" s="155"/>
      <c r="CK70" s="33"/>
      <c r="CL70" s="33"/>
      <c r="CM70" s="33"/>
      <c r="CN70" s="155"/>
      <c r="CO70" s="33"/>
      <c r="CP70" s="155"/>
      <c r="CQ70" s="33"/>
      <c r="CR70" s="33"/>
      <c r="CS70" s="33"/>
      <c r="CT70" s="155"/>
      <c r="CU70" s="33"/>
      <c r="CV70" s="155"/>
      <c r="CW70" s="33"/>
      <c r="CX70" s="33"/>
      <c r="CY70" s="33"/>
      <c r="CZ70" s="155"/>
      <c r="DA70" s="33"/>
      <c r="DB70" s="155"/>
      <c r="DC70" s="33"/>
      <c r="DD70" s="33"/>
      <c r="DE70" s="33"/>
      <c r="DF70" s="155"/>
      <c r="DG70" s="33"/>
      <c r="DH70" s="155"/>
      <c r="DI70" s="33"/>
      <c r="DJ70" s="33"/>
      <c r="DK70" s="33"/>
      <c r="DL70" s="155"/>
      <c r="DM70" s="33"/>
      <c r="DN70" s="155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155"/>
      <c r="EK70" s="33"/>
      <c r="EL70" s="155"/>
      <c r="EM70" s="33"/>
      <c r="EN70" s="33"/>
      <c r="EO70" s="33"/>
      <c r="EP70" s="155"/>
      <c r="EQ70" s="33"/>
      <c r="ER70" s="155"/>
    </row>
    <row r="71" spans="1:148" s="34" customFormat="1" ht="45" customHeight="1" x14ac:dyDescent="0.25">
      <c r="A71" s="616"/>
      <c r="B71" s="617"/>
      <c r="C71" s="31" t="s">
        <v>5</v>
      </c>
      <c r="D71" s="213">
        <f>'[1]на 01.11.2014'!H503</f>
        <v>0</v>
      </c>
      <c r="E71" s="213">
        <f>'[1]на 01.11.2014'!I503</f>
        <v>0</v>
      </c>
      <c r="F71" s="214">
        <f t="shared" si="22"/>
        <v>0</v>
      </c>
      <c r="G71" s="213">
        <f>'[1]на 01.11.2014'!K503</f>
        <v>0</v>
      </c>
      <c r="H71" s="214">
        <f t="shared" si="20"/>
        <v>0</v>
      </c>
      <c r="I71" s="214">
        <f t="shared" si="21"/>
        <v>0</v>
      </c>
      <c r="J71" s="213">
        <f t="shared" si="7"/>
        <v>0</v>
      </c>
      <c r="K71" s="213">
        <f t="shared" si="23"/>
        <v>0</v>
      </c>
      <c r="L71" s="213">
        <f>'[1]на 01.11.2014'!O503</f>
        <v>0</v>
      </c>
      <c r="N71" s="194"/>
      <c r="O71" s="194"/>
      <c r="P71" s="194"/>
    </row>
    <row r="72" spans="1:148" s="197" customFormat="1" ht="54" customHeight="1" x14ac:dyDescent="0.25">
      <c r="A72" s="616"/>
      <c r="B72" s="617"/>
      <c r="C72" s="158" t="s">
        <v>6</v>
      </c>
      <c r="D72" s="210">
        <f>SUM(D67:D71)</f>
        <v>7293076.1100000003</v>
      </c>
      <c r="E72" s="210">
        <f>SUM(E67:E71)</f>
        <v>4932680.29</v>
      </c>
      <c r="F72" s="211">
        <f t="shared" si="22"/>
        <v>68</v>
      </c>
      <c r="G72" s="210">
        <f>SUM(G67:G71)</f>
        <v>4866452.4400000004</v>
      </c>
      <c r="H72" s="211">
        <f t="shared" si="20"/>
        <v>67</v>
      </c>
      <c r="I72" s="211">
        <f t="shared" si="9"/>
        <v>99</v>
      </c>
      <c r="J72" s="210">
        <f t="shared" si="7"/>
        <v>2426623.67</v>
      </c>
      <c r="K72" s="210">
        <f t="shared" si="23"/>
        <v>66227.850000000006</v>
      </c>
      <c r="L72" s="210">
        <f>SUM(L67:L71)</f>
        <v>102843.57</v>
      </c>
      <c r="N72" s="195" t="b">
        <f>D72='[1]на 01.11.2014'!H498</f>
        <v>1</v>
      </c>
      <c r="O72" s="195" t="b">
        <f>E72='[1]на 01.11.2014'!I498</f>
        <v>1</v>
      </c>
      <c r="P72" s="195" t="b">
        <f>L72='[1]на 01.11.2014'!O498</f>
        <v>1</v>
      </c>
    </row>
    <row r="73" spans="1:148" s="197" customFormat="1" ht="239.25" customHeight="1" x14ac:dyDescent="0.25">
      <c r="A73" s="686" t="s">
        <v>236</v>
      </c>
      <c r="B73" s="687"/>
      <c r="C73" s="687"/>
      <c r="D73" s="687"/>
      <c r="E73" s="687"/>
      <c r="F73" s="687"/>
      <c r="G73" s="687"/>
      <c r="H73" s="687"/>
      <c r="I73" s="687"/>
      <c r="J73" s="687"/>
      <c r="K73" s="687"/>
      <c r="L73" s="688"/>
      <c r="N73" s="644"/>
      <c r="O73" s="644"/>
      <c r="P73" s="644"/>
      <c r="Q73" s="644"/>
    </row>
    <row r="74" spans="1:148" s="197" customFormat="1" ht="50.25" customHeight="1" x14ac:dyDescent="0.25">
      <c r="A74" s="689"/>
      <c r="B74" s="690"/>
      <c r="C74" s="690"/>
      <c r="D74" s="690"/>
      <c r="E74" s="690"/>
      <c r="F74" s="690"/>
      <c r="G74" s="690"/>
      <c r="H74" s="690"/>
      <c r="I74" s="690"/>
      <c r="J74" s="690"/>
      <c r="K74" s="690"/>
      <c r="L74" s="691"/>
      <c r="N74" s="644"/>
      <c r="O74" s="644"/>
      <c r="P74" s="644"/>
      <c r="Q74" s="644"/>
    </row>
    <row r="75" spans="1:148" s="197" customFormat="1" ht="380.25" customHeight="1" x14ac:dyDescent="0.25">
      <c r="A75" s="672" t="s">
        <v>237</v>
      </c>
      <c r="B75" s="673"/>
      <c r="C75" s="673"/>
      <c r="D75" s="673"/>
      <c r="E75" s="673"/>
      <c r="F75" s="673"/>
      <c r="G75" s="673"/>
      <c r="H75" s="673"/>
      <c r="I75" s="673"/>
      <c r="J75" s="673"/>
      <c r="K75" s="673"/>
      <c r="L75" s="674"/>
      <c r="N75" s="644"/>
      <c r="O75" s="644"/>
      <c r="P75" s="644"/>
      <c r="Q75" s="644"/>
    </row>
    <row r="76" spans="1:148" s="197" customFormat="1" ht="223.5" customHeight="1" x14ac:dyDescent="0.25">
      <c r="A76" s="666" t="s">
        <v>238</v>
      </c>
      <c r="B76" s="667"/>
      <c r="C76" s="667"/>
      <c r="D76" s="667"/>
      <c r="E76" s="667"/>
      <c r="F76" s="667"/>
      <c r="G76" s="667"/>
      <c r="H76" s="667"/>
      <c r="I76" s="667"/>
      <c r="J76" s="667"/>
      <c r="K76" s="667"/>
      <c r="L76" s="668"/>
      <c r="N76" s="644"/>
      <c r="O76" s="644"/>
      <c r="P76" s="644"/>
      <c r="Q76" s="644"/>
    </row>
    <row r="77" spans="1:148" s="34" customFormat="1" ht="84" customHeight="1" x14ac:dyDescent="0.25">
      <c r="A77" s="616">
        <v>10</v>
      </c>
      <c r="B77" s="617" t="str">
        <f>'[1]на 01.11.2014'!B654</f>
        <v>Государственная программа Ханты-Мансийского автономного округа – Югры «Социальная поддержка жителей Ханты-Мансийского автономного округа – Югры на 2014-2020 годы» (Пелевин А.Р.)</v>
      </c>
      <c r="C77" s="29" t="s">
        <v>16</v>
      </c>
      <c r="D77" s="274">
        <f>'[1]на 01.11.2014'!H655</f>
        <v>2358</v>
      </c>
      <c r="E77" s="274">
        <f>'[1]на 01.11.2014'!I655</f>
        <v>2358</v>
      </c>
      <c r="F77" s="270">
        <f t="shared" si="22"/>
        <v>100</v>
      </c>
      <c r="G77" s="274">
        <f>'[1]на 01.11.2014'!K655</f>
        <v>2358</v>
      </c>
      <c r="H77" s="270">
        <f t="shared" si="20"/>
        <v>100</v>
      </c>
      <c r="I77" s="270">
        <f t="shared" si="9"/>
        <v>100</v>
      </c>
      <c r="J77" s="274">
        <f t="shared" si="7"/>
        <v>0</v>
      </c>
      <c r="K77" s="274">
        <f t="shared" si="23"/>
        <v>0</v>
      </c>
      <c r="L77" s="274">
        <f>'[1]на 01.11.2014'!O655</f>
        <v>0</v>
      </c>
      <c r="N77" s="194"/>
      <c r="O77" s="194"/>
      <c r="P77" s="194"/>
    </row>
    <row r="78" spans="1:148" s="34" customFormat="1" ht="84" customHeight="1" x14ac:dyDescent="0.25">
      <c r="A78" s="616"/>
      <c r="B78" s="617"/>
      <c r="C78" s="29" t="s">
        <v>4</v>
      </c>
      <c r="D78" s="274">
        <f>'[1]на 01.11.2014'!H656</f>
        <v>695222.5</v>
      </c>
      <c r="E78" s="274">
        <f>'[1]на 01.11.2014'!I656</f>
        <v>570122.99</v>
      </c>
      <c r="F78" s="270">
        <f t="shared" si="22"/>
        <v>82</v>
      </c>
      <c r="G78" s="274">
        <f>'[1]на 01.11.2014'!K656</f>
        <v>528751.34</v>
      </c>
      <c r="H78" s="270">
        <f t="shared" si="20"/>
        <v>76</v>
      </c>
      <c r="I78" s="270">
        <f t="shared" si="9"/>
        <v>93</v>
      </c>
      <c r="J78" s="274">
        <f t="shared" si="7"/>
        <v>166471.16</v>
      </c>
      <c r="K78" s="274">
        <f t="shared" si="23"/>
        <v>41371.65</v>
      </c>
      <c r="L78" s="274">
        <f>'[1]на 01.11.2014'!O656</f>
        <v>70892.2</v>
      </c>
      <c r="N78" s="194"/>
      <c r="O78" s="194"/>
      <c r="P78" s="194"/>
    </row>
    <row r="79" spans="1:148" s="34" customFormat="1" ht="84" customHeight="1" x14ac:dyDescent="0.25">
      <c r="A79" s="616"/>
      <c r="B79" s="617"/>
      <c r="C79" s="29" t="s">
        <v>30</v>
      </c>
      <c r="D79" s="274">
        <f>'[1]на 01.11.2014'!H657</f>
        <v>17139.64</v>
      </c>
      <c r="E79" s="274">
        <f>'[1]на 01.11.2014'!I657</f>
        <v>16972.13</v>
      </c>
      <c r="F79" s="270">
        <f t="shared" si="22"/>
        <v>99</v>
      </c>
      <c r="G79" s="274">
        <f>'[1]на 01.11.2014'!K657</f>
        <v>16972.13</v>
      </c>
      <c r="H79" s="270">
        <f t="shared" si="20"/>
        <v>99</v>
      </c>
      <c r="I79" s="270">
        <f t="shared" si="9"/>
        <v>100</v>
      </c>
      <c r="J79" s="274">
        <f t="shared" si="7"/>
        <v>167.51</v>
      </c>
      <c r="K79" s="274">
        <f t="shared" si="23"/>
        <v>0</v>
      </c>
      <c r="L79" s="274">
        <f>'[1]на 01.11.2014'!O657</f>
        <v>0</v>
      </c>
      <c r="N79" s="194"/>
      <c r="O79" s="194"/>
      <c r="P79" s="194"/>
    </row>
    <row r="80" spans="1:148" s="34" customFormat="1" ht="84" customHeight="1" x14ac:dyDescent="0.25">
      <c r="A80" s="616"/>
      <c r="B80" s="617"/>
      <c r="C80" s="321" t="s">
        <v>32</v>
      </c>
      <c r="D80" s="274">
        <f>'[1]на 01.11.2014'!H658</f>
        <v>0</v>
      </c>
      <c r="E80" s="274">
        <f>'[1]на 01.11.2014'!I658</f>
        <v>0</v>
      </c>
      <c r="F80" s="270">
        <f t="shared" si="22"/>
        <v>0</v>
      </c>
      <c r="G80" s="274">
        <f>'[1]на 01.11.2014'!K658</f>
        <v>0</v>
      </c>
      <c r="H80" s="270">
        <f t="shared" si="20"/>
        <v>0</v>
      </c>
      <c r="I80" s="270">
        <f t="shared" si="9"/>
        <v>0</v>
      </c>
      <c r="J80" s="274">
        <f t="shared" si="7"/>
        <v>0</v>
      </c>
      <c r="K80" s="274">
        <f t="shared" si="23"/>
        <v>0</v>
      </c>
      <c r="L80" s="274">
        <f>'[1]на 01.11.2014'!O658</f>
        <v>0</v>
      </c>
      <c r="M80" s="33"/>
      <c r="N80" s="193"/>
      <c r="O80" s="194"/>
      <c r="P80" s="193"/>
      <c r="Q80" s="33"/>
      <c r="R80" s="33"/>
      <c r="S80" s="33"/>
      <c r="T80" s="33"/>
      <c r="U80" s="33"/>
      <c r="V80" s="33"/>
      <c r="W80" s="33"/>
      <c r="X80" s="33"/>
      <c r="Y80" s="33"/>
      <c r="Z80" s="155"/>
      <c r="AA80" s="33"/>
      <c r="AB80" s="155"/>
      <c r="AC80" s="33"/>
      <c r="AD80" s="33"/>
      <c r="AE80" s="33"/>
      <c r="AF80" s="155"/>
      <c r="AG80" s="33"/>
      <c r="AH80" s="155"/>
      <c r="AI80" s="33"/>
      <c r="AJ80" s="33"/>
      <c r="AK80" s="33"/>
      <c r="AL80" s="155"/>
      <c r="AM80" s="33"/>
      <c r="AN80" s="155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155"/>
      <c r="BE80" s="33"/>
      <c r="BF80" s="155"/>
      <c r="BG80" s="33"/>
      <c r="BH80" s="33"/>
      <c r="BI80" s="33"/>
      <c r="BJ80" s="155"/>
      <c r="BK80" s="33"/>
      <c r="BL80" s="155"/>
      <c r="BM80" s="33"/>
      <c r="BN80" s="33"/>
      <c r="BO80" s="33"/>
      <c r="BP80" s="155"/>
      <c r="BQ80" s="33"/>
      <c r="BR80" s="33"/>
      <c r="BS80" s="33"/>
      <c r="BT80" s="33"/>
      <c r="BU80" s="33"/>
      <c r="BV80" s="155"/>
      <c r="BW80" s="33"/>
      <c r="BX80" s="155"/>
      <c r="BY80" s="33"/>
      <c r="BZ80" s="33"/>
      <c r="CA80" s="33"/>
      <c r="CB80" s="33"/>
      <c r="CC80" s="33"/>
      <c r="CD80" s="33"/>
      <c r="CE80" s="33"/>
      <c r="CF80" s="33"/>
      <c r="CG80" s="33"/>
      <c r="CH80" s="155"/>
      <c r="CI80" s="33"/>
      <c r="CJ80" s="155"/>
      <c r="CK80" s="33"/>
      <c r="CL80" s="33"/>
      <c r="CM80" s="33"/>
      <c r="CN80" s="155"/>
      <c r="CO80" s="33"/>
      <c r="CP80" s="155"/>
      <c r="CQ80" s="33"/>
      <c r="CR80" s="33"/>
      <c r="CS80" s="33"/>
      <c r="CT80" s="155"/>
      <c r="CU80" s="33"/>
      <c r="CV80" s="155"/>
      <c r="CW80" s="33"/>
      <c r="CX80" s="33"/>
      <c r="CY80" s="33"/>
      <c r="CZ80" s="155"/>
      <c r="DA80" s="33"/>
      <c r="DB80" s="155"/>
      <c r="DC80" s="33"/>
      <c r="DD80" s="33"/>
      <c r="DE80" s="33"/>
      <c r="DF80" s="155"/>
      <c r="DG80" s="33"/>
      <c r="DH80" s="155"/>
      <c r="DI80" s="33"/>
      <c r="DJ80" s="33"/>
      <c r="DK80" s="33"/>
      <c r="DL80" s="155"/>
      <c r="DM80" s="33"/>
      <c r="DN80" s="155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155"/>
      <c r="EK80" s="33"/>
      <c r="EL80" s="155"/>
      <c r="EM80" s="33"/>
      <c r="EN80" s="33"/>
      <c r="EO80" s="33"/>
      <c r="EP80" s="155"/>
      <c r="EQ80" s="33"/>
      <c r="ER80" s="155"/>
    </row>
    <row r="81" spans="1:148" s="34" customFormat="1" ht="84" customHeight="1" x14ac:dyDescent="0.25">
      <c r="A81" s="616"/>
      <c r="B81" s="617"/>
      <c r="C81" s="31" t="s">
        <v>5</v>
      </c>
      <c r="D81" s="274">
        <f>'[1]на 01.11.2014'!H659</f>
        <v>0</v>
      </c>
      <c r="E81" s="274">
        <f>'[1]на 01.11.2014'!I659</f>
        <v>0</v>
      </c>
      <c r="F81" s="270">
        <f t="shared" si="22"/>
        <v>0</v>
      </c>
      <c r="G81" s="274">
        <f>'[1]на 01.11.2014'!K659</f>
        <v>0</v>
      </c>
      <c r="H81" s="270">
        <f t="shared" si="20"/>
        <v>0</v>
      </c>
      <c r="I81" s="270">
        <f t="shared" si="9"/>
        <v>0</v>
      </c>
      <c r="J81" s="274">
        <f t="shared" si="7"/>
        <v>0</v>
      </c>
      <c r="K81" s="274">
        <f t="shared" si="23"/>
        <v>0</v>
      </c>
      <c r="L81" s="274">
        <f>'[1]на 01.11.2014'!O659</f>
        <v>0</v>
      </c>
      <c r="N81" s="194"/>
      <c r="O81" s="194"/>
      <c r="P81" s="194"/>
    </row>
    <row r="82" spans="1:148" s="197" customFormat="1" ht="84" customHeight="1" x14ac:dyDescent="0.25">
      <c r="A82" s="616"/>
      <c r="B82" s="617"/>
      <c r="C82" s="158" t="s">
        <v>6</v>
      </c>
      <c r="D82" s="220">
        <f>SUM(D77:D81)</f>
        <v>714720.14</v>
      </c>
      <c r="E82" s="220">
        <f>SUM(E77:E81)</f>
        <v>589453.12</v>
      </c>
      <c r="F82" s="219">
        <f t="shared" si="22"/>
        <v>82</v>
      </c>
      <c r="G82" s="220">
        <f>SUM(G77:G81)</f>
        <v>548081.47</v>
      </c>
      <c r="H82" s="219">
        <f t="shared" si="20"/>
        <v>77</v>
      </c>
      <c r="I82" s="219">
        <f t="shared" si="9"/>
        <v>93</v>
      </c>
      <c r="J82" s="220">
        <f t="shared" si="7"/>
        <v>166638.67000000001</v>
      </c>
      <c r="K82" s="220">
        <f t="shared" si="23"/>
        <v>41371.65</v>
      </c>
      <c r="L82" s="220">
        <f>SUM(L77:L81)</f>
        <v>70892.2</v>
      </c>
      <c r="N82" s="195" t="b">
        <f>D82='[1]на 01.11.2014'!H654</f>
        <v>1</v>
      </c>
      <c r="O82" s="195" t="b">
        <f>E82='[1]на 01.11.2014'!I654</f>
        <v>1</v>
      </c>
      <c r="P82" s="195" t="b">
        <f>L82='[1]на 01.11.2014'!O654</f>
        <v>1</v>
      </c>
    </row>
    <row r="83" spans="1:148" s="197" customFormat="1" ht="153.75" customHeight="1" x14ac:dyDescent="0.25">
      <c r="A83" s="692" t="s">
        <v>239</v>
      </c>
      <c r="B83" s="693"/>
      <c r="C83" s="693"/>
      <c r="D83" s="693"/>
      <c r="E83" s="693"/>
      <c r="F83" s="693"/>
      <c r="G83" s="693"/>
      <c r="H83" s="693"/>
      <c r="I83" s="693"/>
      <c r="J83" s="693"/>
      <c r="K83" s="693"/>
      <c r="L83" s="694"/>
      <c r="N83" s="195"/>
      <c r="O83" s="195"/>
      <c r="P83" s="195"/>
    </row>
    <row r="84" spans="1:148" s="197" customFormat="1" ht="240" customHeight="1" x14ac:dyDescent="0.25">
      <c r="A84" s="645" t="s">
        <v>240</v>
      </c>
      <c r="B84" s="646"/>
      <c r="C84" s="646"/>
      <c r="D84" s="646"/>
      <c r="E84" s="646"/>
      <c r="F84" s="646"/>
      <c r="G84" s="646"/>
      <c r="H84" s="646"/>
      <c r="I84" s="646"/>
      <c r="J84" s="646"/>
      <c r="K84" s="646"/>
      <c r="L84" s="647"/>
      <c r="N84" s="195"/>
      <c r="O84" s="195"/>
      <c r="P84" s="195"/>
    </row>
    <row r="85" spans="1:148" s="197" customFormat="1" ht="286.5" customHeight="1" x14ac:dyDescent="0.25">
      <c r="A85" s="669" t="s">
        <v>229</v>
      </c>
      <c r="B85" s="670"/>
      <c r="C85" s="670"/>
      <c r="D85" s="670"/>
      <c r="E85" s="670"/>
      <c r="F85" s="670"/>
      <c r="G85" s="670"/>
      <c r="H85" s="670"/>
      <c r="I85" s="670"/>
      <c r="J85" s="670"/>
      <c r="K85" s="670"/>
      <c r="L85" s="671"/>
      <c r="N85" s="195"/>
      <c r="O85" s="195"/>
      <c r="P85" s="195"/>
    </row>
    <row r="86" spans="1:148" s="197" customFormat="1" ht="297.75" customHeight="1" x14ac:dyDescent="0.25">
      <c r="A86" s="645" t="s">
        <v>230</v>
      </c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9"/>
      <c r="N86" s="195"/>
      <c r="O86" s="195"/>
      <c r="P86" s="195"/>
    </row>
    <row r="87" spans="1:148" s="34" customFormat="1" ht="84" customHeight="1" x14ac:dyDescent="0.25">
      <c r="A87" s="616">
        <v>11</v>
      </c>
      <c r="B87" s="632" t="str">
        <f>'[1]на 01.11.2014'!B750</f>
        <v>Государственная программа Ханты-Мансийского автономного округа – Югры «Доступная среда в Ханты-Мансийском автономном округе – Югре на 2014-2020 годы» (Пелевин А.Р.)</v>
      </c>
      <c r="C87" s="29" t="s">
        <v>16</v>
      </c>
      <c r="D87" s="275"/>
      <c r="E87" s="275"/>
      <c r="F87" s="214"/>
      <c r="G87" s="275"/>
      <c r="H87" s="214"/>
      <c r="I87" s="215"/>
      <c r="J87" s="275"/>
      <c r="K87" s="275"/>
      <c r="L87" s="275"/>
      <c r="N87" s="194"/>
      <c r="O87" s="194"/>
      <c r="P87" s="194"/>
    </row>
    <row r="88" spans="1:148" s="34" customFormat="1" ht="84" customHeight="1" x14ac:dyDescent="0.25">
      <c r="A88" s="616"/>
      <c r="B88" s="633"/>
      <c r="C88" s="29" t="s">
        <v>4</v>
      </c>
      <c r="D88" s="274"/>
      <c r="E88" s="274"/>
      <c r="F88" s="214"/>
      <c r="G88" s="274"/>
      <c r="H88" s="270"/>
      <c r="I88" s="270"/>
      <c r="J88" s="274"/>
      <c r="K88" s="274"/>
      <c r="L88" s="274"/>
      <c r="N88" s="194"/>
      <c r="O88" s="194"/>
      <c r="P88" s="194"/>
    </row>
    <row r="89" spans="1:148" s="34" customFormat="1" ht="84" customHeight="1" x14ac:dyDescent="0.25">
      <c r="A89" s="616"/>
      <c r="B89" s="633"/>
      <c r="C89" s="29" t="s">
        <v>30</v>
      </c>
      <c r="D89" s="274"/>
      <c r="E89" s="274"/>
      <c r="F89" s="214"/>
      <c r="G89" s="274"/>
      <c r="H89" s="270"/>
      <c r="I89" s="270"/>
      <c r="J89" s="274"/>
      <c r="K89" s="274"/>
      <c r="L89" s="274"/>
      <c r="N89" s="194"/>
      <c r="O89" s="194"/>
      <c r="P89" s="194"/>
    </row>
    <row r="90" spans="1:148" s="34" customFormat="1" ht="84" customHeight="1" x14ac:dyDescent="0.25">
      <c r="A90" s="616"/>
      <c r="B90" s="633"/>
      <c r="C90" s="321" t="s">
        <v>32</v>
      </c>
      <c r="D90" s="274"/>
      <c r="E90" s="274"/>
      <c r="F90" s="270"/>
      <c r="G90" s="274"/>
      <c r="H90" s="270"/>
      <c r="I90" s="270"/>
      <c r="J90" s="274"/>
      <c r="K90" s="274"/>
      <c r="L90" s="274"/>
      <c r="M90" s="33"/>
      <c r="N90" s="193"/>
      <c r="O90" s="194"/>
      <c r="P90" s="193"/>
      <c r="Q90" s="33"/>
      <c r="R90" s="33"/>
      <c r="S90" s="33"/>
      <c r="T90" s="33"/>
      <c r="U90" s="33"/>
      <c r="V90" s="33"/>
      <c r="W90" s="33"/>
      <c r="X90" s="33"/>
      <c r="Y90" s="33"/>
      <c r="Z90" s="155"/>
      <c r="AA90" s="33"/>
      <c r="AB90" s="155"/>
      <c r="AC90" s="33"/>
      <c r="AD90" s="33"/>
      <c r="AE90" s="33"/>
      <c r="AF90" s="155"/>
      <c r="AG90" s="33"/>
      <c r="AH90" s="155"/>
      <c r="AI90" s="33"/>
      <c r="AJ90" s="33"/>
      <c r="AK90" s="33"/>
      <c r="AL90" s="155"/>
      <c r="AM90" s="33"/>
      <c r="AN90" s="155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155"/>
      <c r="BE90" s="33"/>
      <c r="BF90" s="155"/>
      <c r="BG90" s="33"/>
      <c r="BH90" s="33"/>
      <c r="BI90" s="33"/>
      <c r="BJ90" s="155"/>
      <c r="BK90" s="33"/>
      <c r="BL90" s="155"/>
      <c r="BM90" s="33"/>
      <c r="BN90" s="33"/>
      <c r="BO90" s="33"/>
      <c r="BP90" s="155"/>
      <c r="BQ90" s="33"/>
      <c r="BR90" s="33"/>
      <c r="BS90" s="33"/>
      <c r="BT90" s="33"/>
      <c r="BU90" s="33"/>
      <c r="BV90" s="155"/>
      <c r="BW90" s="33"/>
      <c r="BX90" s="155"/>
      <c r="BY90" s="33"/>
      <c r="BZ90" s="33"/>
      <c r="CA90" s="33"/>
      <c r="CB90" s="33"/>
      <c r="CC90" s="33"/>
      <c r="CD90" s="33"/>
      <c r="CE90" s="33"/>
      <c r="CF90" s="33"/>
      <c r="CG90" s="33"/>
      <c r="CH90" s="155"/>
      <c r="CI90" s="33"/>
      <c r="CJ90" s="155"/>
      <c r="CK90" s="33"/>
      <c r="CL90" s="33"/>
      <c r="CM90" s="33"/>
      <c r="CN90" s="155"/>
      <c r="CO90" s="33"/>
      <c r="CP90" s="155"/>
      <c r="CQ90" s="33"/>
      <c r="CR90" s="33"/>
      <c r="CS90" s="33"/>
      <c r="CT90" s="155"/>
      <c r="CU90" s="33"/>
      <c r="CV90" s="155"/>
      <c r="CW90" s="33"/>
      <c r="CX90" s="33"/>
      <c r="CY90" s="33"/>
      <c r="CZ90" s="155"/>
      <c r="DA90" s="33"/>
      <c r="DB90" s="155"/>
      <c r="DC90" s="33"/>
      <c r="DD90" s="33"/>
      <c r="DE90" s="33"/>
      <c r="DF90" s="155"/>
      <c r="DG90" s="33"/>
      <c r="DH90" s="155"/>
      <c r="DI90" s="33"/>
      <c r="DJ90" s="33"/>
      <c r="DK90" s="33"/>
      <c r="DL90" s="155"/>
      <c r="DM90" s="33"/>
      <c r="DN90" s="155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155"/>
      <c r="EK90" s="33"/>
      <c r="EL90" s="155"/>
      <c r="EM90" s="33"/>
      <c r="EN90" s="33"/>
      <c r="EO90" s="33"/>
      <c r="EP90" s="155"/>
      <c r="EQ90" s="33"/>
      <c r="ER90" s="155"/>
    </row>
    <row r="91" spans="1:148" s="34" customFormat="1" ht="84" customHeight="1" x14ac:dyDescent="0.25">
      <c r="A91" s="616"/>
      <c r="B91" s="633"/>
      <c r="C91" s="31" t="s">
        <v>5</v>
      </c>
      <c r="D91" s="274"/>
      <c r="E91" s="274"/>
      <c r="F91" s="214"/>
      <c r="G91" s="274"/>
      <c r="H91" s="214"/>
      <c r="I91" s="215"/>
      <c r="J91" s="274"/>
      <c r="K91" s="274"/>
      <c r="L91" s="274"/>
      <c r="N91" s="194"/>
      <c r="O91" s="194"/>
      <c r="P91" s="194"/>
    </row>
    <row r="92" spans="1:148" s="197" customFormat="1" ht="84" customHeight="1" x14ac:dyDescent="0.25">
      <c r="A92" s="616"/>
      <c r="B92" s="634"/>
      <c r="C92" s="158" t="s">
        <v>6</v>
      </c>
      <c r="D92" s="220">
        <f>SUM(D87:D91)</f>
        <v>0</v>
      </c>
      <c r="E92" s="220">
        <f>SUM(E87:E91)</f>
        <v>0</v>
      </c>
      <c r="F92" s="209">
        <f t="shared" ref="F92:F157" si="24">IF(D92=0,0,E92/D92*100)</f>
        <v>0</v>
      </c>
      <c r="G92" s="220">
        <f>SUM(G87:G91)</f>
        <v>0</v>
      </c>
      <c r="H92" s="219">
        <f t="shared" ref="H92:H157" si="25">IF(D92=0,0,G92/D92*100)</f>
        <v>0</v>
      </c>
      <c r="I92" s="219">
        <f t="shared" ref="I92:I157" si="26">IF(E92=0,0,G92/E92*100)</f>
        <v>0</v>
      </c>
      <c r="J92" s="220">
        <f t="shared" ref="J92:J157" si="27">D92-G92</f>
        <v>0</v>
      </c>
      <c r="K92" s="220">
        <f t="shared" ref="K92:K157" si="28">E92-G92</f>
        <v>0</v>
      </c>
      <c r="L92" s="220">
        <f>SUM(L87:L91)</f>
        <v>0</v>
      </c>
      <c r="N92" s="195"/>
      <c r="O92" s="195"/>
      <c r="P92" s="195"/>
    </row>
    <row r="93" spans="1:148" s="197" customFormat="1" ht="84" customHeight="1" x14ac:dyDescent="0.25">
      <c r="A93" s="613" t="s">
        <v>114</v>
      </c>
      <c r="B93" s="630"/>
      <c r="C93" s="630"/>
      <c r="D93" s="630"/>
      <c r="E93" s="630"/>
      <c r="F93" s="630"/>
      <c r="G93" s="630"/>
      <c r="H93" s="630"/>
      <c r="I93" s="630"/>
      <c r="J93" s="630"/>
      <c r="K93" s="630"/>
      <c r="L93" s="631"/>
      <c r="N93" s="195"/>
      <c r="O93" s="195"/>
      <c r="P93" s="195"/>
    </row>
    <row r="94" spans="1:148" s="34" customFormat="1" ht="84" customHeight="1" x14ac:dyDescent="0.25">
      <c r="A94" s="616">
        <v>12</v>
      </c>
      <c r="B94" s="617" t="str">
        <f>'[1]на 01.11.2014'!B756</f>
        <v>Государственная программа "Развитие физической культуры и спорта в Ханты-Мансийском автономном округе — Югре" на 2014 — 2020 годы" (Грищенкова Г.Р.)</v>
      </c>
      <c r="C94" s="29" t="s">
        <v>16</v>
      </c>
      <c r="D94" s="213">
        <f>'[1]на 01.11.2014'!H757</f>
        <v>0</v>
      </c>
      <c r="E94" s="213">
        <f>'[1]на 01.11.2014'!I757</f>
        <v>0</v>
      </c>
      <c r="F94" s="214">
        <f t="shared" si="24"/>
        <v>0</v>
      </c>
      <c r="G94" s="213">
        <f>'[1]на 01.11.2014'!K757</f>
        <v>0</v>
      </c>
      <c r="H94" s="214">
        <f t="shared" si="25"/>
        <v>0</v>
      </c>
      <c r="I94" s="214">
        <f t="shared" si="26"/>
        <v>0</v>
      </c>
      <c r="J94" s="213">
        <f t="shared" si="27"/>
        <v>0</v>
      </c>
      <c r="K94" s="213">
        <f t="shared" si="28"/>
        <v>0</v>
      </c>
      <c r="L94" s="213">
        <f>'[1]на 01.11.2014'!O757</f>
        <v>0</v>
      </c>
      <c r="N94" s="194"/>
      <c r="O94" s="194"/>
      <c r="P94" s="194"/>
    </row>
    <row r="95" spans="1:148" s="34" customFormat="1" ht="84" customHeight="1" x14ac:dyDescent="0.25">
      <c r="A95" s="616"/>
      <c r="B95" s="617"/>
      <c r="C95" s="29" t="s">
        <v>4</v>
      </c>
      <c r="D95" s="213">
        <f>'[1]на 01.11.2014'!H758</f>
        <v>107000</v>
      </c>
      <c r="E95" s="213">
        <f>'[1]на 01.11.2014'!I758</f>
        <v>20278.580000000002</v>
      </c>
      <c r="F95" s="214">
        <f t="shared" si="24"/>
        <v>19</v>
      </c>
      <c r="G95" s="213">
        <f>'[1]на 01.11.2014'!K758</f>
        <v>20278.580000000002</v>
      </c>
      <c r="H95" s="214">
        <f t="shared" si="25"/>
        <v>19</v>
      </c>
      <c r="I95" s="214">
        <f t="shared" si="26"/>
        <v>100</v>
      </c>
      <c r="J95" s="213">
        <f t="shared" si="27"/>
        <v>86721.42</v>
      </c>
      <c r="K95" s="213">
        <f t="shared" si="28"/>
        <v>0</v>
      </c>
      <c r="L95" s="213">
        <f>'[1]на 01.11.2014'!O758</f>
        <v>0</v>
      </c>
      <c r="N95" s="194"/>
      <c r="O95" s="194"/>
      <c r="P95" s="194"/>
    </row>
    <row r="96" spans="1:148" s="34" customFormat="1" ht="84" customHeight="1" x14ac:dyDescent="0.25">
      <c r="A96" s="616"/>
      <c r="B96" s="617"/>
      <c r="C96" s="29" t="s">
        <v>30</v>
      </c>
      <c r="D96" s="213">
        <f>'[1]на 01.11.2014'!H759</f>
        <v>11889</v>
      </c>
      <c r="E96" s="213">
        <f>'[1]на 01.11.2014'!I759</f>
        <v>3933</v>
      </c>
      <c r="F96" s="214">
        <f t="shared" si="24"/>
        <v>33</v>
      </c>
      <c r="G96" s="213">
        <f>'[1]на 01.11.2014'!K759</f>
        <v>3933</v>
      </c>
      <c r="H96" s="214">
        <f t="shared" si="25"/>
        <v>33</v>
      </c>
      <c r="I96" s="214">
        <f t="shared" si="26"/>
        <v>100</v>
      </c>
      <c r="J96" s="213">
        <f t="shared" si="27"/>
        <v>7956</v>
      </c>
      <c r="K96" s="213">
        <f t="shared" si="28"/>
        <v>0</v>
      </c>
      <c r="L96" s="213">
        <f>'[1]на 01.11.2014'!O759</f>
        <v>0</v>
      </c>
      <c r="N96" s="194"/>
      <c r="O96" s="194"/>
      <c r="P96" s="194"/>
    </row>
    <row r="97" spans="1:148" s="34" customFormat="1" ht="84" customHeight="1" x14ac:dyDescent="0.25">
      <c r="A97" s="616"/>
      <c r="B97" s="617"/>
      <c r="C97" s="321" t="s">
        <v>32</v>
      </c>
      <c r="D97" s="213">
        <f>'[1]на 01.11.2014'!H760</f>
        <v>0</v>
      </c>
      <c r="E97" s="213">
        <f>'[1]на 01.11.2014'!I760</f>
        <v>0</v>
      </c>
      <c r="F97" s="214">
        <f t="shared" si="24"/>
        <v>0</v>
      </c>
      <c r="G97" s="213">
        <f>'[1]на 01.11.2014'!K760</f>
        <v>0</v>
      </c>
      <c r="H97" s="214">
        <f t="shared" si="25"/>
        <v>0</v>
      </c>
      <c r="I97" s="214">
        <f t="shared" si="26"/>
        <v>0</v>
      </c>
      <c r="J97" s="213">
        <f t="shared" si="27"/>
        <v>0</v>
      </c>
      <c r="K97" s="213">
        <f t="shared" si="28"/>
        <v>0</v>
      </c>
      <c r="L97" s="213">
        <f>'[1]на 01.11.2014'!O760</f>
        <v>0</v>
      </c>
      <c r="M97" s="33"/>
      <c r="N97" s="193"/>
      <c r="O97" s="194"/>
      <c r="P97" s="193"/>
      <c r="Q97" s="33"/>
      <c r="R97" s="33"/>
      <c r="S97" s="33"/>
      <c r="T97" s="33"/>
      <c r="U97" s="33"/>
      <c r="V97" s="33"/>
      <c r="W97" s="33"/>
      <c r="X97" s="33"/>
      <c r="Y97" s="33"/>
      <c r="Z97" s="155"/>
      <c r="AA97" s="33"/>
      <c r="AB97" s="155"/>
      <c r="AC97" s="33"/>
      <c r="AD97" s="33"/>
      <c r="AE97" s="33"/>
      <c r="AF97" s="155"/>
      <c r="AG97" s="33"/>
      <c r="AH97" s="155"/>
      <c r="AI97" s="33"/>
      <c r="AJ97" s="33"/>
      <c r="AK97" s="33"/>
      <c r="AL97" s="155"/>
      <c r="AM97" s="33"/>
      <c r="AN97" s="155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155"/>
      <c r="BE97" s="33"/>
      <c r="BF97" s="155"/>
      <c r="BG97" s="33"/>
      <c r="BH97" s="33"/>
      <c r="BI97" s="33"/>
      <c r="BJ97" s="155"/>
      <c r="BK97" s="33"/>
      <c r="BL97" s="155"/>
      <c r="BM97" s="33"/>
      <c r="BN97" s="33"/>
      <c r="BO97" s="33"/>
      <c r="BP97" s="155"/>
      <c r="BQ97" s="33"/>
      <c r="BR97" s="33"/>
      <c r="BS97" s="33"/>
      <c r="BT97" s="33"/>
      <c r="BU97" s="33"/>
      <c r="BV97" s="155"/>
      <c r="BW97" s="33"/>
      <c r="BX97" s="155"/>
      <c r="BY97" s="33"/>
      <c r="BZ97" s="33"/>
      <c r="CA97" s="33"/>
      <c r="CB97" s="33"/>
      <c r="CC97" s="33"/>
      <c r="CD97" s="33"/>
      <c r="CE97" s="33"/>
      <c r="CF97" s="33"/>
      <c r="CG97" s="33"/>
      <c r="CH97" s="155"/>
      <c r="CI97" s="33"/>
      <c r="CJ97" s="155"/>
      <c r="CK97" s="33"/>
      <c r="CL97" s="33"/>
      <c r="CM97" s="33"/>
      <c r="CN97" s="155"/>
      <c r="CO97" s="33"/>
      <c r="CP97" s="155"/>
      <c r="CQ97" s="33"/>
      <c r="CR97" s="33"/>
      <c r="CS97" s="33"/>
      <c r="CT97" s="155"/>
      <c r="CU97" s="33"/>
      <c r="CV97" s="155"/>
      <c r="CW97" s="33"/>
      <c r="CX97" s="33"/>
      <c r="CY97" s="33"/>
      <c r="CZ97" s="155"/>
      <c r="DA97" s="33"/>
      <c r="DB97" s="155"/>
      <c r="DC97" s="33"/>
      <c r="DD97" s="33"/>
      <c r="DE97" s="33"/>
      <c r="DF97" s="155"/>
      <c r="DG97" s="33"/>
      <c r="DH97" s="155"/>
      <c r="DI97" s="33"/>
      <c r="DJ97" s="33"/>
      <c r="DK97" s="33"/>
      <c r="DL97" s="155"/>
      <c r="DM97" s="33"/>
      <c r="DN97" s="155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155"/>
      <c r="EK97" s="33"/>
      <c r="EL97" s="155"/>
      <c r="EM97" s="33"/>
      <c r="EN97" s="33"/>
      <c r="EO97" s="33"/>
      <c r="EP97" s="155"/>
      <c r="EQ97" s="33"/>
      <c r="ER97" s="155"/>
    </row>
    <row r="98" spans="1:148" s="34" customFormat="1" ht="84" customHeight="1" x14ac:dyDescent="0.25">
      <c r="A98" s="616"/>
      <c r="B98" s="617"/>
      <c r="C98" s="31" t="s">
        <v>5</v>
      </c>
      <c r="D98" s="213">
        <f>'[1]на 01.11.2014'!H761</f>
        <v>0</v>
      </c>
      <c r="E98" s="213">
        <f>'[1]на 01.11.2014'!I761</f>
        <v>0</v>
      </c>
      <c r="F98" s="214">
        <f t="shared" si="24"/>
        <v>0</v>
      </c>
      <c r="G98" s="213">
        <f>'[1]на 01.11.2014'!K761</f>
        <v>0</v>
      </c>
      <c r="H98" s="214">
        <f t="shared" si="25"/>
        <v>0</v>
      </c>
      <c r="I98" s="214">
        <f t="shared" si="26"/>
        <v>0</v>
      </c>
      <c r="J98" s="213">
        <f t="shared" si="27"/>
        <v>0</v>
      </c>
      <c r="K98" s="213">
        <f t="shared" si="28"/>
        <v>0</v>
      </c>
      <c r="L98" s="213">
        <f>'[1]на 01.11.2014'!O761</f>
        <v>0</v>
      </c>
      <c r="N98" s="194"/>
      <c r="O98" s="194"/>
      <c r="P98" s="194"/>
    </row>
    <row r="99" spans="1:148" s="197" customFormat="1" ht="84" customHeight="1" x14ac:dyDescent="0.25">
      <c r="A99" s="616"/>
      <c r="B99" s="617"/>
      <c r="C99" s="158" t="s">
        <v>6</v>
      </c>
      <c r="D99" s="207">
        <f>SUM(D94:D98)</f>
        <v>118889</v>
      </c>
      <c r="E99" s="207">
        <f>SUM(E94:E98)</f>
        <v>24211.58</v>
      </c>
      <c r="F99" s="209">
        <f>IF(D99=0,0,E99/D99*100)</f>
        <v>20</v>
      </c>
      <c r="G99" s="207">
        <f>SUM(G94:G98)</f>
        <v>24211.58</v>
      </c>
      <c r="H99" s="209">
        <f t="shared" si="25"/>
        <v>20</v>
      </c>
      <c r="I99" s="209">
        <f t="shared" si="26"/>
        <v>100</v>
      </c>
      <c r="J99" s="207">
        <f>D99-G99</f>
        <v>94677.42</v>
      </c>
      <c r="K99" s="207">
        <f t="shared" si="28"/>
        <v>0</v>
      </c>
      <c r="L99" s="207">
        <f>SUM(L94:L98)</f>
        <v>0</v>
      </c>
      <c r="N99" s="195" t="b">
        <f>D99='[1]на 01.11.2014'!H756</f>
        <v>1</v>
      </c>
      <c r="O99" s="195" t="b">
        <f>E99='[1]на 01.11.2014'!I756</f>
        <v>1</v>
      </c>
      <c r="P99" s="195" t="b">
        <f>G99='[1]на 01.11.2014'!K756</f>
        <v>1</v>
      </c>
    </row>
    <row r="100" spans="1:148" s="197" customFormat="1" ht="409.5" customHeight="1" x14ac:dyDescent="0.25">
      <c r="A100" s="663" t="s">
        <v>241</v>
      </c>
      <c r="B100" s="664"/>
      <c r="C100" s="664"/>
      <c r="D100" s="664"/>
      <c r="E100" s="664"/>
      <c r="F100" s="664"/>
      <c r="G100" s="664"/>
      <c r="H100" s="664"/>
      <c r="I100" s="664"/>
      <c r="J100" s="664"/>
      <c r="K100" s="664"/>
      <c r="L100" s="665"/>
      <c r="N100" s="195"/>
      <c r="O100" s="195"/>
      <c r="P100" s="195"/>
    </row>
    <row r="101" spans="1:148" s="34" customFormat="1" ht="84" customHeight="1" x14ac:dyDescent="0.25">
      <c r="A101" s="616">
        <v>13</v>
      </c>
      <c r="B101" s="617" t="str">
        <f>'[1]на 01.11.2014'!B780</f>
        <v>Государственная программа Ханты-Мансийского автономного округа – Югры «Развитие лесного хозяйства и лесопромышленного комплекса Ханты-Мансийского автономного округа – Югры на 2014-2020 годы» (Клочков В.Д.)</v>
      </c>
      <c r="C101" s="29" t="s">
        <v>16</v>
      </c>
      <c r="D101" s="213"/>
      <c r="E101" s="213"/>
      <c r="F101" s="214"/>
      <c r="G101" s="213"/>
      <c r="H101" s="214"/>
      <c r="I101" s="214"/>
      <c r="J101" s="213"/>
      <c r="K101" s="213"/>
      <c r="L101" s="213"/>
      <c r="N101" s="194"/>
      <c r="O101" s="194"/>
      <c r="P101" s="194"/>
    </row>
    <row r="102" spans="1:148" s="34" customFormat="1" ht="84" customHeight="1" x14ac:dyDescent="0.25">
      <c r="A102" s="616"/>
      <c r="B102" s="617"/>
      <c r="C102" s="29" t="s">
        <v>4</v>
      </c>
      <c r="D102" s="213"/>
      <c r="E102" s="213"/>
      <c r="F102" s="214"/>
      <c r="G102" s="213"/>
      <c r="H102" s="214"/>
      <c r="I102" s="214"/>
      <c r="J102" s="213"/>
      <c r="K102" s="213"/>
      <c r="L102" s="213"/>
      <c r="N102" s="194"/>
      <c r="O102" s="194"/>
      <c r="P102" s="194"/>
    </row>
    <row r="103" spans="1:148" s="34" customFormat="1" ht="84" customHeight="1" x14ac:dyDescent="0.25">
      <c r="A103" s="616"/>
      <c r="B103" s="617"/>
      <c r="C103" s="29" t="s">
        <v>30</v>
      </c>
      <c r="D103" s="213"/>
      <c r="E103" s="213"/>
      <c r="F103" s="214"/>
      <c r="G103" s="213"/>
      <c r="H103" s="270"/>
      <c r="I103" s="270"/>
      <c r="J103" s="213"/>
      <c r="K103" s="213"/>
      <c r="L103" s="213"/>
      <c r="N103" s="194"/>
      <c r="O103" s="194"/>
      <c r="P103" s="194"/>
    </row>
    <row r="104" spans="1:148" s="34" customFormat="1" ht="84" customHeight="1" x14ac:dyDescent="0.25">
      <c r="A104" s="616"/>
      <c r="B104" s="617"/>
      <c r="C104" s="321" t="s">
        <v>32</v>
      </c>
      <c r="D104" s="213"/>
      <c r="E104" s="213"/>
      <c r="F104" s="214"/>
      <c r="G104" s="213"/>
      <c r="H104" s="214"/>
      <c r="I104" s="215"/>
      <c r="J104" s="213"/>
      <c r="K104" s="213"/>
      <c r="L104" s="213"/>
      <c r="M104" s="33"/>
      <c r="N104" s="193"/>
      <c r="O104" s="194"/>
      <c r="P104" s="193"/>
      <c r="Q104" s="33"/>
      <c r="R104" s="33"/>
      <c r="S104" s="33"/>
      <c r="T104" s="33"/>
      <c r="U104" s="33"/>
      <c r="V104" s="33"/>
      <c r="W104" s="33"/>
      <c r="X104" s="33"/>
      <c r="Y104" s="33"/>
      <c r="Z104" s="155"/>
      <c r="AA104" s="33"/>
      <c r="AB104" s="155"/>
      <c r="AC104" s="33"/>
      <c r="AD104" s="33"/>
      <c r="AE104" s="33"/>
      <c r="AF104" s="155"/>
      <c r="AG104" s="33"/>
      <c r="AH104" s="155"/>
      <c r="AI104" s="33"/>
      <c r="AJ104" s="33"/>
      <c r="AK104" s="33"/>
      <c r="AL104" s="155"/>
      <c r="AM104" s="33"/>
      <c r="AN104" s="155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155"/>
      <c r="BE104" s="33"/>
      <c r="BF104" s="155"/>
      <c r="BG104" s="33"/>
      <c r="BH104" s="33"/>
      <c r="BI104" s="33"/>
      <c r="BJ104" s="155"/>
      <c r="BK104" s="33"/>
      <c r="BL104" s="155"/>
      <c r="BM104" s="33"/>
      <c r="BN104" s="33"/>
      <c r="BO104" s="33"/>
      <c r="BP104" s="155"/>
      <c r="BQ104" s="33"/>
      <c r="BR104" s="33"/>
      <c r="BS104" s="33"/>
      <c r="BT104" s="33"/>
      <c r="BU104" s="33"/>
      <c r="BV104" s="155"/>
      <c r="BW104" s="33"/>
      <c r="BX104" s="155"/>
      <c r="BY104" s="33"/>
      <c r="BZ104" s="33"/>
      <c r="CA104" s="33"/>
      <c r="CB104" s="33"/>
      <c r="CC104" s="33"/>
      <c r="CD104" s="33"/>
      <c r="CE104" s="33"/>
      <c r="CF104" s="33"/>
      <c r="CG104" s="33"/>
      <c r="CH104" s="155"/>
      <c r="CI104" s="33"/>
      <c r="CJ104" s="155"/>
      <c r="CK104" s="33"/>
      <c r="CL104" s="33"/>
      <c r="CM104" s="33"/>
      <c r="CN104" s="155"/>
      <c r="CO104" s="33"/>
      <c r="CP104" s="155"/>
      <c r="CQ104" s="33"/>
      <c r="CR104" s="33"/>
      <c r="CS104" s="33"/>
      <c r="CT104" s="155"/>
      <c r="CU104" s="33"/>
      <c r="CV104" s="155"/>
      <c r="CW104" s="33"/>
      <c r="CX104" s="33"/>
      <c r="CY104" s="33"/>
      <c r="CZ104" s="155"/>
      <c r="DA104" s="33"/>
      <c r="DB104" s="155"/>
      <c r="DC104" s="33"/>
      <c r="DD104" s="33"/>
      <c r="DE104" s="33"/>
      <c r="DF104" s="155"/>
      <c r="DG104" s="33"/>
      <c r="DH104" s="155"/>
      <c r="DI104" s="33"/>
      <c r="DJ104" s="33"/>
      <c r="DK104" s="33"/>
      <c r="DL104" s="155"/>
      <c r="DM104" s="33"/>
      <c r="DN104" s="155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155"/>
      <c r="EK104" s="33"/>
      <c r="EL104" s="155"/>
      <c r="EM104" s="33"/>
      <c r="EN104" s="33"/>
      <c r="EO104" s="33"/>
      <c r="EP104" s="155"/>
      <c r="EQ104" s="33"/>
      <c r="ER104" s="155"/>
    </row>
    <row r="105" spans="1:148" s="34" customFormat="1" ht="84" customHeight="1" x14ac:dyDescent="0.25">
      <c r="A105" s="616"/>
      <c r="B105" s="617"/>
      <c r="C105" s="31" t="s">
        <v>5</v>
      </c>
      <c r="D105" s="213"/>
      <c r="E105" s="213"/>
      <c r="F105" s="278"/>
      <c r="G105" s="213"/>
      <c r="H105" s="278"/>
      <c r="I105" s="278"/>
      <c r="J105" s="213"/>
      <c r="K105" s="213"/>
      <c r="L105" s="213"/>
      <c r="N105" s="194"/>
      <c r="O105" s="194"/>
      <c r="P105" s="194"/>
    </row>
    <row r="106" spans="1:148" s="197" customFormat="1" ht="84" customHeight="1" x14ac:dyDescent="0.25">
      <c r="A106" s="616"/>
      <c r="B106" s="617"/>
      <c r="C106" s="158" t="s">
        <v>6</v>
      </c>
      <c r="D106" s="207">
        <f>SUM(D101:D105)</f>
        <v>0</v>
      </c>
      <c r="E106" s="207">
        <f>SUM(E101:E105)</f>
        <v>0</v>
      </c>
      <c r="F106" s="209">
        <f t="shared" si="24"/>
        <v>0</v>
      </c>
      <c r="G106" s="207">
        <f>SUM(G101:G105)</f>
        <v>0</v>
      </c>
      <c r="H106" s="209">
        <f t="shared" si="25"/>
        <v>0</v>
      </c>
      <c r="I106" s="209">
        <f t="shared" si="26"/>
        <v>0</v>
      </c>
      <c r="J106" s="207">
        <f t="shared" si="27"/>
        <v>0</v>
      </c>
      <c r="K106" s="207">
        <f t="shared" si="28"/>
        <v>0</v>
      </c>
      <c r="L106" s="207">
        <f>SUM(L101:L105)</f>
        <v>0</v>
      </c>
      <c r="N106" s="195"/>
      <c r="O106" s="195"/>
      <c r="P106" s="195"/>
    </row>
    <row r="107" spans="1:148" s="197" customFormat="1" ht="84" customHeight="1" x14ac:dyDescent="0.25">
      <c r="A107" s="613" t="s">
        <v>114</v>
      </c>
      <c r="B107" s="630"/>
      <c r="C107" s="630"/>
      <c r="D107" s="630"/>
      <c r="E107" s="630"/>
      <c r="F107" s="630"/>
      <c r="G107" s="630"/>
      <c r="H107" s="630"/>
      <c r="I107" s="630"/>
      <c r="J107" s="630"/>
      <c r="K107" s="630"/>
      <c r="L107" s="631"/>
      <c r="N107" s="195"/>
      <c r="O107" s="195"/>
      <c r="P107" s="195"/>
    </row>
    <row r="108" spans="1:148" s="34" customFormat="1" ht="84" customHeight="1" x14ac:dyDescent="0.25">
      <c r="A108" s="616">
        <v>14</v>
      </c>
      <c r="B108" s="632" t="str">
        <f>'[1]на 01.11.2014'!B786</f>
        <v>Государственная программа Ханты-Мансийского автономного округа – Югры «Защита населения и территорий от чрезвычайных ситуаций, обеспечение пожарной безопасности в Ханты-Мансийском автономном округе – Югре на 2014-2020 годы» (Лапин О.М.)</v>
      </c>
      <c r="C108" s="29" t="s">
        <v>16</v>
      </c>
      <c r="D108" s="275">
        <f>'[1]на 01.11.2014'!H787</f>
        <v>0</v>
      </c>
      <c r="E108" s="275">
        <f>'[1]на 01.11.2014'!I787</f>
        <v>0</v>
      </c>
      <c r="F108" s="214">
        <f t="shared" si="24"/>
        <v>0</v>
      </c>
      <c r="G108" s="275">
        <f>'[1]на 01.11.2014'!K787</f>
        <v>0</v>
      </c>
      <c r="H108" s="214">
        <f t="shared" si="25"/>
        <v>0</v>
      </c>
      <c r="I108" s="214">
        <f t="shared" si="26"/>
        <v>0</v>
      </c>
      <c r="J108" s="275">
        <f t="shared" si="27"/>
        <v>0</v>
      </c>
      <c r="K108" s="275">
        <f t="shared" si="28"/>
        <v>0</v>
      </c>
      <c r="L108" s="275">
        <f>'[1]на 01.11.2014'!O787</f>
        <v>0</v>
      </c>
      <c r="N108" s="194"/>
      <c r="O108" s="194"/>
      <c r="P108" s="194"/>
    </row>
    <row r="109" spans="1:148" s="34" customFormat="1" ht="84" customHeight="1" x14ac:dyDescent="0.25">
      <c r="A109" s="616"/>
      <c r="B109" s="633"/>
      <c r="C109" s="29" t="s">
        <v>4</v>
      </c>
      <c r="D109" s="275">
        <f>'[1]на 01.11.2014'!H788</f>
        <v>99.5</v>
      </c>
      <c r="E109" s="275">
        <f>'[1]на 01.11.2014'!I788</f>
        <v>99.5</v>
      </c>
      <c r="F109" s="214">
        <f t="shared" si="24"/>
        <v>100</v>
      </c>
      <c r="G109" s="275">
        <f>'[1]на 01.11.2014'!K788</f>
        <v>0</v>
      </c>
      <c r="H109" s="214">
        <f t="shared" si="25"/>
        <v>0</v>
      </c>
      <c r="I109" s="214">
        <f t="shared" si="26"/>
        <v>0</v>
      </c>
      <c r="J109" s="275">
        <f t="shared" si="27"/>
        <v>99.5</v>
      </c>
      <c r="K109" s="275">
        <f t="shared" si="28"/>
        <v>99.5</v>
      </c>
      <c r="L109" s="275">
        <f>'[1]на 01.11.2014'!O788</f>
        <v>0</v>
      </c>
      <c r="N109" s="194"/>
      <c r="O109" s="194"/>
      <c r="P109" s="194"/>
    </row>
    <row r="110" spans="1:148" s="34" customFormat="1" ht="84" customHeight="1" x14ac:dyDescent="0.25">
      <c r="A110" s="616"/>
      <c r="B110" s="633"/>
      <c r="C110" s="29" t="s">
        <v>30</v>
      </c>
      <c r="D110" s="275">
        <f>'[1]на 01.11.2014'!H789</f>
        <v>11</v>
      </c>
      <c r="E110" s="275">
        <f>'[1]на 01.11.2014'!I789</f>
        <v>11</v>
      </c>
      <c r="F110" s="214">
        <f t="shared" si="24"/>
        <v>100</v>
      </c>
      <c r="G110" s="275">
        <f>'[1]на 01.11.2014'!K789</f>
        <v>11</v>
      </c>
      <c r="H110" s="214">
        <f t="shared" si="25"/>
        <v>100</v>
      </c>
      <c r="I110" s="214">
        <f t="shared" si="26"/>
        <v>100</v>
      </c>
      <c r="J110" s="275">
        <f t="shared" si="27"/>
        <v>0</v>
      </c>
      <c r="K110" s="275">
        <f t="shared" si="28"/>
        <v>0</v>
      </c>
      <c r="L110" s="275">
        <f>'[1]на 01.11.2014'!O789</f>
        <v>0</v>
      </c>
      <c r="N110" s="194"/>
      <c r="O110" s="194"/>
      <c r="P110" s="194"/>
    </row>
    <row r="111" spans="1:148" s="34" customFormat="1" ht="84" customHeight="1" x14ac:dyDescent="0.25">
      <c r="A111" s="616"/>
      <c r="B111" s="633"/>
      <c r="C111" s="321" t="s">
        <v>32</v>
      </c>
      <c r="D111" s="275">
        <f>'[1]на 01.11.2014'!H790</f>
        <v>0</v>
      </c>
      <c r="E111" s="275">
        <f>'[1]на 01.11.2014'!I790</f>
        <v>0</v>
      </c>
      <c r="F111" s="214">
        <f t="shared" si="24"/>
        <v>0</v>
      </c>
      <c r="G111" s="275">
        <f>'[1]на 01.11.2014'!K790</f>
        <v>0</v>
      </c>
      <c r="H111" s="214">
        <f t="shared" si="25"/>
        <v>0</v>
      </c>
      <c r="I111" s="214">
        <f t="shared" si="26"/>
        <v>0</v>
      </c>
      <c r="J111" s="275">
        <f t="shared" si="27"/>
        <v>0</v>
      </c>
      <c r="K111" s="275">
        <f t="shared" si="28"/>
        <v>0</v>
      </c>
      <c r="L111" s="275">
        <f>'[1]на 01.11.2014'!O790</f>
        <v>0</v>
      </c>
      <c r="M111" s="33"/>
      <c r="N111" s="193"/>
      <c r="O111" s="194"/>
      <c r="P111" s="193"/>
      <c r="Q111" s="33"/>
      <c r="R111" s="33"/>
      <c r="S111" s="33"/>
      <c r="T111" s="33"/>
      <c r="U111" s="33"/>
      <c r="V111" s="33"/>
      <c r="W111" s="33"/>
      <c r="X111" s="33"/>
      <c r="Y111" s="33"/>
      <c r="Z111" s="155"/>
      <c r="AA111" s="33"/>
      <c r="AB111" s="155"/>
      <c r="AC111" s="33"/>
      <c r="AD111" s="33"/>
      <c r="AE111" s="33"/>
      <c r="AF111" s="155"/>
      <c r="AG111" s="33"/>
      <c r="AH111" s="155"/>
      <c r="AI111" s="33"/>
      <c r="AJ111" s="33"/>
      <c r="AK111" s="33"/>
      <c r="AL111" s="155"/>
      <c r="AM111" s="33"/>
      <c r="AN111" s="155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155"/>
      <c r="BE111" s="33"/>
      <c r="BF111" s="155"/>
      <c r="BG111" s="33"/>
      <c r="BH111" s="33"/>
      <c r="BI111" s="33"/>
      <c r="BJ111" s="155"/>
      <c r="BK111" s="33"/>
      <c r="BL111" s="155"/>
      <c r="BM111" s="33"/>
      <c r="BN111" s="33"/>
      <c r="BO111" s="33"/>
      <c r="BP111" s="155"/>
      <c r="BQ111" s="33"/>
      <c r="BR111" s="33"/>
      <c r="BS111" s="33"/>
      <c r="BT111" s="33"/>
      <c r="BU111" s="33"/>
      <c r="BV111" s="155"/>
      <c r="BW111" s="33"/>
      <c r="BX111" s="155"/>
      <c r="BY111" s="33"/>
      <c r="BZ111" s="33"/>
      <c r="CA111" s="33"/>
      <c r="CB111" s="33"/>
      <c r="CC111" s="33"/>
      <c r="CD111" s="33"/>
      <c r="CE111" s="33"/>
      <c r="CF111" s="33"/>
      <c r="CG111" s="33"/>
      <c r="CH111" s="155"/>
      <c r="CI111" s="33"/>
      <c r="CJ111" s="155"/>
      <c r="CK111" s="33"/>
      <c r="CL111" s="33"/>
      <c r="CM111" s="33"/>
      <c r="CN111" s="155"/>
      <c r="CO111" s="33"/>
      <c r="CP111" s="155"/>
      <c r="CQ111" s="33"/>
      <c r="CR111" s="33"/>
      <c r="CS111" s="33"/>
      <c r="CT111" s="155"/>
      <c r="CU111" s="33"/>
      <c r="CV111" s="155"/>
      <c r="CW111" s="33"/>
      <c r="CX111" s="33"/>
      <c r="CY111" s="33"/>
      <c r="CZ111" s="155"/>
      <c r="DA111" s="33"/>
      <c r="DB111" s="155"/>
      <c r="DC111" s="33"/>
      <c r="DD111" s="33"/>
      <c r="DE111" s="33"/>
      <c r="DF111" s="155"/>
      <c r="DG111" s="33"/>
      <c r="DH111" s="155"/>
      <c r="DI111" s="33"/>
      <c r="DJ111" s="33"/>
      <c r="DK111" s="33"/>
      <c r="DL111" s="155"/>
      <c r="DM111" s="33"/>
      <c r="DN111" s="155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155"/>
      <c r="EK111" s="33"/>
      <c r="EL111" s="155"/>
      <c r="EM111" s="33"/>
      <c r="EN111" s="33"/>
      <c r="EO111" s="33"/>
      <c r="EP111" s="155"/>
      <c r="EQ111" s="33"/>
      <c r="ER111" s="155"/>
    </row>
    <row r="112" spans="1:148" s="34" customFormat="1" ht="84" customHeight="1" x14ac:dyDescent="0.25">
      <c r="A112" s="616"/>
      <c r="B112" s="633"/>
      <c r="C112" s="31" t="s">
        <v>5</v>
      </c>
      <c r="D112" s="275">
        <f>'[1]на 01.11.2014'!H791</f>
        <v>0</v>
      </c>
      <c r="E112" s="275">
        <f>'[1]на 01.11.2014'!I791</f>
        <v>0</v>
      </c>
      <c r="F112" s="214">
        <f t="shared" si="24"/>
        <v>0</v>
      </c>
      <c r="G112" s="275">
        <f>'[1]на 01.11.2014'!K791</f>
        <v>0</v>
      </c>
      <c r="H112" s="214">
        <f t="shared" si="25"/>
        <v>0</v>
      </c>
      <c r="I112" s="214">
        <f t="shared" si="26"/>
        <v>0</v>
      </c>
      <c r="J112" s="275">
        <f t="shared" si="27"/>
        <v>0</v>
      </c>
      <c r="K112" s="275">
        <f t="shared" si="28"/>
        <v>0</v>
      </c>
      <c r="L112" s="275">
        <f>'[1]на 01.11.2014'!O791</f>
        <v>0</v>
      </c>
      <c r="N112" s="194"/>
      <c r="O112" s="194"/>
      <c r="P112" s="194"/>
    </row>
    <row r="113" spans="1:148" s="197" customFormat="1" ht="84" customHeight="1" x14ac:dyDescent="0.25">
      <c r="A113" s="616"/>
      <c r="B113" s="634"/>
      <c r="C113" s="158" t="s">
        <v>6</v>
      </c>
      <c r="D113" s="207">
        <f>SUM(D108:D112)</f>
        <v>110.5</v>
      </c>
      <c r="E113" s="207">
        <f>SUM(E108:E112)</f>
        <v>110.5</v>
      </c>
      <c r="F113" s="209">
        <f t="shared" si="24"/>
        <v>100</v>
      </c>
      <c r="G113" s="207">
        <f>SUM(G108:G112)</f>
        <v>11</v>
      </c>
      <c r="H113" s="209">
        <f>IF(D113=0,0,G113/D113*100)</f>
        <v>10</v>
      </c>
      <c r="I113" s="209">
        <f>IF(E113=0,0,G113/E113*100)</f>
        <v>10</v>
      </c>
      <c r="J113" s="221">
        <f t="shared" si="27"/>
        <v>99.5</v>
      </c>
      <c r="K113" s="221">
        <f t="shared" si="28"/>
        <v>99.5</v>
      </c>
      <c r="L113" s="207">
        <f>SUM(L108:L112)</f>
        <v>0</v>
      </c>
      <c r="N113" s="195" t="b">
        <f>D113='[1]на 01.11.2014'!H786</f>
        <v>1</v>
      </c>
      <c r="O113" s="195" t="b">
        <f>E113='[1]на 01.11.2014'!I786</f>
        <v>1</v>
      </c>
      <c r="P113" s="267" t="b">
        <f>L113='[1]на 01.11.2014'!O786</f>
        <v>1</v>
      </c>
    </row>
    <row r="114" spans="1:148" s="197" customFormat="1" ht="84" customHeight="1" x14ac:dyDescent="0.25">
      <c r="A114" s="638"/>
      <c r="B114" s="639"/>
      <c r="C114" s="639"/>
      <c r="D114" s="639"/>
      <c r="E114" s="639"/>
      <c r="F114" s="639"/>
      <c r="G114" s="639"/>
      <c r="H114" s="639"/>
      <c r="I114" s="639"/>
      <c r="J114" s="639"/>
      <c r="K114" s="639"/>
      <c r="L114" s="640"/>
      <c r="N114" s="195"/>
      <c r="O114" s="195"/>
      <c r="P114" s="195"/>
    </row>
    <row r="115" spans="1:148" s="34" customFormat="1" ht="84" customHeight="1" x14ac:dyDescent="0.25">
      <c r="A115" s="616">
        <v>15</v>
      </c>
      <c r="B115" s="617" t="str">
        <f>'[1]на 01.11.2014'!B804</f>
        <v>Государственная программа Ханты-Мансийского автономного округа – Югры «Обеспечение экологической безопасности Ханты-Мансийского автономного округа – Югры на 2014-2020 годы" (Анохин А.С.)</v>
      </c>
      <c r="C115" s="29" t="s">
        <v>16</v>
      </c>
      <c r="D115" s="274">
        <f>'[1]на 01.11.2014'!H805</f>
        <v>0</v>
      </c>
      <c r="E115" s="274">
        <f>'[1]на 01.11.2014'!I805</f>
        <v>0</v>
      </c>
      <c r="F115" s="214">
        <f>IF(D115=0,0,E115/D115*100)</f>
        <v>0</v>
      </c>
      <c r="G115" s="274">
        <f>'[1]на 01.11.2014'!K805</f>
        <v>0</v>
      </c>
      <c r="H115" s="270">
        <f>IF(D115=0,0,G115/D115*100)</f>
        <v>0</v>
      </c>
      <c r="I115" s="270">
        <f>IF(E115=0,0,G115/E115*100)</f>
        <v>0</v>
      </c>
      <c r="J115" s="274">
        <f>D115-G115</f>
        <v>0</v>
      </c>
      <c r="K115" s="274">
        <f>E115-G115</f>
        <v>0</v>
      </c>
      <c r="L115" s="274">
        <f>'[1]на 01.11.2014'!O805</f>
        <v>0</v>
      </c>
      <c r="N115" s="194"/>
      <c r="O115" s="194"/>
      <c r="P115" s="194"/>
    </row>
    <row r="116" spans="1:148" s="34" customFormat="1" ht="84" customHeight="1" x14ac:dyDescent="0.25">
      <c r="A116" s="616"/>
      <c r="B116" s="617"/>
      <c r="C116" s="29" t="s">
        <v>4</v>
      </c>
      <c r="D116" s="274">
        <f>'[1]на 01.11.2014'!H806</f>
        <v>78436</v>
      </c>
      <c r="E116" s="274">
        <f>'[1]на 01.11.2014'!I806</f>
        <v>67511.75</v>
      </c>
      <c r="F116" s="214">
        <f t="shared" ref="F116:F119" si="29">IF(D116=0,0,E116/D116*100)</f>
        <v>86</v>
      </c>
      <c r="G116" s="274">
        <f>'[1]на 01.11.2014'!K806</f>
        <v>28311.38</v>
      </c>
      <c r="H116" s="270">
        <f t="shared" ref="H116:H119" si="30">IF(D116=0,0,G116/D116*100)</f>
        <v>36</v>
      </c>
      <c r="I116" s="270">
        <f t="shared" ref="I116:I119" si="31">IF(E116=0,0,G116/E116*100)</f>
        <v>42</v>
      </c>
      <c r="J116" s="274">
        <f t="shared" ref="J116:J119" si="32">D116-G116</f>
        <v>50124.62</v>
      </c>
      <c r="K116" s="274">
        <f t="shared" ref="K116:K119" si="33">E116-G116</f>
        <v>39200.370000000003</v>
      </c>
      <c r="L116" s="274">
        <f>'[1]на 01.11.2014'!O806</f>
        <v>2.9</v>
      </c>
      <c r="N116" s="194"/>
      <c r="O116" s="194"/>
      <c r="P116" s="194"/>
    </row>
    <row r="117" spans="1:148" s="34" customFormat="1" ht="84" customHeight="1" x14ac:dyDescent="0.25">
      <c r="A117" s="616"/>
      <c r="B117" s="617"/>
      <c r="C117" s="29" t="s">
        <v>30</v>
      </c>
      <c r="D117" s="274">
        <f>'[1]на 01.11.2014'!H807</f>
        <v>14957.39</v>
      </c>
      <c r="E117" s="274">
        <f>'[1]на 01.11.2014'!I807</f>
        <v>14936.66</v>
      </c>
      <c r="F117" s="214">
        <f t="shared" si="29"/>
        <v>100</v>
      </c>
      <c r="G117" s="274">
        <f>'[1]на 01.11.2014'!K807</f>
        <v>14936.66</v>
      </c>
      <c r="H117" s="270">
        <f t="shared" si="30"/>
        <v>100</v>
      </c>
      <c r="I117" s="270">
        <f t="shared" si="31"/>
        <v>100</v>
      </c>
      <c r="J117" s="274">
        <f t="shared" si="32"/>
        <v>20.73</v>
      </c>
      <c r="K117" s="274">
        <f t="shared" si="33"/>
        <v>0</v>
      </c>
      <c r="L117" s="274">
        <f>'[1]на 01.11.2014'!O807</f>
        <v>0.71</v>
      </c>
      <c r="N117" s="194"/>
      <c r="O117" s="194"/>
      <c r="P117" s="194"/>
    </row>
    <row r="118" spans="1:148" s="34" customFormat="1" ht="84" customHeight="1" x14ac:dyDescent="0.25">
      <c r="A118" s="616"/>
      <c r="B118" s="617"/>
      <c r="C118" s="321" t="s">
        <v>32</v>
      </c>
      <c r="D118" s="274">
        <f>'[1]на 01.11.2014'!H808</f>
        <v>0</v>
      </c>
      <c r="E118" s="274">
        <f>'[1]на 01.11.2014'!I808</f>
        <v>0</v>
      </c>
      <c r="F118" s="214">
        <f t="shared" si="29"/>
        <v>0</v>
      </c>
      <c r="G118" s="274">
        <f>'[1]на 01.11.2014'!K808</f>
        <v>0</v>
      </c>
      <c r="H118" s="270">
        <f t="shared" si="30"/>
        <v>0</v>
      </c>
      <c r="I118" s="270">
        <f t="shared" si="31"/>
        <v>0</v>
      </c>
      <c r="J118" s="274">
        <f t="shared" si="32"/>
        <v>0</v>
      </c>
      <c r="K118" s="274">
        <f t="shared" si="33"/>
        <v>0</v>
      </c>
      <c r="L118" s="274">
        <f>'[1]на 01.11.2014'!O808</f>
        <v>0</v>
      </c>
      <c r="M118" s="33"/>
      <c r="N118" s="193"/>
      <c r="O118" s="194"/>
      <c r="P118" s="193"/>
      <c r="Q118" s="33"/>
      <c r="R118" s="33"/>
      <c r="S118" s="33"/>
      <c r="T118" s="33"/>
      <c r="U118" s="33"/>
      <c r="V118" s="33"/>
      <c r="W118" s="33"/>
      <c r="X118" s="33"/>
      <c r="Y118" s="33"/>
      <c r="Z118" s="155"/>
      <c r="AA118" s="33"/>
      <c r="AB118" s="155"/>
      <c r="AC118" s="33"/>
      <c r="AD118" s="33"/>
      <c r="AE118" s="33"/>
      <c r="AF118" s="155"/>
      <c r="AG118" s="33"/>
      <c r="AH118" s="155"/>
      <c r="AI118" s="33"/>
      <c r="AJ118" s="33"/>
      <c r="AK118" s="33"/>
      <c r="AL118" s="155"/>
      <c r="AM118" s="33"/>
      <c r="AN118" s="155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155"/>
      <c r="BE118" s="33"/>
      <c r="BF118" s="155"/>
      <c r="BG118" s="33"/>
      <c r="BH118" s="33"/>
      <c r="BI118" s="33"/>
      <c r="BJ118" s="155"/>
      <c r="BK118" s="33"/>
      <c r="BL118" s="155"/>
      <c r="BM118" s="33"/>
      <c r="BN118" s="33"/>
      <c r="BO118" s="33"/>
      <c r="BP118" s="155"/>
      <c r="BQ118" s="33"/>
      <c r="BR118" s="33"/>
      <c r="BS118" s="33"/>
      <c r="BT118" s="33"/>
      <c r="BU118" s="33"/>
      <c r="BV118" s="155"/>
      <c r="BW118" s="33"/>
      <c r="BX118" s="155"/>
      <c r="BY118" s="33"/>
      <c r="BZ118" s="33"/>
      <c r="CA118" s="33"/>
      <c r="CB118" s="33"/>
      <c r="CC118" s="33"/>
      <c r="CD118" s="33"/>
      <c r="CE118" s="33"/>
      <c r="CF118" s="33"/>
      <c r="CG118" s="33"/>
      <c r="CH118" s="155"/>
      <c r="CI118" s="33"/>
      <c r="CJ118" s="155"/>
      <c r="CK118" s="33"/>
      <c r="CL118" s="33"/>
      <c r="CM118" s="33"/>
      <c r="CN118" s="155"/>
      <c r="CO118" s="33"/>
      <c r="CP118" s="155"/>
      <c r="CQ118" s="33"/>
      <c r="CR118" s="33"/>
      <c r="CS118" s="33"/>
      <c r="CT118" s="155"/>
      <c r="CU118" s="33"/>
      <c r="CV118" s="155"/>
      <c r="CW118" s="33"/>
      <c r="CX118" s="33"/>
      <c r="CY118" s="33"/>
      <c r="CZ118" s="155"/>
      <c r="DA118" s="33"/>
      <c r="DB118" s="155"/>
      <c r="DC118" s="33"/>
      <c r="DD118" s="33"/>
      <c r="DE118" s="33"/>
      <c r="DF118" s="155"/>
      <c r="DG118" s="33"/>
      <c r="DH118" s="155"/>
      <c r="DI118" s="33"/>
      <c r="DJ118" s="33"/>
      <c r="DK118" s="33"/>
      <c r="DL118" s="155"/>
      <c r="DM118" s="33"/>
      <c r="DN118" s="155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155"/>
      <c r="EK118" s="33"/>
      <c r="EL118" s="155"/>
      <c r="EM118" s="33"/>
      <c r="EN118" s="33"/>
      <c r="EO118" s="33"/>
      <c r="EP118" s="155"/>
      <c r="EQ118" s="33"/>
      <c r="ER118" s="155"/>
    </row>
    <row r="119" spans="1:148" s="34" customFormat="1" ht="84" customHeight="1" x14ac:dyDescent="0.25">
      <c r="A119" s="616"/>
      <c r="B119" s="617"/>
      <c r="C119" s="31" t="s">
        <v>5</v>
      </c>
      <c r="D119" s="274">
        <f>'[1]на 01.11.2014'!H809</f>
        <v>0</v>
      </c>
      <c r="E119" s="274">
        <f>'[1]на 01.11.2014'!I809</f>
        <v>0</v>
      </c>
      <c r="F119" s="214">
        <f t="shared" si="29"/>
        <v>0</v>
      </c>
      <c r="G119" s="274">
        <f>'[1]на 01.11.2014'!K809</f>
        <v>0</v>
      </c>
      <c r="H119" s="270">
        <f t="shared" si="30"/>
        <v>0</v>
      </c>
      <c r="I119" s="270">
        <f t="shared" si="31"/>
        <v>0</v>
      </c>
      <c r="J119" s="274">
        <f t="shared" si="32"/>
        <v>0</v>
      </c>
      <c r="K119" s="274">
        <f t="shared" si="33"/>
        <v>0</v>
      </c>
      <c r="L119" s="274">
        <f>'[1]на 01.11.2014'!O809</f>
        <v>0</v>
      </c>
      <c r="N119" s="194"/>
      <c r="O119" s="194"/>
      <c r="P119" s="194"/>
    </row>
    <row r="120" spans="1:148" s="197" customFormat="1" ht="84" customHeight="1" x14ac:dyDescent="0.25">
      <c r="A120" s="616"/>
      <c r="B120" s="617"/>
      <c r="C120" s="158" t="s">
        <v>6</v>
      </c>
      <c r="D120" s="207">
        <f>SUM(D115:D119)</f>
        <v>93393.39</v>
      </c>
      <c r="E120" s="207">
        <f>SUM(E115:E119)</f>
        <v>82448.41</v>
      </c>
      <c r="F120" s="209">
        <f>IF(D120=0,0,E120/D120*100)</f>
        <v>88</v>
      </c>
      <c r="G120" s="207">
        <f>SUM(G115:G119)</f>
        <v>43248.04</v>
      </c>
      <c r="H120" s="219">
        <f>IF(D120=0,0,G120/D120*100)</f>
        <v>46</v>
      </c>
      <c r="I120" s="219">
        <f>IF(E120=0,0,G120/E120*100)</f>
        <v>52</v>
      </c>
      <c r="J120" s="207">
        <f>D120-G120</f>
        <v>50145.35</v>
      </c>
      <c r="K120" s="207">
        <f>E120-G120</f>
        <v>39200.370000000003</v>
      </c>
      <c r="L120" s="207">
        <f>SUM(L115:L119)</f>
        <v>3.61</v>
      </c>
      <c r="N120" s="195" t="b">
        <f>D120='[1]на 01.11.2014'!H804</f>
        <v>1</v>
      </c>
      <c r="O120" s="195" t="b">
        <f>E120='[1]на 01.11.2014'!I804</f>
        <v>1</v>
      </c>
      <c r="P120" s="195" t="b">
        <f>L120='[1]на 01.11.2014'!O804</f>
        <v>1</v>
      </c>
    </row>
    <row r="121" spans="1:148" s="197" customFormat="1" ht="321" customHeight="1" x14ac:dyDescent="0.25">
      <c r="A121" s="641" t="s">
        <v>231</v>
      </c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3"/>
      <c r="N121" s="195"/>
      <c r="O121" s="195"/>
      <c r="P121" s="195"/>
    </row>
    <row r="122" spans="1:148" s="34" customFormat="1" ht="84" customHeight="1" x14ac:dyDescent="0.25">
      <c r="A122" s="616">
        <v>16</v>
      </c>
      <c r="B122" s="617" t="str">
        <f>'[1]на 01.11.2014'!B828</f>
        <v>Государственная программа Ханты-Мансийского автономного округа – Югры «Информационное общество Ханты-Мансийского автономного округа – Югры на 2014-2020 годы» (Артемьева Н.П.)</v>
      </c>
      <c r="C122" s="29" t="s">
        <v>16</v>
      </c>
      <c r="D122" s="213"/>
      <c r="E122" s="213"/>
      <c r="F122" s="214"/>
      <c r="G122" s="213"/>
      <c r="H122" s="214"/>
      <c r="I122" s="215"/>
      <c r="J122" s="213"/>
      <c r="K122" s="213"/>
      <c r="L122" s="213"/>
      <c r="N122" s="194"/>
      <c r="O122" s="194"/>
      <c r="P122" s="194"/>
    </row>
    <row r="123" spans="1:148" s="34" customFormat="1" ht="84" customHeight="1" x14ac:dyDescent="0.25">
      <c r="A123" s="616"/>
      <c r="B123" s="617"/>
      <c r="C123" s="29" t="s">
        <v>4</v>
      </c>
      <c r="D123" s="213"/>
      <c r="E123" s="213"/>
      <c r="F123" s="214"/>
      <c r="G123" s="213"/>
      <c r="H123" s="214"/>
      <c r="I123" s="215"/>
      <c r="J123" s="213"/>
      <c r="K123" s="213"/>
      <c r="L123" s="213"/>
      <c r="N123" s="194"/>
      <c r="O123" s="194"/>
      <c r="P123" s="194"/>
    </row>
    <row r="124" spans="1:148" s="34" customFormat="1" ht="84" customHeight="1" x14ac:dyDescent="0.25">
      <c r="A124" s="616"/>
      <c r="B124" s="617"/>
      <c r="C124" s="29" t="s">
        <v>30</v>
      </c>
      <c r="D124" s="213"/>
      <c r="E124" s="213"/>
      <c r="F124" s="214"/>
      <c r="G124" s="213"/>
      <c r="H124" s="214"/>
      <c r="I124" s="215"/>
      <c r="J124" s="213"/>
      <c r="K124" s="213"/>
      <c r="L124" s="213"/>
      <c r="N124" s="194"/>
      <c r="O124" s="194"/>
      <c r="P124" s="194"/>
    </row>
    <row r="125" spans="1:148" s="34" customFormat="1" ht="84" customHeight="1" x14ac:dyDescent="0.25">
      <c r="A125" s="616"/>
      <c r="B125" s="617"/>
      <c r="C125" s="321" t="s">
        <v>32</v>
      </c>
      <c r="D125" s="275"/>
      <c r="E125" s="275"/>
      <c r="F125" s="214"/>
      <c r="G125" s="275"/>
      <c r="H125" s="214"/>
      <c r="I125" s="214"/>
      <c r="J125" s="275"/>
      <c r="K125" s="275"/>
      <c r="L125" s="275"/>
      <c r="M125" s="33"/>
      <c r="N125" s="193"/>
      <c r="O125" s="194"/>
      <c r="P125" s="193"/>
      <c r="Q125" s="33"/>
      <c r="R125" s="33"/>
      <c r="S125" s="33"/>
      <c r="T125" s="33"/>
      <c r="U125" s="33"/>
      <c r="V125" s="33"/>
      <c r="W125" s="33"/>
      <c r="X125" s="33"/>
      <c r="Y125" s="33"/>
      <c r="Z125" s="155"/>
      <c r="AA125" s="33"/>
      <c r="AB125" s="155"/>
      <c r="AC125" s="33"/>
      <c r="AD125" s="33"/>
      <c r="AE125" s="33"/>
      <c r="AF125" s="155"/>
      <c r="AG125" s="33"/>
      <c r="AH125" s="155"/>
      <c r="AI125" s="33"/>
      <c r="AJ125" s="33"/>
      <c r="AK125" s="33"/>
      <c r="AL125" s="155"/>
      <c r="AM125" s="33"/>
      <c r="AN125" s="155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155"/>
      <c r="BE125" s="33"/>
      <c r="BF125" s="155"/>
      <c r="BG125" s="33"/>
      <c r="BH125" s="33"/>
      <c r="BI125" s="33"/>
      <c r="BJ125" s="155"/>
      <c r="BK125" s="33"/>
      <c r="BL125" s="155"/>
      <c r="BM125" s="33"/>
      <c r="BN125" s="33"/>
      <c r="BO125" s="33"/>
      <c r="BP125" s="155"/>
      <c r="BQ125" s="33"/>
      <c r="BR125" s="33"/>
      <c r="BS125" s="33"/>
      <c r="BT125" s="33"/>
      <c r="BU125" s="33"/>
      <c r="BV125" s="155"/>
      <c r="BW125" s="33"/>
      <c r="BX125" s="155"/>
      <c r="BY125" s="33"/>
      <c r="BZ125" s="33"/>
      <c r="CA125" s="33"/>
      <c r="CB125" s="33"/>
      <c r="CC125" s="33"/>
      <c r="CD125" s="33"/>
      <c r="CE125" s="33"/>
      <c r="CF125" s="33"/>
      <c r="CG125" s="33"/>
      <c r="CH125" s="155"/>
      <c r="CI125" s="33"/>
      <c r="CJ125" s="155"/>
      <c r="CK125" s="33"/>
      <c r="CL125" s="33"/>
      <c r="CM125" s="33"/>
      <c r="CN125" s="155"/>
      <c r="CO125" s="33"/>
      <c r="CP125" s="155"/>
      <c r="CQ125" s="33"/>
      <c r="CR125" s="33"/>
      <c r="CS125" s="33"/>
      <c r="CT125" s="155"/>
      <c r="CU125" s="33"/>
      <c r="CV125" s="155"/>
      <c r="CW125" s="33"/>
      <c r="CX125" s="33"/>
      <c r="CY125" s="33"/>
      <c r="CZ125" s="155"/>
      <c r="DA125" s="33"/>
      <c r="DB125" s="155"/>
      <c r="DC125" s="33"/>
      <c r="DD125" s="33"/>
      <c r="DE125" s="33"/>
      <c r="DF125" s="155"/>
      <c r="DG125" s="33"/>
      <c r="DH125" s="155"/>
      <c r="DI125" s="33"/>
      <c r="DJ125" s="33"/>
      <c r="DK125" s="33"/>
      <c r="DL125" s="155"/>
      <c r="DM125" s="33"/>
      <c r="DN125" s="155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155"/>
      <c r="EK125" s="33"/>
      <c r="EL125" s="155"/>
      <c r="EM125" s="33"/>
      <c r="EN125" s="33"/>
      <c r="EO125" s="33"/>
      <c r="EP125" s="155"/>
      <c r="EQ125" s="33"/>
      <c r="ER125" s="155"/>
    </row>
    <row r="126" spans="1:148" s="34" customFormat="1" ht="84" customHeight="1" x14ac:dyDescent="0.25">
      <c r="A126" s="616"/>
      <c r="B126" s="617"/>
      <c r="C126" s="31" t="s">
        <v>5</v>
      </c>
      <c r="D126" s="213"/>
      <c r="E126" s="213"/>
      <c r="F126" s="214"/>
      <c r="G126" s="213"/>
      <c r="H126" s="214"/>
      <c r="I126" s="215"/>
      <c r="J126" s="213"/>
      <c r="K126" s="213"/>
      <c r="L126" s="213"/>
      <c r="N126" s="194"/>
      <c r="O126" s="194"/>
      <c r="P126" s="194"/>
    </row>
    <row r="127" spans="1:148" s="197" customFormat="1" ht="84" customHeight="1" x14ac:dyDescent="0.25">
      <c r="A127" s="616"/>
      <c r="B127" s="617"/>
      <c r="C127" s="158" t="s">
        <v>6</v>
      </c>
      <c r="D127" s="158">
        <f>SUM(D122:D126)</f>
        <v>0</v>
      </c>
      <c r="E127" s="158">
        <f>SUM(E122:E126)</f>
        <v>0</v>
      </c>
      <c r="F127" s="158">
        <f>IF(D127=0,0,E127/D127*100)</f>
        <v>0</v>
      </c>
      <c r="G127" s="158">
        <f>SUM(G122:G126)</f>
        <v>0</v>
      </c>
      <c r="H127" s="158">
        <f t="shared" si="25"/>
        <v>0</v>
      </c>
      <c r="I127" s="158">
        <f t="shared" si="26"/>
        <v>0</v>
      </c>
      <c r="J127" s="158">
        <f>D127-G127</f>
        <v>0</v>
      </c>
      <c r="K127" s="158">
        <f>E127-G127</f>
        <v>0</v>
      </c>
      <c r="L127" s="158">
        <f>SUM(L122:L126)</f>
        <v>0</v>
      </c>
      <c r="N127" s="195"/>
      <c r="O127" s="195"/>
      <c r="P127" s="195"/>
    </row>
    <row r="128" spans="1:148" s="197" customFormat="1" ht="84" customHeight="1" x14ac:dyDescent="0.25">
      <c r="A128" s="613" t="s">
        <v>114</v>
      </c>
      <c r="B128" s="630"/>
      <c r="C128" s="630"/>
      <c r="D128" s="630"/>
      <c r="E128" s="630"/>
      <c r="F128" s="630"/>
      <c r="G128" s="630"/>
      <c r="H128" s="630"/>
      <c r="I128" s="630"/>
      <c r="J128" s="630"/>
      <c r="K128" s="630"/>
      <c r="L128" s="631"/>
      <c r="N128" s="195"/>
      <c r="O128" s="195"/>
      <c r="P128" s="195"/>
    </row>
    <row r="129" spans="1:148" s="34" customFormat="1" ht="84" customHeight="1" x14ac:dyDescent="0.25">
      <c r="A129" s="616">
        <v>17</v>
      </c>
      <c r="B129" s="617" t="str">
        <f>'[1]на 01.11.2014'!B834</f>
        <v>Государственная программа "Развитие транспортной системы Ханты-Мансийского автономного округа — Югры на 2014-2020 годы (Фокеев А.А.)</v>
      </c>
      <c r="C129" s="29" t="s">
        <v>16</v>
      </c>
      <c r="D129" s="213">
        <f>'[1]на 01.11.2014'!H835</f>
        <v>0</v>
      </c>
      <c r="E129" s="213">
        <f>'[1]на 01.11.2014'!I835</f>
        <v>0</v>
      </c>
      <c r="F129" s="270">
        <f t="shared" si="24"/>
        <v>0</v>
      </c>
      <c r="G129" s="213">
        <f>'[1]на 01.11.2014'!K835</f>
        <v>0</v>
      </c>
      <c r="H129" s="270">
        <f t="shared" si="25"/>
        <v>0</v>
      </c>
      <c r="I129" s="270">
        <f t="shared" si="26"/>
        <v>0</v>
      </c>
      <c r="J129" s="213">
        <f t="shared" si="27"/>
        <v>0</v>
      </c>
      <c r="K129" s="213">
        <f t="shared" si="28"/>
        <v>0</v>
      </c>
      <c r="L129" s="213">
        <f>'[1]на 01.11.2014'!O835</f>
        <v>0</v>
      </c>
      <c r="N129" s="194"/>
      <c r="O129" s="194"/>
      <c r="P129" s="194"/>
    </row>
    <row r="130" spans="1:148" s="34" customFormat="1" ht="84" customHeight="1" x14ac:dyDescent="0.25">
      <c r="A130" s="616"/>
      <c r="B130" s="617"/>
      <c r="C130" s="29" t="s">
        <v>4</v>
      </c>
      <c r="D130" s="213">
        <f>'[1]на 01.11.2014'!H836</f>
        <v>448918.6</v>
      </c>
      <c r="E130" s="213">
        <f>'[1]на 01.11.2014'!I836</f>
        <v>276285.40000000002</v>
      </c>
      <c r="F130" s="270">
        <f t="shared" si="24"/>
        <v>62</v>
      </c>
      <c r="G130" s="213">
        <f>'[1]на 01.11.2014'!K836</f>
        <v>230400.09</v>
      </c>
      <c r="H130" s="270">
        <f t="shared" si="25"/>
        <v>51</v>
      </c>
      <c r="I130" s="270">
        <f t="shared" si="26"/>
        <v>83</v>
      </c>
      <c r="J130" s="213">
        <f t="shared" si="27"/>
        <v>218518.51</v>
      </c>
      <c r="K130" s="213">
        <f t="shared" si="28"/>
        <v>45885.31</v>
      </c>
      <c r="L130" s="213">
        <f>'[1]на 01.11.2014'!O836</f>
        <v>1581.53</v>
      </c>
      <c r="N130" s="194"/>
      <c r="O130" s="194"/>
      <c r="P130" s="194"/>
    </row>
    <row r="131" spans="1:148" s="34" customFormat="1" ht="84" customHeight="1" x14ac:dyDescent="0.25">
      <c r="A131" s="616"/>
      <c r="B131" s="617"/>
      <c r="C131" s="29" t="s">
        <v>30</v>
      </c>
      <c r="D131" s="213">
        <f>'[1]на 01.11.2014'!H837</f>
        <v>23627.3</v>
      </c>
      <c r="E131" s="213">
        <f>'[1]на 01.11.2014'!I837</f>
        <v>23439.55</v>
      </c>
      <c r="F131" s="270">
        <f t="shared" si="24"/>
        <v>99</v>
      </c>
      <c r="G131" s="213">
        <f>'[1]на 01.11.2014'!K837</f>
        <v>23439.55</v>
      </c>
      <c r="H131" s="270">
        <f t="shared" si="25"/>
        <v>99</v>
      </c>
      <c r="I131" s="270">
        <f t="shared" si="26"/>
        <v>100</v>
      </c>
      <c r="J131" s="213">
        <f t="shared" si="27"/>
        <v>187.75</v>
      </c>
      <c r="K131" s="213">
        <f t="shared" si="28"/>
        <v>0</v>
      </c>
      <c r="L131" s="213">
        <f>'[1]на 01.11.2014'!O837</f>
        <v>83.24</v>
      </c>
      <c r="N131" s="194"/>
      <c r="O131" s="194"/>
      <c r="P131" s="194"/>
    </row>
    <row r="132" spans="1:148" s="34" customFormat="1" ht="84" customHeight="1" x14ac:dyDescent="0.25">
      <c r="A132" s="616"/>
      <c r="B132" s="617"/>
      <c r="C132" s="321" t="s">
        <v>32</v>
      </c>
      <c r="D132" s="213">
        <f>'[1]на 01.11.2014'!H838</f>
        <v>4612.8900000000003</v>
      </c>
      <c r="E132" s="213">
        <f>'[1]на 01.11.2014'!I838</f>
        <v>2044.61</v>
      </c>
      <c r="F132" s="270">
        <f t="shared" si="24"/>
        <v>44</v>
      </c>
      <c r="G132" s="213">
        <f>'[1]на 01.11.2014'!K838</f>
        <v>2044.61</v>
      </c>
      <c r="H132" s="270">
        <f t="shared" si="25"/>
        <v>44</v>
      </c>
      <c r="I132" s="270">
        <f t="shared" si="26"/>
        <v>100</v>
      </c>
      <c r="J132" s="213">
        <f t="shared" si="27"/>
        <v>2568.2800000000002</v>
      </c>
      <c r="K132" s="213">
        <f t="shared" si="28"/>
        <v>0</v>
      </c>
      <c r="L132" s="213">
        <f>'[1]на 01.11.2014'!O838</f>
        <v>0</v>
      </c>
      <c r="M132" s="33"/>
      <c r="N132" s="193"/>
      <c r="O132" s="194"/>
      <c r="P132" s="193"/>
      <c r="Q132" s="33"/>
      <c r="R132" s="33"/>
      <c r="S132" s="33"/>
      <c r="T132" s="33"/>
      <c r="U132" s="33"/>
      <c r="V132" s="33"/>
      <c r="W132" s="33"/>
      <c r="X132" s="33"/>
      <c r="Y132" s="33"/>
      <c r="Z132" s="155"/>
      <c r="AA132" s="33"/>
      <c r="AB132" s="155"/>
      <c r="AC132" s="33"/>
      <c r="AD132" s="33"/>
      <c r="AE132" s="33"/>
      <c r="AF132" s="155"/>
      <c r="AG132" s="33"/>
      <c r="AH132" s="155"/>
      <c r="AI132" s="33"/>
      <c r="AJ132" s="33"/>
      <c r="AK132" s="33"/>
      <c r="AL132" s="155"/>
      <c r="AM132" s="33"/>
      <c r="AN132" s="155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155"/>
      <c r="BE132" s="33"/>
      <c r="BF132" s="155"/>
      <c r="BG132" s="33"/>
      <c r="BH132" s="33"/>
      <c r="BI132" s="33"/>
      <c r="BJ132" s="155"/>
      <c r="BK132" s="33"/>
      <c r="BL132" s="155"/>
      <c r="BM132" s="33"/>
      <c r="BN132" s="33"/>
      <c r="BO132" s="33"/>
      <c r="BP132" s="155"/>
      <c r="BQ132" s="33"/>
      <c r="BR132" s="33"/>
      <c r="BS132" s="33"/>
      <c r="BT132" s="33"/>
      <c r="BU132" s="33"/>
      <c r="BV132" s="155"/>
      <c r="BW132" s="33"/>
      <c r="BX132" s="155"/>
      <c r="BY132" s="33"/>
      <c r="BZ132" s="33"/>
      <c r="CA132" s="33"/>
      <c r="CB132" s="33"/>
      <c r="CC132" s="33"/>
      <c r="CD132" s="33"/>
      <c r="CE132" s="33"/>
      <c r="CF132" s="33"/>
      <c r="CG132" s="33"/>
      <c r="CH132" s="155"/>
      <c r="CI132" s="33"/>
      <c r="CJ132" s="155"/>
      <c r="CK132" s="33"/>
      <c r="CL132" s="33"/>
      <c r="CM132" s="33"/>
      <c r="CN132" s="155"/>
      <c r="CO132" s="33"/>
      <c r="CP132" s="155"/>
      <c r="CQ132" s="33"/>
      <c r="CR132" s="33"/>
      <c r="CS132" s="33"/>
      <c r="CT132" s="155"/>
      <c r="CU132" s="33"/>
      <c r="CV132" s="155"/>
      <c r="CW132" s="33"/>
      <c r="CX132" s="33"/>
      <c r="CY132" s="33"/>
      <c r="CZ132" s="155"/>
      <c r="DA132" s="33"/>
      <c r="DB132" s="155"/>
      <c r="DC132" s="33"/>
      <c r="DD132" s="33"/>
      <c r="DE132" s="33"/>
      <c r="DF132" s="155"/>
      <c r="DG132" s="33"/>
      <c r="DH132" s="155"/>
      <c r="DI132" s="33"/>
      <c r="DJ132" s="33"/>
      <c r="DK132" s="33"/>
      <c r="DL132" s="155"/>
      <c r="DM132" s="33"/>
      <c r="DN132" s="155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155"/>
      <c r="EK132" s="33"/>
      <c r="EL132" s="155"/>
      <c r="EM132" s="33"/>
      <c r="EN132" s="33"/>
      <c r="EO132" s="33"/>
      <c r="EP132" s="155"/>
      <c r="EQ132" s="33"/>
      <c r="ER132" s="155"/>
    </row>
    <row r="133" spans="1:148" s="34" customFormat="1" ht="84" customHeight="1" x14ac:dyDescent="0.25">
      <c r="A133" s="616"/>
      <c r="B133" s="617"/>
      <c r="C133" s="31" t="s">
        <v>5</v>
      </c>
      <c r="D133" s="213">
        <f>'[1]на 01.11.2014'!H839</f>
        <v>0</v>
      </c>
      <c r="E133" s="213">
        <f>'[1]на 01.11.2014'!I839</f>
        <v>0</v>
      </c>
      <c r="F133" s="270">
        <f t="shared" si="24"/>
        <v>0</v>
      </c>
      <c r="G133" s="213">
        <f>'[1]на 01.11.2014'!K839</f>
        <v>0</v>
      </c>
      <c r="H133" s="270">
        <f t="shared" si="25"/>
        <v>0</v>
      </c>
      <c r="I133" s="270">
        <f t="shared" si="26"/>
        <v>0</v>
      </c>
      <c r="J133" s="213">
        <f t="shared" si="27"/>
        <v>0</v>
      </c>
      <c r="K133" s="213">
        <f t="shared" si="28"/>
        <v>0</v>
      </c>
      <c r="L133" s="213">
        <f>'[1]на 01.11.2014'!O839</f>
        <v>0</v>
      </c>
      <c r="N133" s="194"/>
      <c r="O133" s="194"/>
      <c r="P133" s="194"/>
    </row>
    <row r="134" spans="1:148" s="197" customFormat="1" ht="84" customHeight="1" x14ac:dyDescent="0.25">
      <c r="A134" s="616"/>
      <c r="B134" s="617"/>
      <c r="C134" s="158" t="s">
        <v>6</v>
      </c>
      <c r="D134" s="207">
        <f>SUM(D129:D133)</f>
        <v>477158.79</v>
      </c>
      <c r="E134" s="207">
        <f>SUM(E129:E133)</f>
        <v>301769.56</v>
      </c>
      <c r="F134" s="219">
        <f>IF(D134=0,0,E134/D134*100)</f>
        <v>63</v>
      </c>
      <c r="G134" s="207">
        <f>SUM(G129:G133)</f>
        <v>255884.25</v>
      </c>
      <c r="H134" s="219">
        <f t="shared" si="25"/>
        <v>54</v>
      </c>
      <c r="I134" s="219">
        <f t="shared" si="26"/>
        <v>85</v>
      </c>
      <c r="J134" s="220">
        <f>D134-G134</f>
        <v>221274.54</v>
      </c>
      <c r="K134" s="220">
        <f>E134-G134</f>
        <v>45885.31</v>
      </c>
      <c r="L134" s="207">
        <f>SUM(L129:L133)</f>
        <v>1664.77</v>
      </c>
      <c r="N134" s="195" t="b">
        <f>D134='[1]на 01.11.2014'!H834</f>
        <v>1</v>
      </c>
      <c r="O134" s="195" t="b">
        <f>E134='[1]на 01.11.2014'!I834</f>
        <v>1</v>
      </c>
      <c r="P134" s="195" t="b">
        <f>L134='[1]на 01.11.2014'!O834</f>
        <v>1</v>
      </c>
    </row>
    <row r="135" spans="1:148" s="197" customFormat="1" ht="231.75" customHeight="1" x14ac:dyDescent="0.25">
      <c r="A135" s="627" t="s">
        <v>211</v>
      </c>
      <c r="B135" s="628"/>
      <c r="C135" s="628"/>
      <c r="D135" s="628"/>
      <c r="E135" s="628"/>
      <c r="F135" s="628"/>
      <c r="G135" s="628"/>
      <c r="H135" s="628"/>
      <c r="I135" s="628"/>
      <c r="J135" s="628"/>
      <c r="K135" s="628"/>
      <c r="L135" s="629"/>
      <c r="N135" s="195"/>
      <c r="O135" s="195"/>
      <c r="P135" s="195"/>
    </row>
    <row r="136" spans="1:148" s="34" customFormat="1" ht="84" customHeight="1" x14ac:dyDescent="0.25">
      <c r="A136" s="616">
        <v>18</v>
      </c>
      <c r="B136" s="632" t="str">
        <f>'[1]на 01.11.2014'!B858</f>
        <v>Государственная программа Ханты-Мансийского автономного округа – Югры «Управление государственными финансами в Ханты-Мансийском автономном округе – Югре на 2014-2020 годы» (Сафиоллин А.М.)</v>
      </c>
      <c r="C136" s="29" t="s">
        <v>16</v>
      </c>
      <c r="D136" s="213"/>
      <c r="E136" s="213"/>
      <c r="F136" s="279"/>
      <c r="G136" s="213"/>
      <c r="H136" s="279"/>
      <c r="I136" s="279"/>
      <c r="J136" s="213"/>
      <c r="K136" s="213"/>
      <c r="L136" s="213"/>
      <c r="N136" s="194"/>
      <c r="O136" s="194"/>
      <c r="P136" s="194"/>
    </row>
    <row r="137" spans="1:148" s="34" customFormat="1" ht="84" customHeight="1" x14ac:dyDescent="0.25">
      <c r="A137" s="616"/>
      <c r="B137" s="633"/>
      <c r="C137" s="29" t="s">
        <v>4</v>
      </c>
      <c r="D137" s="213"/>
      <c r="E137" s="213"/>
      <c r="F137" s="279"/>
      <c r="G137" s="213"/>
      <c r="H137" s="279"/>
      <c r="I137" s="279"/>
      <c r="J137" s="213"/>
      <c r="K137" s="213"/>
      <c r="L137" s="213"/>
      <c r="N137" s="194"/>
      <c r="O137" s="194"/>
      <c r="P137" s="194"/>
    </row>
    <row r="138" spans="1:148" s="34" customFormat="1" ht="84" customHeight="1" x14ac:dyDescent="0.25">
      <c r="A138" s="616"/>
      <c r="B138" s="633"/>
      <c r="C138" s="29" t="s">
        <v>30</v>
      </c>
      <c r="D138" s="213"/>
      <c r="E138" s="213"/>
      <c r="F138" s="279"/>
      <c r="G138" s="213"/>
      <c r="H138" s="279"/>
      <c r="I138" s="279"/>
      <c r="J138" s="213"/>
      <c r="K138" s="213"/>
      <c r="L138" s="213"/>
      <c r="N138" s="194"/>
      <c r="O138" s="194"/>
      <c r="P138" s="194"/>
    </row>
    <row r="139" spans="1:148" s="34" customFormat="1" ht="84" customHeight="1" x14ac:dyDescent="0.25">
      <c r="A139" s="616"/>
      <c r="B139" s="633"/>
      <c r="C139" s="321" t="s">
        <v>32</v>
      </c>
      <c r="D139" s="213"/>
      <c r="E139" s="213"/>
      <c r="F139" s="279"/>
      <c r="G139" s="213"/>
      <c r="H139" s="270"/>
      <c r="I139" s="270"/>
      <c r="J139" s="213"/>
      <c r="K139" s="213"/>
      <c r="L139" s="213"/>
      <c r="M139" s="33"/>
      <c r="N139" s="193"/>
      <c r="O139" s="194"/>
      <c r="P139" s="193"/>
      <c r="Q139" s="33"/>
      <c r="R139" s="33"/>
      <c r="S139" s="33"/>
      <c r="T139" s="33"/>
      <c r="U139" s="33"/>
      <c r="V139" s="33"/>
      <c r="W139" s="33"/>
      <c r="X139" s="33"/>
      <c r="Y139" s="33"/>
      <c r="Z139" s="155"/>
      <c r="AA139" s="33"/>
      <c r="AB139" s="155"/>
      <c r="AC139" s="33"/>
      <c r="AD139" s="33"/>
      <c r="AE139" s="33"/>
      <c r="AF139" s="155"/>
      <c r="AG139" s="33"/>
      <c r="AH139" s="155"/>
      <c r="AI139" s="33"/>
      <c r="AJ139" s="33"/>
      <c r="AK139" s="33"/>
      <c r="AL139" s="155"/>
      <c r="AM139" s="33"/>
      <c r="AN139" s="155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155"/>
      <c r="BE139" s="33"/>
      <c r="BF139" s="155"/>
      <c r="BG139" s="33"/>
      <c r="BH139" s="33"/>
      <c r="BI139" s="33"/>
      <c r="BJ139" s="155"/>
      <c r="BK139" s="33"/>
      <c r="BL139" s="155"/>
      <c r="BM139" s="33"/>
      <c r="BN139" s="33"/>
      <c r="BO139" s="33"/>
      <c r="BP139" s="155"/>
      <c r="BQ139" s="33"/>
      <c r="BR139" s="33"/>
      <c r="BS139" s="33"/>
      <c r="BT139" s="33"/>
      <c r="BU139" s="33"/>
      <c r="BV139" s="155"/>
      <c r="BW139" s="33"/>
      <c r="BX139" s="155"/>
      <c r="BY139" s="33"/>
      <c r="BZ139" s="33"/>
      <c r="CA139" s="33"/>
      <c r="CB139" s="33"/>
      <c r="CC139" s="33"/>
      <c r="CD139" s="33"/>
      <c r="CE139" s="33"/>
      <c r="CF139" s="33"/>
      <c r="CG139" s="33"/>
      <c r="CH139" s="155"/>
      <c r="CI139" s="33"/>
      <c r="CJ139" s="155"/>
      <c r="CK139" s="33"/>
      <c r="CL139" s="33"/>
      <c r="CM139" s="33"/>
      <c r="CN139" s="155"/>
      <c r="CO139" s="33"/>
      <c r="CP139" s="155"/>
      <c r="CQ139" s="33"/>
      <c r="CR139" s="33"/>
      <c r="CS139" s="33"/>
      <c r="CT139" s="155"/>
      <c r="CU139" s="33"/>
      <c r="CV139" s="155"/>
      <c r="CW139" s="33"/>
      <c r="CX139" s="33"/>
      <c r="CY139" s="33"/>
      <c r="CZ139" s="155"/>
      <c r="DA139" s="33"/>
      <c r="DB139" s="155"/>
      <c r="DC139" s="33"/>
      <c r="DD139" s="33"/>
      <c r="DE139" s="33"/>
      <c r="DF139" s="155"/>
      <c r="DG139" s="33"/>
      <c r="DH139" s="155"/>
      <c r="DI139" s="33"/>
      <c r="DJ139" s="33"/>
      <c r="DK139" s="33"/>
      <c r="DL139" s="155"/>
      <c r="DM139" s="33"/>
      <c r="DN139" s="155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155"/>
      <c r="EK139" s="33"/>
      <c r="EL139" s="155"/>
      <c r="EM139" s="33"/>
      <c r="EN139" s="33"/>
      <c r="EO139" s="33"/>
      <c r="EP139" s="155"/>
      <c r="EQ139" s="33"/>
      <c r="ER139" s="155"/>
    </row>
    <row r="140" spans="1:148" s="34" customFormat="1" ht="84" customHeight="1" x14ac:dyDescent="0.25">
      <c r="A140" s="616"/>
      <c r="B140" s="633"/>
      <c r="C140" s="31" t="s">
        <v>5</v>
      </c>
      <c r="D140" s="213"/>
      <c r="E140" s="213"/>
      <c r="F140" s="279"/>
      <c r="G140" s="213"/>
      <c r="H140" s="279"/>
      <c r="I140" s="279"/>
      <c r="J140" s="213"/>
      <c r="K140" s="213"/>
      <c r="L140" s="213"/>
      <c r="N140" s="194"/>
      <c r="O140" s="194"/>
      <c r="P140" s="194"/>
    </row>
    <row r="141" spans="1:148" s="197" customFormat="1" ht="84" customHeight="1" x14ac:dyDescent="0.25">
      <c r="A141" s="616"/>
      <c r="B141" s="634"/>
      <c r="C141" s="158" t="s">
        <v>6</v>
      </c>
      <c r="D141" s="207">
        <f>SUM(D136:D140)</f>
        <v>0</v>
      </c>
      <c r="E141" s="207">
        <f>SUM(E136:E140)</f>
        <v>0</v>
      </c>
      <c r="F141" s="218">
        <f>IF(D141=0,0,E141/D141*100)</f>
        <v>0</v>
      </c>
      <c r="G141" s="207">
        <f>SUM(G136:G140)</f>
        <v>0</v>
      </c>
      <c r="H141" s="219">
        <f>IF(D141=0,0,G141/D141*100)</f>
        <v>0</v>
      </c>
      <c r="I141" s="219">
        <f>IF(E141=0,0,G141/E141*100)</f>
        <v>0</v>
      </c>
      <c r="J141" s="207">
        <f t="shared" si="27"/>
        <v>0</v>
      </c>
      <c r="K141" s="207">
        <f t="shared" si="28"/>
        <v>0</v>
      </c>
      <c r="L141" s="207">
        <f>SUM(L136:L140)</f>
        <v>0</v>
      </c>
      <c r="N141" s="195"/>
      <c r="O141" s="195"/>
      <c r="P141" s="195"/>
    </row>
    <row r="142" spans="1:148" s="197" customFormat="1" ht="84" customHeight="1" x14ac:dyDescent="0.25">
      <c r="A142" s="613" t="s">
        <v>114</v>
      </c>
      <c r="B142" s="630"/>
      <c r="C142" s="630"/>
      <c r="D142" s="630"/>
      <c r="E142" s="630"/>
      <c r="F142" s="630"/>
      <c r="G142" s="630"/>
      <c r="H142" s="630"/>
      <c r="I142" s="630"/>
      <c r="J142" s="630"/>
      <c r="K142" s="630"/>
      <c r="L142" s="631"/>
      <c r="N142" s="195"/>
      <c r="O142" s="195"/>
      <c r="P142" s="195"/>
    </row>
    <row r="143" spans="1:148" s="34" customFormat="1" ht="84" customHeight="1" x14ac:dyDescent="0.25">
      <c r="A143" s="616">
        <v>19</v>
      </c>
      <c r="B143" s="617" t="str">
        <f>'[1]на 01.11.2014'!B864</f>
        <v>Государственная программа Ханты-Мансийского автономного округа – Югры «Создание условий для эффективного и ответственного управления муниципальными финансами, повышение устойчивости местных бюджетов Ханты-Мансийского автономного округа – Югры на 2014-2020 годы» (Сафиоллин А.М.)</v>
      </c>
      <c r="C143" s="29" t="s">
        <v>16</v>
      </c>
      <c r="D143" s="206">
        <f>'[1]на 01.11.2014'!H865</f>
        <v>0</v>
      </c>
      <c r="E143" s="206">
        <f>'[1]на 01.11.2014'!I865</f>
        <v>0</v>
      </c>
      <c r="F143" s="205">
        <f t="shared" si="24"/>
        <v>0</v>
      </c>
      <c r="G143" s="206">
        <f>'[1]на 01.11.2014'!K865</f>
        <v>0</v>
      </c>
      <c r="H143" s="205">
        <f t="shared" si="25"/>
        <v>0</v>
      </c>
      <c r="I143" s="205">
        <f t="shared" si="26"/>
        <v>0</v>
      </c>
      <c r="J143" s="206">
        <f t="shared" si="27"/>
        <v>0</v>
      </c>
      <c r="K143" s="206">
        <f t="shared" si="28"/>
        <v>0</v>
      </c>
      <c r="L143" s="206">
        <f>'[1]на 01.11.2014'!O865</f>
        <v>0</v>
      </c>
      <c r="N143" s="194"/>
      <c r="O143" s="194"/>
      <c r="P143" s="194"/>
    </row>
    <row r="144" spans="1:148" s="34" customFormat="1" ht="84" customHeight="1" x14ac:dyDescent="0.25">
      <c r="A144" s="616"/>
      <c r="B144" s="617"/>
      <c r="C144" s="29" t="s">
        <v>4</v>
      </c>
      <c r="D144" s="206">
        <f>'[1]на 01.11.2014'!H866</f>
        <v>6000</v>
      </c>
      <c r="E144" s="206">
        <f>'[1]на 01.11.2014'!I866</f>
        <v>6000</v>
      </c>
      <c r="F144" s="205">
        <f t="shared" si="24"/>
        <v>100</v>
      </c>
      <c r="G144" s="206">
        <f>'[1]на 01.11.2014'!K866</f>
        <v>5940</v>
      </c>
      <c r="H144" s="205">
        <f t="shared" si="25"/>
        <v>99</v>
      </c>
      <c r="I144" s="205">
        <f t="shared" si="26"/>
        <v>99</v>
      </c>
      <c r="J144" s="206">
        <f t="shared" si="27"/>
        <v>60</v>
      </c>
      <c r="K144" s="206">
        <f t="shared" si="28"/>
        <v>60</v>
      </c>
      <c r="L144" s="206">
        <f>'[1]на 01.11.2014'!O866</f>
        <v>60</v>
      </c>
      <c r="N144" s="194"/>
      <c r="O144" s="194"/>
      <c r="P144" s="194"/>
    </row>
    <row r="145" spans="1:148" s="34" customFormat="1" ht="84" customHeight="1" x14ac:dyDescent="0.25">
      <c r="A145" s="616"/>
      <c r="B145" s="617"/>
      <c r="C145" s="29" t="s">
        <v>30</v>
      </c>
      <c r="D145" s="206">
        <f>'[1]на 01.11.2014'!H867</f>
        <v>60.61</v>
      </c>
      <c r="E145" s="206">
        <f>'[1]на 01.11.2014'!I867</f>
        <v>59.99</v>
      </c>
      <c r="F145" s="205">
        <f t="shared" si="24"/>
        <v>99</v>
      </c>
      <c r="G145" s="206">
        <f>'[1]на 01.11.2014'!K867</f>
        <v>59.99</v>
      </c>
      <c r="H145" s="205">
        <f t="shared" si="25"/>
        <v>99</v>
      </c>
      <c r="I145" s="205">
        <f t="shared" si="26"/>
        <v>100</v>
      </c>
      <c r="J145" s="206">
        <f t="shared" si="27"/>
        <v>0.62</v>
      </c>
      <c r="K145" s="206">
        <f t="shared" si="28"/>
        <v>0</v>
      </c>
      <c r="L145" s="206">
        <f>'[1]на 01.11.2014'!O867</f>
        <v>0.62</v>
      </c>
      <c r="N145" s="194"/>
      <c r="O145" s="194"/>
      <c r="P145" s="194"/>
    </row>
    <row r="146" spans="1:148" s="34" customFormat="1" ht="84" customHeight="1" x14ac:dyDescent="0.25">
      <c r="A146" s="616"/>
      <c r="B146" s="617"/>
      <c r="C146" s="321" t="s">
        <v>32</v>
      </c>
      <c r="D146" s="206">
        <f>'[1]на 01.11.2014'!H868</f>
        <v>0</v>
      </c>
      <c r="E146" s="206">
        <f>'[1]на 01.11.2014'!I868</f>
        <v>0</v>
      </c>
      <c r="F146" s="205">
        <f t="shared" si="24"/>
        <v>0</v>
      </c>
      <c r="G146" s="206">
        <f>'[1]на 01.11.2014'!K868</f>
        <v>0</v>
      </c>
      <c r="H146" s="205">
        <f t="shared" si="25"/>
        <v>0</v>
      </c>
      <c r="I146" s="205">
        <f t="shared" si="26"/>
        <v>0</v>
      </c>
      <c r="J146" s="206">
        <f t="shared" si="27"/>
        <v>0</v>
      </c>
      <c r="K146" s="206">
        <f t="shared" si="28"/>
        <v>0</v>
      </c>
      <c r="L146" s="206">
        <f>'[1]на 01.11.2014'!O868</f>
        <v>0</v>
      </c>
      <c r="M146" s="33"/>
      <c r="N146" s="193"/>
      <c r="O146" s="194"/>
      <c r="P146" s="193"/>
      <c r="Q146" s="33"/>
      <c r="R146" s="33"/>
      <c r="S146" s="33"/>
      <c r="T146" s="33"/>
      <c r="U146" s="33"/>
      <c r="V146" s="33"/>
      <c r="W146" s="33"/>
      <c r="X146" s="33"/>
      <c r="Y146" s="33"/>
      <c r="Z146" s="155"/>
      <c r="AA146" s="33"/>
      <c r="AB146" s="155"/>
      <c r="AC146" s="33"/>
      <c r="AD146" s="33"/>
      <c r="AE146" s="33"/>
      <c r="AF146" s="155"/>
      <c r="AG146" s="33"/>
      <c r="AH146" s="155"/>
      <c r="AI146" s="33"/>
      <c r="AJ146" s="33"/>
      <c r="AK146" s="33"/>
      <c r="AL146" s="155"/>
      <c r="AM146" s="33"/>
      <c r="AN146" s="155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155"/>
      <c r="BE146" s="33"/>
      <c r="BF146" s="155"/>
      <c r="BG146" s="33"/>
      <c r="BH146" s="33"/>
      <c r="BI146" s="33"/>
      <c r="BJ146" s="155"/>
      <c r="BK146" s="33"/>
      <c r="BL146" s="155"/>
      <c r="BM146" s="33"/>
      <c r="BN146" s="33"/>
      <c r="BO146" s="33"/>
      <c r="BP146" s="155"/>
      <c r="BQ146" s="33"/>
      <c r="BR146" s="33"/>
      <c r="BS146" s="33"/>
      <c r="BT146" s="33"/>
      <c r="BU146" s="33"/>
      <c r="BV146" s="155"/>
      <c r="BW146" s="33"/>
      <c r="BX146" s="155"/>
      <c r="BY146" s="33"/>
      <c r="BZ146" s="33"/>
      <c r="CA146" s="33"/>
      <c r="CB146" s="33"/>
      <c r="CC146" s="33"/>
      <c r="CD146" s="33"/>
      <c r="CE146" s="33"/>
      <c r="CF146" s="33"/>
      <c r="CG146" s="33"/>
      <c r="CH146" s="155"/>
      <c r="CI146" s="33"/>
      <c r="CJ146" s="155"/>
      <c r="CK146" s="33"/>
      <c r="CL146" s="33"/>
      <c r="CM146" s="33"/>
      <c r="CN146" s="155"/>
      <c r="CO146" s="33"/>
      <c r="CP146" s="155"/>
      <c r="CQ146" s="33"/>
      <c r="CR146" s="33"/>
      <c r="CS146" s="33"/>
      <c r="CT146" s="155"/>
      <c r="CU146" s="33"/>
      <c r="CV146" s="155"/>
      <c r="CW146" s="33"/>
      <c r="CX146" s="33"/>
      <c r="CY146" s="33"/>
      <c r="CZ146" s="155"/>
      <c r="DA146" s="33"/>
      <c r="DB146" s="155"/>
      <c r="DC146" s="33"/>
      <c r="DD146" s="33"/>
      <c r="DE146" s="33"/>
      <c r="DF146" s="155"/>
      <c r="DG146" s="33"/>
      <c r="DH146" s="155"/>
      <c r="DI146" s="33"/>
      <c r="DJ146" s="33"/>
      <c r="DK146" s="33"/>
      <c r="DL146" s="155"/>
      <c r="DM146" s="33"/>
      <c r="DN146" s="155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155"/>
      <c r="EK146" s="33"/>
      <c r="EL146" s="155"/>
      <c r="EM146" s="33"/>
      <c r="EN146" s="33"/>
      <c r="EO146" s="33"/>
      <c r="EP146" s="155"/>
      <c r="EQ146" s="33"/>
      <c r="ER146" s="155"/>
    </row>
    <row r="147" spans="1:148" s="34" customFormat="1" ht="84" customHeight="1" x14ac:dyDescent="0.25">
      <c r="A147" s="616"/>
      <c r="B147" s="617"/>
      <c r="C147" s="31" t="s">
        <v>5</v>
      </c>
      <c r="D147" s="206">
        <f>'[1]на 01.11.2014'!H869</f>
        <v>0</v>
      </c>
      <c r="E147" s="206">
        <f>'[1]на 01.11.2014'!I869</f>
        <v>0</v>
      </c>
      <c r="F147" s="205">
        <f t="shared" si="24"/>
        <v>0</v>
      </c>
      <c r="G147" s="206">
        <f>'[1]на 01.11.2014'!K869</f>
        <v>0</v>
      </c>
      <c r="H147" s="205">
        <f t="shared" si="25"/>
        <v>0</v>
      </c>
      <c r="I147" s="205">
        <f t="shared" si="26"/>
        <v>0</v>
      </c>
      <c r="J147" s="206">
        <f t="shared" si="27"/>
        <v>0</v>
      </c>
      <c r="K147" s="206">
        <f t="shared" si="28"/>
        <v>0</v>
      </c>
      <c r="L147" s="206">
        <f>'[1]на 01.11.2014'!O869</f>
        <v>0</v>
      </c>
      <c r="N147" s="194"/>
      <c r="O147" s="194"/>
      <c r="P147" s="194"/>
    </row>
    <row r="148" spans="1:148" s="197" customFormat="1" ht="84" customHeight="1" x14ac:dyDescent="0.25">
      <c r="A148" s="616"/>
      <c r="B148" s="617"/>
      <c r="C148" s="158" t="s">
        <v>6</v>
      </c>
      <c r="D148" s="207">
        <f>SUM(D143:D147)</f>
        <v>6060.61</v>
      </c>
      <c r="E148" s="207">
        <f>SUM(E143:E147)</f>
        <v>6059.99</v>
      </c>
      <c r="F148" s="209">
        <f t="shared" si="24"/>
        <v>100</v>
      </c>
      <c r="G148" s="207">
        <f>SUM(G143:G147)</f>
        <v>5999.99</v>
      </c>
      <c r="H148" s="209">
        <f t="shared" si="25"/>
        <v>99</v>
      </c>
      <c r="I148" s="209">
        <f t="shared" si="26"/>
        <v>99</v>
      </c>
      <c r="J148" s="207">
        <f t="shared" si="27"/>
        <v>60.62</v>
      </c>
      <c r="K148" s="207">
        <f t="shared" si="28"/>
        <v>60</v>
      </c>
      <c r="L148" s="207">
        <f>SUM(L143:L147)</f>
        <v>60.62</v>
      </c>
      <c r="N148" s="267" t="b">
        <f>'[1]на 01.11.2014'!H864=D148</f>
        <v>1</v>
      </c>
      <c r="O148" s="195" t="b">
        <f>E148='[1]на 01.11.2014'!I864</f>
        <v>1</v>
      </c>
      <c r="P148" s="195" t="b">
        <f>G148='[1]на 01.11.2014'!K864</f>
        <v>1</v>
      </c>
    </row>
    <row r="149" spans="1:148" s="197" customFormat="1" ht="233.25" customHeight="1" x14ac:dyDescent="0.25">
      <c r="A149" s="613" t="s">
        <v>232</v>
      </c>
      <c r="B149" s="630"/>
      <c r="C149" s="630"/>
      <c r="D149" s="630"/>
      <c r="E149" s="630"/>
      <c r="F149" s="630"/>
      <c r="G149" s="630"/>
      <c r="H149" s="630"/>
      <c r="I149" s="630"/>
      <c r="J149" s="630"/>
      <c r="K149" s="630"/>
      <c r="L149" s="631"/>
      <c r="N149" s="195"/>
      <c r="O149" s="195"/>
      <c r="P149" s="195"/>
    </row>
    <row r="150" spans="1:148" s="34" customFormat="1" ht="84" customHeight="1" x14ac:dyDescent="0.25">
      <c r="A150" s="616">
        <v>20</v>
      </c>
      <c r="B150" s="632" t="str">
        <f>'[1]на 01.11.2014'!B882</f>
        <v>Государственная программа Ханты-Мансийского автономного округа – Югры «Развитие и использование минерально-сырьевой базы Ханты-Мансийского автономного округа – Югры на 2014-2020 годы»  (Базаров В.В.)</v>
      </c>
      <c r="C150" s="29" t="s">
        <v>16</v>
      </c>
      <c r="D150" s="280"/>
      <c r="E150" s="280"/>
      <c r="F150" s="281"/>
      <c r="G150" s="280"/>
      <c r="H150" s="281"/>
      <c r="I150" s="282"/>
      <c r="J150" s="280"/>
      <c r="K150" s="280"/>
      <c r="L150" s="280"/>
      <c r="N150" s="194"/>
      <c r="O150" s="194"/>
      <c r="P150" s="194"/>
    </row>
    <row r="151" spans="1:148" s="34" customFormat="1" ht="84" customHeight="1" x14ac:dyDescent="0.25">
      <c r="A151" s="616"/>
      <c r="B151" s="633"/>
      <c r="C151" s="29" t="s">
        <v>4</v>
      </c>
      <c r="D151" s="213"/>
      <c r="E151" s="213"/>
      <c r="F151" s="214"/>
      <c r="G151" s="213"/>
      <c r="H151" s="214"/>
      <c r="I151" s="215"/>
      <c r="J151" s="213"/>
      <c r="K151" s="213"/>
      <c r="L151" s="213"/>
      <c r="N151" s="194"/>
      <c r="O151" s="194"/>
      <c r="P151" s="194"/>
    </row>
    <row r="152" spans="1:148" s="34" customFormat="1" ht="84" customHeight="1" x14ac:dyDescent="0.25">
      <c r="A152" s="616"/>
      <c r="B152" s="633"/>
      <c r="C152" s="29" t="s">
        <v>30</v>
      </c>
      <c r="D152" s="213"/>
      <c r="E152" s="213"/>
      <c r="F152" s="214"/>
      <c r="G152" s="213"/>
      <c r="H152" s="214"/>
      <c r="I152" s="215"/>
      <c r="J152" s="213"/>
      <c r="K152" s="213"/>
      <c r="L152" s="213"/>
      <c r="N152" s="194"/>
      <c r="O152" s="194"/>
      <c r="P152" s="194"/>
    </row>
    <row r="153" spans="1:148" s="34" customFormat="1" ht="84" customHeight="1" x14ac:dyDescent="0.25">
      <c r="A153" s="616"/>
      <c r="B153" s="633"/>
      <c r="C153" s="321" t="s">
        <v>32</v>
      </c>
      <c r="D153" s="213"/>
      <c r="E153" s="213"/>
      <c r="F153" s="214"/>
      <c r="G153" s="213"/>
      <c r="H153" s="214"/>
      <c r="I153" s="214"/>
      <c r="J153" s="213"/>
      <c r="K153" s="213"/>
      <c r="L153" s="213"/>
      <c r="M153" s="33"/>
      <c r="N153" s="193"/>
      <c r="O153" s="194"/>
      <c r="P153" s="193"/>
      <c r="Q153" s="33"/>
      <c r="R153" s="33"/>
      <c r="S153" s="33"/>
      <c r="T153" s="33"/>
      <c r="U153" s="33"/>
      <c r="V153" s="33"/>
      <c r="W153" s="33"/>
      <c r="X153" s="33"/>
      <c r="Y153" s="33"/>
      <c r="Z153" s="155"/>
      <c r="AA153" s="33"/>
      <c r="AB153" s="155"/>
      <c r="AC153" s="33"/>
      <c r="AD153" s="33"/>
      <c r="AE153" s="33"/>
      <c r="AF153" s="155"/>
      <c r="AG153" s="33"/>
      <c r="AH153" s="155"/>
      <c r="AI153" s="33"/>
      <c r="AJ153" s="33"/>
      <c r="AK153" s="33"/>
      <c r="AL153" s="155"/>
      <c r="AM153" s="33"/>
      <c r="AN153" s="155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155"/>
      <c r="BE153" s="33"/>
      <c r="BF153" s="155"/>
      <c r="BG153" s="33"/>
      <c r="BH153" s="33"/>
      <c r="BI153" s="33"/>
      <c r="BJ153" s="155"/>
      <c r="BK153" s="33"/>
      <c r="BL153" s="155"/>
      <c r="BM153" s="33"/>
      <c r="BN153" s="33"/>
      <c r="BO153" s="33"/>
      <c r="BP153" s="155"/>
      <c r="BQ153" s="33"/>
      <c r="BR153" s="33"/>
      <c r="BS153" s="33"/>
      <c r="BT153" s="33"/>
      <c r="BU153" s="33"/>
      <c r="BV153" s="155"/>
      <c r="BW153" s="33"/>
      <c r="BX153" s="155"/>
      <c r="BY153" s="33"/>
      <c r="BZ153" s="33"/>
      <c r="CA153" s="33"/>
      <c r="CB153" s="33"/>
      <c r="CC153" s="33"/>
      <c r="CD153" s="33"/>
      <c r="CE153" s="33"/>
      <c r="CF153" s="33"/>
      <c r="CG153" s="33"/>
      <c r="CH153" s="155"/>
      <c r="CI153" s="33"/>
      <c r="CJ153" s="155"/>
      <c r="CK153" s="33"/>
      <c r="CL153" s="33"/>
      <c r="CM153" s="33"/>
      <c r="CN153" s="155"/>
      <c r="CO153" s="33"/>
      <c r="CP153" s="155"/>
      <c r="CQ153" s="33"/>
      <c r="CR153" s="33"/>
      <c r="CS153" s="33"/>
      <c r="CT153" s="155"/>
      <c r="CU153" s="33"/>
      <c r="CV153" s="155"/>
      <c r="CW153" s="33"/>
      <c r="CX153" s="33"/>
      <c r="CY153" s="33"/>
      <c r="CZ153" s="155"/>
      <c r="DA153" s="33"/>
      <c r="DB153" s="155"/>
      <c r="DC153" s="33"/>
      <c r="DD153" s="33"/>
      <c r="DE153" s="33"/>
      <c r="DF153" s="155"/>
      <c r="DG153" s="33"/>
      <c r="DH153" s="155"/>
      <c r="DI153" s="33"/>
      <c r="DJ153" s="33"/>
      <c r="DK153" s="33"/>
      <c r="DL153" s="155"/>
      <c r="DM153" s="33"/>
      <c r="DN153" s="155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155"/>
      <c r="EK153" s="33"/>
      <c r="EL153" s="155"/>
      <c r="EM153" s="33"/>
      <c r="EN153" s="33"/>
      <c r="EO153" s="33"/>
      <c r="EP153" s="155"/>
      <c r="EQ153" s="33"/>
      <c r="ER153" s="155"/>
    </row>
    <row r="154" spans="1:148" s="34" customFormat="1" ht="84" customHeight="1" x14ac:dyDescent="0.25">
      <c r="A154" s="616"/>
      <c r="B154" s="633"/>
      <c r="C154" s="31" t="s">
        <v>5</v>
      </c>
      <c r="D154" s="213"/>
      <c r="E154" s="213"/>
      <c r="F154" s="214"/>
      <c r="G154" s="213"/>
      <c r="H154" s="214"/>
      <c r="I154" s="215"/>
      <c r="J154" s="213"/>
      <c r="K154" s="213"/>
      <c r="L154" s="213"/>
      <c r="N154" s="194"/>
      <c r="O154" s="194"/>
      <c r="P154" s="194"/>
    </row>
    <row r="155" spans="1:148" s="197" customFormat="1" ht="84" customHeight="1" x14ac:dyDescent="0.25">
      <c r="A155" s="616"/>
      <c r="B155" s="634"/>
      <c r="C155" s="158" t="s">
        <v>6</v>
      </c>
      <c r="D155" s="207">
        <f t="shared" ref="D155:L155" si="34">SUM(D150:D154)</f>
        <v>0</v>
      </c>
      <c r="E155" s="207">
        <f t="shared" si="34"/>
        <v>0</v>
      </c>
      <c r="F155" s="216">
        <f t="shared" si="34"/>
        <v>0</v>
      </c>
      <c r="G155" s="207">
        <f t="shared" si="34"/>
        <v>0</v>
      </c>
      <c r="H155" s="216">
        <f t="shared" si="34"/>
        <v>0</v>
      </c>
      <c r="I155" s="216">
        <f t="shared" si="34"/>
        <v>0</v>
      </c>
      <c r="J155" s="207">
        <f t="shared" si="34"/>
        <v>0</v>
      </c>
      <c r="K155" s="207">
        <f t="shared" si="34"/>
        <v>0</v>
      </c>
      <c r="L155" s="207">
        <f t="shared" si="34"/>
        <v>0</v>
      </c>
      <c r="N155" s="195"/>
      <c r="O155" s="195"/>
      <c r="P155" s="195"/>
    </row>
    <row r="156" spans="1:148" s="197" customFormat="1" ht="84" customHeight="1" x14ac:dyDescent="0.25">
      <c r="A156" s="635" t="s">
        <v>114</v>
      </c>
      <c r="B156" s="636"/>
      <c r="C156" s="636"/>
      <c r="D156" s="636"/>
      <c r="E156" s="636"/>
      <c r="F156" s="636"/>
      <c r="G156" s="636"/>
      <c r="H156" s="636"/>
      <c r="I156" s="636"/>
      <c r="J156" s="636"/>
      <c r="K156" s="636"/>
      <c r="L156" s="637"/>
      <c r="N156" s="195"/>
      <c r="O156" s="195"/>
      <c r="P156" s="195"/>
    </row>
    <row r="157" spans="1:148" s="34" customFormat="1" ht="84" customHeight="1" x14ac:dyDescent="0.25">
      <c r="A157" s="616">
        <v>21</v>
      </c>
      <c r="B157" s="617" t="str">
        <f>'[1]на 01.11.2014'!B888</f>
        <v>Государственная программа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2014-2020 годах»  (Клочков В.Д.)</v>
      </c>
      <c r="C157" s="29" t="s">
        <v>16</v>
      </c>
      <c r="D157" s="213">
        <f>'[1]на 01.11.2014'!H889</f>
        <v>0</v>
      </c>
      <c r="E157" s="213">
        <f>'[1]на 01.11.2014'!I889</f>
        <v>0</v>
      </c>
      <c r="F157" s="214">
        <f t="shared" si="24"/>
        <v>0</v>
      </c>
      <c r="G157" s="213">
        <f>'[1]на 01.11.2014'!K889</f>
        <v>0</v>
      </c>
      <c r="H157" s="214">
        <f t="shared" si="25"/>
        <v>0</v>
      </c>
      <c r="I157" s="214">
        <f t="shared" si="26"/>
        <v>0</v>
      </c>
      <c r="J157" s="213">
        <f t="shared" si="27"/>
        <v>0</v>
      </c>
      <c r="K157" s="213">
        <f t="shared" si="28"/>
        <v>0</v>
      </c>
      <c r="L157" s="213">
        <f>'[1]на 01.11.2014'!O889</f>
        <v>0</v>
      </c>
      <c r="N157" s="194"/>
      <c r="O157" s="194"/>
      <c r="P157" s="194"/>
    </row>
    <row r="158" spans="1:148" s="34" customFormat="1" ht="84" customHeight="1" x14ac:dyDescent="0.25">
      <c r="A158" s="616"/>
      <c r="B158" s="617"/>
      <c r="C158" s="29" t="s">
        <v>4</v>
      </c>
      <c r="D158" s="213">
        <f>'[1]на 01.11.2014'!H890</f>
        <v>7429.4</v>
      </c>
      <c r="E158" s="213">
        <f>'[1]на 01.11.2014'!I890</f>
        <v>5481.55</v>
      </c>
      <c r="F158" s="214">
        <f t="shared" ref="F158:F169" si="35">IF(D158=0,0,E158/D158*100)</f>
        <v>74</v>
      </c>
      <c r="G158" s="213">
        <f>'[1]на 01.11.2014'!K890</f>
        <v>945.54</v>
      </c>
      <c r="H158" s="214">
        <f t="shared" ref="H158:H169" si="36">IF(D158=0,0,G158/D158*100)</f>
        <v>13</v>
      </c>
      <c r="I158" s="214">
        <f t="shared" ref="I158:I169" si="37">IF(E158=0,0,G158/E158*100)</f>
        <v>17</v>
      </c>
      <c r="J158" s="213">
        <f t="shared" ref="J158:J169" si="38">D158-G158</f>
        <v>6483.86</v>
      </c>
      <c r="K158" s="213">
        <f t="shared" ref="K158:K177" si="39">E158-G158</f>
        <v>4536.01</v>
      </c>
      <c r="L158" s="213">
        <f>'[1]на 01.11.2014'!O890</f>
        <v>1173.4000000000001</v>
      </c>
      <c r="N158" s="194"/>
      <c r="O158" s="194"/>
      <c r="P158" s="194"/>
    </row>
    <row r="159" spans="1:148" s="34" customFormat="1" ht="84" customHeight="1" x14ac:dyDescent="0.25">
      <c r="A159" s="616"/>
      <c r="B159" s="617"/>
      <c r="C159" s="29" t="s">
        <v>30</v>
      </c>
      <c r="D159" s="213">
        <f>'[1]на 01.11.2014'!H891</f>
        <v>0</v>
      </c>
      <c r="E159" s="213">
        <f>'[1]на 01.11.2014'!I891</f>
        <v>0</v>
      </c>
      <c r="F159" s="214">
        <f t="shared" si="35"/>
        <v>0</v>
      </c>
      <c r="G159" s="213">
        <f>'[1]на 01.11.2014'!K891</f>
        <v>0</v>
      </c>
      <c r="H159" s="214">
        <f t="shared" si="36"/>
        <v>0</v>
      </c>
      <c r="I159" s="214">
        <f t="shared" si="37"/>
        <v>0</v>
      </c>
      <c r="J159" s="213">
        <f t="shared" si="38"/>
        <v>0</v>
      </c>
      <c r="K159" s="213">
        <f t="shared" si="39"/>
        <v>0</v>
      </c>
      <c r="L159" s="213">
        <f>'[1]на 01.11.2014'!O891</f>
        <v>0</v>
      </c>
      <c r="N159" s="194"/>
      <c r="O159" s="194"/>
      <c r="P159" s="194"/>
    </row>
    <row r="160" spans="1:148" s="34" customFormat="1" ht="84" customHeight="1" x14ac:dyDescent="0.25">
      <c r="A160" s="616"/>
      <c r="B160" s="617"/>
      <c r="C160" s="321" t="s">
        <v>32</v>
      </c>
      <c r="D160" s="213">
        <f>'[1]на 01.11.2014'!H892</f>
        <v>0</v>
      </c>
      <c r="E160" s="213">
        <f>'[1]на 01.11.2014'!I892</f>
        <v>0</v>
      </c>
      <c r="F160" s="214">
        <f t="shared" si="35"/>
        <v>0</v>
      </c>
      <c r="G160" s="213">
        <f>'[1]на 01.11.2014'!K892</f>
        <v>0</v>
      </c>
      <c r="H160" s="214">
        <f t="shared" si="36"/>
        <v>0</v>
      </c>
      <c r="I160" s="214">
        <f t="shared" si="37"/>
        <v>0</v>
      </c>
      <c r="J160" s="213">
        <f t="shared" si="38"/>
        <v>0</v>
      </c>
      <c r="K160" s="213">
        <f t="shared" si="39"/>
        <v>0</v>
      </c>
      <c r="L160" s="213">
        <f>'[1]на 01.11.2014'!O892</f>
        <v>0</v>
      </c>
      <c r="M160" s="33"/>
      <c r="N160" s="193"/>
      <c r="O160" s="194"/>
      <c r="P160" s="193"/>
      <c r="Q160" s="33"/>
      <c r="R160" s="33"/>
      <c r="S160" s="33"/>
      <c r="T160" s="33"/>
      <c r="U160" s="33"/>
      <c r="V160" s="33"/>
      <c r="W160" s="33"/>
      <c r="X160" s="33"/>
      <c r="Y160" s="33"/>
      <c r="Z160" s="155"/>
      <c r="AA160" s="33"/>
      <c r="AB160" s="155"/>
      <c r="AC160" s="33"/>
      <c r="AD160" s="33"/>
      <c r="AE160" s="33"/>
      <c r="AF160" s="155"/>
      <c r="AG160" s="33"/>
      <c r="AH160" s="155"/>
      <c r="AI160" s="33"/>
      <c r="AJ160" s="33"/>
      <c r="AK160" s="33"/>
      <c r="AL160" s="155"/>
      <c r="AM160" s="33"/>
      <c r="AN160" s="155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155"/>
      <c r="BE160" s="33"/>
      <c r="BF160" s="155"/>
      <c r="BG160" s="33"/>
      <c r="BH160" s="33"/>
      <c r="BI160" s="33"/>
      <c r="BJ160" s="155"/>
      <c r="BK160" s="33"/>
      <c r="BL160" s="155"/>
      <c r="BM160" s="33"/>
      <c r="BN160" s="33"/>
      <c r="BO160" s="33"/>
      <c r="BP160" s="155"/>
      <c r="BQ160" s="33"/>
      <c r="BR160" s="33"/>
      <c r="BS160" s="33"/>
      <c r="BT160" s="33"/>
      <c r="BU160" s="33"/>
      <c r="BV160" s="155"/>
      <c r="BW160" s="33"/>
      <c r="BX160" s="155"/>
      <c r="BY160" s="33"/>
      <c r="BZ160" s="33"/>
      <c r="CA160" s="33"/>
      <c r="CB160" s="33"/>
      <c r="CC160" s="33"/>
      <c r="CD160" s="33"/>
      <c r="CE160" s="33"/>
      <c r="CF160" s="33"/>
      <c r="CG160" s="33"/>
      <c r="CH160" s="155"/>
      <c r="CI160" s="33"/>
      <c r="CJ160" s="155"/>
      <c r="CK160" s="33"/>
      <c r="CL160" s="33"/>
      <c r="CM160" s="33"/>
      <c r="CN160" s="155"/>
      <c r="CO160" s="33"/>
      <c r="CP160" s="155"/>
      <c r="CQ160" s="33"/>
      <c r="CR160" s="33"/>
      <c r="CS160" s="33"/>
      <c r="CT160" s="155"/>
      <c r="CU160" s="33"/>
      <c r="CV160" s="155"/>
      <c r="CW160" s="33"/>
      <c r="CX160" s="33"/>
      <c r="CY160" s="33"/>
      <c r="CZ160" s="155"/>
      <c r="DA160" s="33"/>
      <c r="DB160" s="155"/>
      <c r="DC160" s="33"/>
      <c r="DD160" s="33"/>
      <c r="DE160" s="33"/>
      <c r="DF160" s="155"/>
      <c r="DG160" s="33"/>
      <c r="DH160" s="155"/>
      <c r="DI160" s="33"/>
      <c r="DJ160" s="33"/>
      <c r="DK160" s="33"/>
      <c r="DL160" s="155"/>
      <c r="DM160" s="33"/>
      <c r="DN160" s="155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155"/>
      <c r="EK160" s="33"/>
      <c r="EL160" s="155"/>
      <c r="EM160" s="33"/>
      <c r="EN160" s="33"/>
      <c r="EO160" s="33"/>
      <c r="EP160" s="155"/>
      <c r="EQ160" s="33"/>
      <c r="ER160" s="155"/>
    </row>
    <row r="161" spans="1:148" s="34" customFormat="1" ht="84" customHeight="1" x14ac:dyDescent="0.25">
      <c r="A161" s="616"/>
      <c r="B161" s="617"/>
      <c r="C161" s="31" t="s">
        <v>5</v>
      </c>
      <c r="D161" s="213">
        <f>'[1]на 01.11.2014'!H893</f>
        <v>0</v>
      </c>
      <c r="E161" s="213">
        <f>'[1]на 01.11.2014'!I893</f>
        <v>0</v>
      </c>
      <c r="F161" s="214">
        <f t="shared" si="35"/>
        <v>0</v>
      </c>
      <c r="G161" s="213">
        <f>'[1]на 01.11.2014'!K893</f>
        <v>0</v>
      </c>
      <c r="H161" s="214">
        <f t="shared" si="36"/>
        <v>0</v>
      </c>
      <c r="I161" s="214">
        <f t="shared" si="37"/>
        <v>0</v>
      </c>
      <c r="J161" s="213">
        <f t="shared" si="38"/>
        <v>0</v>
      </c>
      <c r="K161" s="213">
        <f t="shared" si="39"/>
        <v>0</v>
      </c>
      <c r="L161" s="213">
        <f>'[1]на 01.11.2014'!O893</f>
        <v>0</v>
      </c>
      <c r="N161" s="194"/>
      <c r="O161" s="194"/>
      <c r="P161" s="194"/>
    </row>
    <row r="162" spans="1:148" s="197" customFormat="1" ht="84" customHeight="1" x14ac:dyDescent="0.25">
      <c r="A162" s="616"/>
      <c r="B162" s="617"/>
      <c r="C162" s="158" t="s">
        <v>6</v>
      </c>
      <c r="D162" s="207">
        <f>SUM(D157:D161)</f>
        <v>7429.4</v>
      </c>
      <c r="E162" s="207">
        <f>SUM(E157:E161)</f>
        <v>5481.55</v>
      </c>
      <c r="F162" s="209">
        <f t="shared" si="35"/>
        <v>74</v>
      </c>
      <c r="G162" s="207">
        <f>SUM(G157:G161)</f>
        <v>945.54</v>
      </c>
      <c r="H162" s="209">
        <f t="shared" si="36"/>
        <v>13</v>
      </c>
      <c r="I162" s="209">
        <f t="shared" si="37"/>
        <v>17</v>
      </c>
      <c r="J162" s="207">
        <f t="shared" si="38"/>
        <v>6483.86</v>
      </c>
      <c r="K162" s="207">
        <f t="shared" si="39"/>
        <v>4536.01</v>
      </c>
      <c r="L162" s="207">
        <f>SUM(L157:L161)</f>
        <v>1173.4000000000001</v>
      </c>
      <c r="N162" s="195" t="b">
        <f>D162='[1]на 01.11.2014'!H888</f>
        <v>1</v>
      </c>
      <c r="O162" s="195" t="b">
        <f>E162='[1]на 01.11.2014'!I888</f>
        <v>1</v>
      </c>
      <c r="P162" s="195" t="b">
        <f>L162='[1]на 01.11.2014'!O888</f>
        <v>1</v>
      </c>
    </row>
    <row r="163" spans="1:148" s="197" customFormat="1" ht="310.5" customHeight="1" x14ac:dyDescent="0.25">
      <c r="A163" s="613" t="s">
        <v>233</v>
      </c>
      <c r="B163" s="614"/>
      <c r="C163" s="614"/>
      <c r="D163" s="614"/>
      <c r="E163" s="614"/>
      <c r="F163" s="614"/>
      <c r="G163" s="614"/>
      <c r="H163" s="614"/>
      <c r="I163" s="614"/>
      <c r="J163" s="614"/>
      <c r="K163" s="614"/>
      <c r="L163" s="615"/>
      <c r="N163" s="195"/>
      <c r="O163" s="195"/>
      <c r="P163" s="195"/>
    </row>
    <row r="164" spans="1:148" s="34" customFormat="1" ht="84" customHeight="1" x14ac:dyDescent="0.25">
      <c r="A164" s="616">
        <v>22</v>
      </c>
      <c r="B164" s="617" t="str">
        <f>'[1]на 01.11.2014'!B924</f>
        <v>Государственная программа "Развитие здравоохранения  на 2014-2020 годы" (Пелевин А.Р.)</v>
      </c>
      <c r="C164" s="29" t="s">
        <v>16</v>
      </c>
      <c r="D164" s="213">
        <f>'[1]на 01.11.2014'!H925</f>
        <v>0</v>
      </c>
      <c r="E164" s="213">
        <f>'[1]на 01.11.2014'!I925</f>
        <v>0</v>
      </c>
      <c r="F164" s="214">
        <f t="shared" si="35"/>
        <v>0</v>
      </c>
      <c r="G164" s="213">
        <f>'[1]на 01.11.2014'!K925</f>
        <v>0</v>
      </c>
      <c r="H164" s="214">
        <f t="shared" si="36"/>
        <v>0</v>
      </c>
      <c r="I164" s="214">
        <f t="shared" si="37"/>
        <v>0</v>
      </c>
      <c r="J164" s="213">
        <f t="shared" si="38"/>
        <v>0</v>
      </c>
      <c r="K164" s="213">
        <f t="shared" si="39"/>
        <v>0</v>
      </c>
      <c r="L164" s="213">
        <f>'[1]на 01.11.2014'!O925</f>
        <v>0</v>
      </c>
      <c r="N164" s="194"/>
      <c r="O164" s="194"/>
      <c r="P164" s="194"/>
    </row>
    <row r="165" spans="1:148" s="34" customFormat="1" ht="84" customHeight="1" x14ac:dyDescent="0.25">
      <c r="A165" s="616"/>
      <c r="B165" s="617"/>
      <c r="C165" s="29" t="s">
        <v>4</v>
      </c>
      <c r="D165" s="213">
        <f>'[1]на 01.11.2014'!H926</f>
        <v>374912</v>
      </c>
      <c r="E165" s="213">
        <f>'[1]на 01.11.2014'!I926</f>
        <v>175617.66</v>
      </c>
      <c r="F165" s="214">
        <f t="shared" si="35"/>
        <v>47</v>
      </c>
      <c r="G165" s="213">
        <f>'[1]на 01.11.2014'!K926</f>
        <v>175617.66</v>
      </c>
      <c r="H165" s="214">
        <f t="shared" si="36"/>
        <v>47</v>
      </c>
      <c r="I165" s="214">
        <f t="shared" si="37"/>
        <v>100</v>
      </c>
      <c r="J165" s="213">
        <f t="shared" si="38"/>
        <v>199294.34</v>
      </c>
      <c r="K165" s="213">
        <f t="shared" si="39"/>
        <v>0</v>
      </c>
      <c r="L165" s="213">
        <f>'[1]на 01.11.2014'!O926</f>
        <v>192</v>
      </c>
      <c r="N165" s="194"/>
      <c r="O165" s="194"/>
      <c r="P165" s="194"/>
    </row>
    <row r="166" spans="1:148" s="34" customFormat="1" ht="84" customHeight="1" x14ac:dyDescent="0.25">
      <c r="A166" s="616"/>
      <c r="B166" s="617"/>
      <c r="C166" s="29" t="s">
        <v>30</v>
      </c>
      <c r="D166" s="213">
        <f>'[1]на 01.11.2014'!H927</f>
        <v>41657</v>
      </c>
      <c r="E166" s="213">
        <f>'[1]на 01.11.2014'!I927</f>
        <v>27700</v>
      </c>
      <c r="F166" s="214">
        <f t="shared" si="35"/>
        <v>66</v>
      </c>
      <c r="G166" s="213">
        <f>'[1]на 01.11.2014'!K927</f>
        <v>27700</v>
      </c>
      <c r="H166" s="214">
        <f t="shared" si="36"/>
        <v>66</v>
      </c>
      <c r="I166" s="214">
        <f t="shared" si="37"/>
        <v>100</v>
      </c>
      <c r="J166" s="213">
        <f t="shared" si="38"/>
        <v>13957</v>
      </c>
      <c r="K166" s="213">
        <f t="shared" si="39"/>
        <v>0</v>
      </c>
      <c r="L166" s="213">
        <f>'[1]на 01.11.2014'!O927</f>
        <v>21</v>
      </c>
      <c r="N166" s="194"/>
      <c r="O166" s="194"/>
      <c r="P166" s="194"/>
    </row>
    <row r="167" spans="1:148" s="34" customFormat="1" ht="84" customHeight="1" x14ac:dyDescent="0.25">
      <c r="A167" s="616"/>
      <c r="B167" s="617"/>
      <c r="C167" s="321" t="s">
        <v>32</v>
      </c>
      <c r="D167" s="213">
        <f>'[1]на 01.11.2014'!H928</f>
        <v>191.59</v>
      </c>
      <c r="E167" s="213">
        <f>'[1]на 01.11.2014'!I928</f>
        <v>0</v>
      </c>
      <c r="F167" s="214">
        <f t="shared" si="35"/>
        <v>0</v>
      </c>
      <c r="G167" s="213">
        <f>'[1]на 01.11.2014'!K928</f>
        <v>0</v>
      </c>
      <c r="H167" s="214">
        <f t="shared" si="36"/>
        <v>0</v>
      </c>
      <c r="I167" s="214">
        <f t="shared" si="37"/>
        <v>0</v>
      </c>
      <c r="J167" s="213">
        <f t="shared" si="38"/>
        <v>191.59</v>
      </c>
      <c r="K167" s="213">
        <f t="shared" si="39"/>
        <v>0</v>
      </c>
      <c r="L167" s="213">
        <f>'[1]на 01.11.2014'!O928</f>
        <v>0</v>
      </c>
      <c r="M167" s="33"/>
      <c r="N167" s="193"/>
      <c r="O167" s="194"/>
      <c r="P167" s="193"/>
      <c r="Q167" s="33"/>
      <c r="R167" s="33"/>
      <c r="S167" s="33"/>
      <c r="T167" s="33"/>
      <c r="U167" s="33"/>
      <c r="V167" s="33"/>
      <c r="W167" s="33"/>
      <c r="X167" s="33"/>
      <c r="Y167" s="33"/>
      <c r="Z167" s="155"/>
      <c r="AA167" s="33"/>
      <c r="AB167" s="155"/>
      <c r="AC167" s="33"/>
      <c r="AD167" s="33"/>
      <c r="AE167" s="33"/>
      <c r="AF167" s="155"/>
      <c r="AG167" s="33"/>
      <c r="AH167" s="155"/>
      <c r="AI167" s="33"/>
      <c r="AJ167" s="33"/>
      <c r="AK167" s="33"/>
      <c r="AL167" s="155"/>
      <c r="AM167" s="33"/>
      <c r="AN167" s="155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155"/>
      <c r="BE167" s="33"/>
      <c r="BF167" s="155"/>
      <c r="BG167" s="33"/>
      <c r="BH167" s="33"/>
      <c r="BI167" s="33"/>
      <c r="BJ167" s="155"/>
      <c r="BK167" s="33"/>
      <c r="BL167" s="155"/>
      <c r="BM167" s="33"/>
      <c r="BN167" s="33"/>
      <c r="BO167" s="33"/>
      <c r="BP167" s="155"/>
      <c r="BQ167" s="33"/>
      <c r="BR167" s="33"/>
      <c r="BS167" s="33"/>
      <c r="BT167" s="33"/>
      <c r="BU167" s="33"/>
      <c r="BV167" s="155"/>
      <c r="BW167" s="33"/>
      <c r="BX167" s="155"/>
      <c r="BY167" s="33"/>
      <c r="BZ167" s="33"/>
      <c r="CA167" s="33"/>
      <c r="CB167" s="33"/>
      <c r="CC167" s="33"/>
      <c r="CD167" s="33"/>
      <c r="CE167" s="33"/>
      <c r="CF167" s="33"/>
      <c r="CG167" s="33"/>
      <c r="CH167" s="155"/>
      <c r="CI167" s="33"/>
      <c r="CJ167" s="155"/>
      <c r="CK167" s="33"/>
      <c r="CL167" s="33"/>
      <c r="CM167" s="33"/>
      <c r="CN167" s="155"/>
      <c r="CO167" s="33"/>
      <c r="CP167" s="155"/>
      <c r="CQ167" s="33"/>
      <c r="CR167" s="33"/>
      <c r="CS167" s="33"/>
      <c r="CT167" s="155"/>
      <c r="CU167" s="33"/>
      <c r="CV167" s="155"/>
      <c r="CW167" s="33"/>
      <c r="CX167" s="33"/>
      <c r="CY167" s="33"/>
      <c r="CZ167" s="155"/>
      <c r="DA167" s="33"/>
      <c r="DB167" s="155"/>
      <c r="DC167" s="33"/>
      <c r="DD167" s="33"/>
      <c r="DE167" s="33"/>
      <c r="DF167" s="155"/>
      <c r="DG167" s="33"/>
      <c r="DH167" s="155"/>
      <c r="DI167" s="33"/>
      <c r="DJ167" s="33"/>
      <c r="DK167" s="33"/>
      <c r="DL167" s="155"/>
      <c r="DM167" s="33"/>
      <c r="DN167" s="155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155"/>
      <c r="EK167" s="33"/>
      <c r="EL167" s="155"/>
      <c r="EM167" s="33"/>
      <c r="EN167" s="33"/>
      <c r="EO167" s="33"/>
      <c r="EP167" s="155"/>
      <c r="EQ167" s="33"/>
      <c r="ER167" s="155"/>
    </row>
    <row r="168" spans="1:148" s="34" customFormat="1" ht="84" customHeight="1" x14ac:dyDescent="0.25">
      <c r="A168" s="616"/>
      <c r="B168" s="617"/>
      <c r="C168" s="31" t="s">
        <v>5</v>
      </c>
      <c r="D168" s="213">
        <f>'[1]на 01.11.2014'!H929</f>
        <v>0</v>
      </c>
      <c r="E168" s="213">
        <f>'[1]на 01.11.2014'!I929</f>
        <v>0</v>
      </c>
      <c r="F168" s="214">
        <f t="shared" si="35"/>
        <v>0</v>
      </c>
      <c r="G168" s="213">
        <f>'[1]на 01.11.2014'!K929</f>
        <v>0</v>
      </c>
      <c r="H168" s="214">
        <f t="shared" si="36"/>
        <v>0</v>
      </c>
      <c r="I168" s="214">
        <f t="shared" si="37"/>
        <v>0</v>
      </c>
      <c r="J168" s="213">
        <f t="shared" si="38"/>
        <v>0</v>
      </c>
      <c r="K168" s="213">
        <f t="shared" si="39"/>
        <v>0</v>
      </c>
      <c r="L168" s="213">
        <f>'[1]на 01.11.2014'!O929</f>
        <v>0</v>
      </c>
      <c r="N168" s="194"/>
      <c r="O168" s="194"/>
      <c r="P168" s="194"/>
    </row>
    <row r="169" spans="1:148" s="34" customFormat="1" ht="84" customHeight="1" x14ac:dyDescent="0.25">
      <c r="A169" s="616"/>
      <c r="B169" s="617"/>
      <c r="C169" s="158" t="s">
        <v>6</v>
      </c>
      <c r="D169" s="207">
        <f>D166+D165+D164+D167</f>
        <v>416760.59</v>
      </c>
      <c r="E169" s="207">
        <f>E166+E165+E164</f>
        <v>203317.66</v>
      </c>
      <c r="F169" s="209">
        <f t="shared" si="35"/>
        <v>49</v>
      </c>
      <c r="G169" s="207">
        <f>G166+G165+G164</f>
        <v>203317.66</v>
      </c>
      <c r="H169" s="209">
        <f t="shared" si="36"/>
        <v>49</v>
      </c>
      <c r="I169" s="209">
        <f t="shared" si="37"/>
        <v>100</v>
      </c>
      <c r="J169" s="207">
        <f t="shared" si="38"/>
        <v>213442.93</v>
      </c>
      <c r="K169" s="207">
        <f t="shared" si="39"/>
        <v>0</v>
      </c>
      <c r="L169" s="207">
        <f>L166+L165+L164</f>
        <v>213</v>
      </c>
      <c r="N169" s="194" t="b">
        <f>D169='[1]на 01.11.2014'!H924</f>
        <v>1</v>
      </c>
      <c r="O169" s="194" t="b">
        <f>E169='[1]на 01.11.2014'!I924</f>
        <v>1</v>
      </c>
      <c r="P169" s="194" t="b">
        <f>L169='[1]на 01.11.2014'!O924</f>
        <v>1</v>
      </c>
    </row>
    <row r="170" spans="1:148" s="34" customFormat="1" ht="331.5" customHeight="1" x14ac:dyDescent="0.25">
      <c r="A170" s="618" t="s">
        <v>234</v>
      </c>
      <c r="B170" s="619"/>
      <c r="C170" s="619"/>
      <c r="D170" s="619"/>
      <c r="E170" s="619"/>
      <c r="F170" s="619"/>
      <c r="G170" s="619"/>
      <c r="H170" s="619"/>
      <c r="I170" s="619"/>
      <c r="J170" s="619"/>
      <c r="K170" s="619"/>
      <c r="L170" s="620"/>
      <c r="N170" s="194"/>
      <c r="O170" s="194"/>
      <c r="P170" s="194"/>
    </row>
    <row r="171" spans="1:148" s="34" customFormat="1" ht="36" hidden="1" customHeight="1" x14ac:dyDescent="0.25">
      <c r="A171" s="621"/>
      <c r="B171" s="622"/>
      <c r="C171" s="622"/>
      <c r="D171" s="622"/>
      <c r="E171" s="622"/>
      <c r="F171" s="622"/>
      <c r="G171" s="622"/>
      <c r="H171" s="622"/>
      <c r="I171" s="622"/>
      <c r="J171" s="622"/>
      <c r="K171" s="623"/>
      <c r="L171" s="225"/>
      <c r="N171" s="194"/>
      <c r="O171" s="194"/>
      <c r="P171" s="194"/>
    </row>
    <row r="172" spans="1:148" s="33" customFormat="1" ht="84" customHeight="1" x14ac:dyDescent="0.25">
      <c r="A172" s="616">
        <v>23</v>
      </c>
      <c r="B172" s="617" t="str">
        <f>'[1]на 01.11.2014'!B942</f>
        <v>Государственная программа "Обеспечение доступным и комфортным жильем жителей Ханты-Мансийского автономного округа - Югры в 2014-2020 годах" ( Фокеев А.А.)</v>
      </c>
      <c r="C172" s="29" t="s">
        <v>16</v>
      </c>
      <c r="D172" s="213">
        <f>'[1]на 01.11.2014'!H943</f>
        <v>11601.98</v>
      </c>
      <c r="E172" s="213">
        <f>'[1]на 01.11.2014'!I943</f>
        <v>7910.2</v>
      </c>
      <c r="F172" s="214">
        <f t="shared" ref="F172:F176" si="40">IF(D172=0,0,E172/D172*100)</f>
        <v>68</v>
      </c>
      <c r="G172" s="213">
        <f>'[1]на 01.11.2014'!K943</f>
        <v>4700.24</v>
      </c>
      <c r="H172" s="214">
        <f t="shared" ref="H172:H176" si="41">IF(D172=0,0,G172/D172*100)</f>
        <v>41</v>
      </c>
      <c r="I172" s="214">
        <f t="shared" ref="I172:I176" si="42">IF(E172=0,0,G172/E172*100)</f>
        <v>59</v>
      </c>
      <c r="J172" s="213">
        <f>D172-G172</f>
        <v>6901.74</v>
      </c>
      <c r="K172" s="213">
        <f t="shared" si="39"/>
        <v>3209.96</v>
      </c>
      <c r="L172" s="213">
        <f>'[1]на 01.11.2014'!O943</f>
        <v>19.190000000000001</v>
      </c>
      <c r="N172" s="194"/>
      <c r="O172" s="194"/>
      <c r="P172" s="194"/>
    </row>
    <row r="173" spans="1:148" s="33" customFormat="1" ht="84" customHeight="1" x14ac:dyDescent="0.25">
      <c r="A173" s="616"/>
      <c r="B173" s="617"/>
      <c r="C173" s="29" t="s">
        <v>4</v>
      </c>
      <c r="D173" s="213">
        <f>'[1]на 01.11.2014'!H944</f>
        <v>502696.44</v>
      </c>
      <c r="E173" s="213">
        <f>'[1]на 01.11.2014'!I944</f>
        <v>89916.41</v>
      </c>
      <c r="F173" s="214">
        <f t="shared" si="40"/>
        <v>18</v>
      </c>
      <c r="G173" s="213">
        <f>'[1]на 01.11.2014'!K944</f>
        <v>81321.710000000006</v>
      </c>
      <c r="H173" s="214">
        <f t="shared" si="41"/>
        <v>16</v>
      </c>
      <c r="I173" s="214">
        <f t="shared" si="42"/>
        <v>90</v>
      </c>
      <c r="J173" s="213">
        <f t="shared" ref="J173:J176" si="43">D173-G173</f>
        <v>421374.73</v>
      </c>
      <c r="K173" s="213">
        <f t="shared" si="39"/>
        <v>8594.7000000000007</v>
      </c>
      <c r="L173" s="213">
        <f>'[1]на 01.11.2014'!O944</f>
        <v>51287.65</v>
      </c>
      <c r="N173" s="194"/>
      <c r="O173" s="194"/>
      <c r="P173" s="194"/>
    </row>
    <row r="174" spans="1:148" s="33" customFormat="1" ht="84" customHeight="1" x14ac:dyDescent="0.25">
      <c r="A174" s="616"/>
      <c r="B174" s="617"/>
      <c r="C174" s="29" t="s">
        <v>30</v>
      </c>
      <c r="D174" s="213">
        <f>'[1]на 01.11.2014'!H945</f>
        <v>60045.25</v>
      </c>
      <c r="E174" s="213">
        <f>'[1]на 01.11.2014'!I945</f>
        <v>15487.95</v>
      </c>
      <c r="F174" s="215">
        <f t="shared" si="40"/>
        <v>25.8</v>
      </c>
      <c r="G174" s="213">
        <f>'[1]на 01.11.2014'!K945</f>
        <v>15487.95</v>
      </c>
      <c r="H174" s="215">
        <f t="shared" si="41"/>
        <v>25.8</v>
      </c>
      <c r="I174" s="214">
        <f t="shared" si="42"/>
        <v>100</v>
      </c>
      <c r="J174" s="213">
        <f t="shared" si="43"/>
        <v>44557.3</v>
      </c>
      <c r="K174" s="213">
        <f t="shared" si="39"/>
        <v>0</v>
      </c>
      <c r="L174" s="213">
        <f>'[1]на 01.11.2014'!O945</f>
        <v>3518.36</v>
      </c>
      <c r="N174" s="194"/>
      <c r="O174" s="194"/>
      <c r="P174" s="194"/>
    </row>
    <row r="175" spans="1:148" s="34" customFormat="1" ht="84" customHeight="1" x14ac:dyDescent="0.25">
      <c r="A175" s="616"/>
      <c r="B175" s="617"/>
      <c r="C175" s="321" t="s">
        <v>32</v>
      </c>
      <c r="D175" s="213">
        <f>'[1]на 01.11.2014'!H946</f>
        <v>13313.52</v>
      </c>
      <c r="E175" s="213">
        <f>'[1]на 01.11.2014'!I946</f>
        <v>11513.28</v>
      </c>
      <c r="F175" s="214">
        <f t="shared" si="40"/>
        <v>86</v>
      </c>
      <c r="G175" s="213">
        <f>'[1]на 01.11.2014'!K946</f>
        <v>11513.28</v>
      </c>
      <c r="H175" s="214">
        <f t="shared" si="41"/>
        <v>86</v>
      </c>
      <c r="I175" s="214">
        <f t="shared" si="42"/>
        <v>100</v>
      </c>
      <c r="J175" s="213">
        <f t="shared" si="43"/>
        <v>1800.24</v>
      </c>
      <c r="K175" s="213">
        <f t="shared" si="39"/>
        <v>0</v>
      </c>
      <c r="L175" s="213">
        <f>'[1]на 01.11.2014'!O946</f>
        <v>287.45999999999998</v>
      </c>
      <c r="M175" s="33"/>
      <c r="N175" s="193"/>
      <c r="O175" s="194"/>
      <c r="P175" s="193"/>
      <c r="Q175" s="33"/>
      <c r="R175" s="33"/>
      <c r="S175" s="33"/>
      <c r="T175" s="33"/>
      <c r="U175" s="33"/>
      <c r="V175" s="33"/>
      <c r="W175" s="33"/>
      <c r="X175" s="33"/>
      <c r="Y175" s="33"/>
      <c r="Z175" s="155"/>
      <c r="AA175" s="33"/>
      <c r="AB175" s="155"/>
      <c r="AC175" s="33"/>
      <c r="AD175" s="33"/>
      <c r="AE175" s="33"/>
      <c r="AF175" s="155"/>
      <c r="AG175" s="33"/>
      <c r="AH175" s="155"/>
      <c r="AI175" s="33"/>
      <c r="AJ175" s="33"/>
      <c r="AK175" s="33"/>
      <c r="AL175" s="155"/>
      <c r="AM175" s="33"/>
      <c r="AN175" s="155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155"/>
      <c r="BE175" s="33"/>
      <c r="BF175" s="155"/>
      <c r="BG175" s="33"/>
      <c r="BH175" s="33"/>
      <c r="BI175" s="33"/>
      <c r="BJ175" s="155"/>
      <c r="BK175" s="33"/>
      <c r="BL175" s="155"/>
      <c r="BM175" s="33"/>
      <c r="BN175" s="33"/>
      <c r="BO175" s="33"/>
      <c r="BP175" s="155"/>
      <c r="BQ175" s="33"/>
      <c r="BR175" s="33"/>
      <c r="BS175" s="33"/>
      <c r="BT175" s="33"/>
      <c r="BU175" s="33"/>
      <c r="BV175" s="155"/>
      <c r="BW175" s="33"/>
      <c r="BX175" s="155"/>
      <c r="BY175" s="33"/>
      <c r="BZ175" s="33"/>
      <c r="CA175" s="33"/>
      <c r="CB175" s="33"/>
      <c r="CC175" s="33"/>
      <c r="CD175" s="33"/>
      <c r="CE175" s="33"/>
      <c r="CF175" s="33"/>
      <c r="CG175" s="33"/>
      <c r="CH175" s="155"/>
      <c r="CI175" s="33"/>
      <c r="CJ175" s="155"/>
      <c r="CK175" s="33"/>
      <c r="CL175" s="33"/>
      <c r="CM175" s="33"/>
      <c r="CN175" s="155"/>
      <c r="CO175" s="33"/>
      <c r="CP175" s="155"/>
      <c r="CQ175" s="33"/>
      <c r="CR175" s="33"/>
      <c r="CS175" s="33"/>
      <c r="CT175" s="155"/>
      <c r="CU175" s="33"/>
      <c r="CV175" s="155"/>
      <c r="CW175" s="33"/>
      <c r="CX175" s="33"/>
      <c r="CY175" s="33"/>
      <c r="CZ175" s="155"/>
      <c r="DA175" s="33"/>
      <c r="DB175" s="155"/>
      <c r="DC175" s="33"/>
      <c r="DD175" s="33"/>
      <c r="DE175" s="33"/>
      <c r="DF175" s="155"/>
      <c r="DG175" s="33"/>
      <c r="DH175" s="155"/>
      <c r="DI175" s="33"/>
      <c r="DJ175" s="33"/>
      <c r="DK175" s="33"/>
      <c r="DL175" s="155"/>
      <c r="DM175" s="33"/>
      <c r="DN175" s="155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155"/>
      <c r="EK175" s="33"/>
      <c r="EL175" s="155"/>
      <c r="EM175" s="33"/>
      <c r="EN175" s="33"/>
      <c r="EO175" s="33"/>
      <c r="EP175" s="155"/>
      <c r="EQ175" s="33"/>
      <c r="ER175" s="155"/>
    </row>
    <row r="176" spans="1:148" s="33" customFormat="1" ht="84" customHeight="1" x14ac:dyDescent="0.25">
      <c r="A176" s="616"/>
      <c r="B176" s="617"/>
      <c r="C176" s="31" t="s">
        <v>5</v>
      </c>
      <c r="D176" s="213">
        <f>'[1]на 01.11.2014'!H947</f>
        <v>0</v>
      </c>
      <c r="E176" s="213">
        <f>'[1]на 01.11.2014'!I947</f>
        <v>0</v>
      </c>
      <c r="F176" s="214">
        <f t="shared" si="40"/>
        <v>0</v>
      </c>
      <c r="G176" s="213">
        <f>'[1]на 01.11.2014'!K947</f>
        <v>0</v>
      </c>
      <c r="H176" s="214">
        <f t="shared" si="41"/>
        <v>0</v>
      </c>
      <c r="I176" s="214">
        <f t="shared" si="42"/>
        <v>0</v>
      </c>
      <c r="J176" s="213">
        <f t="shared" si="43"/>
        <v>0</v>
      </c>
      <c r="K176" s="213">
        <f t="shared" si="39"/>
        <v>0</v>
      </c>
      <c r="L176" s="213">
        <f>'[1]на 01.11.2014'!O947</f>
        <v>0</v>
      </c>
      <c r="N176" s="194"/>
      <c r="O176" s="194"/>
      <c r="P176" s="194"/>
    </row>
    <row r="177" spans="1:16" s="33" customFormat="1" ht="84" customHeight="1" x14ac:dyDescent="0.25">
      <c r="A177" s="616"/>
      <c r="B177" s="617"/>
      <c r="C177" s="158" t="s">
        <v>6</v>
      </c>
      <c r="D177" s="207">
        <f>SUM(D172:D176)</f>
        <v>587657.18999999994</v>
      </c>
      <c r="E177" s="207">
        <f>SUM(E172:E176)</f>
        <v>124827.84</v>
      </c>
      <c r="F177" s="208">
        <f>IF(D177=0,0,E177/D177*100)</f>
        <v>21.24</v>
      </c>
      <c r="G177" s="207">
        <f>SUM(G172:G176)</f>
        <v>113023.18</v>
      </c>
      <c r="H177" s="208">
        <f>IF(D177=0,0,G177/D177*100)</f>
        <v>19.23</v>
      </c>
      <c r="I177" s="209">
        <f>IF(E177=0,0,G177/E177*100)</f>
        <v>91</v>
      </c>
      <c r="J177" s="207">
        <v>0</v>
      </c>
      <c r="K177" s="207">
        <f t="shared" si="39"/>
        <v>11804.66</v>
      </c>
      <c r="L177" s="207">
        <f>SUM(L172:L176)</f>
        <v>55112.66</v>
      </c>
      <c r="N177" s="194" t="b">
        <f>D177='[1]на 01.11.2014'!H942</f>
        <v>1</v>
      </c>
      <c r="O177" s="194" t="b">
        <f>E177='[1]на 01.11.2014'!I942</f>
        <v>1</v>
      </c>
      <c r="P177" s="194" t="b">
        <f>L177='[1]на 01.11.2014'!O942</f>
        <v>1</v>
      </c>
    </row>
    <row r="178" spans="1:16" s="33" customFormat="1" ht="13.5" hidden="1" customHeight="1" x14ac:dyDescent="0.25">
      <c r="A178" s="611"/>
      <c r="B178" s="612"/>
      <c r="C178" s="612"/>
      <c r="D178" s="612"/>
      <c r="E178" s="612"/>
      <c r="F178" s="612"/>
      <c r="G178" s="612"/>
      <c r="H178" s="612"/>
      <c r="I178" s="612"/>
      <c r="J178" s="612"/>
      <c r="K178" s="612"/>
      <c r="L178" s="322"/>
      <c r="N178" s="194"/>
      <c r="O178" s="194"/>
      <c r="P178" s="194"/>
    </row>
    <row r="179" spans="1:16" s="33" customFormat="1" ht="48" customHeight="1" x14ac:dyDescent="0.25">
      <c r="A179" s="624" t="s">
        <v>235</v>
      </c>
      <c r="B179" s="625"/>
      <c r="C179" s="625"/>
      <c r="D179" s="625"/>
      <c r="E179" s="625"/>
      <c r="F179" s="625"/>
      <c r="G179" s="625"/>
      <c r="H179" s="625"/>
      <c r="I179" s="625"/>
      <c r="J179" s="625"/>
      <c r="K179" s="625"/>
      <c r="L179" s="626"/>
      <c r="N179" s="194"/>
      <c r="O179" s="194"/>
      <c r="P179" s="194"/>
    </row>
    <row r="180" spans="1:16" s="33" customFormat="1" ht="408.75" customHeight="1" x14ac:dyDescent="0.25">
      <c r="A180" s="645" t="s">
        <v>242</v>
      </c>
      <c r="B180" s="658"/>
      <c r="C180" s="658"/>
      <c r="D180" s="658"/>
      <c r="E180" s="658"/>
      <c r="F180" s="658"/>
      <c r="G180" s="658"/>
      <c r="H180" s="658"/>
      <c r="I180" s="658"/>
      <c r="J180" s="658"/>
      <c r="K180" s="658"/>
      <c r="L180" s="659"/>
      <c r="N180" s="194"/>
      <c r="O180" s="194"/>
      <c r="P180" s="194"/>
    </row>
    <row r="181" spans="1:16" s="33" customFormat="1" ht="409.5" customHeight="1" x14ac:dyDescent="0.25">
      <c r="A181" s="608" t="s">
        <v>243</v>
      </c>
      <c r="B181" s="609"/>
      <c r="C181" s="609"/>
      <c r="D181" s="609"/>
      <c r="E181" s="609"/>
      <c r="F181" s="609"/>
      <c r="G181" s="609"/>
      <c r="H181" s="609"/>
      <c r="I181" s="609"/>
      <c r="J181" s="609"/>
      <c r="K181" s="609"/>
      <c r="L181" s="610"/>
      <c r="N181" s="194"/>
      <c r="O181" s="194"/>
      <c r="P181" s="194"/>
    </row>
    <row r="182" spans="1:16" ht="240.75" customHeight="1" x14ac:dyDescent="0.25">
      <c r="A182" s="679" t="s">
        <v>244</v>
      </c>
      <c r="B182" s="680"/>
      <c r="C182" s="680"/>
      <c r="D182" s="680"/>
      <c r="E182" s="680"/>
      <c r="F182" s="680"/>
      <c r="G182" s="680"/>
      <c r="H182" s="680"/>
      <c r="I182" s="680"/>
      <c r="J182" s="680"/>
      <c r="K182" s="680"/>
      <c r="L182" s="681"/>
    </row>
    <row r="183" spans="1:16" ht="343.5" customHeight="1" x14ac:dyDescent="0.25">
      <c r="A183" s="655" t="s">
        <v>245</v>
      </c>
      <c r="B183" s="656"/>
      <c r="C183" s="656"/>
      <c r="D183" s="656"/>
      <c r="E183" s="656"/>
      <c r="F183" s="656"/>
      <c r="G183" s="656"/>
      <c r="H183" s="656"/>
      <c r="I183" s="656"/>
      <c r="J183" s="656"/>
      <c r="K183" s="656"/>
      <c r="L183" s="657"/>
    </row>
    <row r="184" spans="1:16" x14ac:dyDescent="0.25">
      <c r="C184" s="32"/>
      <c r="D184" s="36"/>
      <c r="E184" s="36"/>
      <c r="F184" s="41"/>
      <c r="G184" s="36"/>
      <c r="H184" s="43"/>
      <c r="I184" s="41"/>
      <c r="J184" s="37"/>
      <c r="K184" s="37"/>
      <c r="L184" s="37"/>
      <c r="N184" s="32"/>
      <c r="O184" s="32"/>
      <c r="P184" s="32"/>
    </row>
    <row r="185" spans="1:16" x14ac:dyDescent="0.25">
      <c r="C185" s="32"/>
      <c r="D185" s="36"/>
      <c r="E185" s="36"/>
      <c r="F185" s="41"/>
      <c r="G185" s="36"/>
      <c r="H185" s="43"/>
      <c r="I185" s="41"/>
      <c r="J185" s="37"/>
      <c r="K185" s="37"/>
      <c r="L185" s="37"/>
      <c r="N185" s="32"/>
      <c r="O185" s="32"/>
      <c r="P185" s="32"/>
    </row>
    <row r="186" spans="1:16" x14ac:dyDescent="0.25">
      <c r="B186" s="2"/>
      <c r="C186" s="32"/>
      <c r="N186" s="32"/>
      <c r="O186" s="32"/>
      <c r="P186" s="32"/>
    </row>
    <row r="187" spans="1:16" x14ac:dyDescent="0.25">
      <c r="B187" s="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N187" s="32"/>
      <c r="O187" s="32"/>
      <c r="P187" s="32"/>
    </row>
    <row r="188" spans="1:16" x14ac:dyDescent="0.25">
      <c r="B188" s="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N188" s="32"/>
      <c r="O188" s="32"/>
      <c r="P188" s="32"/>
    </row>
    <row r="189" spans="1:16" x14ac:dyDescent="0.25">
      <c r="B189" s="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N189" s="32"/>
      <c r="O189" s="32"/>
      <c r="P189" s="32"/>
    </row>
    <row r="190" spans="1:16" x14ac:dyDescent="0.25">
      <c r="B190" s="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N190" s="32"/>
      <c r="O190" s="32"/>
      <c r="P190" s="32"/>
    </row>
    <row r="191" spans="1:16" x14ac:dyDescent="0.25">
      <c r="B191" s="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N191" s="32"/>
      <c r="O191" s="32"/>
      <c r="P191" s="32"/>
    </row>
    <row r="192" spans="1:16" x14ac:dyDescent="0.25">
      <c r="B192" s="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N192" s="32"/>
      <c r="O192" s="32"/>
      <c r="P192" s="32"/>
    </row>
    <row r="193" spans="2:16" x14ac:dyDescent="0.25">
      <c r="B193" s="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N193" s="32"/>
      <c r="O193" s="32"/>
      <c r="P193" s="32"/>
    </row>
    <row r="194" spans="2:16" x14ac:dyDescent="0.25">
      <c r="B194" s="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N194" s="32"/>
      <c r="O194" s="32"/>
      <c r="P194" s="32"/>
    </row>
    <row r="195" spans="2:16" x14ac:dyDescent="0.25">
      <c r="B195" s="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N195" s="32"/>
      <c r="O195" s="32"/>
      <c r="P195" s="32"/>
    </row>
    <row r="196" spans="2:16" x14ac:dyDescent="0.25">
      <c r="B196" s="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N196" s="32"/>
      <c r="O196" s="32"/>
      <c r="P196" s="32"/>
    </row>
    <row r="197" spans="2:16" x14ac:dyDescent="0.25">
      <c r="B197" s="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N197" s="32"/>
      <c r="O197" s="32"/>
      <c r="P197" s="32"/>
    </row>
    <row r="198" spans="2:16" x14ac:dyDescent="0.25">
      <c r="B198" s="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N198" s="32"/>
      <c r="O198" s="32"/>
      <c r="P198" s="32"/>
    </row>
    <row r="199" spans="2:16" x14ac:dyDescent="0.25">
      <c r="B199" s="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N199" s="32"/>
      <c r="O199" s="32"/>
      <c r="P199" s="32"/>
    </row>
    <row r="200" spans="2:16" x14ac:dyDescent="0.25">
      <c r="B200" s="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N200" s="32"/>
      <c r="O200" s="32"/>
      <c r="P200" s="32"/>
    </row>
    <row r="201" spans="2:16" x14ac:dyDescent="0.25">
      <c r="B201" s="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N201" s="32"/>
      <c r="O201" s="32"/>
      <c r="P201" s="32"/>
    </row>
    <row r="202" spans="2:16" x14ac:dyDescent="0.25">
      <c r="B202" s="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N202" s="32"/>
      <c r="O202" s="32"/>
      <c r="P202" s="32"/>
    </row>
    <row r="203" spans="2:16" x14ac:dyDescent="0.25">
      <c r="B203" s="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N203" s="32"/>
      <c r="O203" s="32"/>
      <c r="P203" s="32"/>
    </row>
    <row r="204" spans="2:16" x14ac:dyDescent="0.25">
      <c r="B204" s="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N204" s="32"/>
      <c r="O204" s="32"/>
      <c r="P204" s="32"/>
    </row>
    <row r="205" spans="2:16" x14ac:dyDescent="0.25">
      <c r="B205" s="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N205" s="32"/>
      <c r="O205" s="32"/>
      <c r="P205" s="32"/>
    </row>
    <row r="206" spans="2:16" x14ac:dyDescent="0.25">
      <c r="B206" s="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N206" s="32"/>
      <c r="O206" s="32"/>
      <c r="P206" s="32"/>
    </row>
    <row r="207" spans="2:16" x14ac:dyDescent="0.25">
      <c r="B207" s="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N207" s="32"/>
      <c r="O207" s="32"/>
      <c r="P207" s="32"/>
    </row>
    <row r="208" spans="2:16" x14ac:dyDescent="0.25">
      <c r="B208" s="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N208" s="32"/>
      <c r="O208" s="32"/>
      <c r="P208" s="32"/>
    </row>
    <row r="209" spans="2:16" x14ac:dyDescent="0.25">
      <c r="B209" s="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N209" s="32"/>
      <c r="O209" s="32"/>
      <c r="P209" s="32"/>
    </row>
    <row r="210" spans="2:16" x14ac:dyDescent="0.25">
      <c r="B210" s="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N210" s="32"/>
      <c r="O210" s="32"/>
      <c r="P210" s="32"/>
    </row>
    <row r="211" spans="2:16" x14ac:dyDescent="0.25">
      <c r="B211" s="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N211" s="32"/>
      <c r="O211" s="32"/>
      <c r="P211" s="32"/>
    </row>
    <row r="212" spans="2:16" x14ac:dyDescent="0.25">
      <c r="B212" s="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N212" s="32"/>
      <c r="O212" s="32"/>
      <c r="P212" s="32"/>
    </row>
    <row r="213" spans="2:16" x14ac:dyDescent="0.25">
      <c r="B213" s="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N213" s="32"/>
      <c r="O213" s="32"/>
      <c r="P213" s="32"/>
    </row>
    <row r="214" spans="2:16" x14ac:dyDescent="0.25">
      <c r="B214" s="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N214" s="32"/>
      <c r="O214" s="32"/>
      <c r="P214" s="32"/>
    </row>
    <row r="215" spans="2:16" x14ac:dyDescent="0.25">
      <c r="B215" s="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N215" s="32"/>
      <c r="O215" s="32"/>
      <c r="P215" s="32"/>
    </row>
    <row r="216" spans="2:16" x14ac:dyDescent="0.25">
      <c r="B216" s="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N216" s="32"/>
      <c r="O216" s="32"/>
      <c r="P216" s="32"/>
    </row>
    <row r="217" spans="2:16" x14ac:dyDescent="0.25">
      <c r="B217" s="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N217" s="32"/>
      <c r="O217" s="32"/>
      <c r="P217" s="32"/>
    </row>
    <row r="218" spans="2:16" x14ac:dyDescent="0.25">
      <c r="B218" s="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N218" s="32"/>
      <c r="O218" s="32"/>
      <c r="P218" s="32"/>
    </row>
    <row r="219" spans="2:16" x14ac:dyDescent="0.25">
      <c r="B219" s="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N219" s="32"/>
      <c r="O219" s="32"/>
      <c r="P219" s="32"/>
    </row>
    <row r="220" spans="2:16" x14ac:dyDescent="0.25">
      <c r="B220" s="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N220" s="32"/>
      <c r="O220" s="32"/>
      <c r="P220" s="32"/>
    </row>
    <row r="221" spans="2:16" x14ac:dyDescent="0.25">
      <c r="B221" s="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N221" s="32"/>
      <c r="O221" s="32"/>
      <c r="P221" s="32"/>
    </row>
    <row r="222" spans="2:16" x14ac:dyDescent="0.25">
      <c r="B222" s="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N222" s="32"/>
      <c r="O222" s="32"/>
      <c r="P222" s="32"/>
    </row>
    <row r="223" spans="2:16" x14ac:dyDescent="0.25">
      <c r="B223" s="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N223" s="32"/>
      <c r="O223" s="32"/>
      <c r="P223" s="32"/>
    </row>
    <row r="224" spans="2:16" x14ac:dyDescent="0.25">
      <c r="B224" s="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N224" s="32"/>
      <c r="O224" s="32"/>
      <c r="P224" s="32"/>
    </row>
    <row r="225" spans="2:16" x14ac:dyDescent="0.25">
      <c r="B225" s="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N225" s="32"/>
      <c r="O225" s="32"/>
      <c r="P225" s="32"/>
    </row>
    <row r="226" spans="2:16" x14ac:dyDescent="0.25">
      <c r="B226" s="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N226" s="32"/>
      <c r="O226" s="32"/>
      <c r="P226" s="32"/>
    </row>
    <row r="227" spans="2:16" x14ac:dyDescent="0.25">
      <c r="B227" s="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N227" s="32"/>
      <c r="O227" s="32"/>
      <c r="P227" s="32"/>
    </row>
    <row r="228" spans="2:16" x14ac:dyDescent="0.25">
      <c r="B228" s="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N228" s="32"/>
      <c r="O228" s="32"/>
      <c r="P228" s="32"/>
    </row>
    <row r="229" spans="2:16" x14ac:dyDescent="0.25">
      <c r="B229" s="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N229" s="32"/>
      <c r="O229" s="32"/>
      <c r="P229" s="32"/>
    </row>
    <row r="230" spans="2:16" x14ac:dyDescent="0.25">
      <c r="B230" s="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N230" s="32"/>
      <c r="O230" s="32"/>
      <c r="P230" s="32"/>
    </row>
    <row r="231" spans="2:16" x14ac:dyDescent="0.25">
      <c r="B231" s="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N231" s="32"/>
      <c r="O231" s="32"/>
      <c r="P231" s="32"/>
    </row>
    <row r="232" spans="2:16" x14ac:dyDescent="0.25">
      <c r="B232" s="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N232" s="32"/>
      <c r="O232" s="32"/>
      <c r="P232" s="32"/>
    </row>
    <row r="233" spans="2:16" x14ac:dyDescent="0.25">
      <c r="B233" s="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N233" s="32"/>
      <c r="O233" s="32"/>
      <c r="P233" s="32"/>
    </row>
    <row r="234" spans="2:16" x14ac:dyDescent="0.25">
      <c r="B234" s="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N234" s="32"/>
      <c r="O234" s="32"/>
      <c r="P234" s="32"/>
    </row>
    <row r="235" spans="2:16" x14ac:dyDescent="0.25">
      <c r="B235" s="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N235" s="32"/>
      <c r="O235" s="32"/>
      <c r="P235" s="32"/>
    </row>
    <row r="236" spans="2:16" x14ac:dyDescent="0.25">
      <c r="B236" s="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N236" s="32"/>
      <c r="O236" s="32"/>
      <c r="P236" s="32"/>
    </row>
    <row r="237" spans="2:16" x14ac:dyDescent="0.25">
      <c r="B237" s="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N237" s="32"/>
      <c r="O237" s="32"/>
      <c r="P237" s="32"/>
    </row>
    <row r="238" spans="2:16" x14ac:dyDescent="0.25">
      <c r="B238" s="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N238" s="32"/>
      <c r="O238" s="32"/>
      <c r="P238" s="32"/>
    </row>
    <row r="239" spans="2:16" x14ac:dyDescent="0.25">
      <c r="B239" s="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N239" s="32"/>
      <c r="O239" s="32"/>
      <c r="P239" s="32"/>
    </row>
    <row r="240" spans="2:16" x14ac:dyDescent="0.25">
      <c r="B240" s="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N240" s="32"/>
      <c r="O240" s="32"/>
      <c r="P240" s="32"/>
    </row>
    <row r="241" spans="2:16" x14ac:dyDescent="0.25">
      <c r="B241" s="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N241" s="32"/>
      <c r="O241" s="32"/>
      <c r="P241" s="32"/>
    </row>
    <row r="242" spans="2:16" x14ac:dyDescent="0.25">
      <c r="B242" s="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N242" s="32"/>
      <c r="O242" s="32"/>
      <c r="P242" s="32"/>
    </row>
    <row r="243" spans="2:16" x14ac:dyDescent="0.25">
      <c r="B243" s="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N243" s="32"/>
      <c r="O243" s="32"/>
      <c r="P243" s="32"/>
    </row>
    <row r="244" spans="2:16" x14ac:dyDescent="0.25">
      <c r="B244" s="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N244" s="32"/>
      <c r="O244" s="32"/>
      <c r="P244" s="32"/>
    </row>
    <row r="245" spans="2:16" x14ac:dyDescent="0.25">
      <c r="B245" s="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N245" s="32"/>
      <c r="O245" s="32"/>
      <c r="P245" s="32"/>
    </row>
    <row r="246" spans="2:16" x14ac:dyDescent="0.25">
      <c r="B246" s="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N246" s="32"/>
      <c r="O246" s="32"/>
      <c r="P246" s="32"/>
    </row>
    <row r="247" spans="2:16" x14ac:dyDescent="0.25">
      <c r="B247" s="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N247" s="32"/>
      <c r="O247" s="32"/>
      <c r="P247" s="32"/>
    </row>
    <row r="248" spans="2:16" x14ac:dyDescent="0.25">
      <c r="B248" s="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N248" s="32"/>
      <c r="O248" s="32"/>
      <c r="P248" s="32"/>
    </row>
    <row r="249" spans="2:16" x14ac:dyDescent="0.25">
      <c r="B249" s="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N249" s="32"/>
      <c r="O249" s="32"/>
      <c r="P249" s="32"/>
    </row>
    <row r="250" spans="2:16" x14ac:dyDescent="0.25">
      <c r="B250" s="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N250" s="32"/>
      <c r="O250" s="32"/>
      <c r="P250" s="32"/>
    </row>
    <row r="251" spans="2:16" x14ac:dyDescent="0.25">
      <c r="B251" s="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N251" s="32"/>
      <c r="O251" s="32"/>
      <c r="P251" s="32"/>
    </row>
    <row r="252" spans="2:16" x14ac:dyDescent="0.25">
      <c r="B252" s="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N252" s="32"/>
      <c r="O252" s="32"/>
      <c r="P252" s="32"/>
    </row>
    <row r="253" spans="2:16" x14ac:dyDescent="0.25">
      <c r="B253" s="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N253" s="32"/>
      <c r="O253" s="32"/>
      <c r="P253" s="32"/>
    </row>
    <row r="254" spans="2:16" x14ac:dyDescent="0.25">
      <c r="B254" s="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N254" s="32"/>
      <c r="O254" s="32"/>
      <c r="P254" s="32"/>
    </row>
    <row r="255" spans="2:16" x14ac:dyDescent="0.25">
      <c r="B255" s="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N255" s="32"/>
      <c r="O255" s="32"/>
      <c r="P255" s="32"/>
    </row>
    <row r="256" spans="2:16" x14ac:dyDescent="0.25">
      <c r="B256" s="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N256" s="32"/>
      <c r="O256" s="32"/>
      <c r="P256" s="32"/>
    </row>
    <row r="257" spans="2:16" x14ac:dyDescent="0.25">
      <c r="B257" s="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N257" s="32"/>
      <c r="O257" s="32"/>
      <c r="P257" s="32"/>
    </row>
    <row r="258" spans="2:16" x14ac:dyDescent="0.25">
      <c r="B258" s="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N258" s="32"/>
      <c r="O258" s="32"/>
      <c r="P258" s="32"/>
    </row>
    <row r="259" spans="2:16" x14ac:dyDescent="0.25">
      <c r="B259" s="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N259" s="32"/>
      <c r="O259" s="32"/>
      <c r="P259" s="32"/>
    </row>
    <row r="260" spans="2:16" x14ac:dyDescent="0.25">
      <c r="B260" s="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N260" s="32"/>
      <c r="O260" s="32"/>
      <c r="P260" s="32"/>
    </row>
    <row r="261" spans="2:16" x14ac:dyDescent="0.25">
      <c r="B261" s="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N261" s="32"/>
      <c r="O261" s="32"/>
      <c r="P261" s="32"/>
    </row>
    <row r="262" spans="2:16" x14ac:dyDescent="0.25">
      <c r="B262" s="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N262" s="32"/>
      <c r="O262" s="32"/>
      <c r="P262" s="32"/>
    </row>
    <row r="263" spans="2:16" x14ac:dyDescent="0.25">
      <c r="B263" s="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N263" s="32"/>
      <c r="O263" s="32"/>
      <c r="P263" s="32"/>
    </row>
    <row r="264" spans="2:16" x14ac:dyDescent="0.25">
      <c r="B264" s="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N264" s="32"/>
      <c r="O264" s="32"/>
      <c r="P264" s="32"/>
    </row>
    <row r="265" spans="2:16" x14ac:dyDescent="0.25">
      <c r="B265" s="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N265" s="32"/>
      <c r="O265" s="32"/>
      <c r="P265" s="32"/>
    </row>
    <row r="266" spans="2:16" x14ac:dyDescent="0.25">
      <c r="B266" s="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N266" s="32"/>
      <c r="O266" s="32"/>
      <c r="P266" s="32"/>
    </row>
    <row r="267" spans="2:16" x14ac:dyDescent="0.25">
      <c r="B267" s="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N267" s="32"/>
      <c r="O267" s="32"/>
      <c r="P267" s="32"/>
    </row>
    <row r="268" spans="2:16" x14ac:dyDescent="0.25">
      <c r="B268" s="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N268" s="32"/>
      <c r="O268" s="32"/>
      <c r="P268" s="32"/>
    </row>
    <row r="269" spans="2:16" x14ac:dyDescent="0.25">
      <c r="B269" s="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N269" s="32"/>
      <c r="O269" s="32"/>
      <c r="P269" s="32"/>
    </row>
    <row r="270" spans="2:16" x14ac:dyDescent="0.25">
      <c r="B270" s="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N270" s="32"/>
      <c r="O270" s="32"/>
      <c r="P270" s="32"/>
    </row>
    <row r="271" spans="2:16" x14ac:dyDescent="0.25">
      <c r="B271" s="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N271" s="32"/>
      <c r="O271" s="32"/>
      <c r="P271" s="32"/>
    </row>
    <row r="272" spans="2:16" x14ac:dyDescent="0.25">
      <c r="B272" s="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N272" s="32"/>
      <c r="O272" s="32"/>
      <c r="P272" s="32"/>
    </row>
    <row r="273" spans="2:16" x14ac:dyDescent="0.25">
      <c r="B273" s="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N273" s="32"/>
      <c r="O273" s="32"/>
      <c r="P273" s="32"/>
    </row>
    <row r="274" spans="2:16" x14ac:dyDescent="0.25">
      <c r="B274" s="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N274" s="32"/>
      <c r="O274" s="32"/>
      <c r="P274" s="32"/>
    </row>
    <row r="275" spans="2:16" x14ac:dyDescent="0.25">
      <c r="B275" s="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N275" s="32"/>
      <c r="O275" s="32"/>
      <c r="P275" s="32"/>
    </row>
    <row r="276" spans="2:16" x14ac:dyDescent="0.25">
      <c r="B276" s="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N276" s="32"/>
      <c r="O276" s="32"/>
      <c r="P276" s="32"/>
    </row>
    <row r="277" spans="2:16" x14ac:dyDescent="0.25">
      <c r="B277" s="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N277" s="32"/>
      <c r="O277" s="32"/>
      <c r="P277" s="32"/>
    </row>
    <row r="278" spans="2:16" x14ac:dyDescent="0.25">
      <c r="B278" s="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N278" s="32"/>
      <c r="O278" s="32"/>
      <c r="P278" s="32"/>
    </row>
    <row r="279" spans="2:16" x14ac:dyDescent="0.25">
      <c r="B279" s="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N279" s="32"/>
      <c r="O279" s="32"/>
      <c r="P279" s="32"/>
    </row>
    <row r="280" spans="2:16" x14ac:dyDescent="0.25">
      <c r="B280" s="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N280" s="32"/>
      <c r="O280" s="32"/>
      <c r="P280" s="32"/>
    </row>
    <row r="281" spans="2:16" x14ac:dyDescent="0.25">
      <c r="B281" s="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N281" s="32"/>
      <c r="O281" s="32"/>
      <c r="P281" s="32"/>
    </row>
    <row r="282" spans="2:16" x14ac:dyDescent="0.25">
      <c r="B282" s="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N282" s="32"/>
      <c r="O282" s="32"/>
      <c r="P282" s="32"/>
    </row>
    <row r="283" spans="2:16" x14ac:dyDescent="0.25">
      <c r="B283" s="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N283" s="32"/>
      <c r="O283" s="32"/>
      <c r="P283" s="32"/>
    </row>
    <row r="284" spans="2:16" x14ac:dyDescent="0.25">
      <c r="B284" s="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N284" s="32"/>
      <c r="O284" s="32"/>
      <c r="P284" s="32"/>
    </row>
    <row r="285" spans="2:16" x14ac:dyDescent="0.25">
      <c r="B285" s="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N285" s="32"/>
      <c r="O285" s="32"/>
      <c r="P285" s="32"/>
    </row>
    <row r="286" spans="2:16" x14ac:dyDescent="0.25">
      <c r="B286" s="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N286" s="32"/>
      <c r="O286" s="32"/>
      <c r="P286" s="32"/>
    </row>
    <row r="287" spans="2:16" x14ac:dyDescent="0.25">
      <c r="B287" s="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N287" s="32"/>
      <c r="O287" s="32"/>
      <c r="P287" s="32"/>
    </row>
    <row r="288" spans="2:16" x14ac:dyDescent="0.25">
      <c r="B288" s="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N288" s="32"/>
      <c r="O288" s="32"/>
      <c r="P288" s="32"/>
    </row>
    <row r="289" spans="2:16" x14ac:dyDescent="0.25">
      <c r="B289" s="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N289" s="32"/>
      <c r="O289" s="32"/>
      <c r="P289" s="32"/>
    </row>
    <row r="290" spans="2:16" x14ac:dyDescent="0.25">
      <c r="B290" s="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N290" s="32"/>
      <c r="O290" s="32"/>
      <c r="P290" s="32"/>
    </row>
    <row r="291" spans="2:16" x14ac:dyDescent="0.25">
      <c r="B291" s="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N291" s="32"/>
      <c r="O291" s="32"/>
      <c r="P291" s="32"/>
    </row>
    <row r="292" spans="2:16" x14ac:dyDescent="0.25">
      <c r="B292" s="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N292" s="32"/>
      <c r="O292" s="32"/>
      <c r="P292" s="32"/>
    </row>
    <row r="293" spans="2:16" x14ac:dyDescent="0.25">
      <c r="B293" s="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N293" s="32"/>
      <c r="O293" s="32"/>
      <c r="P293" s="32"/>
    </row>
    <row r="294" spans="2:16" x14ac:dyDescent="0.25">
      <c r="B294" s="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N294" s="32"/>
      <c r="O294" s="32"/>
      <c r="P294" s="32"/>
    </row>
    <row r="295" spans="2:16" x14ac:dyDescent="0.25">
      <c r="B295" s="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N295" s="32"/>
      <c r="O295" s="32"/>
      <c r="P295" s="32"/>
    </row>
    <row r="296" spans="2:16" x14ac:dyDescent="0.25">
      <c r="B296" s="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N296" s="32"/>
      <c r="O296" s="32"/>
      <c r="P296" s="32"/>
    </row>
    <row r="297" spans="2:16" x14ac:dyDescent="0.25">
      <c r="B297" s="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N297" s="32"/>
      <c r="O297" s="32"/>
      <c r="P297" s="32"/>
    </row>
    <row r="298" spans="2:16" x14ac:dyDescent="0.25">
      <c r="B298" s="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N298" s="32"/>
      <c r="O298" s="32"/>
      <c r="P298" s="32"/>
    </row>
    <row r="299" spans="2:16" x14ac:dyDescent="0.25">
      <c r="B299" s="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N299" s="32"/>
      <c r="O299" s="32"/>
      <c r="P299" s="32"/>
    </row>
    <row r="300" spans="2:16" x14ac:dyDescent="0.25">
      <c r="B300" s="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N300" s="32"/>
      <c r="O300" s="32"/>
      <c r="P300" s="32"/>
    </row>
    <row r="301" spans="2:16" x14ac:dyDescent="0.25">
      <c r="B301" s="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N301" s="32"/>
      <c r="O301" s="32"/>
      <c r="P301" s="32"/>
    </row>
    <row r="302" spans="2:16" x14ac:dyDescent="0.25">
      <c r="B302" s="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N302" s="32"/>
      <c r="O302" s="32"/>
      <c r="P302" s="32"/>
    </row>
    <row r="303" spans="2:16" x14ac:dyDescent="0.25">
      <c r="B303" s="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N303" s="32"/>
      <c r="O303" s="32"/>
      <c r="P303" s="32"/>
    </row>
    <row r="304" spans="2:16" x14ac:dyDescent="0.25">
      <c r="B304" s="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N304" s="32"/>
      <c r="O304" s="32"/>
      <c r="P304" s="32"/>
    </row>
    <row r="305" spans="2:16" x14ac:dyDescent="0.25">
      <c r="B305" s="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N305" s="32"/>
      <c r="O305" s="32"/>
      <c r="P305" s="32"/>
    </row>
    <row r="306" spans="2:16" x14ac:dyDescent="0.25">
      <c r="B306" s="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N306" s="32"/>
      <c r="O306" s="32"/>
      <c r="P306" s="32"/>
    </row>
    <row r="307" spans="2:16" x14ac:dyDescent="0.25">
      <c r="B307" s="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N307" s="32"/>
      <c r="O307" s="32"/>
      <c r="P307" s="32"/>
    </row>
    <row r="308" spans="2:16" x14ac:dyDescent="0.25">
      <c r="B308" s="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N308" s="32"/>
      <c r="O308" s="32"/>
      <c r="P308" s="32"/>
    </row>
    <row r="309" spans="2:16" x14ac:dyDescent="0.25">
      <c r="B309" s="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N309" s="32"/>
      <c r="O309" s="32"/>
      <c r="P309" s="32"/>
    </row>
    <row r="310" spans="2:16" x14ac:dyDescent="0.25">
      <c r="B310" s="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N310" s="32"/>
      <c r="O310" s="32"/>
      <c r="P310" s="32"/>
    </row>
    <row r="311" spans="2:16" x14ac:dyDescent="0.25">
      <c r="B311" s="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N311" s="32"/>
      <c r="O311" s="32"/>
      <c r="P311" s="32"/>
    </row>
    <row r="312" spans="2:16" x14ac:dyDescent="0.25">
      <c r="B312" s="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N312" s="32"/>
      <c r="O312" s="32"/>
      <c r="P312" s="32"/>
    </row>
    <row r="313" spans="2:16" x14ac:dyDescent="0.25">
      <c r="B313" s="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N313" s="32"/>
      <c r="O313" s="32"/>
      <c r="P313" s="32"/>
    </row>
    <row r="314" spans="2:16" x14ac:dyDescent="0.25">
      <c r="B314" s="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N314" s="32"/>
      <c r="O314" s="32"/>
      <c r="P314" s="32"/>
    </row>
    <row r="315" spans="2:16" x14ac:dyDescent="0.25">
      <c r="B315" s="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N315" s="32"/>
      <c r="O315" s="32"/>
      <c r="P315" s="32"/>
    </row>
    <row r="316" spans="2:16" x14ac:dyDescent="0.25">
      <c r="B316" s="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N316" s="32"/>
      <c r="O316" s="32"/>
      <c r="P316" s="32"/>
    </row>
    <row r="317" spans="2:16" x14ac:dyDescent="0.25">
      <c r="B317" s="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N317" s="32"/>
      <c r="O317" s="32"/>
      <c r="P317" s="32"/>
    </row>
    <row r="318" spans="2:16" x14ac:dyDescent="0.25">
      <c r="B318" s="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N318" s="32"/>
      <c r="O318" s="32"/>
      <c r="P318" s="32"/>
    </row>
    <row r="319" spans="2:16" x14ac:dyDescent="0.25">
      <c r="B319" s="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N319" s="32"/>
      <c r="O319" s="32"/>
      <c r="P319" s="32"/>
    </row>
    <row r="320" spans="2:16" x14ac:dyDescent="0.25">
      <c r="B320" s="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N320" s="32"/>
      <c r="O320" s="32"/>
      <c r="P320" s="32"/>
    </row>
    <row r="321" spans="2:16" x14ac:dyDescent="0.25">
      <c r="B321" s="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N321" s="32"/>
      <c r="O321" s="32"/>
      <c r="P321" s="32"/>
    </row>
    <row r="322" spans="2:16" x14ac:dyDescent="0.25">
      <c r="B322" s="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N322" s="32"/>
      <c r="O322" s="32"/>
      <c r="P322" s="32"/>
    </row>
    <row r="323" spans="2:16" x14ac:dyDescent="0.25">
      <c r="B323" s="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N323" s="32"/>
      <c r="O323" s="32"/>
      <c r="P323" s="32"/>
    </row>
    <row r="324" spans="2:16" x14ac:dyDescent="0.25">
      <c r="B324" s="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N324" s="32"/>
      <c r="O324" s="32"/>
      <c r="P324" s="32"/>
    </row>
    <row r="325" spans="2:16" x14ac:dyDescent="0.25">
      <c r="B325" s="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N325" s="32"/>
      <c r="O325" s="32"/>
      <c r="P325" s="32"/>
    </row>
    <row r="326" spans="2:16" x14ac:dyDescent="0.25">
      <c r="B326" s="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N326" s="32"/>
      <c r="O326" s="32"/>
      <c r="P326" s="32"/>
    </row>
    <row r="327" spans="2:16" x14ac:dyDescent="0.25">
      <c r="B327" s="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N327" s="32"/>
      <c r="O327" s="32"/>
      <c r="P327" s="32"/>
    </row>
    <row r="328" spans="2:16" x14ac:dyDescent="0.25">
      <c r="B328" s="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N328" s="32"/>
      <c r="O328" s="32"/>
      <c r="P328" s="32"/>
    </row>
    <row r="329" spans="2:16" x14ac:dyDescent="0.25">
      <c r="B329" s="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N329" s="32"/>
      <c r="O329" s="32"/>
      <c r="P329" s="32"/>
    </row>
    <row r="330" spans="2:16" x14ac:dyDescent="0.25">
      <c r="B330" s="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N330" s="32"/>
      <c r="O330" s="32"/>
      <c r="P330" s="32"/>
    </row>
    <row r="331" spans="2:16" x14ac:dyDescent="0.25">
      <c r="B331" s="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N331" s="32"/>
      <c r="O331" s="32"/>
      <c r="P331" s="32"/>
    </row>
    <row r="332" spans="2:16" x14ac:dyDescent="0.25">
      <c r="B332" s="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N332" s="32"/>
      <c r="O332" s="32"/>
      <c r="P332" s="32"/>
    </row>
    <row r="333" spans="2:16" x14ac:dyDescent="0.25">
      <c r="B333" s="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N333" s="32"/>
      <c r="O333" s="32"/>
      <c r="P333" s="32"/>
    </row>
    <row r="334" spans="2:16" x14ac:dyDescent="0.25">
      <c r="B334" s="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N334" s="32"/>
      <c r="O334" s="32"/>
      <c r="P334" s="32"/>
    </row>
    <row r="335" spans="2:16" x14ac:dyDescent="0.25">
      <c r="B335" s="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N335" s="32"/>
      <c r="O335" s="32"/>
      <c r="P335" s="32"/>
    </row>
    <row r="336" spans="2:16" x14ac:dyDescent="0.25">
      <c r="B336" s="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N336" s="32"/>
      <c r="O336" s="32"/>
      <c r="P336" s="32"/>
    </row>
    <row r="337" spans="2:16" x14ac:dyDescent="0.25">
      <c r="B337" s="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N337" s="32"/>
      <c r="O337" s="32"/>
      <c r="P337" s="32"/>
    </row>
    <row r="338" spans="2:16" x14ac:dyDescent="0.25">
      <c r="B338" s="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N338" s="32"/>
      <c r="O338" s="32"/>
      <c r="P338" s="32"/>
    </row>
    <row r="339" spans="2:16" x14ac:dyDescent="0.25">
      <c r="B339" s="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N339" s="32"/>
      <c r="O339" s="32"/>
      <c r="P339" s="32"/>
    </row>
    <row r="340" spans="2:16" x14ac:dyDescent="0.25">
      <c r="B340" s="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N340" s="32"/>
      <c r="O340" s="32"/>
      <c r="P340" s="32"/>
    </row>
    <row r="341" spans="2:16" x14ac:dyDescent="0.25">
      <c r="B341" s="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N341" s="32"/>
      <c r="O341" s="32"/>
      <c r="P341" s="32"/>
    </row>
    <row r="342" spans="2:16" x14ac:dyDescent="0.25">
      <c r="B342" s="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N342" s="32"/>
      <c r="O342" s="32"/>
      <c r="P342" s="32"/>
    </row>
    <row r="343" spans="2:16" x14ac:dyDescent="0.25">
      <c r="B343" s="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N343" s="32"/>
      <c r="O343" s="32"/>
      <c r="P343" s="32"/>
    </row>
    <row r="344" spans="2:16" x14ac:dyDescent="0.25">
      <c r="B344" s="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N344" s="32"/>
      <c r="O344" s="32"/>
      <c r="P344" s="32"/>
    </row>
    <row r="345" spans="2:16" x14ac:dyDescent="0.25">
      <c r="B345" s="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N345" s="32"/>
      <c r="O345" s="32"/>
      <c r="P345" s="32"/>
    </row>
    <row r="346" spans="2:16" x14ac:dyDescent="0.25">
      <c r="B346" s="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N346" s="32"/>
      <c r="O346" s="32"/>
      <c r="P346" s="32"/>
    </row>
    <row r="347" spans="2:16" x14ac:dyDescent="0.25">
      <c r="B347" s="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N347" s="32"/>
      <c r="O347" s="32"/>
      <c r="P347" s="32"/>
    </row>
    <row r="348" spans="2:16" x14ac:dyDescent="0.25">
      <c r="B348" s="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N348" s="32"/>
      <c r="O348" s="32"/>
      <c r="P348" s="32"/>
    </row>
    <row r="349" spans="2:16" x14ac:dyDescent="0.25">
      <c r="B349" s="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N349" s="32"/>
      <c r="O349" s="32"/>
      <c r="P349" s="32"/>
    </row>
    <row r="350" spans="2:16" x14ac:dyDescent="0.25">
      <c r="B350" s="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N350" s="32"/>
      <c r="O350" s="32"/>
      <c r="P350" s="32"/>
    </row>
    <row r="351" spans="2:16" x14ac:dyDescent="0.25">
      <c r="B351" s="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N351" s="32"/>
      <c r="O351" s="32"/>
      <c r="P351" s="32"/>
    </row>
    <row r="352" spans="2:16" x14ac:dyDescent="0.25">
      <c r="B352" s="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N352" s="32"/>
      <c r="O352" s="32"/>
      <c r="P352" s="32"/>
    </row>
    <row r="353" spans="2:16" x14ac:dyDescent="0.25">
      <c r="B353" s="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N353" s="32"/>
      <c r="O353" s="32"/>
      <c r="P353" s="32"/>
    </row>
    <row r="354" spans="2:16" x14ac:dyDescent="0.25">
      <c r="B354" s="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N354" s="32"/>
      <c r="O354" s="32"/>
      <c r="P354" s="32"/>
    </row>
    <row r="355" spans="2:16" x14ac:dyDescent="0.25">
      <c r="B355" s="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N355" s="32"/>
      <c r="O355" s="32"/>
      <c r="P355" s="32"/>
    </row>
    <row r="356" spans="2:16" x14ac:dyDescent="0.25">
      <c r="B356" s="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N356" s="32"/>
      <c r="O356" s="32"/>
      <c r="P356" s="32"/>
    </row>
    <row r="357" spans="2:16" x14ac:dyDescent="0.25">
      <c r="B357" s="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N357" s="32"/>
      <c r="O357" s="32"/>
      <c r="P357" s="32"/>
    </row>
    <row r="358" spans="2:16" x14ac:dyDescent="0.25">
      <c r="B358" s="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N358" s="32"/>
      <c r="O358" s="32"/>
      <c r="P358" s="32"/>
    </row>
    <row r="359" spans="2:16" x14ac:dyDescent="0.25">
      <c r="B359" s="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N359" s="32"/>
      <c r="O359" s="32"/>
      <c r="P359" s="32"/>
    </row>
    <row r="360" spans="2:16" x14ac:dyDescent="0.25">
      <c r="B360" s="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N360" s="32"/>
      <c r="O360" s="32"/>
      <c r="P360" s="32"/>
    </row>
    <row r="361" spans="2:16" x14ac:dyDescent="0.25">
      <c r="B361" s="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N361" s="32"/>
      <c r="O361" s="32"/>
      <c r="P361" s="32"/>
    </row>
    <row r="362" spans="2:16" x14ac:dyDescent="0.25">
      <c r="B362" s="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N362" s="32"/>
      <c r="O362" s="32"/>
      <c r="P362" s="32"/>
    </row>
    <row r="363" spans="2:16" x14ac:dyDescent="0.25">
      <c r="B363" s="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N363" s="32"/>
      <c r="O363" s="32"/>
      <c r="P363" s="32"/>
    </row>
    <row r="364" spans="2:16" x14ac:dyDescent="0.25">
      <c r="B364" s="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N364" s="32"/>
      <c r="O364" s="32"/>
      <c r="P364" s="32"/>
    </row>
    <row r="365" spans="2:16" x14ac:dyDescent="0.25">
      <c r="B365" s="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N365" s="32"/>
      <c r="O365" s="32"/>
      <c r="P365" s="32"/>
    </row>
    <row r="366" spans="2:16" x14ac:dyDescent="0.25">
      <c r="B366" s="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N366" s="32"/>
      <c r="O366" s="32"/>
      <c r="P366" s="32"/>
    </row>
    <row r="367" spans="2:16" x14ac:dyDescent="0.25">
      <c r="B367" s="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N367" s="32"/>
      <c r="O367" s="32"/>
      <c r="P367" s="32"/>
    </row>
    <row r="368" spans="2:16" x14ac:dyDescent="0.25">
      <c r="B368" s="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N368" s="32"/>
      <c r="O368" s="32"/>
      <c r="P368" s="32"/>
    </row>
    <row r="369" spans="2:16" x14ac:dyDescent="0.25">
      <c r="B369" s="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N369" s="32"/>
      <c r="O369" s="32"/>
      <c r="P369" s="32"/>
    </row>
    <row r="370" spans="2:16" x14ac:dyDescent="0.25">
      <c r="B370" s="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N370" s="32"/>
      <c r="O370" s="32"/>
      <c r="P370" s="32"/>
    </row>
    <row r="371" spans="2:16" x14ac:dyDescent="0.25">
      <c r="B371" s="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N371" s="32"/>
      <c r="O371" s="32"/>
      <c r="P371" s="32"/>
    </row>
    <row r="372" spans="2:16" x14ac:dyDescent="0.25">
      <c r="B372" s="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N372" s="32"/>
      <c r="O372" s="32"/>
      <c r="P372" s="32"/>
    </row>
    <row r="373" spans="2:16" x14ac:dyDescent="0.25">
      <c r="B373" s="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N373" s="32"/>
      <c r="O373" s="32"/>
      <c r="P373" s="32"/>
    </row>
    <row r="374" spans="2:16" x14ac:dyDescent="0.25">
      <c r="B374" s="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N374" s="32"/>
      <c r="O374" s="32"/>
      <c r="P374" s="32"/>
    </row>
    <row r="375" spans="2:16" x14ac:dyDescent="0.25">
      <c r="B375" s="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N375" s="32"/>
      <c r="O375" s="32"/>
      <c r="P375" s="32"/>
    </row>
    <row r="376" spans="2:16" x14ac:dyDescent="0.25">
      <c r="B376" s="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N376" s="32"/>
      <c r="O376" s="32"/>
      <c r="P376" s="32"/>
    </row>
    <row r="377" spans="2:16" x14ac:dyDescent="0.25">
      <c r="B377" s="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N377" s="32"/>
      <c r="O377" s="32"/>
      <c r="P377" s="32"/>
    </row>
    <row r="378" spans="2:16" x14ac:dyDescent="0.25">
      <c r="B378" s="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N378" s="32"/>
      <c r="O378" s="32"/>
      <c r="P378" s="32"/>
    </row>
    <row r="379" spans="2:16" x14ac:dyDescent="0.25">
      <c r="B379" s="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N379" s="32"/>
      <c r="O379" s="32"/>
      <c r="P379" s="32"/>
    </row>
    <row r="380" spans="2:16" x14ac:dyDescent="0.25">
      <c r="B380" s="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N380" s="32"/>
      <c r="O380" s="32"/>
      <c r="P380" s="32"/>
    </row>
    <row r="381" spans="2:16" x14ac:dyDescent="0.25">
      <c r="B381" s="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N381" s="32"/>
      <c r="O381" s="32"/>
      <c r="P381" s="32"/>
    </row>
    <row r="382" spans="2:16" x14ac:dyDescent="0.25">
      <c r="B382" s="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N382" s="32"/>
      <c r="O382" s="32"/>
      <c r="P382" s="32"/>
    </row>
    <row r="383" spans="2:16" x14ac:dyDescent="0.25">
      <c r="B383" s="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N383" s="32"/>
      <c r="O383" s="32"/>
      <c r="P383" s="32"/>
    </row>
    <row r="384" spans="2:16" x14ac:dyDescent="0.25">
      <c r="B384" s="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N384" s="32"/>
      <c r="O384" s="32"/>
      <c r="P384" s="32"/>
    </row>
    <row r="385" spans="2:16" x14ac:dyDescent="0.25">
      <c r="B385" s="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N385" s="32"/>
      <c r="O385" s="32"/>
      <c r="P385" s="32"/>
    </row>
    <row r="386" spans="2:16" x14ac:dyDescent="0.25">
      <c r="B386" s="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N386" s="32"/>
      <c r="O386" s="32"/>
      <c r="P386" s="32"/>
    </row>
    <row r="387" spans="2:16" x14ac:dyDescent="0.25">
      <c r="B387" s="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N387" s="32"/>
      <c r="O387" s="32"/>
      <c r="P387" s="32"/>
    </row>
    <row r="388" spans="2:16" x14ac:dyDescent="0.25">
      <c r="B388" s="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N388" s="32"/>
      <c r="O388" s="32"/>
      <c r="P388" s="32"/>
    </row>
    <row r="389" spans="2:16" x14ac:dyDescent="0.25">
      <c r="B389" s="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N389" s="32"/>
      <c r="O389" s="32"/>
      <c r="P389" s="32"/>
    </row>
    <row r="390" spans="2:16" x14ac:dyDescent="0.25">
      <c r="B390" s="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N390" s="32"/>
      <c r="O390" s="32"/>
      <c r="P390" s="32"/>
    </row>
    <row r="391" spans="2:16" x14ac:dyDescent="0.25">
      <c r="B391" s="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N391" s="32"/>
      <c r="O391" s="32"/>
      <c r="P391" s="32"/>
    </row>
    <row r="392" spans="2:16" x14ac:dyDescent="0.25">
      <c r="B392" s="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N392" s="32"/>
      <c r="O392" s="32"/>
      <c r="P392" s="32"/>
    </row>
    <row r="393" spans="2:16" x14ac:dyDescent="0.25">
      <c r="B393" s="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N393" s="32"/>
      <c r="O393" s="32"/>
      <c r="P393" s="32"/>
    </row>
    <row r="394" spans="2:16" x14ac:dyDescent="0.25">
      <c r="B394" s="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N394" s="32"/>
      <c r="O394" s="32"/>
      <c r="P394" s="32"/>
    </row>
    <row r="395" spans="2:16" x14ac:dyDescent="0.25">
      <c r="B395" s="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N395" s="32"/>
      <c r="O395" s="32"/>
      <c r="P395" s="32"/>
    </row>
    <row r="396" spans="2:16" x14ac:dyDescent="0.25">
      <c r="B396" s="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N396" s="32"/>
      <c r="O396" s="32"/>
      <c r="P396" s="32"/>
    </row>
    <row r="397" spans="2:16" x14ac:dyDescent="0.25">
      <c r="B397" s="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N397" s="32"/>
      <c r="O397" s="32"/>
      <c r="P397" s="32"/>
    </row>
    <row r="398" spans="2:16" x14ac:dyDescent="0.25">
      <c r="B398" s="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N398" s="32"/>
      <c r="O398" s="32"/>
      <c r="P398" s="32"/>
    </row>
    <row r="399" spans="2:16" x14ac:dyDescent="0.25">
      <c r="B399" s="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N399" s="32"/>
      <c r="O399" s="32"/>
      <c r="P399" s="32"/>
    </row>
    <row r="400" spans="2:16" x14ac:dyDescent="0.25">
      <c r="B400" s="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N400" s="32"/>
      <c r="O400" s="32"/>
      <c r="P400" s="32"/>
    </row>
    <row r="401" spans="2:16" x14ac:dyDescent="0.25">
      <c r="B401" s="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N401" s="32"/>
      <c r="O401" s="32"/>
      <c r="P401" s="32"/>
    </row>
    <row r="402" spans="2:16" x14ac:dyDescent="0.25">
      <c r="B402" s="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N402" s="32"/>
      <c r="O402" s="32"/>
      <c r="P402" s="32"/>
    </row>
    <row r="403" spans="2:16" x14ac:dyDescent="0.25">
      <c r="B403" s="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N403" s="32"/>
      <c r="O403" s="32"/>
      <c r="P403" s="32"/>
    </row>
    <row r="404" spans="2:16" x14ac:dyDescent="0.25">
      <c r="B404" s="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N404" s="32"/>
      <c r="O404" s="32"/>
      <c r="P404" s="32"/>
    </row>
    <row r="405" spans="2:16" x14ac:dyDescent="0.25">
      <c r="B405" s="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N405" s="32"/>
      <c r="O405" s="32"/>
      <c r="P405" s="32"/>
    </row>
    <row r="406" spans="2:16" x14ac:dyDescent="0.25">
      <c r="B406" s="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N406" s="32"/>
      <c r="O406" s="32"/>
      <c r="P406" s="32"/>
    </row>
    <row r="407" spans="2:16" x14ac:dyDescent="0.25">
      <c r="B407" s="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N407" s="32"/>
      <c r="O407" s="32"/>
      <c r="P407" s="32"/>
    </row>
    <row r="408" spans="2:16" x14ac:dyDescent="0.25">
      <c r="B408" s="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N408" s="32"/>
      <c r="O408" s="32"/>
      <c r="P408" s="32"/>
    </row>
    <row r="409" spans="2:16" x14ac:dyDescent="0.25">
      <c r="B409" s="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N409" s="32"/>
      <c r="O409" s="32"/>
      <c r="P409" s="32"/>
    </row>
    <row r="410" spans="2:16" x14ac:dyDescent="0.25">
      <c r="B410" s="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N410" s="32"/>
      <c r="O410" s="32"/>
      <c r="P410" s="32"/>
    </row>
    <row r="411" spans="2:16" x14ac:dyDescent="0.25">
      <c r="B411" s="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N411" s="32"/>
      <c r="O411" s="32"/>
      <c r="P411" s="32"/>
    </row>
    <row r="412" spans="2:16" x14ac:dyDescent="0.25">
      <c r="B412" s="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N412" s="32"/>
      <c r="O412" s="32"/>
      <c r="P412" s="32"/>
    </row>
    <row r="413" spans="2:16" x14ac:dyDescent="0.25">
      <c r="B413" s="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N413" s="32"/>
      <c r="O413" s="32"/>
      <c r="P413" s="32"/>
    </row>
    <row r="414" spans="2:16" x14ac:dyDescent="0.25">
      <c r="B414" s="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N414" s="32"/>
      <c r="O414" s="32"/>
      <c r="P414" s="32"/>
    </row>
    <row r="415" spans="2:16" x14ac:dyDescent="0.25">
      <c r="B415" s="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N415" s="32"/>
      <c r="O415" s="32"/>
      <c r="P415" s="32"/>
    </row>
    <row r="416" spans="2:16" x14ac:dyDescent="0.25">
      <c r="B416" s="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N416" s="32"/>
      <c r="O416" s="32"/>
      <c r="P416" s="32"/>
    </row>
    <row r="417" spans="2:16" x14ac:dyDescent="0.25">
      <c r="B417" s="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N417" s="32"/>
      <c r="O417" s="32"/>
      <c r="P417" s="32"/>
    </row>
    <row r="418" spans="2:16" x14ac:dyDescent="0.25">
      <c r="B418" s="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N418" s="32"/>
      <c r="O418" s="32"/>
      <c r="P418" s="32"/>
    </row>
    <row r="419" spans="2:16" x14ac:dyDescent="0.25">
      <c r="B419" s="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N419" s="32"/>
      <c r="O419" s="32"/>
      <c r="P419" s="32"/>
    </row>
    <row r="420" spans="2:16" x14ac:dyDescent="0.25">
      <c r="B420" s="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N420" s="32"/>
      <c r="O420" s="32"/>
      <c r="P420" s="32"/>
    </row>
    <row r="421" spans="2:16" x14ac:dyDescent="0.25">
      <c r="B421" s="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N421" s="32"/>
      <c r="O421" s="32"/>
      <c r="P421" s="32"/>
    </row>
    <row r="422" spans="2:16" x14ac:dyDescent="0.25">
      <c r="B422" s="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N422" s="32"/>
      <c r="O422" s="32"/>
      <c r="P422" s="32"/>
    </row>
    <row r="423" spans="2:16" x14ac:dyDescent="0.25">
      <c r="B423" s="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N423" s="32"/>
      <c r="O423" s="32"/>
      <c r="P423" s="32"/>
    </row>
    <row r="424" spans="2:16" x14ac:dyDescent="0.25">
      <c r="B424" s="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N424" s="32"/>
      <c r="O424" s="32"/>
      <c r="P424" s="32"/>
    </row>
    <row r="425" spans="2:16" x14ac:dyDescent="0.25">
      <c r="B425" s="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N425" s="32"/>
      <c r="O425" s="32"/>
      <c r="P425" s="32"/>
    </row>
    <row r="426" spans="2:16" x14ac:dyDescent="0.25">
      <c r="B426" s="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N426" s="32"/>
      <c r="O426" s="32"/>
      <c r="P426" s="32"/>
    </row>
    <row r="427" spans="2:16" x14ac:dyDescent="0.25">
      <c r="B427" s="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N427" s="32"/>
      <c r="O427" s="32"/>
      <c r="P427" s="32"/>
    </row>
    <row r="428" spans="2:16" x14ac:dyDescent="0.25">
      <c r="B428" s="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N428" s="32"/>
      <c r="O428" s="32"/>
      <c r="P428" s="32"/>
    </row>
    <row r="429" spans="2:16" x14ac:dyDescent="0.25">
      <c r="B429" s="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N429" s="32"/>
      <c r="O429" s="32"/>
      <c r="P429" s="32"/>
    </row>
    <row r="430" spans="2:16" x14ac:dyDescent="0.25">
      <c r="B430" s="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N430" s="32"/>
      <c r="O430" s="32"/>
      <c r="P430" s="32"/>
    </row>
    <row r="431" spans="2:16" x14ac:dyDescent="0.25">
      <c r="B431" s="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N431" s="32"/>
      <c r="O431" s="32"/>
      <c r="P431" s="32"/>
    </row>
    <row r="432" spans="2:16" x14ac:dyDescent="0.25">
      <c r="B432" s="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N432" s="32"/>
      <c r="O432" s="32"/>
      <c r="P432" s="32"/>
    </row>
    <row r="433" spans="2:16" x14ac:dyDescent="0.25">
      <c r="B433" s="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N433" s="32"/>
      <c r="O433" s="32"/>
      <c r="P433" s="32"/>
    </row>
    <row r="434" spans="2:16" x14ac:dyDescent="0.25">
      <c r="B434" s="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N434" s="32"/>
      <c r="O434" s="32"/>
      <c r="P434" s="32"/>
    </row>
    <row r="435" spans="2:16" x14ac:dyDescent="0.25">
      <c r="B435" s="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N435" s="32"/>
      <c r="O435" s="32"/>
      <c r="P435" s="32"/>
    </row>
    <row r="436" spans="2:16" x14ac:dyDescent="0.25">
      <c r="B436" s="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N436" s="32"/>
      <c r="O436" s="32"/>
      <c r="P436" s="32"/>
    </row>
    <row r="437" spans="2:16" x14ac:dyDescent="0.25">
      <c r="B437" s="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N437" s="32"/>
      <c r="O437" s="32"/>
      <c r="P437" s="32"/>
    </row>
    <row r="438" spans="2:16" x14ac:dyDescent="0.25">
      <c r="B438" s="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N438" s="32"/>
      <c r="O438" s="32"/>
      <c r="P438" s="32"/>
    </row>
    <row r="439" spans="2:16" x14ac:dyDescent="0.25">
      <c r="B439" s="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N439" s="32"/>
      <c r="O439" s="32"/>
      <c r="P439" s="32"/>
    </row>
    <row r="440" spans="2:16" x14ac:dyDescent="0.25">
      <c r="B440" s="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N440" s="32"/>
      <c r="O440" s="32"/>
      <c r="P440" s="32"/>
    </row>
    <row r="441" spans="2:16" x14ac:dyDescent="0.25">
      <c r="B441" s="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N441" s="32"/>
      <c r="O441" s="32"/>
      <c r="P441" s="32"/>
    </row>
    <row r="442" spans="2:16" x14ac:dyDescent="0.25">
      <c r="B442" s="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N442" s="32"/>
      <c r="O442" s="32"/>
      <c r="P442" s="32"/>
    </row>
    <row r="443" spans="2:16" x14ac:dyDescent="0.25">
      <c r="B443" s="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N443" s="32"/>
      <c r="O443" s="32"/>
      <c r="P443" s="32"/>
    </row>
    <row r="444" spans="2:16" x14ac:dyDescent="0.25">
      <c r="B444" s="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N444" s="32"/>
      <c r="O444" s="32"/>
      <c r="P444" s="32"/>
    </row>
    <row r="445" spans="2:16" x14ac:dyDescent="0.25">
      <c r="B445" s="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N445" s="32"/>
      <c r="O445" s="32"/>
      <c r="P445" s="32"/>
    </row>
    <row r="446" spans="2:16" x14ac:dyDescent="0.25">
      <c r="B446" s="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N446" s="32"/>
      <c r="O446" s="32"/>
      <c r="P446" s="32"/>
    </row>
    <row r="447" spans="2:16" x14ac:dyDescent="0.25">
      <c r="B447" s="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N447" s="32"/>
      <c r="O447" s="32"/>
      <c r="P447" s="32"/>
    </row>
    <row r="448" spans="2:16" x14ac:dyDescent="0.25">
      <c r="B448" s="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N448" s="32"/>
      <c r="O448" s="32"/>
      <c r="P448" s="32"/>
    </row>
    <row r="449" spans="2:16" x14ac:dyDescent="0.25">
      <c r="B449" s="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N449" s="32"/>
      <c r="O449" s="32"/>
      <c r="P449" s="32"/>
    </row>
    <row r="450" spans="2:16" x14ac:dyDescent="0.25">
      <c r="B450" s="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N450" s="32"/>
      <c r="O450" s="32"/>
      <c r="P450" s="32"/>
    </row>
    <row r="451" spans="2:16" x14ac:dyDescent="0.25">
      <c r="B451" s="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N451" s="32"/>
      <c r="O451" s="32"/>
      <c r="P451" s="32"/>
    </row>
    <row r="452" spans="2:16" x14ac:dyDescent="0.25">
      <c r="B452" s="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N452" s="32"/>
      <c r="O452" s="32"/>
      <c r="P452" s="32"/>
    </row>
    <row r="453" spans="2:16" x14ac:dyDescent="0.25">
      <c r="B453" s="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N453" s="32"/>
      <c r="O453" s="32"/>
      <c r="P453" s="32"/>
    </row>
    <row r="454" spans="2:16" x14ac:dyDescent="0.25">
      <c r="B454" s="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N454" s="32"/>
      <c r="O454" s="32"/>
      <c r="P454" s="32"/>
    </row>
    <row r="455" spans="2:16" x14ac:dyDescent="0.25">
      <c r="B455" s="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N455" s="32"/>
      <c r="O455" s="32"/>
      <c r="P455" s="32"/>
    </row>
    <row r="456" spans="2:16" x14ac:dyDescent="0.25">
      <c r="B456" s="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N456" s="32"/>
      <c r="O456" s="32"/>
      <c r="P456" s="32"/>
    </row>
    <row r="457" spans="2:16" x14ac:dyDescent="0.25">
      <c r="B457" s="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N457" s="32"/>
      <c r="O457" s="32"/>
      <c r="P457" s="32"/>
    </row>
    <row r="458" spans="2:16" x14ac:dyDescent="0.25">
      <c r="B458" s="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N458" s="32"/>
      <c r="O458" s="32"/>
      <c r="P458" s="32"/>
    </row>
    <row r="459" spans="2:16" x14ac:dyDescent="0.25">
      <c r="B459" s="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N459" s="32"/>
      <c r="O459" s="32"/>
      <c r="P459" s="32"/>
    </row>
    <row r="460" spans="2:16" x14ac:dyDescent="0.25">
      <c r="B460" s="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N460" s="32"/>
      <c r="O460" s="32"/>
      <c r="P460" s="32"/>
    </row>
    <row r="461" spans="2:16" x14ac:dyDescent="0.25">
      <c r="B461" s="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N461" s="32"/>
      <c r="O461" s="32"/>
      <c r="P461" s="32"/>
    </row>
    <row r="462" spans="2:16" x14ac:dyDescent="0.25">
      <c r="B462" s="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N462" s="32"/>
      <c r="O462" s="32"/>
      <c r="P462" s="32"/>
    </row>
    <row r="463" spans="2:16" x14ac:dyDescent="0.25">
      <c r="B463" s="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N463" s="32"/>
      <c r="O463" s="32"/>
      <c r="P463" s="32"/>
    </row>
    <row r="464" spans="2:16" x14ac:dyDescent="0.25">
      <c r="B464" s="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N464" s="32"/>
      <c r="O464" s="32"/>
      <c r="P464" s="32"/>
    </row>
    <row r="465" spans="2:16" x14ac:dyDescent="0.25">
      <c r="B465" s="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N465" s="32"/>
      <c r="O465" s="32"/>
      <c r="P465" s="32"/>
    </row>
    <row r="466" spans="2:16" x14ac:dyDescent="0.25">
      <c r="B466" s="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N466" s="32"/>
      <c r="O466" s="32"/>
      <c r="P466" s="32"/>
    </row>
    <row r="467" spans="2:16" x14ac:dyDescent="0.25">
      <c r="B467" s="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N467" s="32"/>
      <c r="O467" s="32"/>
      <c r="P467" s="32"/>
    </row>
    <row r="468" spans="2:16" x14ac:dyDescent="0.25">
      <c r="B468" s="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N468" s="32"/>
      <c r="O468" s="32"/>
      <c r="P468" s="32"/>
    </row>
    <row r="469" spans="2:16" x14ac:dyDescent="0.25">
      <c r="B469" s="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N469" s="32"/>
      <c r="O469" s="32"/>
      <c r="P469" s="32"/>
    </row>
    <row r="470" spans="2:16" x14ac:dyDescent="0.25">
      <c r="B470" s="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N470" s="32"/>
      <c r="O470" s="32"/>
      <c r="P470" s="32"/>
    </row>
    <row r="471" spans="2:16" x14ac:dyDescent="0.25">
      <c r="B471" s="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N471" s="32"/>
      <c r="O471" s="32"/>
      <c r="P471" s="32"/>
    </row>
    <row r="472" spans="2:16" x14ac:dyDescent="0.25">
      <c r="B472" s="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N472" s="32"/>
      <c r="O472" s="32"/>
      <c r="P472" s="32"/>
    </row>
    <row r="473" spans="2:16" x14ac:dyDescent="0.25">
      <c r="B473" s="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N473" s="32"/>
      <c r="O473" s="32"/>
      <c r="P473" s="32"/>
    </row>
    <row r="474" spans="2:16" x14ac:dyDescent="0.25">
      <c r="B474" s="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N474" s="32"/>
      <c r="O474" s="32"/>
      <c r="P474" s="32"/>
    </row>
    <row r="475" spans="2:16" x14ac:dyDescent="0.25">
      <c r="B475" s="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N475" s="32"/>
      <c r="O475" s="32"/>
      <c r="P475" s="32"/>
    </row>
    <row r="476" spans="2:16" x14ac:dyDescent="0.25">
      <c r="B476" s="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N476" s="32"/>
      <c r="O476" s="32"/>
      <c r="P476" s="32"/>
    </row>
    <row r="477" spans="2:16" x14ac:dyDescent="0.25">
      <c r="B477" s="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N477" s="32"/>
      <c r="O477" s="32"/>
      <c r="P477" s="32"/>
    </row>
    <row r="478" spans="2:16" x14ac:dyDescent="0.25">
      <c r="B478" s="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N478" s="32"/>
      <c r="O478" s="32"/>
      <c r="P478" s="32"/>
    </row>
    <row r="479" spans="2:16" x14ac:dyDescent="0.25">
      <c r="B479" s="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N479" s="32"/>
      <c r="O479" s="32"/>
      <c r="P479" s="32"/>
    </row>
    <row r="480" spans="2:16" x14ac:dyDescent="0.25">
      <c r="B480" s="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N480" s="32"/>
      <c r="O480" s="32"/>
      <c r="P480" s="32"/>
    </row>
    <row r="481" spans="2:16" x14ac:dyDescent="0.25">
      <c r="B481" s="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N481" s="32"/>
      <c r="O481" s="32"/>
      <c r="P481" s="32"/>
    </row>
    <row r="482" spans="2:16" x14ac:dyDescent="0.25">
      <c r="B482" s="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N482" s="32"/>
      <c r="O482" s="32"/>
      <c r="P482" s="32"/>
    </row>
    <row r="483" spans="2:16" x14ac:dyDescent="0.25">
      <c r="B483" s="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N483" s="32"/>
      <c r="O483" s="32"/>
      <c r="P483" s="32"/>
    </row>
    <row r="484" spans="2:16" x14ac:dyDescent="0.25">
      <c r="B484" s="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N484" s="32"/>
      <c r="O484" s="32"/>
      <c r="P484" s="32"/>
    </row>
    <row r="485" spans="2:16" x14ac:dyDescent="0.25">
      <c r="B485" s="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N485" s="32"/>
      <c r="O485" s="32"/>
      <c r="P485" s="32"/>
    </row>
    <row r="486" spans="2:16" x14ac:dyDescent="0.25">
      <c r="B486" s="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N486" s="32"/>
      <c r="O486" s="32"/>
      <c r="P486" s="32"/>
    </row>
    <row r="487" spans="2:16" x14ac:dyDescent="0.25">
      <c r="B487" s="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N487" s="32"/>
      <c r="O487" s="32"/>
      <c r="P487" s="32"/>
    </row>
    <row r="488" spans="2:16" x14ac:dyDescent="0.25">
      <c r="B488" s="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N488" s="32"/>
      <c r="O488" s="32"/>
      <c r="P488" s="32"/>
    </row>
    <row r="489" spans="2:16" x14ac:dyDescent="0.25">
      <c r="B489" s="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N489" s="32"/>
      <c r="O489" s="32"/>
      <c r="P489" s="32"/>
    </row>
    <row r="490" spans="2:16" x14ac:dyDescent="0.25">
      <c r="B490" s="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N490" s="32"/>
      <c r="O490" s="32"/>
      <c r="P490" s="32"/>
    </row>
    <row r="491" spans="2:16" x14ac:dyDescent="0.25">
      <c r="B491" s="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N491" s="32"/>
      <c r="O491" s="32"/>
      <c r="P491" s="32"/>
    </row>
    <row r="492" spans="2:16" x14ac:dyDescent="0.25">
      <c r="B492" s="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N492" s="32"/>
      <c r="O492" s="32"/>
      <c r="P492" s="32"/>
    </row>
    <row r="493" spans="2:16" x14ac:dyDescent="0.25">
      <c r="B493" s="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N493" s="32"/>
      <c r="O493" s="32"/>
      <c r="P493" s="32"/>
    </row>
    <row r="494" spans="2:16" x14ac:dyDescent="0.25">
      <c r="B494" s="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N494" s="32"/>
      <c r="O494" s="32"/>
      <c r="P494" s="32"/>
    </row>
    <row r="495" spans="2:16" x14ac:dyDescent="0.25">
      <c r="B495" s="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N495" s="32"/>
      <c r="O495" s="32"/>
      <c r="P495" s="32"/>
    </row>
    <row r="496" spans="2:16" x14ac:dyDescent="0.25">
      <c r="B496" s="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N496" s="32"/>
      <c r="O496" s="32"/>
      <c r="P496" s="32"/>
    </row>
    <row r="497" spans="2:16" x14ac:dyDescent="0.25">
      <c r="B497" s="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N497" s="32"/>
      <c r="O497" s="32"/>
      <c r="P497" s="32"/>
    </row>
    <row r="498" spans="2:16" x14ac:dyDescent="0.25">
      <c r="B498" s="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N498" s="32"/>
      <c r="O498" s="32"/>
      <c r="P498" s="32"/>
    </row>
    <row r="499" spans="2:16" x14ac:dyDescent="0.25">
      <c r="B499" s="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N499" s="32"/>
      <c r="O499" s="32"/>
      <c r="P499" s="32"/>
    </row>
    <row r="500" spans="2:16" x14ac:dyDescent="0.25">
      <c r="B500" s="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N500" s="32"/>
      <c r="O500" s="32"/>
      <c r="P500" s="32"/>
    </row>
    <row r="501" spans="2:16" x14ac:dyDescent="0.25">
      <c r="B501" s="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N501" s="32"/>
      <c r="O501" s="32"/>
      <c r="P501" s="32"/>
    </row>
    <row r="502" spans="2:16" x14ac:dyDescent="0.25">
      <c r="B502" s="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N502" s="32"/>
      <c r="O502" s="32"/>
      <c r="P502" s="32"/>
    </row>
    <row r="503" spans="2:16" x14ac:dyDescent="0.25">
      <c r="B503" s="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N503" s="32"/>
      <c r="O503" s="32"/>
      <c r="P503" s="32"/>
    </row>
    <row r="504" spans="2:16" x14ac:dyDescent="0.25">
      <c r="B504" s="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N504" s="32"/>
      <c r="O504" s="32"/>
      <c r="P504" s="32"/>
    </row>
    <row r="505" spans="2:16" x14ac:dyDescent="0.25">
      <c r="B505" s="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N505" s="32"/>
      <c r="O505" s="32"/>
      <c r="P505" s="32"/>
    </row>
    <row r="506" spans="2:16" x14ac:dyDescent="0.25">
      <c r="B506" s="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N506" s="32"/>
      <c r="O506" s="32"/>
      <c r="P506" s="32"/>
    </row>
    <row r="507" spans="2:16" x14ac:dyDescent="0.25">
      <c r="B507" s="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N507" s="32"/>
      <c r="O507" s="32"/>
      <c r="P507" s="32"/>
    </row>
    <row r="508" spans="2:16" x14ac:dyDescent="0.25">
      <c r="B508" s="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N508" s="32"/>
      <c r="O508" s="32"/>
      <c r="P508" s="32"/>
    </row>
    <row r="509" spans="2:16" x14ac:dyDescent="0.25">
      <c r="B509" s="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N509" s="32"/>
      <c r="O509" s="32"/>
      <c r="P509" s="32"/>
    </row>
    <row r="510" spans="2:16" x14ac:dyDescent="0.25">
      <c r="B510" s="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N510" s="32"/>
      <c r="O510" s="32"/>
      <c r="P510" s="32"/>
    </row>
    <row r="511" spans="2:16" x14ac:dyDescent="0.25">
      <c r="B511" s="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N511" s="32"/>
      <c r="O511" s="32"/>
      <c r="P511" s="32"/>
    </row>
    <row r="512" spans="2:16" x14ac:dyDescent="0.25">
      <c r="B512" s="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N512" s="32"/>
      <c r="O512" s="32"/>
      <c r="P512" s="32"/>
    </row>
    <row r="513" spans="2:16" x14ac:dyDescent="0.25">
      <c r="B513" s="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N513" s="32"/>
      <c r="O513" s="32"/>
      <c r="P513" s="32"/>
    </row>
    <row r="514" spans="2:16" x14ac:dyDescent="0.25">
      <c r="B514" s="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N514" s="32"/>
      <c r="O514" s="32"/>
      <c r="P514" s="32"/>
    </row>
    <row r="515" spans="2:16" x14ac:dyDescent="0.25">
      <c r="B515" s="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N515" s="32"/>
      <c r="O515" s="32"/>
      <c r="P515" s="32"/>
    </row>
    <row r="516" spans="2:16" x14ac:dyDescent="0.25">
      <c r="B516" s="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N516" s="32"/>
      <c r="O516" s="32"/>
      <c r="P516" s="32"/>
    </row>
    <row r="517" spans="2:16" x14ac:dyDescent="0.25">
      <c r="B517" s="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N517" s="32"/>
      <c r="O517" s="32"/>
      <c r="P517" s="32"/>
    </row>
    <row r="518" spans="2:16" x14ac:dyDescent="0.25">
      <c r="B518" s="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N518" s="32"/>
      <c r="O518" s="32"/>
      <c r="P518" s="32"/>
    </row>
    <row r="519" spans="2:16" x14ac:dyDescent="0.25">
      <c r="B519" s="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N519" s="32"/>
      <c r="O519" s="32"/>
      <c r="P519" s="32"/>
    </row>
    <row r="520" spans="2:16" x14ac:dyDescent="0.25">
      <c r="B520" s="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N520" s="32"/>
      <c r="O520" s="32"/>
      <c r="P520" s="32"/>
    </row>
    <row r="521" spans="2:16" x14ac:dyDescent="0.25">
      <c r="B521" s="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N521" s="32"/>
      <c r="O521" s="32"/>
      <c r="P521" s="32"/>
    </row>
    <row r="522" spans="2:16" x14ac:dyDescent="0.25">
      <c r="B522" s="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N522" s="32"/>
      <c r="O522" s="32"/>
      <c r="P522" s="32"/>
    </row>
    <row r="523" spans="2:16" x14ac:dyDescent="0.25">
      <c r="B523" s="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N523" s="32"/>
      <c r="O523" s="32"/>
      <c r="P523" s="32"/>
    </row>
    <row r="524" spans="2:16" x14ac:dyDescent="0.25">
      <c r="B524" s="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N524" s="32"/>
      <c r="O524" s="32"/>
      <c r="P524" s="32"/>
    </row>
    <row r="525" spans="2:16" x14ac:dyDescent="0.25">
      <c r="B525" s="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N525" s="32"/>
      <c r="O525" s="32"/>
      <c r="P525" s="32"/>
    </row>
    <row r="526" spans="2:16" x14ac:dyDescent="0.25">
      <c r="B526" s="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N526" s="32"/>
      <c r="O526" s="32"/>
      <c r="P526" s="32"/>
    </row>
    <row r="527" spans="2:16" x14ac:dyDescent="0.25">
      <c r="B527" s="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N527" s="32"/>
      <c r="O527" s="32"/>
      <c r="P527" s="32"/>
    </row>
    <row r="528" spans="2:16" x14ac:dyDescent="0.25">
      <c r="B528" s="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N528" s="32"/>
      <c r="O528" s="32"/>
      <c r="P528" s="32"/>
    </row>
    <row r="529" spans="2:16" x14ac:dyDescent="0.25">
      <c r="B529" s="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N529" s="32"/>
      <c r="O529" s="32"/>
      <c r="P529" s="32"/>
    </row>
    <row r="530" spans="2:16" x14ac:dyDescent="0.25">
      <c r="B530" s="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N530" s="32"/>
      <c r="O530" s="32"/>
      <c r="P530" s="32"/>
    </row>
    <row r="531" spans="2:16" x14ac:dyDescent="0.25">
      <c r="B531" s="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N531" s="32"/>
      <c r="O531" s="32"/>
      <c r="P531" s="32"/>
    </row>
    <row r="532" spans="2:16" x14ac:dyDescent="0.25">
      <c r="B532" s="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N532" s="32"/>
      <c r="O532" s="32"/>
      <c r="P532" s="32"/>
    </row>
    <row r="533" spans="2:16" x14ac:dyDescent="0.25">
      <c r="B533" s="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N533" s="32"/>
      <c r="O533" s="32"/>
      <c r="P533" s="32"/>
    </row>
    <row r="534" spans="2:16" x14ac:dyDescent="0.25">
      <c r="B534" s="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N534" s="32"/>
      <c r="O534" s="32"/>
      <c r="P534" s="32"/>
    </row>
    <row r="535" spans="2:16" x14ac:dyDescent="0.25">
      <c r="B535" s="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N535" s="32"/>
      <c r="O535" s="32"/>
      <c r="P535" s="32"/>
    </row>
    <row r="536" spans="2:16" x14ac:dyDescent="0.25">
      <c r="B536" s="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N536" s="32"/>
      <c r="O536" s="32"/>
      <c r="P536" s="32"/>
    </row>
    <row r="537" spans="2:16" x14ac:dyDescent="0.25">
      <c r="B537" s="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N537" s="32"/>
      <c r="O537" s="32"/>
      <c r="P537" s="32"/>
    </row>
    <row r="538" spans="2:16" x14ac:dyDescent="0.25">
      <c r="B538" s="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N538" s="32"/>
      <c r="O538" s="32"/>
      <c r="P538" s="32"/>
    </row>
    <row r="539" spans="2:16" x14ac:dyDescent="0.25">
      <c r="B539" s="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N539" s="32"/>
      <c r="O539" s="32"/>
      <c r="P539" s="32"/>
    </row>
    <row r="540" spans="2:16" x14ac:dyDescent="0.25">
      <c r="B540" s="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N540" s="32"/>
      <c r="O540" s="32"/>
      <c r="P540" s="32"/>
    </row>
    <row r="541" spans="2:16" x14ac:dyDescent="0.25">
      <c r="B541" s="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N541" s="32"/>
      <c r="O541" s="32"/>
      <c r="P541" s="32"/>
    </row>
    <row r="542" spans="2:16" x14ac:dyDescent="0.25">
      <c r="B542" s="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N542" s="32"/>
      <c r="O542" s="32"/>
      <c r="P542" s="32"/>
    </row>
    <row r="543" spans="2:16" x14ac:dyDescent="0.25">
      <c r="B543" s="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N543" s="32"/>
      <c r="O543" s="32"/>
      <c r="P543" s="32"/>
    </row>
    <row r="544" spans="2:16" x14ac:dyDescent="0.25">
      <c r="B544" s="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N544" s="32"/>
      <c r="O544" s="32"/>
      <c r="P544" s="32"/>
    </row>
    <row r="545" spans="2:16" x14ac:dyDescent="0.25">
      <c r="B545" s="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N545" s="32"/>
      <c r="O545" s="32"/>
      <c r="P545" s="32"/>
    </row>
    <row r="546" spans="2:16" x14ac:dyDescent="0.25">
      <c r="B546" s="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N546" s="32"/>
      <c r="O546" s="32"/>
      <c r="P546" s="32"/>
    </row>
    <row r="547" spans="2:16" x14ac:dyDescent="0.25">
      <c r="B547" s="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N547" s="32"/>
      <c r="O547" s="32"/>
      <c r="P547" s="32"/>
    </row>
    <row r="548" spans="2:16" x14ac:dyDescent="0.25">
      <c r="B548" s="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N548" s="32"/>
      <c r="O548" s="32"/>
      <c r="P548" s="32"/>
    </row>
    <row r="549" spans="2:16" x14ac:dyDescent="0.25">
      <c r="B549" s="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N549" s="32"/>
      <c r="O549" s="32"/>
      <c r="P549" s="32"/>
    </row>
    <row r="550" spans="2:16" x14ac:dyDescent="0.25">
      <c r="B550" s="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N550" s="32"/>
      <c r="O550" s="32"/>
      <c r="P550" s="32"/>
    </row>
    <row r="551" spans="2:16" x14ac:dyDescent="0.25">
      <c r="B551" s="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N551" s="32"/>
      <c r="O551" s="32"/>
      <c r="P551" s="32"/>
    </row>
    <row r="552" spans="2:16" x14ac:dyDescent="0.25">
      <c r="B552" s="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N552" s="32"/>
      <c r="O552" s="32"/>
      <c r="P552" s="32"/>
    </row>
    <row r="553" spans="2:16" x14ac:dyDescent="0.25">
      <c r="B553" s="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N553" s="32"/>
      <c r="O553" s="32"/>
      <c r="P553" s="32"/>
    </row>
    <row r="554" spans="2:16" x14ac:dyDescent="0.25">
      <c r="B554" s="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N554" s="32"/>
      <c r="O554" s="32"/>
      <c r="P554" s="32"/>
    </row>
    <row r="555" spans="2:16" x14ac:dyDescent="0.25">
      <c r="B555" s="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N555" s="32"/>
      <c r="O555" s="32"/>
      <c r="P555" s="32"/>
    </row>
    <row r="556" spans="2:16" x14ac:dyDescent="0.25">
      <c r="B556" s="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N556" s="32"/>
      <c r="O556" s="32"/>
      <c r="P556" s="32"/>
    </row>
    <row r="557" spans="2:16" x14ac:dyDescent="0.25">
      <c r="B557" s="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N557" s="32"/>
      <c r="O557" s="32"/>
      <c r="P557" s="32"/>
    </row>
    <row r="558" spans="2:16" x14ac:dyDescent="0.25">
      <c r="B558" s="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N558" s="32"/>
      <c r="O558" s="32"/>
      <c r="P558" s="32"/>
    </row>
    <row r="559" spans="2:16" x14ac:dyDescent="0.25">
      <c r="B559" s="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N559" s="32"/>
      <c r="O559" s="32"/>
      <c r="P559" s="32"/>
    </row>
    <row r="560" spans="2:16" x14ac:dyDescent="0.25">
      <c r="B560" s="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N560" s="32"/>
      <c r="O560" s="32"/>
      <c r="P560" s="32"/>
    </row>
    <row r="561" spans="2:16" x14ac:dyDescent="0.25">
      <c r="B561" s="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N561" s="32"/>
      <c r="O561" s="32"/>
      <c r="P561" s="32"/>
    </row>
    <row r="562" spans="2:16" x14ac:dyDescent="0.25">
      <c r="B562" s="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N562" s="32"/>
      <c r="O562" s="32"/>
      <c r="P562" s="32"/>
    </row>
    <row r="563" spans="2:16" x14ac:dyDescent="0.25">
      <c r="B563" s="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N563" s="32"/>
      <c r="O563" s="32"/>
      <c r="P563" s="32"/>
    </row>
    <row r="564" spans="2:16" x14ac:dyDescent="0.25">
      <c r="B564" s="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N564" s="32"/>
      <c r="O564" s="32"/>
      <c r="P564" s="32"/>
    </row>
    <row r="565" spans="2:16" x14ac:dyDescent="0.25">
      <c r="B565" s="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N565" s="32"/>
      <c r="O565" s="32"/>
      <c r="P565" s="32"/>
    </row>
    <row r="566" spans="2:16" x14ac:dyDescent="0.25">
      <c r="B566" s="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N566" s="32"/>
      <c r="O566" s="32"/>
      <c r="P566" s="32"/>
    </row>
    <row r="567" spans="2:16" x14ac:dyDescent="0.25">
      <c r="B567" s="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N567" s="32"/>
      <c r="O567" s="32"/>
      <c r="P567" s="32"/>
    </row>
    <row r="568" spans="2:16" x14ac:dyDescent="0.25">
      <c r="B568" s="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N568" s="32"/>
      <c r="O568" s="32"/>
      <c r="P568" s="32"/>
    </row>
    <row r="569" spans="2:16" x14ac:dyDescent="0.25">
      <c r="B569" s="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N569" s="32"/>
      <c r="O569" s="32"/>
      <c r="P569" s="32"/>
    </row>
    <row r="570" spans="2:16" x14ac:dyDescent="0.25">
      <c r="B570" s="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N570" s="32"/>
      <c r="O570" s="32"/>
      <c r="P570" s="32"/>
    </row>
    <row r="571" spans="2:16" x14ac:dyDescent="0.25">
      <c r="B571" s="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N571" s="32"/>
      <c r="O571" s="32"/>
      <c r="P571" s="32"/>
    </row>
    <row r="572" spans="2:16" x14ac:dyDescent="0.25">
      <c r="B572" s="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N572" s="32"/>
      <c r="O572" s="32"/>
      <c r="P572" s="32"/>
    </row>
    <row r="573" spans="2:16" x14ac:dyDescent="0.25">
      <c r="B573" s="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N573" s="32"/>
      <c r="O573" s="32"/>
      <c r="P573" s="32"/>
    </row>
    <row r="574" spans="2:16" x14ac:dyDescent="0.25">
      <c r="B574" s="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N574" s="32"/>
      <c r="O574" s="32"/>
      <c r="P574" s="32"/>
    </row>
    <row r="575" spans="2:16" x14ac:dyDescent="0.25">
      <c r="B575" s="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N575" s="32"/>
      <c r="O575" s="32"/>
      <c r="P575" s="32"/>
    </row>
    <row r="576" spans="2:16" x14ac:dyDescent="0.25">
      <c r="B576" s="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N576" s="32"/>
      <c r="O576" s="32"/>
      <c r="P576" s="32"/>
    </row>
    <row r="577" spans="2:16" x14ac:dyDescent="0.25">
      <c r="B577" s="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N577" s="32"/>
      <c r="O577" s="32"/>
      <c r="P577" s="32"/>
    </row>
    <row r="578" spans="2:16" x14ac:dyDescent="0.25">
      <c r="B578" s="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N578" s="32"/>
      <c r="O578" s="32"/>
      <c r="P578" s="32"/>
    </row>
    <row r="579" spans="2:16" x14ac:dyDescent="0.25">
      <c r="B579" s="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N579" s="32"/>
      <c r="O579" s="32"/>
      <c r="P579" s="32"/>
    </row>
    <row r="580" spans="2:16" x14ac:dyDescent="0.25">
      <c r="B580" s="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N580" s="32"/>
      <c r="O580" s="32"/>
      <c r="P580" s="32"/>
    </row>
    <row r="581" spans="2:16" x14ac:dyDescent="0.25">
      <c r="B581" s="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N581" s="32"/>
      <c r="O581" s="32"/>
      <c r="P581" s="32"/>
    </row>
    <row r="582" spans="2:16" x14ac:dyDescent="0.25">
      <c r="B582" s="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N582" s="32"/>
      <c r="O582" s="32"/>
      <c r="P582" s="32"/>
    </row>
    <row r="583" spans="2:16" x14ac:dyDescent="0.25">
      <c r="B583" s="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N583" s="32"/>
      <c r="O583" s="32"/>
      <c r="P583" s="32"/>
    </row>
    <row r="584" spans="2:16" x14ac:dyDescent="0.25">
      <c r="B584" s="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N584" s="32"/>
      <c r="O584" s="32"/>
      <c r="P584" s="32"/>
    </row>
    <row r="585" spans="2:16" x14ac:dyDescent="0.25">
      <c r="B585" s="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N585" s="32"/>
      <c r="O585" s="32"/>
      <c r="P585" s="32"/>
    </row>
    <row r="586" spans="2:16" x14ac:dyDescent="0.25">
      <c r="B586" s="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N586" s="32"/>
      <c r="O586" s="32"/>
      <c r="P586" s="32"/>
    </row>
    <row r="587" spans="2:16" x14ac:dyDescent="0.25">
      <c r="B587" s="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N587" s="32"/>
      <c r="O587" s="32"/>
      <c r="P587" s="32"/>
    </row>
    <row r="588" spans="2:16" x14ac:dyDescent="0.25">
      <c r="B588" s="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N588" s="32"/>
      <c r="O588" s="32"/>
      <c r="P588" s="32"/>
    </row>
    <row r="589" spans="2:16" x14ac:dyDescent="0.25">
      <c r="B589" s="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N589" s="32"/>
      <c r="O589" s="32"/>
      <c r="P589" s="32"/>
    </row>
    <row r="590" spans="2:16" x14ac:dyDescent="0.25">
      <c r="B590" s="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N590" s="32"/>
      <c r="O590" s="32"/>
      <c r="P590" s="32"/>
    </row>
    <row r="591" spans="2:16" x14ac:dyDescent="0.25">
      <c r="B591" s="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N591" s="32"/>
      <c r="O591" s="32"/>
      <c r="P591" s="32"/>
    </row>
    <row r="592" spans="2:16" x14ac:dyDescent="0.25">
      <c r="B592" s="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N592" s="32"/>
      <c r="O592" s="32"/>
      <c r="P592" s="32"/>
    </row>
    <row r="593" spans="2:16" x14ac:dyDescent="0.25">
      <c r="B593" s="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N593" s="32"/>
      <c r="O593" s="32"/>
      <c r="P593" s="32"/>
    </row>
    <row r="594" spans="2:16" x14ac:dyDescent="0.25">
      <c r="B594" s="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N594" s="32"/>
      <c r="O594" s="32"/>
      <c r="P594" s="32"/>
    </row>
    <row r="595" spans="2:16" x14ac:dyDescent="0.25">
      <c r="B595" s="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N595" s="32"/>
      <c r="O595" s="32"/>
      <c r="P595" s="32"/>
    </row>
    <row r="596" spans="2:16" x14ac:dyDescent="0.25">
      <c r="B596" s="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N596" s="32"/>
      <c r="O596" s="32"/>
      <c r="P596" s="32"/>
    </row>
    <row r="597" spans="2:16" x14ac:dyDescent="0.25">
      <c r="B597" s="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N597" s="32"/>
      <c r="O597" s="32"/>
      <c r="P597" s="32"/>
    </row>
    <row r="598" spans="2:16" x14ac:dyDescent="0.25">
      <c r="B598" s="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N598" s="32"/>
      <c r="O598" s="32"/>
      <c r="P598" s="32"/>
    </row>
    <row r="599" spans="2:16" x14ac:dyDescent="0.25">
      <c r="B599" s="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N599" s="32"/>
      <c r="O599" s="32"/>
      <c r="P599" s="32"/>
    </row>
    <row r="600" spans="2:16" x14ac:dyDescent="0.25">
      <c r="B600" s="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N600" s="32"/>
      <c r="O600" s="32"/>
      <c r="P600" s="32"/>
    </row>
    <row r="601" spans="2:16" x14ac:dyDescent="0.25">
      <c r="B601" s="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N601" s="32"/>
      <c r="O601" s="32"/>
      <c r="P601" s="32"/>
    </row>
    <row r="602" spans="2:16" x14ac:dyDescent="0.25">
      <c r="B602" s="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N602" s="32"/>
      <c r="O602" s="32"/>
      <c r="P602" s="32"/>
    </row>
    <row r="603" spans="2:16" x14ac:dyDescent="0.25">
      <c r="B603" s="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N603" s="32"/>
      <c r="O603" s="32"/>
      <c r="P603" s="32"/>
    </row>
    <row r="604" spans="2:16" x14ac:dyDescent="0.25">
      <c r="B604" s="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N604" s="32"/>
      <c r="O604" s="32"/>
      <c r="P604" s="32"/>
    </row>
    <row r="605" spans="2:16" x14ac:dyDescent="0.25">
      <c r="B605" s="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N605" s="32"/>
      <c r="O605" s="32"/>
      <c r="P605" s="32"/>
    </row>
    <row r="606" spans="2:16" x14ac:dyDescent="0.25">
      <c r="B606" s="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N606" s="32"/>
      <c r="O606" s="32"/>
      <c r="P606" s="32"/>
    </row>
    <row r="607" spans="2:16" x14ac:dyDescent="0.25">
      <c r="B607" s="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N607" s="32"/>
      <c r="O607" s="32"/>
      <c r="P607" s="32"/>
    </row>
    <row r="608" spans="2:16" x14ac:dyDescent="0.25">
      <c r="B608" s="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N608" s="32"/>
      <c r="O608" s="32"/>
      <c r="P608" s="32"/>
    </row>
    <row r="609" spans="2:16" x14ac:dyDescent="0.25">
      <c r="B609" s="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N609" s="32"/>
      <c r="O609" s="32"/>
      <c r="P609" s="32"/>
    </row>
    <row r="610" spans="2:16" x14ac:dyDescent="0.25">
      <c r="B610" s="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N610" s="32"/>
      <c r="O610" s="32"/>
      <c r="P610" s="32"/>
    </row>
    <row r="611" spans="2:16" x14ac:dyDescent="0.25">
      <c r="B611" s="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N611" s="32"/>
      <c r="O611" s="32"/>
      <c r="P611" s="32"/>
    </row>
    <row r="612" spans="2:16" x14ac:dyDescent="0.25">
      <c r="B612" s="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N612" s="32"/>
      <c r="O612" s="32"/>
      <c r="P612" s="32"/>
    </row>
    <row r="613" spans="2:16" x14ac:dyDescent="0.25">
      <c r="B613" s="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N613" s="32"/>
      <c r="O613" s="32"/>
      <c r="P613" s="32"/>
    </row>
    <row r="614" spans="2:16" x14ac:dyDescent="0.25">
      <c r="B614" s="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N614" s="32"/>
      <c r="O614" s="32"/>
      <c r="P614" s="32"/>
    </row>
    <row r="615" spans="2:16" x14ac:dyDescent="0.25">
      <c r="B615" s="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N615" s="32"/>
      <c r="O615" s="32"/>
      <c r="P615" s="32"/>
    </row>
    <row r="616" spans="2:16" x14ac:dyDescent="0.25">
      <c r="B616" s="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N616" s="32"/>
      <c r="O616" s="32"/>
      <c r="P616" s="32"/>
    </row>
    <row r="617" spans="2:16" x14ac:dyDescent="0.25">
      <c r="B617" s="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N617" s="32"/>
      <c r="O617" s="32"/>
      <c r="P617" s="32"/>
    </row>
    <row r="618" spans="2:16" x14ac:dyDescent="0.25">
      <c r="B618" s="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N618" s="32"/>
      <c r="O618" s="32"/>
      <c r="P618" s="32"/>
    </row>
    <row r="619" spans="2:16" x14ac:dyDescent="0.25">
      <c r="B619" s="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N619" s="32"/>
      <c r="O619" s="32"/>
      <c r="P619" s="32"/>
    </row>
    <row r="620" spans="2:16" x14ac:dyDescent="0.25">
      <c r="B620" s="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N620" s="32"/>
      <c r="O620" s="32"/>
      <c r="P620" s="32"/>
    </row>
    <row r="621" spans="2:16" x14ac:dyDescent="0.25">
      <c r="B621" s="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N621" s="32"/>
      <c r="O621" s="32"/>
      <c r="P621" s="32"/>
    </row>
    <row r="622" spans="2:16" x14ac:dyDescent="0.25">
      <c r="B622" s="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N622" s="32"/>
      <c r="O622" s="32"/>
      <c r="P622" s="32"/>
    </row>
    <row r="623" spans="2:16" x14ac:dyDescent="0.25">
      <c r="B623" s="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N623" s="32"/>
      <c r="O623" s="32"/>
      <c r="P623" s="32"/>
    </row>
    <row r="624" spans="2:16" x14ac:dyDescent="0.25">
      <c r="B624" s="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N624" s="32"/>
      <c r="O624" s="32"/>
      <c r="P624" s="32"/>
    </row>
    <row r="625" spans="2:16" x14ac:dyDescent="0.25">
      <c r="B625" s="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N625" s="32"/>
      <c r="O625" s="32"/>
      <c r="P625" s="32"/>
    </row>
    <row r="626" spans="2:16" x14ac:dyDescent="0.25">
      <c r="B626" s="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N626" s="32"/>
      <c r="O626" s="32"/>
      <c r="P626" s="32"/>
    </row>
    <row r="627" spans="2:16" x14ac:dyDescent="0.25">
      <c r="B627" s="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N627" s="32"/>
      <c r="O627" s="32"/>
      <c r="P627" s="32"/>
    </row>
    <row r="628" spans="2:16" x14ac:dyDescent="0.25">
      <c r="B628" s="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N628" s="32"/>
      <c r="O628" s="32"/>
      <c r="P628" s="32"/>
    </row>
    <row r="629" spans="2:16" x14ac:dyDescent="0.25">
      <c r="B629" s="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N629" s="32"/>
      <c r="O629" s="32"/>
      <c r="P629" s="32"/>
    </row>
    <row r="630" spans="2:16" x14ac:dyDescent="0.25">
      <c r="B630" s="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N630" s="32"/>
      <c r="O630" s="32"/>
      <c r="P630" s="32"/>
    </row>
    <row r="631" spans="2:16" x14ac:dyDescent="0.25">
      <c r="B631" s="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N631" s="32"/>
      <c r="O631" s="32"/>
      <c r="P631" s="32"/>
    </row>
    <row r="632" spans="2:16" x14ac:dyDescent="0.25">
      <c r="B632" s="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N632" s="32"/>
      <c r="O632" s="32"/>
      <c r="P632" s="32"/>
    </row>
    <row r="633" spans="2:16" x14ac:dyDescent="0.25">
      <c r="B633" s="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N633" s="32"/>
      <c r="O633" s="32"/>
      <c r="P633" s="32"/>
    </row>
    <row r="634" spans="2:16" x14ac:dyDescent="0.25">
      <c r="B634" s="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N634" s="32"/>
      <c r="O634" s="32"/>
      <c r="P634" s="32"/>
    </row>
    <row r="635" spans="2:16" x14ac:dyDescent="0.25">
      <c r="B635" s="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N635" s="32"/>
      <c r="O635" s="32"/>
      <c r="P635" s="32"/>
    </row>
    <row r="636" spans="2:16" x14ac:dyDescent="0.25">
      <c r="B636" s="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N636" s="32"/>
      <c r="O636" s="32"/>
      <c r="P636" s="32"/>
    </row>
    <row r="637" spans="2:16" x14ac:dyDescent="0.25">
      <c r="B637" s="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N637" s="32"/>
      <c r="O637" s="32"/>
      <c r="P637" s="32"/>
    </row>
    <row r="638" spans="2:16" x14ac:dyDescent="0.25">
      <c r="B638" s="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N638" s="32"/>
      <c r="O638" s="32"/>
      <c r="P638" s="32"/>
    </row>
    <row r="639" spans="2:16" x14ac:dyDescent="0.25">
      <c r="B639" s="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N639" s="32"/>
      <c r="O639" s="32"/>
      <c r="P639" s="32"/>
    </row>
    <row r="640" spans="2:16" x14ac:dyDescent="0.25">
      <c r="B640" s="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N640" s="32"/>
      <c r="O640" s="32"/>
      <c r="P640" s="32"/>
    </row>
    <row r="641" spans="2:16" x14ac:dyDescent="0.25">
      <c r="B641" s="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N641" s="32"/>
      <c r="O641" s="32"/>
      <c r="P641" s="32"/>
    </row>
    <row r="642" spans="2:16" x14ac:dyDescent="0.25">
      <c r="B642" s="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N642" s="32"/>
      <c r="O642" s="32"/>
      <c r="P642" s="32"/>
    </row>
    <row r="643" spans="2:16" x14ac:dyDescent="0.25">
      <c r="B643" s="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N643" s="32"/>
      <c r="O643" s="32"/>
      <c r="P643" s="32"/>
    </row>
    <row r="644" spans="2:16" x14ac:dyDescent="0.25">
      <c r="B644" s="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N644" s="32"/>
      <c r="O644" s="32"/>
      <c r="P644" s="32"/>
    </row>
    <row r="645" spans="2:16" x14ac:dyDescent="0.25">
      <c r="B645" s="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N645" s="32"/>
      <c r="O645" s="32"/>
      <c r="P645" s="32"/>
    </row>
    <row r="646" spans="2:16" x14ac:dyDescent="0.25">
      <c r="B646" s="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N646" s="32"/>
      <c r="O646" s="32"/>
      <c r="P646" s="32"/>
    </row>
    <row r="647" spans="2:16" x14ac:dyDescent="0.25">
      <c r="B647" s="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N647" s="32"/>
      <c r="O647" s="32"/>
      <c r="P647" s="32"/>
    </row>
    <row r="648" spans="2:16" x14ac:dyDescent="0.25">
      <c r="B648" s="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N648" s="32"/>
      <c r="O648" s="32"/>
      <c r="P648" s="32"/>
    </row>
    <row r="649" spans="2:16" x14ac:dyDescent="0.25">
      <c r="B649" s="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N649" s="32"/>
      <c r="O649" s="32"/>
      <c r="P649" s="32"/>
    </row>
    <row r="650" spans="2:16" x14ac:dyDescent="0.25">
      <c r="B650" s="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N650" s="32"/>
      <c r="O650" s="32"/>
      <c r="P650" s="32"/>
    </row>
    <row r="651" spans="2:16" x14ac:dyDescent="0.25">
      <c r="B651" s="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N651" s="32"/>
      <c r="O651" s="32"/>
      <c r="P651" s="32"/>
    </row>
    <row r="652" spans="2:16" x14ac:dyDescent="0.25">
      <c r="B652" s="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N652" s="32"/>
      <c r="O652" s="32"/>
      <c r="P652" s="32"/>
    </row>
    <row r="653" spans="2:16" x14ac:dyDescent="0.25">
      <c r="B653" s="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N653" s="32"/>
      <c r="O653" s="32"/>
      <c r="P653" s="32"/>
    </row>
    <row r="654" spans="2:16" x14ac:dyDescent="0.25">
      <c r="B654" s="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N654" s="32"/>
      <c r="O654" s="32"/>
      <c r="P654" s="32"/>
    </row>
    <row r="655" spans="2:16" x14ac:dyDescent="0.25">
      <c r="B655" s="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N655" s="32"/>
      <c r="O655" s="32"/>
      <c r="P655" s="32"/>
    </row>
    <row r="656" spans="2:16" x14ac:dyDescent="0.25">
      <c r="B656" s="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N656" s="32"/>
      <c r="O656" s="32"/>
      <c r="P656" s="32"/>
    </row>
    <row r="657" spans="2:16" x14ac:dyDescent="0.25">
      <c r="B657" s="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N657" s="32"/>
      <c r="O657" s="32"/>
      <c r="P657" s="32"/>
    </row>
    <row r="658" spans="2:16" x14ac:dyDescent="0.25">
      <c r="B658" s="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N658" s="32"/>
      <c r="O658" s="32"/>
      <c r="P658" s="32"/>
    </row>
    <row r="659" spans="2:16" x14ac:dyDescent="0.25">
      <c r="B659" s="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N659" s="32"/>
      <c r="O659" s="32"/>
      <c r="P659" s="32"/>
    </row>
    <row r="660" spans="2:16" x14ac:dyDescent="0.25">
      <c r="B660" s="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N660" s="32"/>
      <c r="O660" s="32"/>
      <c r="P660" s="32"/>
    </row>
    <row r="661" spans="2:16" x14ac:dyDescent="0.25">
      <c r="B661" s="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N661" s="32"/>
      <c r="O661" s="32"/>
      <c r="P661" s="32"/>
    </row>
    <row r="662" spans="2:16" x14ac:dyDescent="0.25">
      <c r="B662" s="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N662" s="32"/>
      <c r="O662" s="32"/>
      <c r="P662" s="32"/>
    </row>
    <row r="663" spans="2:16" x14ac:dyDescent="0.25">
      <c r="B663" s="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N663" s="32"/>
      <c r="O663" s="32"/>
      <c r="P663" s="32"/>
    </row>
    <row r="664" spans="2:16" x14ac:dyDescent="0.25">
      <c r="B664" s="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N664" s="32"/>
      <c r="O664" s="32"/>
      <c r="P664" s="32"/>
    </row>
    <row r="665" spans="2:16" x14ac:dyDescent="0.25">
      <c r="B665" s="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N665" s="32"/>
      <c r="O665" s="32"/>
      <c r="P665" s="32"/>
    </row>
    <row r="666" spans="2:16" x14ac:dyDescent="0.25">
      <c r="B666" s="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N666" s="32"/>
      <c r="O666" s="32"/>
      <c r="P666" s="32"/>
    </row>
    <row r="667" spans="2:16" x14ac:dyDescent="0.25">
      <c r="B667" s="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N667" s="32"/>
      <c r="O667" s="32"/>
      <c r="P667" s="32"/>
    </row>
    <row r="668" spans="2:16" x14ac:dyDescent="0.25">
      <c r="B668" s="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N668" s="32"/>
      <c r="O668" s="32"/>
      <c r="P668" s="32"/>
    </row>
    <row r="669" spans="2:16" x14ac:dyDescent="0.25">
      <c r="B669" s="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N669" s="32"/>
      <c r="O669" s="32"/>
      <c r="P669" s="32"/>
    </row>
    <row r="670" spans="2:16" x14ac:dyDescent="0.25">
      <c r="B670" s="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N670" s="32"/>
      <c r="O670" s="32"/>
      <c r="P670" s="32"/>
    </row>
    <row r="671" spans="2:16" x14ac:dyDescent="0.25">
      <c r="B671" s="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N671" s="32"/>
      <c r="O671" s="32"/>
      <c r="P671" s="32"/>
    </row>
    <row r="672" spans="2:16" x14ac:dyDescent="0.25">
      <c r="B672" s="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N672" s="32"/>
      <c r="O672" s="32"/>
      <c r="P672" s="32"/>
    </row>
    <row r="673" spans="2:16" x14ac:dyDescent="0.25">
      <c r="B673" s="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N673" s="32"/>
      <c r="O673" s="32"/>
      <c r="P673" s="32"/>
    </row>
    <row r="674" spans="2:16" x14ac:dyDescent="0.25">
      <c r="B674" s="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N674" s="32"/>
      <c r="O674" s="32"/>
      <c r="P674" s="32"/>
    </row>
    <row r="675" spans="2:16" x14ac:dyDescent="0.25">
      <c r="B675" s="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N675" s="32"/>
      <c r="O675" s="32"/>
      <c r="P675" s="32"/>
    </row>
    <row r="676" spans="2:16" x14ac:dyDescent="0.25">
      <c r="B676" s="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N676" s="32"/>
      <c r="O676" s="32"/>
      <c r="P676" s="32"/>
    </row>
    <row r="677" spans="2:16" x14ac:dyDescent="0.25">
      <c r="B677" s="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N677" s="32"/>
      <c r="O677" s="32"/>
      <c r="P677" s="32"/>
    </row>
    <row r="678" spans="2:16" x14ac:dyDescent="0.25">
      <c r="B678" s="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N678" s="32"/>
      <c r="O678" s="32"/>
      <c r="P678" s="32"/>
    </row>
    <row r="679" spans="2:16" x14ac:dyDescent="0.25">
      <c r="B679" s="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N679" s="32"/>
      <c r="O679" s="32"/>
      <c r="P679" s="32"/>
    </row>
    <row r="680" spans="2:16" x14ac:dyDescent="0.25">
      <c r="B680" s="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N680" s="32"/>
      <c r="O680" s="32"/>
      <c r="P680" s="32"/>
    </row>
    <row r="681" spans="2:16" x14ac:dyDescent="0.25">
      <c r="B681" s="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N681" s="32"/>
      <c r="O681" s="32"/>
      <c r="P681" s="32"/>
    </row>
    <row r="682" spans="2:16" x14ac:dyDescent="0.25">
      <c r="B682" s="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N682" s="32"/>
      <c r="O682" s="32"/>
      <c r="P682" s="32"/>
    </row>
    <row r="683" spans="2:16" x14ac:dyDescent="0.25">
      <c r="B683" s="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N683" s="32"/>
      <c r="O683" s="32"/>
      <c r="P683" s="32"/>
    </row>
    <row r="684" spans="2:16" x14ac:dyDescent="0.25">
      <c r="B684" s="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N684" s="32"/>
      <c r="O684" s="32"/>
      <c r="P684" s="32"/>
    </row>
    <row r="685" spans="2:16" x14ac:dyDescent="0.25">
      <c r="B685" s="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N685" s="32"/>
      <c r="O685" s="32"/>
      <c r="P685" s="32"/>
    </row>
    <row r="686" spans="2:16" x14ac:dyDescent="0.25">
      <c r="B686" s="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N686" s="32"/>
      <c r="O686" s="32"/>
      <c r="P686" s="32"/>
    </row>
    <row r="687" spans="2:16" x14ac:dyDescent="0.25">
      <c r="B687" s="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N687" s="32"/>
      <c r="O687" s="32"/>
      <c r="P687" s="32"/>
    </row>
    <row r="688" spans="2:16" x14ac:dyDescent="0.25">
      <c r="B688" s="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N688" s="32"/>
      <c r="O688" s="32"/>
      <c r="P688" s="32"/>
    </row>
    <row r="689" spans="2:16" x14ac:dyDescent="0.25">
      <c r="B689" s="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N689" s="32"/>
      <c r="O689" s="32"/>
      <c r="P689" s="32"/>
    </row>
    <row r="690" spans="2:16" x14ac:dyDescent="0.25">
      <c r="B690" s="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N690" s="32"/>
      <c r="O690" s="32"/>
      <c r="P690" s="32"/>
    </row>
    <row r="691" spans="2:16" x14ac:dyDescent="0.25">
      <c r="B691" s="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N691" s="32"/>
      <c r="O691" s="32"/>
      <c r="P691" s="32"/>
    </row>
    <row r="692" spans="2:16" x14ac:dyDescent="0.25">
      <c r="B692" s="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N692" s="32"/>
      <c r="O692" s="32"/>
      <c r="P692" s="32"/>
    </row>
    <row r="693" spans="2:16" x14ac:dyDescent="0.25">
      <c r="B693" s="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N693" s="32"/>
      <c r="O693" s="32"/>
      <c r="P693" s="32"/>
    </row>
    <row r="694" spans="2:16" x14ac:dyDescent="0.25">
      <c r="B694" s="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N694" s="32"/>
      <c r="O694" s="32"/>
      <c r="P694" s="32"/>
    </row>
    <row r="695" spans="2:16" x14ac:dyDescent="0.25">
      <c r="B695" s="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N695" s="32"/>
      <c r="O695" s="32"/>
      <c r="P695" s="32"/>
    </row>
    <row r="696" spans="2:16" x14ac:dyDescent="0.25">
      <c r="B696" s="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N696" s="32"/>
      <c r="O696" s="32"/>
      <c r="P696" s="32"/>
    </row>
    <row r="697" spans="2:16" x14ac:dyDescent="0.25">
      <c r="B697" s="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N697" s="32"/>
      <c r="O697" s="32"/>
      <c r="P697" s="32"/>
    </row>
    <row r="698" spans="2:16" x14ac:dyDescent="0.25">
      <c r="B698" s="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N698" s="32"/>
      <c r="O698" s="32"/>
      <c r="P698" s="32"/>
    </row>
    <row r="699" spans="2:16" x14ac:dyDescent="0.25">
      <c r="B699" s="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N699" s="32"/>
      <c r="O699" s="32"/>
      <c r="P699" s="32"/>
    </row>
    <row r="700" spans="2:16" x14ac:dyDescent="0.25">
      <c r="B700" s="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N700" s="32"/>
      <c r="O700" s="32"/>
      <c r="P700" s="32"/>
    </row>
    <row r="701" spans="2:16" x14ac:dyDescent="0.25">
      <c r="B701" s="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N701" s="32"/>
      <c r="O701" s="32"/>
      <c r="P701" s="32"/>
    </row>
    <row r="702" spans="2:16" x14ac:dyDescent="0.25">
      <c r="B702" s="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N702" s="32"/>
      <c r="O702" s="32"/>
      <c r="P702" s="32"/>
    </row>
    <row r="703" spans="2:16" x14ac:dyDescent="0.25">
      <c r="B703" s="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N703" s="32"/>
      <c r="O703" s="32"/>
      <c r="P703" s="32"/>
    </row>
    <row r="704" spans="2:16" x14ac:dyDescent="0.25">
      <c r="B704" s="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N704" s="32"/>
      <c r="O704" s="32"/>
      <c r="P704" s="32"/>
    </row>
    <row r="705" spans="2:16" x14ac:dyDescent="0.25">
      <c r="B705" s="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N705" s="32"/>
      <c r="O705" s="32"/>
      <c r="P705" s="32"/>
    </row>
    <row r="706" spans="2:16" x14ac:dyDescent="0.25">
      <c r="B706" s="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N706" s="32"/>
      <c r="O706" s="32"/>
      <c r="P706" s="32"/>
    </row>
    <row r="707" spans="2:16" x14ac:dyDescent="0.25">
      <c r="B707" s="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N707" s="32"/>
      <c r="O707" s="32"/>
      <c r="P707" s="32"/>
    </row>
    <row r="708" spans="2:16" x14ac:dyDescent="0.25">
      <c r="B708" s="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N708" s="32"/>
      <c r="O708" s="32"/>
      <c r="P708" s="32"/>
    </row>
    <row r="709" spans="2:16" x14ac:dyDescent="0.25">
      <c r="B709" s="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N709" s="32"/>
      <c r="O709" s="32"/>
      <c r="P709" s="32"/>
    </row>
    <row r="710" spans="2:16" x14ac:dyDescent="0.25">
      <c r="B710" s="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N710" s="32"/>
      <c r="O710" s="32"/>
      <c r="P710" s="32"/>
    </row>
    <row r="711" spans="2:16" x14ac:dyDescent="0.25">
      <c r="B711" s="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N711" s="32"/>
      <c r="O711" s="32"/>
      <c r="P711" s="32"/>
    </row>
    <row r="712" spans="2:16" x14ac:dyDescent="0.25">
      <c r="B712" s="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N712" s="32"/>
      <c r="O712" s="32"/>
      <c r="P712" s="32"/>
    </row>
    <row r="713" spans="2:16" x14ac:dyDescent="0.25">
      <c r="B713" s="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N713" s="32"/>
      <c r="O713" s="32"/>
      <c r="P713" s="32"/>
    </row>
    <row r="714" spans="2:16" x14ac:dyDescent="0.25">
      <c r="B714" s="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N714" s="32"/>
      <c r="O714" s="32"/>
      <c r="P714" s="32"/>
    </row>
    <row r="715" spans="2:16" x14ac:dyDescent="0.25">
      <c r="B715" s="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N715" s="32"/>
      <c r="O715" s="32"/>
      <c r="P715" s="32"/>
    </row>
    <row r="716" spans="2:16" x14ac:dyDescent="0.25">
      <c r="B716" s="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N716" s="32"/>
      <c r="O716" s="32"/>
      <c r="P716" s="32"/>
    </row>
    <row r="717" spans="2:16" x14ac:dyDescent="0.25">
      <c r="B717" s="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N717" s="32"/>
      <c r="O717" s="32"/>
      <c r="P717" s="32"/>
    </row>
    <row r="718" spans="2:16" x14ac:dyDescent="0.25">
      <c r="B718" s="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N718" s="32"/>
      <c r="O718" s="32"/>
      <c r="P718" s="32"/>
    </row>
    <row r="719" spans="2:16" x14ac:dyDescent="0.25">
      <c r="B719" s="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N719" s="32"/>
      <c r="O719" s="32"/>
      <c r="P719" s="32"/>
    </row>
    <row r="720" spans="2:16" x14ac:dyDescent="0.25">
      <c r="B720" s="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N720" s="32"/>
      <c r="O720" s="32"/>
      <c r="P720" s="32"/>
    </row>
    <row r="721" spans="2:16" x14ac:dyDescent="0.25">
      <c r="B721" s="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N721" s="32"/>
      <c r="O721" s="32"/>
      <c r="P721" s="32"/>
    </row>
    <row r="722" spans="2:16" x14ac:dyDescent="0.25">
      <c r="B722" s="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N722" s="32"/>
      <c r="O722" s="32"/>
      <c r="P722" s="32"/>
    </row>
    <row r="723" spans="2:16" x14ac:dyDescent="0.25">
      <c r="B723" s="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N723" s="32"/>
      <c r="O723" s="32"/>
      <c r="P723" s="32"/>
    </row>
    <row r="724" spans="2:16" x14ac:dyDescent="0.25">
      <c r="B724" s="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N724" s="32"/>
      <c r="O724" s="32"/>
      <c r="P724" s="32"/>
    </row>
    <row r="725" spans="2:16" x14ac:dyDescent="0.25">
      <c r="B725" s="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N725" s="32"/>
      <c r="O725" s="32"/>
      <c r="P725" s="32"/>
    </row>
    <row r="726" spans="2:16" x14ac:dyDescent="0.25">
      <c r="B726" s="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N726" s="32"/>
      <c r="O726" s="32"/>
      <c r="P726" s="32"/>
    </row>
    <row r="727" spans="2:16" x14ac:dyDescent="0.25">
      <c r="B727" s="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N727" s="32"/>
      <c r="O727" s="32"/>
      <c r="P727" s="32"/>
    </row>
    <row r="728" spans="2:16" x14ac:dyDescent="0.25">
      <c r="B728" s="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N728" s="32"/>
      <c r="O728" s="32"/>
      <c r="P728" s="32"/>
    </row>
    <row r="729" spans="2:16" x14ac:dyDescent="0.25">
      <c r="B729" s="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N729" s="32"/>
      <c r="O729" s="32"/>
      <c r="P729" s="32"/>
    </row>
    <row r="730" spans="2:16" x14ac:dyDescent="0.25">
      <c r="B730" s="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N730" s="32"/>
      <c r="O730" s="32"/>
      <c r="P730" s="32"/>
    </row>
    <row r="731" spans="2:16" x14ac:dyDescent="0.25">
      <c r="B731" s="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N731" s="32"/>
      <c r="O731" s="32"/>
      <c r="P731" s="32"/>
    </row>
    <row r="732" spans="2:16" x14ac:dyDescent="0.25">
      <c r="B732" s="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N732" s="32"/>
      <c r="O732" s="32"/>
      <c r="P732" s="32"/>
    </row>
    <row r="733" spans="2:16" x14ac:dyDescent="0.25">
      <c r="B733" s="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N733" s="32"/>
      <c r="O733" s="32"/>
      <c r="P733" s="32"/>
    </row>
    <row r="734" spans="2:16" x14ac:dyDescent="0.25">
      <c r="B734" s="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N734" s="32"/>
      <c r="O734" s="32"/>
      <c r="P734" s="32"/>
    </row>
    <row r="735" spans="2:16" x14ac:dyDescent="0.25">
      <c r="B735" s="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N735" s="32"/>
      <c r="O735" s="32"/>
      <c r="P735" s="32"/>
    </row>
    <row r="736" spans="2:16" x14ac:dyDescent="0.25">
      <c r="B736" s="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N736" s="32"/>
      <c r="O736" s="32"/>
      <c r="P736" s="32"/>
    </row>
    <row r="737" spans="2:16" x14ac:dyDescent="0.25">
      <c r="B737" s="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N737" s="32"/>
      <c r="O737" s="32"/>
      <c r="P737" s="32"/>
    </row>
    <row r="738" spans="2:16" x14ac:dyDescent="0.25">
      <c r="B738" s="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N738" s="32"/>
      <c r="O738" s="32"/>
      <c r="P738" s="32"/>
    </row>
    <row r="739" spans="2:16" x14ac:dyDescent="0.25">
      <c r="B739" s="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N739" s="32"/>
      <c r="O739" s="32"/>
      <c r="P739" s="32"/>
    </row>
    <row r="740" spans="2:16" x14ac:dyDescent="0.25">
      <c r="B740" s="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N740" s="32"/>
      <c r="O740" s="32"/>
      <c r="P740" s="32"/>
    </row>
    <row r="741" spans="2:16" x14ac:dyDescent="0.25">
      <c r="B741" s="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N741" s="32"/>
      <c r="O741" s="32"/>
      <c r="P741" s="32"/>
    </row>
    <row r="742" spans="2:16" x14ac:dyDescent="0.25">
      <c r="B742" s="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N742" s="32"/>
      <c r="O742" s="32"/>
      <c r="P742" s="32"/>
    </row>
    <row r="743" spans="2:16" x14ac:dyDescent="0.25">
      <c r="B743" s="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N743" s="32"/>
      <c r="O743" s="32"/>
      <c r="P743" s="32"/>
    </row>
    <row r="744" spans="2:16" x14ac:dyDescent="0.25">
      <c r="B744" s="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N744" s="32"/>
      <c r="O744" s="32"/>
      <c r="P744" s="32"/>
    </row>
    <row r="745" spans="2:16" x14ac:dyDescent="0.25">
      <c r="B745" s="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N745" s="32"/>
      <c r="O745" s="32"/>
      <c r="P745" s="32"/>
    </row>
    <row r="746" spans="2:16" x14ac:dyDescent="0.25">
      <c r="B746" s="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N746" s="32"/>
      <c r="O746" s="32"/>
      <c r="P746" s="32"/>
    </row>
    <row r="747" spans="2:16" x14ac:dyDescent="0.25">
      <c r="B747" s="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N747" s="32"/>
      <c r="O747" s="32"/>
      <c r="P747" s="32"/>
    </row>
    <row r="748" spans="2:16" x14ac:dyDescent="0.25">
      <c r="B748" s="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N748" s="32"/>
      <c r="O748" s="32"/>
      <c r="P748" s="32"/>
    </row>
    <row r="749" spans="2:16" x14ac:dyDescent="0.25">
      <c r="B749" s="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N749" s="32"/>
      <c r="O749" s="32"/>
      <c r="P749" s="32"/>
    </row>
    <row r="750" spans="2:16" x14ac:dyDescent="0.25">
      <c r="B750" s="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N750" s="32"/>
      <c r="O750" s="32"/>
      <c r="P750" s="32"/>
    </row>
    <row r="751" spans="2:16" x14ac:dyDescent="0.25">
      <c r="B751" s="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N751" s="32"/>
      <c r="O751" s="32"/>
      <c r="P751" s="32"/>
    </row>
    <row r="752" spans="2:16" x14ac:dyDescent="0.25">
      <c r="B752" s="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N752" s="32"/>
      <c r="O752" s="32"/>
      <c r="P752" s="32"/>
    </row>
    <row r="753" spans="2:16" x14ac:dyDescent="0.25">
      <c r="B753" s="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N753" s="32"/>
      <c r="O753" s="32"/>
      <c r="P753" s="32"/>
    </row>
    <row r="754" spans="2:16" x14ac:dyDescent="0.25">
      <c r="B754" s="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N754" s="32"/>
      <c r="O754" s="32"/>
      <c r="P754" s="32"/>
    </row>
    <row r="755" spans="2:16" x14ac:dyDescent="0.25">
      <c r="B755" s="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N755" s="32"/>
      <c r="O755" s="32"/>
      <c r="P755" s="32"/>
    </row>
    <row r="756" spans="2:16" x14ac:dyDescent="0.25">
      <c r="B756" s="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N756" s="32"/>
      <c r="O756" s="32"/>
      <c r="P756" s="32"/>
    </row>
    <row r="757" spans="2:16" x14ac:dyDescent="0.25">
      <c r="B757" s="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N757" s="32"/>
      <c r="O757" s="32"/>
      <c r="P757" s="32"/>
    </row>
    <row r="758" spans="2:16" x14ac:dyDescent="0.25">
      <c r="B758" s="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N758" s="32"/>
      <c r="O758" s="32"/>
      <c r="P758" s="32"/>
    </row>
    <row r="759" spans="2:16" x14ac:dyDescent="0.25">
      <c r="B759" s="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N759" s="32"/>
      <c r="O759" s="32"/>
      <c r="P759" s="32"/>
    </row>
    <row r="760" spans="2:16" x14ac:dyDescent="0.25">
      <c r="B760" s="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N760" s="32"/>
      <c r="O760" s="32"/>
      <c r="P760" s="32"/>
    </row>
    <row r="761" spans="2:16" x14ac:dyDescent="0.25">
      <c r="B761" s="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N761" s="32"/>
      <c r="O761" s="32"/>
      <c r="P761" s="32"/>
    </row>
    <row r="762" spans="2:16" x14ac:dyDescent="0.25">
      <c r="B762" s="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N762" s="32"/>
      <c r="O762" s="32"/>
      <c r="P762" s="32"/>
    </row>
    <row r="763" spans="2:16" x14ac:dyDescent="0.25">
      <c r="B763" s="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N763" s="32"/>
      <c r="O763" s="32"/>
      <c r="P763" s="32"/>
    </row>
    <row r="764" spans="2:16" x14ac:dyDescent="0.25">
      <c r="B764" s="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N764" s="32"/>
      <c r="O764" s="32"/>
      <c r="P764" s="32"/>
    </row>
    <row r="765" spans="2:16" x14ac:dyDescent="0.25">
      <c r="B765" s="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N765" s="32"/>
      <c r="O765" s="32"/>
      <c r="P765" s="32"/>
    </row>
    <row r="766" spans="2:16" x14ac:dyDescent="0.25">
      <c r="B766" s="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N766" s="32"/>
      <c r="O766" s="32"/>
      <c r="P766" s="32"/>
    </row>
    <row r="767" spans="2:16" x14ac:dyDescent="0.25">
      <c r="B767" s="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N767" s="32"/>
      <c r="O767" s="32"/>
      <c r="P767" s="32"/>
    </row>
    <row r="768" spans="2:16" x14ac:dyDescent="0.25">
      <c r="B768" s="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N768" s="32"/>
      <c r="O768" s="32"/>
      <c r="P768" s="32"/>
    </row>
    <row r="769" spans="2:16" x14ac:dyDescent="0.25">
      <c r="B769" s="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N769" s="32"/>
      <c r="O769" s="32"/>
      <c r="P769" s="32"/>
    </row>
    <row r="770" spans="2:16" x14ac:dyDescent="0.25">
      <c r="B770" s="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N770" s="32"/>
      <c r="O770" s="32"/>
      <c r="P770" s="32"/>
    </row>
    <row r="771" spans="2:16" x14ac:dyDescent="0.25">
      <c r="B771" s="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N771" s="32"/>
      <c r="O771" s="32"/>
      <c r="P771" s="32"/>
    </row>
    <row r="772" spans="2:16" x14ac:dyDescent="0.25">
      <c r="B772" s="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N772" s="32"/>
      <c r="O772" s="32"/>
      <c r="P772" s="32"/>
    </row>
    <row r="773" spans="2:16" x14ac:dyDescent="0.25">
      <c r="B773" s="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N773" s="32"/>
      <c r="O773" s="32"/>
      <c r="P773" s="32"/>
    </row>
    <row r="774" spans="2:16" x14ac:dyDescent="0.25">
      <c r="B774" s="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N774" s="32"/>
      <c r="O774" s="32"/>
      <c r="P774" s="32"/>
    </row>
    <row r="775" spans="2:16" x14ac:dyDescent="0.25">
      <c r="B775" s="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N775" s="32"/>
      <c r="O775" s="32"/>
      <c r="P775" s="32"/>
    </row>
    <row r="776" spans="2:16" x14ac:dyDescent="0.25">
      <c r="B776" s="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N776" s="32"/>
      <c r="O776" s="32"/>
      <c r="P776" s="32"/>
    </row>
    <row r="777" spans="2:16" x14ac:dyDescent="0.25">
      <c r="B777" s="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N777" s="32"/>
      <c r="O777" s="32"/>
      <c r="P777" s="32"/>
    </row>
    <row r="778" spans="2:16" x14ac:dyDescent="0.25">
      <c r="B778" s="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N778" s="32"/>
      <c r="O778" s="32"/>
      <c r="P778" s="32"/>
    </row>
    <row r="779" spans="2:16" x14ac:dyDescent="0.25">
      <c r="B779" s="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N779" s="32"/>
      <c r="O779" s="32"/>
      <c r="P779" s="32"/>
    </row>
    <row r="780" spans="2:16" x14ac:dyDescent="0.25">
      <c r="B780" s="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N780" s="32"/>
      <c r="O780" s="32"/>
      <c r="P780" s="32"/>
    </row>
    <row r="781" spans="2:16" x14ac:dyDescent="0.25">
      <c r="B781" s="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N781" s="32"/>
      <c r="O781" s="32"/>
      <c r="P781" s="32"/>
    </row>
    <row r="782" spans="2:16" x14ac:dyDescent="0.25">
      <c r="B782" s="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N782" s="32"/>
      <c r="O782" s="32"/>
      <c r="P782" s="32"/>
    </row>
    <row r="783" spans="2:16" x14ac:dyDescent="0.25">
      <c r="B783" s="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N783" s="32"/>
      <c r="O783" s="32"/>
      <c r="P783" s="32"/>
    </row>
    <row r="784" spans="2:16" x14ac:dyDescent="0.25">
      <c r="B784" s="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N784" s="32"/>
      <c r="O784" s="32"/>
      <c r="P784" s="32"/>
    </row>
    <row r="785" spans="2:16" x14ac:dyDescent="0.25">
      <c r="B785" s="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N785" s="32"/>
      <c r="O785" s="32"/>
      <c r="P785" s="32"/>
    </row>
    <row r="786" spans="2:16" x14ac:dyDescent="0.25">
      <c r="B786" s="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N786" s="32"/>
      <c r="O786" s="32"/>
      <c r="P786" s="32"/>
    </row>
    <row r="787" spans="2:16" x14ac:dyDescent="0.25">
      <c r="B787" s="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N787" s="32"/>
      <c r="O787" s="32"/>
      <c r="P787" s="32"/>
    </row>
    <row r="788" spans="2:16" x14ac:dyDescent="0.25">
      <c r="B788" s="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N788" s="32"/>
      <c r="O788" s="32"/>
      <c r="P788" s="32"/>
    </row>
    <row r="789" spans="2:16" x14ac:dyDescent="0.25">
      <c r="B789" s="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N789" s="32"/>
      <c r="O789" s="32"/>
      <c r="P789" s="32"/>
    </row>
    <row r="790" spans="2:16" x14ac:dyDescent="0.25">
      <c r="B790" s="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N790" s="32"/>
      <c r="O790" s="32"/>
      <c r="P790" s="32"/>
    </row>
    <row r="791" spans="2:16" x14ac:dyDescent="0.25">
      <c r="B791" s="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N791" s="32"/>
      <c r="O791" s="32"/>
      <c r="P791" s="32"/>
    </row>
    <row r="792" spans="2:16" x14ac:dyDescent="0.25">
      <c r="B792" s="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N792" s="32"/>
      <c r="O792" s="32"/>
      <c r="P792" s="32"/>
    </row>
    <row r="793" spans="2:16" x14ac:dyDescent="0.25">
      <c r="B793" s="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N793" s="32"/>
      <c r="O793" s="32"/>
      <c r="P793" s="32"/>
    </row>
    <row r="794" spans="2:16" x14ac:dyDescent="0.25">
      <c r="B794" s="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N794" s="32"/>
      <c r="O794" s="32"/>
      <c r="P794" s="32"/>
    </row>
    <row r="795" spans="2:16" x14ac:dyDescent="0.25">
      <c r="B795" s="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N795" s="32"/>
      <c r="O795" s="32"/>
      <c r="P795" s="32"/>
    </row>
    <row r="796" spans="2:16" x14ac:dyDescent="0.25">
      <c r="B796" s="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N796" s="32"/>
      <c r="O796" s="32"/>
      <c r="P796" s="32"/>
    </row>
    <row r="797" spans="2:16" x14ac:dyDescent="0.25">
      <c r="B797" s="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N797" s="32"/>
      <c r="O797" s="32"/>
      <c r="P797" s="32"/>
    </row>
    <row r="798" spans="2:16" x14ac:dyDescent="0.25">
      <c r="B798" s="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N798" s="32"/>
      <c r="O798" s="32"/>
      <c r="P798" s="32"/>
    </row>
    <row r="799" spans="2:16" x14ac:dyDescent="0.25">
      <c r="B799" s="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N799" s="32"/>
      <c r="O799" s="32"/>
      <c r="P799" s="32"/>
    </row>
    <row r="800" spans="2:16" x14ac:dyDescent="0.25">
      <c r="B800" s="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N800" s="32"/>
      <c r="O800" s="32"/>
      <c r="P800" s="32"/>
    </row>
    <row r="801" spans="2:16" x14ac:dyDescent="0.25">
      <c r="B801" s="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N801" s="32"/>
      <c r="O801" s="32"/>
      <c r="P801" s="32"/>
    </row>
    <row r="802" spans="2:16" x14ac:dyDescent="0.25">
      <c r="B802" s="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N802" s="32"/>
      <c r="O802" s="32"/>
      <c r="P802" s="32"/>
    </row>
    <row r="803" spans="2:16" x14ac:dyDescent="0.25">
      <c r="B803" s="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N803" s="32"/>
      <c r="O803" s="32"/>
      <c r="P803" s="32"/>
    </row>
    <row r="804" spans="2:16" x14ac:dyDescent="0.25">
      <c r="B804" s="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N804" s="32"/>
      <c r="O804" s="32"/>
      <c r="P804" s="32"/>
    </row>
    <row r="805" spans="2:16" x14ac:dyDescent="0.25">
      <c r="B805" s="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N805" s="32"/>
      <c r="O805" s="32"/>
      <c r="P805" s="32"/>
    </row>
    <row r="806" spans="2:16" x14ac:dyDescent="0.25">
      <c r="B806" s="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N806" s="32"/>
      <c r="O806" s="32"/>
      <c r="P806" s="32"/>
    </row>
    <row r="807" spans="2:16" x14ac:dyDescent="0.25">
      <c r="B807" s="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N807" s="32"/>
      <c r="O807" s="32"/>
      <c r="P807" s="32"/>
    </row>
    <row r="808" spans="2:16" x14ac:dyDescent="0.25">
      <c r="B808" s="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N808" s="32"/>
      <c r="O808" s="32"/>
      <c r="P808" s="32"/>
    </row>
    <row r="809" spans="2:16" x14ac:dyDescent="0.25">
      <c r="B809" s="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N809" s="32"/>
      <c r="O809" s="32"/>
      <c r="P809" s="32"/>
    </row>
    <row r="810" spans="2:16" x14ac:dyDescent="0.25">
      <c r="B810" s="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N810" s="32"/>
      <c r="O810" s="32"/>
      <c r="P810" s="32"/>
    </row>
    <row r="811" spans="2:16" x14ac:dyDescent="0.25">
      <c r="B811" s="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N811" s="32"/>
      <c r="O811" s="32"/>
      <c r="P811" s="32"/>
    </row>
    <row r="812" spans="2:16" x14ac:dyDescent="0.25">
      <c r="B812" s="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N812" s="32"/>
      <c r="O812" s="32"/>
      <c r="P812" s="32"/>
    </row>
    <row r="813" spans="2:16" x14ac:dyDescent="0.25">
      <c r="B813" s="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N813" s="32"/>
      <c r="O813" s="32"/>
      <c r="P813" s="32"/>
    </row>
    <row r="814" spans="2:16" x14ac:dyDescent="0.25">
      <c r="B814" s="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N814" s="32"/>
      <c r="O814" s="32"/>
      <c r="P814" s="32"/>
    </row>
    <row r="815" spans="2:16" x14ac:dyDescent="0.25">
      <c r="B815" s="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N815" s="32"/>
      <c r="O815" s="32"/>
      <c r="P815" s="32"/>
    </row>
    <row r="816" spans="2:16" x14ac:dyDescent="0.25">
      <c r="B816" s="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N816" s="32"/>
      <c r="O816" s="32"/>
      <c r="P816" s="32"/>
    </row>
    <row r="817" spans="2:16" x14ac:dyDescent="0.25">
      <c r="B817" s="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N817" s="32"/>
      <c r="O817" s="32"/>
      <c r="P817" s="32"/>
    </row>
    <row r="818" spans="2:16" x14ac:dyDescent="0.25">
      <c r="B818" s="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N818" s="32"/>
      <c r="O818" s="32"/>
      <c r="P818" s="32"/>
    </row>
    <row r="819" spans="2:16" x14ac:dyDescent="0.25">
      <c r="B819" s="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N819" s="32"/>
      <c r="O819" s="32"/>
      <c r="P819" s="32"/>
    </row>
    <row r="820" spans="2:16" x14ac:dyDescent="0.25">
      <c r="B820" s="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N820" s="32"/>
      <c r="O820" s="32"/>
      <c r="P820" s="32"/>
    </row>
    <row r="821" spans="2:16" x14ac:dyDescent="0.25">
      <c r="B821" s="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N821" s="32"/>
      <c r="O821" s="32"/>
      <c r="P821" s="32"/>
    </row>
    <row r="822" spans="2:16" x14ac:dyDescent="0.25">
      <c r="B822" s="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N822" s="32"/>
      <c r="O822" s="32"/>
      <c r="P822" s="32"/>
    </row>
    <row r="823" spans="2:16" x14ac:dyDescent="0.25">
      <c r="B823" s="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N823" s="32"/>
      <c r="O823" s="32"/>
      <c r="P823" s="32"/>
    </row>
    <row r="824" spans="2:16" x14ac:dyDescent="0.25">
      <c r="B824" s="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N824" s="32"/>
      <c r="O824" s="32"/>
      <c r="P824" s="32"/>
    </row>
    <row r="825" spans="2:16" x14ac:dyDescent="0.25">
      <c r="B825" s="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N825" s="32"/>
      <c r="O825" s="32"/>
      <c r="P825" s="32"/>
    </row>
    <row r="826" spans="2:16" x14ac:dyDescent="0.25">
      <c r="B826" s="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N826" s="32"/>
      <c r="O826" s="32"/>
      <c r="P826" s="32"/>
    </row>
    <row r="827" spans="2:16" x14ac:dyDescent="0.25">
      <c r="B827" s="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N827" s="32"/>
      <c r="O827" s="32"/>
      <c r="P827" s="32"/>
    </row>
    <row r="828" spans="2:16" x14ac:dyDescent="0.25">
      <c r="B828" s="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N828" s="32"/>
      <c r="O828" s="32"/>
      <c r="P828" s="32"/>
    </row>
    <row r="829" spans="2:16" x14ac:dyDescent="0.25">
      <c r="B829" s="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N829" s="32"/>
      <c r="O829" s="32"/>
      <c r="P829" s="32"/>
    </row>
    <row r="830" spans="2:16" x14ac:dyDescent="0.25">
      <c r="B830" s="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N830" s="32"/>
      <c r="O830" s="32"/>
      <c r="P830" s="32"/>
    </row>
    <row r="831" spans="2:16" x14ac:dyDescent="0.25">
      <c r="B831" s="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N831" s="32"/>
      <c r="O831" s="32"/>
      <c r="P831" s="32"/>
    </row>
    <row r="832" spans="2:16" x14ac:dyDescent="0.25">
      <c r="B832" s="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N832" s="32"/>
      <c r="O832" s="32"/>
      <c r="P832" s="32"/>
    </row>
    <row r="833" spans="2:16" x14ac:dyDescent="0.25">
      <c r="B833" s="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N833" s="32"/>
      <c r="O833" s="32"/>
      <c r="P833" s="32"/>
    </row>
    <row r="834" spans="2:16" x14ac:dyDescent="0.25">
      <c r="B834" s="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N834" s="32"/>
      <c r="O834" s="32"/>
      <c r="P834" s="32"/>
    </row>
    <row r="835" spans="2:16" x14ac:dyDescent="0.25">
      <c r="B835" s="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N835" s="32"/>
      <c r="O835" s="32"/>
      <c r="P835" s="32"/>
    </row>
    <row r="836" spans="2:16" x14ac:dyDescent="0.25">
      <c r="B836" s="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N836" s="32"/>
      <c r="O836" s="32"/>
      <c r="P836" s="32"/>
    </row>
    <row r="837" spans="2:16" x14ac:dyDescent="0.25">
      <c r="B837" s="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N837" s="32"/>
      <c r="O837" s="32"/>
      <c r="P837" s="32"/>
    </row>
    <row r="838" spans="2:16" x14ac:dyDescent="0.25">
      <c r="B838" s="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N838" s="32"/>
      <c r="O838" s="32"/>
      <c r="P838" s="32"/>
    </row>
    <row r="839" spans="2:16" x14ac:dyDescent="0.25">
      <c r="B839" s="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N839" s="32"/>
      <c r="O839" s="32"/>
      <c r="P839" s="32"/>
    </row>
    <row r="840" spans="2:16" x14ac:dyDescent="0.25">
      <c r="B840" s="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N840" s="32"/>
      <c r="O840" s="32"/>
      <c r="P840" s="32"/>
    </row>
    <row r="841" spans="2:16" x14ac:dyDescent="0.25">
      <c r="B841" s="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N841" s="32"/>
      <c r="O841" s="32"/>
      <c r="P841" s="32"/>
    </row>
    <row r="842" spans="2:16" x14ac:dyDescent="0.25">
      <c r="B842" s="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N842" s="32"/>
      <c r="O842" s="32"/>
      <c r="P842" s="32"/>
    </row>
    <row r="843" spans="2:16" x14ac:dyDescent="0.25">
      <c r="B843" s="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N843" s="32"/>
      <c r="O843" s="32"/>
      <c r="P843" s="32"/>
    </row>
    <row r="844" spans="2:16" x14ac:dyDescent="0.25">
      <c r="B844" s="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N844" s="32"/>
      <c r="O844" s="32"/>
      <c r="P844" s="32"/>
    </row>
    <row r="845" spans="2:16" x14ac:dyDescent="0.25">
      <c r="B845" s="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N845" s="32"/>
      <c r="O845" s="32"/>
      <c r="P845" s="32"/>
    </row>
    <row r="846" spans="2:16" x14ac:dyDescent="0.25">
      <c r="B846" s="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N846" s="32"/>
      <c r="O846" s="32"/>
      <c r="P846" s="32"/>
    </row>
    <row r="847" spans="2:16" x14ac:dyDescent="0.25">
      <c r="B847" s="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N847" s="32"/>
      <c r="O847" s="32"/>
      <c r="P847" s="32"/>
    </row>
    <row r="848" spans="2:16" x14ac:dyDescent="0.25">
      <c r="B848" s="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N848" s="32"/>
      <c r="O848" s="32"/>
      <c r="P848" s="32"/>
    </row>
    <row r="849" spans="2:16" x14ac:dyDescent="0.25">
      <c r="B849" s="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N849" s="32"/>
      <c r="O849" s="32"/>
      <c r="P849" s="32"/>
    </row>
    <row r="850" spans="2:16" x14ac:dyDescent="0.25">
      <c r="B850" s="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N850" s="32"/>
      <c r="O850" s="32"/>
      <c r="P850" s="32"/>
    </row>
    <row r="851" spans="2:16" x14ac:dyDescent="0.25">
      <c r="B851" s="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N851" s="32"/>
      <c r="O851" s="32"/>
      <c r="P851" s="32"/>
    </row>
    <row r="852" spans="2:16" x14ac:dyDescent="0.25">
      <c r="B852" s="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N852" s="32"/>
      <c r="O852" s="32"/>
      <c r="P852" s="32"/>
    </row>
    <row r="853" spans="2:16" x14ac:dyDescent="0.25">
      <c r="B853" s="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N853" s="32"/>
      <c r="O853" s="32"/>
      <c r="P853" s="32"/>
    </row>
    <row r="854" spans="2:16" x14ac:dyDescent="0.25">
      <c r="B854" s="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N854" s="32"/>
      <c r="O854" s="32"/>
      <c r="P854" s="32"/>
    </row>
    <row r="855" spans="2:16" x14ac:dyDescent="0.25">
      <c r="B855" s="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N855" s="32"/>
      <c r="O855" s="32"/>
      <c r="P855" s="32"/>
    </row>
    <row r="856" spans="2:16" x14ac:dyDescent="0.25">
      <c r="B856" s="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N856" s="32"/>
      <c r="O856" s="32"/>
      <c r="P856" s="32"/>
    </row>
    <row r="857" spans="2:16" x14ac:dyDescent="0.25">
      <c r="B857" s="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N857" s="32"/>
      <c r="O857" s="32"/>
      <c r="P857" s="32"/>
    </row>
    <row r="858" spans="2:16" x14ac:dyDescent="0.25">
      <c r="B858" s="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N858" s="32"/>
      <c r="O858" s="32"/>
      <c r="P858" s="32"/>
    </row>
    <row r="859" spans="2:16" x14ac:dyDescent="0.25">
      <c r="B859" s="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N859" s="32"/>
      <c r="O859" s="32"/>
      <c r="P859" s="32"/>
    </row>
    <row r="860" spans="2:16" x14ac:dyDescent="0.25">
      <c r="B860" s="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N860" s="32"/>
      <c r="O860" s="32"/>
      <c r="P860" s="32"/>
    </row>
    <row r="861" spans="2:16" x14ac:dyDescent="0.25">
      <c r="B861" s="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N861" s="32"/>
      <c r="O861" s="32"/>
      <c r="P861" s="32"/>
    </row>
    <row r="862" spans="2:16" x14ac:dyDescent="0.25">
      <c r="B862" s="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N862" s="32"/>
      <c r="O862" s="32"/>
      <c r="P862" s="32"/>
    </row>
    <row r="863" spans="2:16" x14ac:dyDescent="0.25">
      <c r="B863" s="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N863" s="32"/>
      <c r="O863" s="32"/>
      <c r="P863" s="32"/>
    </row>
    <row r="864" spans="2:16" x14ac:dyDescent="0.25">
      <c r="B864" s="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N864" s="32"/>
      <c r="O864" s="32"/>
      <c r="P864" s="32"/>
    </row>
    <row r="865" spans="2:16" x14ac:dyDescent="0.25">
      <c r="B865" s="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N865" s="32"/>
      <c r="O865" s="32"/>
      <c r="P865" s="32"/>
    </row>
    <row r="866" spans="2:16" x14ac:dyDescent="0.25">
      <c r="B866" s="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N866" s="32"/>
      <c r="O866" s="32"/>
      <c r="P866" s="32"/>
    </row>
    <row r="867" spans="2:16" x14ac:dyDescent="0.25">
      <c r="B867" s="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N867" s="32"/>
      <c r="O867" s="32"/>
      <c r="P867" s="32"/>
    </row>
    <row r="868" spans="2:16" x14ac:dyDescent="0.25">
      <c r="B868" s="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N868" s="32"/>
      <c r="O868" s="32"/>
      <c r="P868" s="32"/>
    </row>
    <row r="869" spans="2:16" x14ac:dyDescent="0.25">
      <c r="B869" s="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N869" s="32"/>
      <c r="O869" s="32"/>
      <c r="P869" s="32"/>
    </row>
    <row r="870" spans="2:16" x14ac:dyDescent="0.25">
      <c r="B870" s="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N870" s="32"/>
      <c r="O870" s="32"/>
      <c r="P870" s="32"/>
    </row>
    <row r="871" spans="2:16" x14ac:dyDescent="0.25">
      <c r="B871" s="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N871" s="32"/>
      <c r="O871" s="32"/>
      <c r="P871" s="32"/>
    </row>
    <row r="872" spans="2:16" x14ac:dyDescent="0.25">
      <c r="B872" s="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N872" s="32"/>
      <c r="O872" s="32"/>
      <c r="P872" s="32"/>
    </row>
    <row r="873" spans="2:16" x14ac:dyDescent="0.25">
      <c r="B873" s="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N873" s="32"/>
      <c r="O873" s="32"/>
      <c r="P873" s="32"/>
    </row>
    <row r="874" spans="2:16" x14ac:dyDescent="0.25">
      <c r="B874" s="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N874" s="32"/>
      <c r="O874" s="32"/>
      <c r="P874" s="32"/>
    </row>
    <row r="875" spans="2:16" x14ac:dyDescent="0.25">
      <c r="B875" s="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N875" s="32"/>
      <c r="O875" s="32"/>
      <c r="P875" s="32"/>
    </row>
    <row r="876" spans="2:16" x14ac:dyDescent="0.25">
      <c r="B876" s="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N876" s="32"/>
      <c r="O876" s="32"/>
      <c r="P876" s="32"/>
    </row>
    <row r="877" spans="2:16" x14ac:dyDescent="0.25">
      <c r="B877" s="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N877" s="32"/>
      <c r="O877" s="32"/>
      <c r="P877" s="32"/>
    </row>
    <row r="878" spans="2:16" x14ac:dyDescent="0.25">
      <c r="B878" s="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N878" s="32"/>
      <c r="O878" s="32"/>
      <c r="P878" s="32"/>
    </row>
    <row r="879" spans="2:16" x14ac:dyDescent="0.25">
      <c r="B879" s="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N879" s="32"/>
      <c r="O879" s="32"/>
      <c r="P879" s="32"/>
    </row>
    <row r="880" spans="2:16" x14ac:dyDescent="0.25">
      <c r="B880" s="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N880" s="32"/>
      <c r="O880" s="32"/>
      <c r="P880" s="32"/>
    </row>
    <row r="881" spans="2:16" x14ac:dyDescent="0.25">
      <c r="B881" s="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N881" s="32"/>
      <c r="O881" s="32"/>
      <c r="P881" s="32"/>
    </row>
    <row r="882" spans="2:16" x14ac:dyDescent="0.25">
      <c r="B882" s="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N882" s="32"/>
      <c r="O882" s="32"/>
      <c r="P882" s="32"/>
    </row>
    <row r="883" spans="2:16" x14ac:dyDescent="0.25">
      <c r="B883" s="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N883" s="32"/>
      <c r="O883" s="32"/>
      <c r="P883" s="32"/>
    </row>
    <row r="884" spans="2:16" x14ac:dyDescent="0.25">
      <c r="B884" s="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N884" s="32"/>
      <c r="O884" s="32"/>
      <c r="P884" s="32"/>
    </row>
    <row r="885" spans="2:16" x14ac:dyDescent="0.25">
      <c r="B885" s="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N885" s="32"/>
      <c r="O885" s="32"/>
      <c r="P885" s="32"/>
    </row>
    <row r="886" spans="2:16" x14ac:dyDescent="0.25">
      <c r="B886" s="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N886" s="32"/>
      <c r="O886" s="32"/>
      <c r="P886" s="32"/>
    </row>
    <row r="887" spans="2:16" x14ac:dyDescent="0.25">
      <c r="B887" s="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N887" s="32"/>
      <c r="O887" s="32"/>
      <c r="P887" s="32"/>
    </row>
    <row r="888" spans="2:16" x14ac:dyDescent="0.25">
      <c r="B888" s="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N888" s="32"/>
      <c r="O888" s="32"/>
      <c r="P888" s="32"/>
    </row>
    <row r="889" spans="2:16" x14ac:dyDescent="0.25">
      <c r="B889" s="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N889" s="32"/>
      <c r="O889" s="32"/>
      <c r="P889" s="32"/>
    </row>
    <row r="890" spans="2:16" x14ac:dyDescent="0.25">
      <c r="B890" s="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N890" s="32"/>
      <c r="O890" s="32"/>
      <c r="P890" s="32"/>
    </row>
    <row r="891" spans="2:16" x14ac:dyDescent="0.25">
      <c r="B891" s="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N891" s="32"/>
      <c r="O891" s="32"/>
      <c r="P891" s="32"/>
    </row>
    <row r="892" spans="2:16" x14ac:dyDescent="0.25">
      <c r="B892" s="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N892" s="32"/>
      <c r="O892" s="32"/>
      <c r="P892" s="32"/>
    </row>
    <row r="893" spans="2:16" x14ac:dyDescent="0.25">
      <c r="B893" s="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N893" s="32"/>
      <c r="O893" s="32"/>
      <c r="P893" s="32"/>
    </row>
    <row r="894" spans="2:16" x14ac:dyDescent="0.25">
      <c r="B894" s="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N894" s="32"/>
      <c r="O894" s="32"/>
      <c r="P894" s="32"/>
    </row>
    <row r="895" spans="2:16" x14ac:dyDescent="0.25">
      <c r="B895" s="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N895" s="32"/>
      <c r="O895" s="32"/>
      <c r="P895" s="32"/>
    </row>
    <row r="896" spans="2:16" x14ac:dyDescent="0.25">
      <c r="B896" s="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N896" s="32"/>
      <c r="O896" s="32"/>
      <c r="P896" s="32"/>
    </row>
    <row r="897" spans="2:16" x14ac:dyDescent="0.25">
      <c r="B897" s="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N897" s="32"/>
      <c r="O897" s="32"/>
      <c r="P897" s="32"/>
    </row>
    <row r="898" spans="2:16" x14ac:dyDescent="0.25">
      <c r="B898" s="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N898" s="32"/>
      <c r="O898" s="32"/>
      <c r="P898" s="32"/>
    </row>
    <row r="899" spans="2:16" x14ac:dyDescent="0.25">
      <c r="B899" s="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N899" s="32"/>
      <c r="O899" s="32"/>
      <c r="P899" s="32"/>
    </row>
    <row r="900" spans="2:16" x14ac:dyDescent="0.25">
      <c r="B900" s="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N900" s="32"/>
      <c r="O900" s="32"/>
      <c r="P900" s="32"/>
    </row>
    <row r="901" spans="2:16" x14ac:dyDescent="0.25">
      <c r="B901" s="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N901" s="32"/>
      <c r="O901" s="32"/>
      <c r="P901" s="32"/>
    </row>
    <row r="902" spans="2:16" x14ac:dyDescent="0.25">
      <c r="B902" s="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N902" s="32"/>
      <c r="O902" s="32"/>
      <c r="P902" s="32"/>
    </row>
    <row r="903" spans="2:16" x14ac:dyDescent="0.25">
      <c r="B903" s="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N903" s="32"/>
      <c r="O903" s="32"/>
      <c r="P903" s="32"/>
    </row>
    <row r="904" spans="2:16" x14ac:dyDescent="0.25">
      <c r="B904" s="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N904" s="32"/>
      <c r="O904" s="32"/>
      <c r="P904" s="32"/>
    </row>
    <row r="905" spans="2:16" x14ac:dyDescent="0.25">
      <c r="B905" s="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N905" s="32"/>
      <c r="O905" s="32"/>
      <c r="P905" s="32"/>
    </row>
    <row r="906" spans="2:16" x14ac:dyDescent="0.25">
      <c r="B906" s="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N906" s="32"/>
      <c r="O906" s="32"/>
      <c r="P906" s="32"/>
    </row>
    <row r="907" spans="2:16" x14ac:dyDescent="0.25">
      <c r="B907" s="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N907" s="32"/>
      <c r="O907" s="32"/>
      <c r="P907" s="32"/>
    </row>
    <row r="908" spans="2:16" x14ac:dyDescent="0.25">
      <c r="B908" s="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N908" s="32"/>
      <c r="O908" s="32"/>
      <c r="P908" s="32"/>
    </row>
    <row r="909" spans="2:16" x14ac:dyDescent="0.25">
      <c r="B909" s="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N909" s="32"/>
      <c r="O909" s="32"/>
      <c r="P909" s="32"/>
    </row>
    <row r="910" spans="2:16" x14ac:dyDescent="0.25">
      <c r="B910" s="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N910" s="32"/>
      <c r="O910" s="32"/>
      <c r="P910" s="32"/>
    </row>
    <row r="911" spans="2:16" x14ac:dyDescent="0.25">
      <c r="B911" s="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N911" s="32"/>
      <c r="O911" s="32"/>
      <c r="P911" s="32"/>
    </row>
    <row r="912" spans="2:16" x14ac:dyDescent="0.25">
      <c r="B912" s="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N912" s="32"/>
      <c r="O912" s="32"/>
      <c r="P912" s="32"/>
    </row>
    <row r="913" spans="2:16" x14ac:dyDescent="0.25">
      <c r="B913" s="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N913" s="32"/>
      <c r="O913" s="32"/>
      <c r="P913" s="32"/>
    </row>
    <row r="914" spans="2:16" x14ac:dyDescent="0.25">
      <c r="B914" s="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N914" s="32"/>
      <c r="O914" s="32"/>
      <c r="P914" s="32"/>
    </row>
    <row r="915" spans="2:16" x14ac:dyDescent="0.25">
      <c r="B915" s="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N915" s="32"/>
      <c r="O915" s="32"/>
      <c r="P915" s="32"/>
    </row>
    <row r="916" spans="2:16" x14ac:dyDescent="0.25">
      <c r="B916" s="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N916" s="32"/>
      <c r="O916" s="32"/>
      <c r="P916" s="32"/>
    </row>
    <row r="917" spans="2:16" x14ac:dyDescent="0.25">
      <c r="B917" s="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N917" s="32"/>
      <c r="O917" s="32"/>
      <c r="P917" s="32"/>
    </row>
    <row r="918" spans="2:16" x14ac:dyDescent="0.25">
      <c r="B918" s="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N918" s="32"/>
      <c r="O918" s="32"/>
      <c r="P918" s="32"/>
    </row>
    <row r="919" spans="2:16" x14ac:dyDescent="0.25">
      <c r="B919" s="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N919" s="32"/>
      <c r="O919" s="32"/>
      <c r="P919" s="32"/>
    </row>
    <row r="920" spans="2:16" x14ac:dyDescent="0.25">
      <c r="B920" s="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N920" s="32"/>
      <c r="O920" s="32"/>
      <c r="P920" s="32"/>
    </row>
    <row r="921" spans="2:16" x14ac:dyDescent="0.25">
      <c r="B921" s="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N921" s="32"/>
      <c r="O921" s="32"/>
      <c r="P921" s="32"/>
    </row>
    <row r="922" spans="2:16" x14ac:dyDescent="0.25">
      <c r="B922" s="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N922" s="32"/>
      <c r="O922" s="32"/>
      <c r="P922" s="32"/>
    </row>
    <row r="923" spans="2:16" x14ac:dyDescent="0.25">
      <c r="B923" s="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N923" s="32"/>
      <c r="O923" s="32"/>
      <c r="P923" s="32"/>
    </row>
    <row r="924" spans="2:16" x14ac:dyDescent="0.25">
      <c r="B924" s="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N924" s="32"/>
      <c r="O924" s="32"/>
      <c r="P924" s="32"/>
    </row>
    <row r="925" spans="2:16" x14ac:dyDescent="0.25">
      <c r="B925" s="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N925" s="32"/>
      <c r="O925" s="32"/>
      <c r="P925" s="32"/>
    </row>
    <row r="926" spans="2:16" x14ac:dyDescent="0.25">
      <c r="B926" s="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N926" s="32"/>
      <c r="O926" s="32"/>
      <c r="P926" s="32"/>
    </row>
    <row r="927" spans="2:16" x14ac:dyDescent="0.25">
      <c r="B927" s="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N927" s="32"/>
      <c r="O927" s="32"/>
      <c r="P927" s="32"/>
    </row>
    <row r="928" spans="2:16" x14ac:dyDescent="0.25">
      <c r="B928" s="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N928" s="32"/>
      <c r="O928" s="32"/>
      <c r="P928" s="32"/>
    </row>
    <row r="929" spans="2:16" x14ac:dyDescent="0.25">
      <c r="B929" s="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N929" s="32"/>
      <c r="O929" s="32"/>
      <c r="P929" s="32"/>
    </row>
    <row r="930" spans="2:16" x14ac:dyDescent="0.25">
      <c r="B930" s="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N930" s="32"/>
      <c r="O930" s="32"/>
      <c r="P930" s="32"/>
    </row>
    <row r="931" spans="2:16" x14ac:dyDescent="0.25">
      <c r="B931" s="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N931" s="32"/>
      <c r="O931" s="32"/>
      <c r="P931" s="32"/>
    </row>
    <row r="932" spans="2:16" x14ac:dyDescent="0.25">
      <c r="B932" s="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N932" s="32"/>
      <c r="O932" s="32"/>
      <c r="P932" s="32"/>
    </row>
    <row r="933" spans="2:16" x14ac:dyDescent="0.25">
      <c r="B933" s="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N933" s="32"/>
      <c r="O933" s="32"/>
      <c r="P933" s="32"/>
    </row>
    <row r="934" spans="2:16" x14ac:dyDescent="0.25">
      <c r="B934" s="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N934" s="32"/>
      <c r="O934" s="32"/>
      <c r="P934" s="32"/>
    </row>
    <row r="935" spans="2:16" x14ac:dyDescent="0.25">
      <c r="B935" s="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N935" s="32"/>
      <c r="O935" s="32"/>
      <c r="P935" s="32"/>
    </row>
    <row r="936" spans="2:16" x14ac:dyDescent="0.25">
      <c r="B936" s="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N936" s="32"/>
      <c r="O936" s="32"/>
      <c r="P936" s="32"/>
    </row>
    <row r="937" spans="2:16" x14ac:dyDescent="0.25">
      <c r="B937" s="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N937" s="32"/>
      <c r="O937" s="32"/>
      <c r="P937" s="32"/>
    </row>
    <row r="938" spans="2:16" x14ac:dyDescent="0.25">
      <c r="B938" s="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N938" s="32"/>
      <c r="O938" s="32"/>
      <c r="P938" s="32"/>
    </row>
    <row r="939" spans="2:16" x14ac:dyDescent="0.25">
      <c r="B939" s="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N939" s="32"/>
      <c r="O939" s="32"/>
      <c r="P939" s="32"/>
    </row>
    <row r="940" spans="2:16" x14ac:dyDescent="0.25">
      <c r="B940" s="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N940" s="32"/>
      <c r="O940" s="32"/>
      <c r="P940" s="32"/>
    </row>
    <row r="941" spans="2:16" x14ac:dyDescent="0.25">
      <c r="B941" s="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N941" s="32"/>
      <c r="O941" s="32"/>
      <c r="P941" s="32"/>
    </row>
    <row r="942" spans="2:16" x14ac:dyDescent="0.25">
      <c r="B942" s="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N942" s="32"/>
      <c r="O942" s="32"/>
      <c r="P942" s="32"/>
    </row>
    <row r="943" spans="2:16" x14ac:dyDescent="0.25">
      <c r="B943" s="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N943" s="32"/>
      <c r="O943" s="32"/>
      <c r="P943" s="32"/>
    </row>
    <row r="944" spans="2:16" x14ac:dyDescent="0.25">
      <c r="B944" s="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N944" s="32"/>
      <c r="O944" s="32"/>
      <c r="P944" s="32"/>
    </row>
    <row r="945" spans="2:16" x14ac:dyDescent="0.25">
      <c r="B945" s="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N945" s="32"/>
      <c r="O945" s="32"/>
      <c r="P945" s="32"/>
    </row>
    <row r="946" spans="2:16" x14ac:dyDescent="0.25">
      <c r="B946" s="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N946" s="32"/>
      <c r="O946" s="32"/>
      <c r="P946" s="32"/>
    </row>
    <row r="947" spans="2:16" x14ac:dyDescent="0.25">
      <c r="B947" s="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N947" s="32"/>
      <c r="O947" s="32"/>
      <c r="P947" s="32"/>
    </row>
    <row r="948" spans="2:16" x14ac:dyDescent="0.25">
      <c r="B948" s="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N948" s="32"/>
      <c r="O948" s="32"/>
      <c r="P948" s="32"/>
    </row>
    <row r="949" spans="2:16" x14ac:dyDescent="0.25">
      <c r="B949" s="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N949" s="32"/>
      <c r="O949" s="32"/>
      <c r="P949" s="32"/>
    </row>
    <row r="950" spans="2:16" x14ac:dyDescent="0.25">
      <c r="B950" s="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N950" s="32"/>
      <c r="O950" s="32"/>
      <c r="P950" s="32"/>
    </row>
    <row r="951" spans="2:16" x14ac:dyDescent="0.25">
      <c r="B951" s="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N951" s="32"/>
      <c r="O951" s="32"/>
      <c r="P951" s="32"/>
    </row>
    <row r="952" spans="2:16" x14ac:dyDescent="0.25">
      <c r="B952" s="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N952" s="32"/>
      <c r="O952" s="32"/>
      <c r="P952" s="32"/>
    </row>
    <row r="953" spans="2:16" x14ac:dyDescent="0.25">
      <c r="B953" s="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N953" s="32"/>
      <c r="O953" s="32"/>
      <c r="P953" s="32"/>
    </row>
    <row r="954" spans="2:16" x14ac:dyDescent="0.25">
      <c r="B954" s="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N954" s="32"/>
      <c r="O954" s="32"/>
      <c r="P954" s="32"/>
    </row>
    <row r="955" spans="2:16" x14ac:dyDescent="0.25">
      <c r="B955" s="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N955" s="32"/>
      <c r="O955" s="32"/>
      <c r="P955" s="32"/>
    </row>
    <row r="956" spans="2:16" x14ac:dyDescent="0.25">
      <c r="B956" s="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N956" s="32"/>
      <c r="O956" s="32"/>
      <c r="P956" s="32"/>
    </row>
    <row r="957" spans="2:16" x14ac:dyDescent="0.25">
      <c r="B957" s="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N957" s="32"/>
      <c r="O957" s="32"/>
      <c r="P957" s="32"/>
    </row>
    <row r="958" spans="2:16" x14ac:dyDescent="0.25">
      <c r="B958" s="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N958" s="32"/>
      <c r="O958" s="32"/>
      <c r="P958" s="32"/>
    </row>
    <row r="959" spans="2:16" x14ac:dyDescent="0.25">
      <c r="B959" s="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N959" s="32"/>
      <c r="O959" s="32"/>
      <c r="P959" s="32"/>
    </row>
    <row r="960" spans="2:16" x14ac:dyDescent="0.25">
      <c r="B960" s="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N960" s="32"/>
      <c r="O960" s="32"/>
      <c r="P960" s="32"/>
    </row>
    <row r="961" spans="2:16" x14ac:dyDescent="0.25">
      <c r="B961" s="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N961" s="32"/>
      <c r="O961" s="32"/>
      <c r="P961" s="32"/>
    </row>
    <row r="962" spans="2:16" x14ac:dyDescent="0.25">
      <c r="B962" s="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N962" s="32"/>
      <c r="O962" s="32"/>
      <c r="P962" s="32"/>
    </row>
    <row r="963" spans="2:16" x14ac:dyDescent="0.25">
      <c r="B963" s="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N963" s="32"/>
      <c r="O963" s="32"/>
      <c r="P963" s="32"/>
    </row>
    <row r="964" spans="2:16" x14ac:dyDescent="0.25">
      <c r="B964" s="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N964" s="32"/>
      <c r="O964" s="32"/>
      <c r="P964" s="32"/>
    </row>
    <row r="965" spans="2:16" x14ac:dyDescent="0.25">
      <c r="B965" s="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N965" s="32"/>
      <c r="O965" s="32"/>
      <c r="P965" s="32"/>
    </row>
    <row r="966" spans="2:16" x14ac:dyDescent="0.25">
      <c r="B966" s="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N966" s="32"/>
      <c r="O966" s="32"/>
      <c r="P966" s="32"/>
    </row>
    <row r="967" spans="2:16" x14ac:dyDescent="0.25">
      <c r="B967" s="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N967" s="32"/>
      <c r="O967" s="32"/>
      <c r="P967" s="32"/>
    </row>
    <row r="968" spans="2:16" x14ac:dyDescent="0.25">
      <c r="B968" s="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N968" s="32"/>
      <c r="O968" s="32"/>
      <c r="P968" s="32"/>
    </row>
    <row r="969" spans="2:16" x14ac:dyDescent="0.25">
      <c r="B969" s="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N969" s="32"/>
      <c r="O969" s="32"/>
      <c r="P969" s="32"/>
    </row>
    <row r="970" spans="2:16" x14ac:dyDescent="0.25">
      <c r="B970" s="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N970" s="32"/>
      <c r="O970" s="32"/>
      <c r="P970" s="32"/>
    </row>
    <row r="971" spans="2:16" x14ac:dyDescent="0.25">
      <c r="B971" s="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N971" s="32"/>
      <c r="O971" s="32"/>
      <c r="P971" s="32"/>
    </row>
    <row r="972" spans="2:16" x14ac:dyDescent="0.25">
      <c r="B972" s="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N972" s="32"/>
      <c r="O972" s="32"/>
      <c r="P972" s="32"/>
    </row>
    <row r="973" spans="2:16" x14ac:dyDescent="0.25">
      <c r="B973" s="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N973" s="32"/>
      <c r="O973" s="32"/>
      <c r="P973" s="32"/>
    </row>
    <row r="974" spans="2:16" x14ac:dyDescent="0.25">
      <c r="B974" s="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N974" s="32"/>
      <c r="O974" s="32"/>
      <c r="P974" s="32"/>
    </row>
    <row r="975" spans="2:16" x14ac:dyDescent="0.25">
      <c r="B975" s="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N975" s="32"/>
      <c r="O975" s="32"/>
      <c r="P975" s="32"/>
    </row>
    <row r="976" spans="2:16" x14ac:dyDescent="0.25">
      <c r="B976" s="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N976" s="32"/>
      <c r="O976" s="32"/>
      <c r="P976" s="32"/>
    </row>
    <row r="977" spans="2:16" x14ac:dyDescent="0.25">
      <c r="B977" s="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N977" s="32"/>
      <c r="O977" s="32"/>
      <c r="P977" s="32"/>
    </row>
    <row r="978" spans="2:16" x14ac:dyDescent="0.25">
      <c r="B978" s="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N978" s="32"/>
      <c r="O978" s="32"/>
      <c r="P978" s="32"/>
    </row>
    <row r="979" spans="2:16" x14ac:dyDescent="0.25">
      <c r="B979" s="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N979" s="32"/>
      <c r="O979" s="32"/>
      <c r="P979" s="32"/>
    </row>
    <row r="980" spans="2:16" x14ac:dyDescent="0.25">
      <c r="B980" s="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N980" s="32"/>
      <c r="O980" s="32"/>
      <c r="P980" s="32"/>
    </row>
    <row r="981" spans="2:16" x14ac:dyDescent="0.25">
      <c r="B981" s="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N981" s="32"/>
      <c r="O981" s="32"/>
      <c r="P981" s="32"/>
    </row>
    <row r="982" spans="2:16" x14ac:dyDescent="0.25">
      <c r="B982" s="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N982" s="32"/>
      <c r="O982" s="32"/>
      <c r="P982" s="32"/>
    </row>
    <row r="983" spans="2:16" x14ac:dyDescent="0.25">
      <c r="B983" s="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N983" s="32"/>
      <c r="O983" s="32"/>
      <c r="P983" s="32"/>
    </row>
    <row r="984" spans="2:16" x14ac:dyDescent="0.25">
      <c r="B984" s="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N984" s="32"/>
      <c r="O984" s="32"/>
      <c r="P984" s="32"/>
    </row>
    <row r="985" spans="2:16" x14ac:dyDescent="0.25">
      <c r="B985" s="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N985" s="32"/>
      <c r="O985" s="32"/>
      <c r="P985" s="32"/>
    </row>
    <row r="986" spans="2:16" x14ac:dyDescent="0.25">
      <c r="B986" s="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N986" s="32"/>
      <c r="O986" s="32"/>
      <c r="P986" s="32"/>
    </row>
    <row r="987" spans="2:16" x14ac:dyDescent="0.25">
      <c r="B987" s="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N987" s="32"/>
      <c r="O987" s="32"/>
      <c r="P987" s="32"/>
    </row>
    <row r="988" spans="2:16" x14ac:dyDescent="0.25">
      <c r="B988" s="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N988" s="32"/>
      <c r="O988" s="32"/>
      <c r="P988" s="32"/>
    </row>
    <row r="989" spans="2:16" x14ac:dyDescent="0.25">
      <c r="B989" s="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N989" s="32"/>
      <c r="O989" s="32"/>
      <c r="P989" s="32"/>
    </row>
    <row r="990" spans="2:16" x14ac:dyDescent="0.25">
      <c r="B990" s="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N990" s="32"/>
      <c r="O990" s="32"/>
      <c r="P990" s="32"/>
    </row>
    <row r="991" spans="2:16" x14ac:dyDescent="0.25">
      <c r="B991" s="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N991" s="32"/>
      <c r="O991" s="32"/>
      <c r="P991" s="32"/>
    </row>
    <row r="992" spans="2:16" x14ac:dyDescent="0.25">
      <c r="B992" s="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N992" s="32"/>
      <c r="O992" s="32"/>
      <c r="P992" s="32"/>
    </row>
    <row r="993" spans="2:16" x14ac:dyDescent="0.25">
      <c r="B993" s="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N993" s="32"/>
      <c r="O993" s="32"/>
      <c r="P993" s="32"/>
    </row>
    <row r="994" spans="2:16" x14ac:dyDescent="0.25">
      <c r="B994" s="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N994" s="32"/>
      <c r="O994" s="32"/>
      <c r="P994" s="32"/>
    </row>
    <row r="995" spans="2:16" x14ac:dyDescent="0.25">
      <c r="B995" s="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N995" s="32"/>
      <c r="O995" s="32"/>
      <c r="P995" s="32"/>
    </row>
    <row r="996" spans="2:16" x14ac:dyDescent="0.25">
      <c r="B996" s="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N996" s="32"/>
      <c r="O996" s="32"/>
      <c r="P996" s="32"/>
    </row>
    <row r="997" spans="2:16" x14ac:dyDescent="0.25">
      <c r="B997" s="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N997" s="32"/>
      <c r="O997" s="32"/>
      <c r="P997" s="32"/>
    </row>
    <row r="998" spans="2:16" x14ac:dyDescent="0.25">
      <c r="B998" s="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N998" s="32"/>
      <c r="O998" s="32"/>
      <c r="P998" s="32"/>
    </row>
    <row r="999" spans="2:16" x14ac:dyDescent="0.25">
      <c r="B999" s="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N999" s="32"/>
      <c r="O999" s="32"/>
      <c r="P999" s="32"/>
    </row>
    <row r="1000" spans="2:16" x14ac:dyDescent="0.25">
      <c r="B1000" s="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N1000" s="32"/>
      <c r="O1000" s="32"/>
      <c r="P1000" s="32"/>
    </row>
    <row r="1001" spans="2:16" x14ac:dyDescent="0.25">
      <c r="B1001" s="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N1001" s="32"/>
      <c r="O1001" s="32"/>
      <c r="P1001" s="32"/>
    </row>
    <row r="1002" spans="2:16" x14ac:dyDescent="0.25">
      <c r="B1002" s="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N1002" s="32"/>
      <c r="O1002" s="32"/>
      <c r="P1002" s="32"/>
    </row>
    <row r="1003" spans="2:16" x14ac:dyDescent="0.25">
      <c r="B1003" s="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N1003" s="32"/>
      <c r="O1003" s="32"/>
      <c r="P1003" s="32"/>
    </row>
    <row r="1004" spans="2:16" x14ac:dyDescent="0.25">
      <c r="B1004" s="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N1004" s="32"/>
      <c r="O1004" s="32"/>
      <c r="P1004" s="32"/>
    </row>
    <row r="1005" spans="2:16" x14ac:dyDescent="0.25">
      <c r="B1005" s="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N1005" s="32"/>
      <c r="O1005" s="32"/>
      <c r="P1005" s="32"/>
    </row>
    <row r="1006" spans="2:16" x14ac:dyDescent="0.25">
      <c r="B1006" s="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N1006" s="32"/>
      <c r="O1006" s="32"/>
      <c r="P1006" s="32"/>
    </row>
    <row r="1007" spans="2:16" x14ac:dyDescent="0.25">
      <c r="B1007" s="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N1007" s="32"/>
      <c r="O1007" s="32"/>
      <c r="P1007" s="32"/>
    </row>
    <row r="1008" spans="2:16" x14ac:dyDescent="0.25">
      <c r="B1008" s="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N1008" s="32"/>
      <c r="O1008" s="32"/>
      <c r="P1008" s="32"/>
    </row>
    <row r="1009" spans="2:16" x14ac:dyDescent="0.25">
      <c r="B1009" s="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N1009" s="32"/>
      <c r="O1009" s="32"/>
      <c r="P1009" s="32"/>
    </row>
    <row r="1010" spans="2:16" x14ac:dyDescent="0.25">
      <c r="B1010" s="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N1010" s="32"/>
      <c r="O1010" s="32"/>
      <c r="P1010" s="32"/>
    </row>
    <row r="1011" spans="2:16" x14ac:dyDescent="0.25">
      <c r="B1011" s="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N1011" s="32"/>
      <c r="O1011" s="32"/>
      <c r="P1011" s="32"/>
    </row>
    <row r="1012" spans="2:16" x14ac:dyDescent="0.25">
      <c r="B1012" s="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N1012" s="32"/>
      <c r="O1012" s="32"/>
      <c r="P1012" s="32"/>
    </row>
    <row r="1013" spans="2:16" x14ac:dyDescent="0.25">
      <c r="B1013" s="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N1013" s="32"/>
      <c r="O1013" s="32"/>
      <c r="P1013" s="32"/>
    </row>
    <row r="1014" spans="2:16" x14ac:dyDescent="0.25">
      <c r="B1014" s="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N1014" s="32"/>
      <c r="O1014" s="32"/>
      <c r="P1014" s="32"/>
    </row>
    <row r="1015" spans="2:16" x14ac:dyDescent="0.25">
      <c r="B1015" s="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N1015" s="32"/>
      <c r="O1015" s="32"/>
      <c r="P1015" s="32"/>
    </row>
    <row r="1016" spans="2:16" x14ac:dyDescent="0.25">
      <c r="B1016" s="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N1016" s="32"/>
      <c r="O1016" s="32"/>
      <c r="P1016" s="32"/>
    </row>
    <row r="1017" spans="2:16" x14ac:dyDescent="0.25">
      <c r="B1017" s="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N1017" s="32"/>
      <c r="O1017" s="32"/>
      <c r="P1017" s="32"/>
    </row>
    <row r="1018" spans="2:16" x14ac:dyDescent="0.25">
      <c r="B1018" s="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N1018" s="32"/>
      <c r="O1018" s="32"/>
      <c r="P1018" s="32"/>
    </row>
    <row r="1019" spans="2:16" x14ac:dyDescent="0.25">
      <c r="B1019" s="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N1019" s="32"/>
      <c r="O1019" s="32"/>
      <c r="P1019" s="32"/>
    </row>
    <row r="1020" spans="2:16" x14ac:dyDescent="0.25">
      <c r="B1020" s="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N1020" s="32"/>
      <c r="O1020" s="32"/>
      <c r="P1020" s="32"/>
    </row>
    <row r="1021" spans="2:16" x14ac:dyDescent="0.25">
      <c r="B1021" s="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N1021" s="32"/>
      <c r="O1021" s="32"/>
      <c r="P1021" s="32"/>
    </row>
    <row r="1022" spans="2:16" x14ac:dyDescent="0.25">
      <c r="B1022" s="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N1022" s="32"/>
      <c r="O1022" s="32"/>
      <c r="P1022" s="32"/>
    </row>
    <row r="1023" spans="2:16" x14ac:dyDescent="0.25">
      <c r="B1023" s="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N1023" s="32"/>
      <c r="O1023" s="32"/>
      <c r="P1023" s="32"/>
    </row>
    <row r="1024" spans="2:16" x14ac:dyDescent="0.25">
      <c r="B1024" s="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N1024" s="32"/>
      <c r="O1024" s="32"/>
      <c r="P1024" s="32"/>
    </row>
    <row r="1025" spans="2:16" x14ac:dyDescent="0.25">
      <c r="B1025" s="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N1025" s="32"/>
      <c r="O1025" s="32"/>
      <c r="P1025" s="32"/>
    </row>
    <row r="1026" spans="2:16" x14ac:dyDescent="0.25">
      <c r="B1026" s="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N1026" s="32"/>
      <c r="O1026" s="32"/>
      <c r="P1026" s="32"/>
    </row>
    <row r="1027" spans="2:16" x14ac:dyDescent="0.25">
      <c r="B1027" s="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N1027" s="32"/>
      <c r="O1027" s="32"/>
      <c r="P1027" s="32"/>
    </row>
    <row r="1028" spans="2:16" x14ac:dyDescent="0.25">
      <c r="B1028" s="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N1028" s="32"/>
      <c r="O1028" s="32"/>
      <c r="P1028" s="32"/>
    </row>
    <row r="1029" spans="2:16" x14ac:dyDescent="0.25">
      <c r="B1029" s="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N1029" s="32"/>
      <c r="O1029" s="32"/>
      <c r="P1029" s="32"/>
    </row>
    <row r="1030" spans="2:16" x14ac:dyDescent="0.25">
      <c r="B1030" s="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N1030" s="32"/>
      <c r="O1030" s="32"/>
      <c r="P1030" s="32"/>
    </row>
    <row r="1031" spans="2:16" x14ac:dyDescent="0.25">
      <c r="B1031" s="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N1031" s="32"/>
      <c r="O1031" s="32"/>
      <c r="P1031" s="32"/>
    </row>
    <row r="1032" spans="2:16" x14ac:dyDescent="0.25">
      <c r="B1032" s="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N1032" s="32"/>
      <c r="O1032" s="32"/>
      <c r="P1032" s="32"/>
    </row>
    <row r="1033" spans="2:16" x14ac:dyDescent="0.25">
      <c r="B1033" s="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N1033" s="32"/>
      <c r="O1033" s="32"/>
      <c r="P1033" s="32"/>
    </row>
    <row r="1034" spans="2:16" x14ac:dyDescent="0.25">
      <c r="B1034" s="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N1034" s="32"/>
      <c r="O1034" s="32"/>
      <c r="P1034" s="32"/>
    </row>
    <row r="1035" spans="2:16" x14ac:dyDescent="0.25">
      <c r="B1035" s="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N1035" s="32"/>
      <c r="O1035" s="32"/>
      <c r="P1035" s="32"/>
    </row>
    <row r="1036" spans="2:16" x14ac:dyDescent="0.25">
      <c r="B1036" s="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N1036" s="32"/>
      <c r="O1036" s="32"/>
      <c r="P1036" s="32"/>
    </row>
    <row r="1037" spans="2:16" x14ac:dyDescent="0.25">
      <c r="B1037" s="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N1037" s="32"/>
      <c r="O1037" s="32"/>
      <c r="P1037" s="32"/>
    </row>
    <row r="1038" spans="2:16" x14ac:dyDescent="0.25">
      <c r="B1038" s="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N1038" s="32"/>
      <c r="O1038" s="32"/>
      <c r="P1038" s="32"/>
    </row>
    <row r="1039" spans="2:16" x14ac:dyDescent="0.25">
      <c r="B1039" s="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N1039" s="32"/>
      <c r="O1039" s="32"/>
      <c r="P1039" s="32"/>
    </row>
    <row r="1040" spans="2:16" x14ac:dyDescent="0.25">
      <c r="B1040" s="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N1040" s="32"/>
      <c r="O1040" s="32"/>
      <c r="P1040" s="32"/>
    </row>
    <row r="1041" spans="2:16" x14ac:dyDescent="0.25">
      <c r="B1041" s="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N1041" s="32"/>
      <c r="O1041" s="32"/>
      <c r="P1041" s="32"/>
    </row>
    <row r="1042" spans="2:16" x14ac:dyDescent="0.25">
      <c r="B1042" s="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N1042" s="32"/>
      <c r="O1042" s="32"/>
      <c r="P1042" s="32"/>
    </row>
    <row r="1043" spans="2:16" x14ac:dyDescent="0.25">
      <c r="B1043" s="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N1043" s="32"/>
      <c r="O1043" s="32"/>
      <c r="P1043" s="32"/>
    </row>
    <row r="1044" spans="2:16" x14ac:dyDescent="0.25">
      <c r="B1044" s="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N1044" s="32"/>
      <c r="O1044" s="32"/>
      <c r="P1044" s="32"/>
    </row>
    <row r="1045" spans="2:16" x14ac:dyDescent="0.25">
      <c r="B1045" s="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N1045" s="32"/>
      <c r="O1045" s="32"/>
      <c r="P1045" s="32"/>
    </row>
    <row r="1046" spans="2:16" x14ac:dyDescent="0.25">
      <c r="B1046" s="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N1046" s="32"/>
      <c r="O1046" s="32"/>
      <c r="P1046" s="32"/>
    </row>
    <row r="1047" spans="2:16" x14ac:dyDescent="0.25">
      <c r="B1047" s="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N1047" s="32"/>
      <c r="O1047" s="32"/>
      <c r="P1047" s="32"/>
    </row>
    <row r="1048" spans="2:16" x14ac:dyDescent="0.25">
      <c r="B1048" s="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N1048" s="32"/>
      <c r="O1048" s="32"/>
      <c r="P1048" s="32"/>
    </row>
    <row r="1049" spans="2:16" x14ac:dyDescent="0.25">
      <c r="B1049" s="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N1049" s="32"/>
      <c r="O1049" s="32"/>
      <c r="P1049" s="32"/>
    </row>
    <row r="1050" spans="2:16" x14ac:dyDescent="0.25">
      <c r="B1050" s="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N1050" s="32"/>
      <c r="O1050" s="32"/>
      <c r="P1050" s="32"/>
    </row>
    <row r="1051" spans="2:16" x14ac:dyDescent="0.25">
      <c r="B1051" s="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N1051" s="32"/>
      <c r="O1051" s="32"/>
      <c r="P1051" s="32"/>
    </row>
    <row r="1052" spans="2:16" x14ac:dyDescent="0.25">
      <c r="B1052" s="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N1052" s="32"/>
      <c r="O1052" s="32"/>
      <c r="P1052" s="32"/>
    </row>
    <row r="1053" spans="2:16" x14ac:dyDescent="0.25">
      <c r="B1053" s="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N1053" s="32"/>
      <c r="O1053" s="32"/>
      <c r="P1053" s="32"/>
    </row>
    <row r="1054" spans="2:16" x14ac:dyDescent="0.25">
      <c r="B1054" s="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N1054" s="32"/>
      <c r="O1054" s="32"/>
      <c r="P1054" s="32"/>
    </row>
    <row r="1055" spans="2:16" x14ac:dyDescent="0.25">
      <c r="B1055" s="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N1055" s="32"/>
      <c r="O1055" s="32"/>
      <c r="P1055" s="32"/>
    </row>
    <row r="1056" spans="2:16" x14ac:dyDescent="0.25">
      <c r="B1056" s="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N1056" s="32"/>
      <c r="O1056" s="32"/>
      <c r="P1056" s="32"/>
    </row>
    <row r="1057" spans="2:16" x14ac:dyDescent="0.25">
      <c r="B1057" s="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N1057" s="32"/>
      <c r="O1057" s="32"/>
      <c r="P1057" s="32"/>
    </row>
    <row r="1058" spans="2:16" x14ac:dyDescent="0.25">
      <c r="B1058" s="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N1058" s="32"/>
      <c r="O1058" s="32"/>
      <c r="P1058" s="32"/>
    </row>
    <row r="1059" spans="2:16" x14ac:dyDescent="0.25">
      <c r="B1059" s="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N1059" s="32"/>
      <c r="O1059" s="32"/>
      <c r="P1059" s="32"/>
    </row>
    <row r="1060" spans="2:16" x14ac:dyDescent="0.25">
      <c r="B1060" s="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N1060" s="32"/>
      <c r="O1060" s="32"/>
      <c r="P1060" s="32"/>
    </row>
    <row r="1061" spans="2:16" x14ac:dyDescent="0.25">
      <c r="B1061" s="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N1061" s="32"/>
      <c r="O1061" s="32"/>
      <c r="P1061" s="32"/>
    </row>
    <row r="1062" spans="2:16" x14ac:dyDescent="0.25">
      <c r="B1062" s="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N1062" s="32"/>
      <c r="O1062" s="32"/>
      <c r="P1062" s="32"/>
    </row>
    <row r="1063" spans="2:16" x14ac:dyDescent="0.25">
      <c r="B1063" s="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N1063" s="32"/>
      <c r="O1063" s="32"/>
      <c r="P1063" s="32"/>
    </row>
    <row r="1064" spans="2:16" x14ac:dyDescent="0.25">
      <c r="B1064" s="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N1064" s="32"/>
      <c r="O1064" s="32"/>
      <c r="P1064" s="32"/>
    </row>
    <row r="1065" spans="2:16" x14ac:dyDescent="0.25">
      <c r="B1065" s="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N1065" s="32"/>
      <c r="O1065" s="32"/>
      <c r="P1065" s="32"/>
    </row>
    <row r="1066" spans="2:16" x14ac:dyDescent="0.25">
      <c r="B1066" s="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N1066" s="32"/>
      <c r="O1066" s="32"/>
      <c r="P1066" s="32"/>
    </row>
    <row r="1067" spans="2:16" x14ac:dyDescent="0.25">
      <c r="B1067" s="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N1067" s="32"/>
      <c r="O1067" s="32"/>
      <c r="P1067" s="32"/>
    </row>
    <row r="1068" spans="2:16" x14ac:dyDescent="0.25">
      <c r="B1068" s="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N1068" s="32"/>
      <c r="O1068" s="32"/>
      <c r="P1068" s="32"/>
    </row>
    <row r="1069" spans="2:16" x14ac:dyDescent="0.25">
      <c r="B1069" s="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N1069" s="32"/>
      <c r="O1069" s="32"/>
      <c r="P1069" s="32"/>
    </row>
    <row r="1070" spans="2:16" x14ac:dyDescent="0.25">
      <c r="B1070" s="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N1070" s="32"/>
      <c r="O1070" s="32"/>
      <c r="P1070" s="32"/>
    </row>
    <row r="1071" spans="2:16" x14ac:dyDescent="0.25">
      <c r="B1071" s="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N1071" s="32"/>
      <c r="O1071" s="32"/>
      <c r="P1071" s="32"/>
    </row>
    <row r="1072" spans="2:16" x14ac:dyDescent="0.25">
      <c r="B1072" s="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N1072" s="32"/>
      <c r="O1072" s="32"/>
      <c r="P1072" s="32"/>
    </row>
    <row r="1073" spans="2:16" x14ac:dyDescent="0.25">
      <c r="B1073" s="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N1073" s="32"/>
      <c r="O1073" s="32"/>
      <c r="P1073" s="32"/>
    </row>
    <row r="1074" spans="2:16" x14ac:dyDescent="0.25">
      <c r="B1074" s="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N1074" s="32"/>
      <c r="O1074" s="32"/>
      <c r="P1074" s="32"/>
    </row>
    <row r="1075" spans="2:16" x14ac:dyDescent="0.25">
      <c r="B1075" s="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N1075" s="32"/>
      <c r="O1075" s="32"/>
      <c r="P1075" s="32"/>
    </row>
    <row r="1076" spans="2:16" x14ac:dyDescent="0.25">
      <c r="B1076" s="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N1076" s="32"/>
      <c r="O1076" s="32"/>
      <c r="P1076" s="32"/>
    </row>
    <row r="1077" spans="2:16" x14ac:dyDescent="0.25">
      <c r="B1077" s="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N1077" s="32"/>
      <c r="O1077" s="32"/>
      <c r="P1077" s="32"/>
    </row>
    <row r="1078" spans="2:16" x14ac:dyDescent="0.25">
      <c r="B1078" s="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N1078" s="32"/>
      <c r="O1078" s="32"/>
      <c r="P1078" s="32"/>
    </row>
    <row r="1079" spans="2:16" x14ac:dyDescent="0.25">
      <c r="B1079" s="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N1079" s="32"/>
      <c r="O1079" s="32"/>
      <c r="P1079" s="32"/>
    </row>
    <row r="1080" spans="2:16" x14ac:dyDescent="0.25">
      <c r="B1080" s="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N1080" s="32"/>
      <c r="O1080" s="32"/>
      <c r="P1080" s="32"/>
    </row>
    <row r="1081" spans="2:16" x14ac:dyDescent="0.25">
      <c r="B1081" s="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N1081" s="32"/>
      <c r="O1081" s="32"/>
      <c r="P1081" s="32"/>
    </row>
    <row r="1082" spans="2:16" x14ac:dyDescent="0.25">
      <c r="B1082" s="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N1082" s="32"/>
      <c r="O1082" s="32"/>
      <c r="P1082" s="32"/>
    </row>
    <row r="1083" spans="2:16" x14ac:dyDescent="0.25">
      <c r="B1083" s="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N1083" s="32"/>
      <c r="O1083" s="32"/>
      <c r="P1083" s="32"/>
    </row>
    <row r="1084" spans="2:16" x14ac:dyDescent="0.25">
      <c r="B1084" s="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N1084" s="32"/>
      <c r="O1084" s="32"/>
      <c r="P1084" s="32"/>
    </row>
    <row r="1085" spans="2:16" x14ac:dyDescent="0.25">
      <c r="B1085" s="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N1085" s="32"/>
      <c r="O1085" s="32"/>
      <c r="P1085" s="32"/>
    </row>
    <row r="1086" spans="2:16" x14ac:dyDescent="0.25">
      <c r="B1086" s="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N1086" s="32"/>
      <c r="O1086" s="32"/>
      <c r="P1086" s="32"/>
    </row>
    <row r="1087" spans="2:16" x14ac:dyDescent="0.25">
      <c r="B1087" s="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N1087" s="32"/>
      <c r="O1087" s="32"/>
      <c r="P1087" s="32"/>
    </row>
    <row r="1088" spans="2:16" x14ac:dyDescent="0.25">
      <c r="B1088" s="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N1088" s="32"/>
      <c r="O1088" s="32"/>
      <c r="P1088" s="32"/>
    </row>
    <row r="1089" spans="2:16" x14ac:dyDescent="0.25">
      <c r="B1089" s="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N1089" s="32"/>
      <c r="O1089" s="32"/>
      <c r="P1089" s="32"/>
    </row>
    <row r="1090" spans="2:16" x14ac:dyDescent="0.25">
      <c r="B1090" s="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N1090" s="32"/>
      <c r="O1090" s="32"/>
      <c r="P1090" s="32"/>
    </row>
    <row r="1091" spans="2:16" x14ac:dyDescent="0.25">
      <c r="B1091" s="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N1091" s="32"/>
      <c r="O1091" s="32"/>
      <c r="P1091" s="32"/>
    </row>
    <row r="1092" spans="2:16" x14ac:dyDescent="0.25">
      <c r="B1092" s="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N1092" s="32"/>
      <c r="O1092" s="32"/>
      <c r="P1092" s="32"/>
    </row>
    <row r="1093" spans="2:16" x14ac:dyDescent="0.25">
      <c r="B1093" s="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N1093" s="32"/>
      <c r="O1093" s="32"/>
      <c r="P1093" s="32"/>
    </row>
    <row r="1094" spans="2:16" x14ac:dyDescent="0.25">
      <c r="B1094" s="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N1094" s="32"/>
      <c r="O1094" s="32"/>
      <c r="P1094" s="32"/>
    </row>
    <row r="1095" spans="2:16" x14ac:dyDescent="0.25">
      <c r="B1095" s="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N1095" s="32"/>
      <c r="O1095" s="32"/>
      <c r="P1095" s="32"/>
    </row>
    <row r="1096" spans="2:16" x14ac:dyDescent="0.25">
      <c r="B1096" s="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N1096" s="32"/>
      <c r="O1096" s="32"/>
      <c r="P1096" s="32"/>
    </row>
    <row r="1097" spans="2:16" x14ac:dyDescent="0.25">
      <c r="B1097" s="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N1097" s="32"/>
      <c r="O1097" s="32"/>
      <c r="P1097" s="32"/>
    </row>
    <row r="1098" spans="2:16" x14ac:dyDescent="0.25">
      <c r="B1098" s="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N1098" s="32"/>
      <c r="O1098" s="32"/>
      <c r="P1098" s="32"/>
    </row>
    <row r="1099" spans="2:16" x14ac:dyDescent="0.25">
      <c r="B1099" s="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N1099" s="32"/>
      <c r="O1099" s="32"/>
      <c r="P1099" s="32"/>
    </row>
    <row r="1100" spans="2:16" x14ac:dyDescent="0.25">
      <c r="B1100" s="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N1100" s="32"/>
      <c r="O1100" s="32"/>
      <c r="P1100" s="32"/>
    </row>
    <row r="1101" spans="2:16" x14ac:dyDescent="0.25">
      <c r="B1101" s="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N1101" s="32"/>
      <c r="O1101" s="32"/>
      <c r="P1101" s="32"/>
    </row>
    <row r="1102" spans="2:16" x14ac:dyDescent="0.25">
      <c r="B1102" s="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N1102" s="32"/>
      <c r="O1102" s="32"/>
      <c r="P1102" s="32"/>
    </row>
    <row r="1103" spans="2:16" x14ac:dyDescent="0.25">
      <c r="B1103" s="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N1103" s="32"/>
      <c r="O1103" s="32"/>
      <c r="P1103" s="32"/>
    </row>
    <row r="1104" spans="2:16" x14ac:dyDescent="0.25">
      <c r="B1104" s="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N1104" s="32"/>
      <c r="O1104" s="32"/>
      <c r="P1104" s="32"/>
    </row>
    <row r="1105" spans="2:16" x14ac:dyDescent="0.25">
      <c r="B1105" s="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N1105" s="32"/>
      <c r="O1105" s="32"/>
      <c r="P1105" s="32"/>
    </row>
    <row r="1106" spans="2:16" x14ac:dyDescent="0.25">
      <c r="B1106" s="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N1106" s="32"/>
      <c r="O1106" s="32"/>
      <c r="P1106" s="32"/>
    </row>
    <row r="1107" spans="2:16" x14ac:dyDescent="0.25">
      <c r="B1107" s="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N1107" s="32"/>
      <c r="O1107" s="32"/>
      <c r="P1107" s="32"/>
    </row>
    <row r="1108" spans="2:16" x14ac:dyDescent="0.25">
      <c r="B1108" s="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N1108" s="32"/>
      <c r="O1108" s="32"/>
      <c r="P1108" s="32"/>
    </row>
    <row r="1109" spans="2:16" x14ac:dyDescent="0.25">
      <c r="B1109" s="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N1109" s="32"/>
      <c r="O1109" s="32"/>
      <c r="P1109" s="32"/>
    </row>
    <row r="1110" spans="2:16" x14ac:dyDescent="0.25">
      <c r="B1110" s="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N1110" s="32"/>
      <c r="O1110" s="32"/>
      <c r="P1110" s="32"/>
    </row>
    <row r="1111" spans="2:16" x14ac:dyDescent="0.25">
      <c r="B1111" s="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N1111" s="32"/>
      <c r="O1111" s="32"/>
      <c r="P1111" s="32"/>
    </row>
    <row r="1112" spans="2:16" x14ac:dyDescent="0.25">
      <c r="B1112" s="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N1112" s="32"/>
      <c r="O1112" s="32"/>
      <c r="P1112" s="32"/>
    </row>
    <row r="1113" spans="2:16" x14ac:dyDescent="0.25">
      <c r="B1113" s="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N1113" s="32"/>
      <c r="O1113" s="32"/>
      <c r="P1113" s="32"/>
    </row>
    <row r="1114" spans="2:16" x14ac:dyDescent="0.25">
      <c r="B1114" s="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N1114" s="32"/>
      <c r="O1114" s="32"/>
      <c r="P1114" s="32"/>
    </row>
    <row r="1115" spans="2:16" x14ac:dyDescent="0.25">
      <c r="B1115" s="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N1115" s="32"/>
      <c r="O1115" s="32"/>
      <c r="P1115" s="32"/>
    </row>
    <row r="1116" spans="2:16" x14ac:dyDescent="0.25">
      <c r="B1116" s="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N1116" s="32"/>
      <c r="O1116" s="32"/>
      <c r="P1116" s="32"/>
    </row>
    <row r="1117" spans="2:16" x14ac:dyDescent="0.25">
      <c r="B1117" s="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N1117" s="32"/>
      <c r="O1117" s="32"/>
      <c r="P1117" s="32"/>
    </row>
    <row r="1118" spans="2:16" x14ac:dyDescent="0.25">
      <c r="B1118" s="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N1118" s="32"/>
      <c r="O1118" s="32"/>
      <c r="P1118" s="32"/>
    </row>
    <row r="1119" spans="2:16" x14ac:dyDescent="0.25">
      <c r="B1119" s="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N1119" s="32"/>
      <c r="O1119" s="32"/>
      <c r="P1119" s="32"/>
    </row>
    <row r="1120" spans="2:16" x14ac:dyDescent="0.25">
      <c r="B1120" s="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N1120" s="32"/>
      <c r="O1120" s="32"/>
      <c r="P1120" s="32"/>
    </row>
    <row r="1121" spans="2:16" x14ac:dyDescent="0.25">
      <c r="B1121" s="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N1121" s="32"/>
      <c r="O1121" s="32"/>
      <c r="P1121" s="32"/>
    </row>
    <row r="1122" spans="2:16" x14ac:dyDescent="0.25">
      <c r="B1122" s="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N1122" s="32"/>
      <c r="O1122" s="32"/>
      <c r="P1122" s="32"/>
    </row>
    <row r="1123" spans="2:16" x14ac:dyDescent="0.25">
      <c r="B1123" s="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N1123" s="32"/>
      <c r="O1123" s="32"/>
      <c r="P1123" s="32"/>
    </row>
    <row r="1124" spans="2:16" x14ac:dyDescent="0.25">
      <c r="B1124" s="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N1124" s="32"/>
      <c r="O1124" s="32"/>
      <c r="P1124" s="32"/>
    </row>
    <row r="1125" spans="2:16" x14ac:dyDescent="0.25">
      <c r="B1125" s="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N1125" s="32"/>
      <c r="O1125" s="32"/>
      <c r="P1125" s="32"/>
    </row>
    <row r="1126" spans="2:16" x14ac:dyDescent="0.25">
      <c r="B1126" s="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N1126" s="32"/>
      <c r="O1126" s="32"/>
      <c r="P1126" s="32"/>
    </row>
    <row r="1127" spans="2:16" x14ac:dyDescent="0.25">
      <c r="B1127" s="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N1127" s="32"/>
      <c r="O1127" s="32"/>
      <c r="P1127" s="32"/>
    </row>
    <row r="1128" spans="2:16" x14ac:dyDescent="0.25">
      <c r="B1128" s="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N1128" s="32"/>
      <c r="O1128" s="32"/>
      <c r="P1128" s="32"/>
    </row>
    <row r="1129" spans="2:16" x14ac:dyDescent="0.25">
      <c r="B1129" s="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N1129" s="32"/>
      <c r="O1129" s="32"/>
      <c r="P1129" s="32"/>
    </row>
    <row r="1130" spans="2:16" x14ac:dyDescent="0.25">
      <c r="B1130" s="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N1130" s="32"/>
      <c r="O1130" s="32"/>
      <c r="P1130" s="32"/>
    </row>
    <row r="1131" spans="2:16" x14ac:dyDescent="0.25">
      <c r="B1131" s="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N1131" s="32"/>
      <c r="O1131" s="32"/>
      <c r="P1131" s="32"/>
    </row>
    <row r="1132" spans="2:16" x14ac:dyDescent="0.25">
      <c r="B1132" s="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N1132" s="32"/>
      <c r="O1132" s="32"/>
      <c r="P1132" s="32"/>
    </row>
    <row r="1133" spans="2:16" x14ac:dyDescent="0.25">
      <c r="B1133" s="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N1133" s="32"/>
      <c r="O1133" s="32"/>
      <c r="P1133" s="32"/>
    </row>
    <row r="1134" spans="2:16" x14ac:dyDescent="0.25">
      <c r="B1134" s="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N1134" s="32"/>
      <c r="O1134" s="32"/>
      <c r="P1134" s="32"/>
    </row>
    <row r="1135" spans="2:16" x14ac:dyDescent="0.25">
      <c r="B1135" s="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N1135" s="32"/>
      <c r="O1135" s="32"/>
      <c r="P1135" s="32"/>
    </row>
    <row r="1136" spans="2:16" x14ac:dyDescent="0.25">
      <c r="B1136" s="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N1136" s="32"/>
      <c r="O1136" s="32"/>
      <c r="P1136" s="32"/>
    </row>
    <row r="1137" spans="2:16" x14ac:dyDescent="0.25">
      <c r="B1137" s="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N1137" s="32"/>
      <c r="O1137" s="32"/>
      <c r="P1137" s="32"/>
    </row>
    <row r="1138" spans="2:16" x14ac:dyDescent="0.25">
      <c r="B1138" s="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N1138" s="32"/>
      <c r="O1138" s="32"/>
      <c r="P1138" s="32"/>
    </row>
    <row r="1139" spans="2:16" x14ac:dyDescent="0.25">
      <c r="B1139" s="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N1139" s="32"/>
      <c r="O1139" s="32"/>
      <c r="P1139" s="32"/>
    </row>
    <row r="1140" spans="2:16" x14ac:dyDescent="0.25">
      <c r="B1140" s="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N1140" s="32"/>
      <c r="O1140" s="32"/>
      <c r="P1140" s="32"/>
    </row>
    <row r="1141" spans="2:16" x14ac:dyDescent="0.25">
      <c r="B1141" s="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N1141" s="32"/>
      <c r="O1141" s="32"/>
      <c r="P1141" s="32"/>
    </row>
    <row r="1142" spans="2:16" x14ac:dyDescent="0.25">
      <c r="B1142" s="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N1142" s="32"/>
      <c r="O1142" s="32"/>
      <c r="P1142" s="32"/>
    </row>
    <row r="1143" spans="2:16" x14ac:dyDescent="0.25">
      <c r="B1143" s="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N1143" s="32"/>
      <c r="O1143" s="32"/>
      <c r="P1143" s="32"/>
    </row>
    <row r="1144" spans="2:16" x14ac:dyDescent="0.25">
      <c r="B1144" s="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N1144" s="32"/>
      <c r="O1144" s="32"/>
      <c r="P1144" s="32"/>
    </row>
    <row r="1145" spans="2:16" x14ac:dyDescent="0.25">
      <c r="B1145" s="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N1145" s="32"/>
      <c r="O1145" s="32"/>
      <c r="P1145" s="32"/>
    </row>
    <row r="1146" spans="2:16" x14ac:dyDescent="0.25">
      <c r="B1146" s="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N1146" s="32"/>
      <c r="O1146" s="32"/>
      <c r="P1146" s="32"/>
    </row>
    <row r="1147" spans="2:16" x14ac:dyDescent="0.25">
      <c r="B1147" s="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N1147" s="32"/>
      <c r="O1147" s="32"/>
      <c r="P1147" s="32"/>
    </row>
    <row r="1148" spans="2:16" x14ac:dyDescent="0.25">
      <c r="B1148" s="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N1148" s="32"/>
      <c r="O1148" s="32"/>
      <c r="P1148" s="32"/>
    </row>
    <row r="1149" spans="2:16" x14ac:dyDescent="0.25">
      <c r="B1149" s="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N1149" s="32"/>
      <c r="O1149" s="32"/>
      <c r="P1149" s="32"/>
    </row>
    <row r="1150" spans="2:16" x14ac:dyDescent="0.25">
      <c r="B1150" s="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N1150" s="32"/>
      <c r="O1150" s="32"/>
      <c r="P1150" s="32"/>
    </row>
    <row r="1151" spans="2:16" x14ac:dyDescent="0.25">
      <c r="B1151" s="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N1151" s="32"/>
      <c r="O1151" s="32"/>
      <c r="P1151" s="32"/>
    </row>
    <row r="1152" spans="2:16" x14ac:dyDescent="0.25">
      <c r="B1152" s="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N1152" s="32"/>
      <c r="O1152" s="32"/>
      <c r="P1152" s="32"/>
    </row>
    <row r="1153" spans="2:16" x14ac:dyDescent="0.25">
      <c r="B1153" s="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N1153" s="32"/>
      <c r="O1153" s="32"/>
      <c r="P1153" s="32"/>
    </row>
    <row r="1154" spans="2:16" x14ac:dyDescent="0.25">
      <c r="B1154" s="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N1154" s="32"/>
      <c r="O1154" s="32"/>
      <c r="P1154" s="32"/>
    </row>
    <row r="1155" spans="2:16" x14ac:dyDescent="0.25">
      <c r="B1155" s="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N1155" s="32"/>
      <c r="O1155" s="32"/>
      <c r="P1155" s="32"/>
    </row>
    <row r="1156" spans="2:16" x14ac:dyDescent="0.25">
      <c r="B1156" s="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N1156" s="32"/>
      <c r="O1156" s="32"/>
      <c r="P1156" s="32"/>
    </row>
    <row r="1157" spans="2:16" x14ac:dyDescent="0.25">
      <c r="B1157" s="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N1157" s="32"/>
      <c r="O1157" s="32"/>
      <c r="P1157" s="32"/>
    </row>
    <row r="1158" spans="2:16" x14ac:dyDescent="0.25">
      <c r="B1158" s="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N1158" s="32"/>
      <c r="O1158" s="32"/>
      <c r="P1158" s="32"/>
    </row>
    <row r="1159" spans="2:16" x14ac:dyDescent="0.25">
      <c r="B1159" s="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N1159" s="32"/>
      <c r="O1159" s="32"/>
      <c r="P1159" s="32"/>
    </row>
    <row r="1160" spans="2:16" x14ac:dyDescent="0.25">
      <c r="B1160" s="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N1160" s="32"/>
      <c r="O1160" s="32"/>
      <c r="P1160" s="32"/>
    </row>
    <row r="1161" spans="2:16" x14ac:dyDescent="0.25">
      <c r="B1161" s="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N1161" s="32"/>
      <c r="O1161" s="32"/>
      <c r="P1161" s="32"/>
    </row>
    <row r="1162" spans="2:16" x14ac:dyDescent="0.25">
      <c r="B1162" s="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N1162" s="32"/>
      <c r="O1162" s="32"/>
      <c r="P1162" s="32"/>
    </row>
    <row r="1163" spans="2:16" x14ac:dyDescent="0.25">
      <c r="B1163" s="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N1163" s="32"/>
      <c r="O1163" s="32"/>
      <c r="P1163" s="32"/>
    </row>
    <row r="1164" spans="2:16" x14ac:dyDescent="0.25">
      <c r="B1164" s="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N1164" s="32"/>
      <c r="O1164" s="32"/>
      <c r="P1164" s="32"/>
    </row>
    <row r="1165" spans="2:16" x14ac:dyDescent="0.25">
      <c r="B1165" s="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N1165" s="32"/>
      <c r="O1165" s="32"/>
      <c r="P1165" s="32"/>
    </row>
    <row r="1166" spans="2:16" x14ac:dyDescent="0.25">
      <c r="B1166" s="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N1166" s="32"/>
      <c r="O1166" s="32"/>
      <c r="P1166" s="32"/>
    </row>
    <row r="1167" spans="2:16" x14ac:dyDescent="0.25">
      <c r="B1167" s="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N1167" s="32"/>
      <c r="O1167" s="32"/>
      <c r="P1167" s="32"/>
    </row>
    <row r="1168" spans="2:16" x14ac:dyDescent="0.25">
      <c r="B1168" s="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N1168" s="32"/>
      <c r="O1168" s="32"/>
      <c r="P1168" s="32"/>
    </row>
    <row r="1169" spans="2:16" x14ac:dyDescent="0.25">
      <c r="B1169" s="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N1169" s="32"/>
      <c r="O1169" s="32"/>
      <c r="P1169" s="32"/>
    </row>
    <row r="1170" spans="2:16" x14ac:dyDescent="0.25">
      <c r="B1170" s="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N1170" s="32"/>
      <c r="O1170" s="32"/>
      <c r="P1170" s="32"/>
    </row>
    <row r="1171" spans="2:16" x14ac:dyDescent="0.25">
      <c r="B1171" s="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N1171" s="32"/>
      <c r="O1171" s="32"/>
      <c r="P1171" s="32"/>
    </row>
    <row r="1172" spans="2:16" x14ac:dyDescent="0.25">
      <c r="B1172" s="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N1172" s="32"/>
      <c r="O1172" s="32"/>
      <c r="P1172" s="32"/>
    </row>
    <row r="1173" spans="2:16" x14ac:dyDescent="0.25">
      <c r="B1173" s="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N1173" s="32"/>
      <c r="O1173" s="32"/>
      <c r="P1173" s="32"/>
    </row>
    <row r="1174" spans="2:16" x14ac:dyDescent="0.25">
      <c r="B1174" s="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N1174" s="32"/>
      <c r="O1174" s="32"/>
      <c r="P1174" s="32"/>
    </row>
    <row r="1175" spans="2:16" x14ac:dyDescent="0.25">
      <c r="B1175" s="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N1175" s="32"/>
      <c r="O1175" s="32"/>
      <c r="P1175" s="32"/>
    </row>
    <row r="1176" spans="2:16" x14ac:dyDescent="0.25">
      <c r="B1176" s="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N1176" s="32"/>
      <c r="O1176" s="32"/>
      <c r="P1176" s="32"/>
    </row>
    <row r="1177" spans="2:16" x14ac:dyDescent="0.25">
      <c r="B1177" s="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N1177" s="32"/>
      <c r="O1177" s="32"/>
      <c r="P1177" s="32"/>
    </row>
    <row r="1178" spans="2:16" x14ac:dyDescent="0.25">
      <c r="B1178" s="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N1178" s="32"/>
      <c r="O1178" s="32"/>
      <c r="P1178" s="32"/>
    </row>
    <row r="1179" spans="2:16" x14ac:dyDescent="0.25">
      <c r="B1179" s="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N1179" s="32"/>
      <c r="O1179" s="32"/>
      <c r="P1179" s="32"/>
    </row>
    <row r="1180" spans="2:16" x14ac:dyDescent="0.25">
      <c r="B1180" s="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N1180" s="32"/>
      <c r="O1180" s="32"/>
      <c r="P1180" s="32"/>
    </row>
    <row r="1181" spans="2:16" x14ac:dyDescent="0.25">
      <c r="B1181" s="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N1181" s="32"/>
      <c r="O1181" s="32"/>
      <c r="P1181" s="32"/>
    </row>
    <row r="1182" spans="2:16" x14ac:dyDescent="0.25">
      <c r="B1182" s="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N1182" s="32"/>
      <c r="O1182" s="32"/>
      <c r="P1182" s="32"/>
    </row>
    <row r="1183" spans="2:16" x14ac:dyDescent="0.25">
      <c r="B1183" s="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N1183" s="32"/>
      <c r="O1183" s="32"/>
      <c r="P1183" s="32"/>
    </row>
    <row r="1184" spans="2:16" x14ac:dyDescent="0.25">
      <c r="B1184" s="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N1184" s="32"/>
      <c r="O1184" s="32"/>
      <c r="P1184" s="32"/>
    </row>
    <row r="1185" spans="2:16" x14ac:dyDescent="0.25">
      <c r="B1185" s="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N1185" s="32"/>
      <c r="O1185" s="32"/>
      <c r="P1185" s="32"/>
    </row>
    <row r="1186" spans="2:16" x14ac:dyDescent="0.25">
      <c r="B1186" s="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N1186" s="32"/>
      <c r="O1186" s="32"/>
      <c r="P1186" s="32"/>
    </row>
    <row r="1187" spans="2:16" x14ac:dyDescent="0.25">
      <c r="B1187" s="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N1187" s="32"/>
      <c r="O1187" s="32"/>
      <c r="P1187" s="32"/>
    </row>
    <row r="1188" spans="2:16" x14ac:dyDescent="0.25">
      <c r="B1188" s="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N1188" s="32"/>
      <c r="O1188" s="32"/>
      <c r="P1188" s="32"/>
    </row>
    <row r="1189" spans="2:16" x14ac:dyDescent="0.25">
      <c r="B1189" s="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N1189" s="32"/>
      <c r="O1189" s="32"/>
      <c r="P1189" s="32"/>
    </row>
    <row r="1190" spans="2:16" x14ac:dyDescent="0.25">
      <c r="B1190" s="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N1190" s="32"/>
      <c r="O1190" s="32"/>
      <c r="P1190" s="32"/>
    </row>
    <row r="1191" spans="2:16" x14ac:dyDescent="0.25">
      <c r="B1191" s="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N1191" s="32"/>
      <c r="O1191" s="32"/>
      <c r="P1191" s="32"/>
    </row>
    <row r="1192" spans="2:16" x14ac:dyDescent="0.25">
      <c r="B1192" s="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N1192" s="32"/>
      <c r="O1192" s="32"/>
      <c r="P1192" s="32"/>
    </row>
    <row r="1193" spans="2:16" x14ac:dyDescent="0.25">
      <c r="B1193" s="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N1193" s="32"/>
      <c r="O1193" s="32"/>
      <c r="P1193" s="32"/>
    </row>
    <row r="1194" spans="2:16" x14ac:dyDescent="0.25">
      <c r="B1194" s="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N1194" s="32"/>
      <c r="O1194" s="32"/>
      <c r="P1194" s="32"/>
    </row>
    <row r="1195" spans="2:16" x14ac:dyDescent="0.25">
      <c r="B1195" s="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N1195" s="32"/>
      <c r="O1195" s="32"/>
      <c r="P1195" s="32"/>
    </row>
    <row r="1196" spans="2:16" x14ac:dyDescent="0.25">
      <c r="B1196" s="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N1196" s="32"/>
      <c r="O1196" s="32"/>
      <c r="P1196" s="32"/>
    </row>
    <row r="1197" spans="2:16" x14ac:dyDescent="0.25">
      <c r="B1197" s="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N1197" s="32"/>
      <c r="O1197" s="32"/>
      <c r="P1197" s="32"/>
    </row>
    <row r="1198" spans="2:16" x14ac:dyDescent="0.25">
      <c r="B1198" s="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N1198" s="32"/>
      <c r="O1198" s="32"/>
      <c r="P1198" s="32"/>
    </row>
    <row r="1199" spans="2:16" x14ac:dyDescent="0.25">
      <c r="B1199" s="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N1199" s="32"/>
      <c r="O1199" s="32"/>
      <c r="P1199" s="32"/>
    </row>
    <row r="1200" spans="2:16" x14ac:dyDescent="0.25">
      <c r="B1200" s="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N1200" s="32"/>
      <c r="O1200" s="32"/>
      <c r="P1200" s="32"/>
    </row>
    <row r="1201" spans="2:16" x14ac:dyDescent="0.25">
      <c r="B1201" s="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N1201" s="32"/>
      <c r="O1201" s="32"/>
      <c r="P1201" s="32"/>
    </row>
    <row r="1202" spans="2:16" x14ac:dyDescent="0.25">
      <c r="B1202" s="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N1202" s="32"/>
      <c r="O1202" s="32"/>
      <c r="P1202" s="32"/>
    </row>
    <row r="1203" spans="2:16" x14ac:dyDescent="0.25">
      <c r="B1203" s="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N1203" s="32"/>
      <c r="O1203" s="32"/>
      <c r="P1203" s="32"/>
    </row>
    <row r="1204" spans="2:16" x14ac:dyDescent="0.25">
      <c r="B1204" s="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N1204" s="32"/>
      <c r="O1204" s="32"/>
      <c r="P1204" s="32"/>
    </row>
    <row r="1205" spans="2:16" x14ac:dyDescent="0.25">
      <c r="B1205" s="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N1205" s="32"/>
      <c r="O1205" s="32"/>
      <c r="P1205" s="32"/>
    </row>
    <row r="1206" spans="2:16" x14ac:dyDescent="0.25">
      <c r="B1206" s="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N1206" s="32"/>
      <c r="O1206" s="32"/>
      <c r="P1206" s="32"/>
    </row>
    <row r="1207" spans="2:16" x14ac:dyDescent="0.25">
      <c r="B1207" s="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N1207" s="32"/>
      <c r="O1207" s="32"/>
      <c r="P1207" s="32"/>
    </row>
    <row r="1208" spans="2:16" x14ac:dyDescent="0.25">
      <c r="B1208" s="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N1208" s="32"/>
      <c r="O1208" s="32"/>
      <c r="P1208" s="32"/>
    </row>
    <row r="1209" spans="2:16" x14ac:dyDescent="0.25">
      <c r="B1209" s="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N1209" s="32"/>
      <c r="O1209" s="32"/>
      <c r="P1209" s="32"/>
    </row>
    <row r="1210" spans="2:16" x14ac:dyDescent="0.25">
      <c r="B1210" s="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N1210" s="32"/>
      <c r="O1210" s="32"/>
      <c r="P1210" s="32"/>
    </row>
    <row r="1211" spans="2:16" x14ac:dyDescent="0.25">
      <c r="B1211" s="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N1211" s="32"/>
      <c r="O1211" s="32"/>
      <c r="P1211" s="32"/>
    </row>
    <row r="1212" spans="2:16" x14ac:dyDescent="0.25">
      <c r="B1212" s="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N1212" s="32"/>
      <c r="O1212" s="32"/>
      <c r="P1212" s="32"/>
    </row>
    <row r="1213" spans="2:16" x14ac:dyDescent="0.25">
      <c r="B1213" s="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N1213" s="32"/>
      <c r="O1213" s="32"/>
      <c r="P1213" s="32"/>
    </row>
    <row r="1214" spans="2:16" x14ac:dyDescent="0.25">
      <c r="B1214" s="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N1214" s="32"/>
      <c r="O1214" s="32"/>
      <c r="P1214" s="32"/>
    </row>
    <row r="1215" spans="2:16" x14ac:dyDescent="0.25">
      <c r="B1215" s="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N1215" s="32"/>
      <c r="O1215" s="32"/>
      <c r="P1215" s="32"/>
    </row>
    <row r="1216" spans="2:16" x14ac:dyDescent="0.25">
      <c r="B1216" s="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N1216" s="32"/>
      <c r="O1216" s="32"/>
      <c r="P1216" s="32"/>
    </row>
    <row r="1217" spans="2:16" x14ac:dyDescent="0.25">
      <c r="B1217" s="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N1217" s="32"/>
      <c r="O1217" s="32"/>
      <c r="P1217" s="32"/>
    </row>
    <row r="1218" spans="2:16" x14ac:dyDescent="0.25">
      <c r="B1218" s="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N1218" s="32"/>
      <c r="O1218" s="32"/>
      <c r="P1218" s="32"/>
    </row>
    <row r="1219" spans="2:16" x14ac:dyDescent="0.25">
      <c r="B1219" s="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N1219" s="32"/>
      <c r="O1219" s="32"/>
      <c r="P1219" s="32"/>
    </row>
    <row r="1220" spans="2:16" x14ac:dyDescent="0.25">
      <c r="B1220" s="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N1220" s="32"/>
      <c r="O1220" s="32"/>
      <c r="P1220" s="32"/>
    </row>
    <row r="1221" spans="2:16" x14ac:dyDescent="0.25">
      <c r="B1221" s="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N1221" s="32"/>
      <c r="O1221" s="32"/>
      <c r="P1221" s="32"/>
    </row>
    <row r="1222" spans="2:16" x14ac:dyDescent="0.25">
      <c r="B1222" s="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N1222" s="32"/>
      <c r="O1222" s="32"/>
      <c r="P1222" s="32"/>
    </row>
    <row r="1223" spans="2:16" x14ac:dyDescent="0.25">
      <c r="B1223" s="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N1223" s="32"/>
      <c r="O1223" s="32"/>
      <c r="P1223" s="32"/>
    </row>
    <row r="1224" spans="2:16" x14ac:dyDescent="0.25">
      <c r="B1224" s="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N1224" s="32"/>
      <c r="O1224" s="32"/>
      <c r="P1224" s="32"/>
    </row>
    <row r="1225" spans="2:16" x14ac:dyDescent="0.25">
      <c r="B1225" s="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N1225" s="32"/>
      <c r="O1225" s="32"/>
      <c r="P1225" s="32"/>
    </row>
    <row r="1226" spans="2:16" x14ac:dyDescent="0.25">
      <c r="B1226" s="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N1226" s="32"/>
      <c r="O1226" s="32"/>
      <c r="P1226" s="32"/>
    </row>
    <row r="1227" spans="2:16" x14ac:dyDescent="0.25">
      <c r="B1227" s="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N1227" s="32"/>
      <c r="O1227" s="32"/>
      <c r="P1227" s="32"/>
    </row>
    <row r="1228" spans="2:16" x14ac:dyDescent="0.25">
      <c r="B1228" s="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N1228" s="32"/>
      <c r="O1228" s="32"/>
      <c r="P1228" s="32"/>
    </row>
    <row r="1229" spans="2:16" x14ac:dyDescent="0.25">
      <c r="B1229" s="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N1229" s="32"/>
      <c r="O1229" s="32"/>
      <c r="P1229" s="32"/>
    </row>
    <row r="1230" spans="2:16" x14ac:dyDescent="0.25">
      <c r="B1230" s="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N1230" s="32"/>
      <c r="O1230" s="32"/>
      <c r="P1230" s="32"/>
    </row>
    <row r="1231" spans="2:16" x14ac:dyDescent="0.25">
      <c r="B1231" s="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N1231" s="32"/>
      <c r="O1231" s="32"/>
      <c r="P1231" s="32"/>
    </row>
    <row r="1232" spans="2:16" x14ac:dyDescent="0.25">
      <c r="B1232" s="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N1232" s="32"/>
      <c r="O1232" s="32"/>
      <c r="P1232" s="32"/>
    </row>
    <row r="1233" spans="2:16" x14ac:dyDescent="0.25">
      <c r="B1233" s="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N1233" s="32"/>
      <c r="O1233" s="32"/>
      <c r="P1233" s="32"/>
    </row>
    <row r="1234" spans="2:16" x14ac:dyDescent="0.25">
      <c r="B1234" s="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N1234" s="32"/>
      <c r="O1234" s="32"/>
      <c r="P1234" s="32"/>
    </row>
    <row r="1235" spans="2:16" x14ac:dyDescent="0.25">
      <c r="B1235" s="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N1235" s="32"/>
      <c r="O1235" s="32"/>
      <c r="P1235" s="32"/>
    </row>
    <row r="1236" spans="2:16" x14ac:dyDescent="0.25">
      <c r="B1236" s="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N1236" s="32"/>
      <c r="O1236" s="32"/>
      <c r="P1236" s="32"/>
    </row>
    <row r="1237" spans="2:16" x14ac:dyDescent="0.25">
      <c r="B1237" s="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N1237" s="32"/>
      <c r="O1237" s="32"/>
      <c r="P1237" s="32"/>
    </row>
    <row r="1238" spans="2:16" x14ac:dyDescent="0.25">
      <c r="B1238" s="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N1238" s="32"/>
      <c r="O1238" s="32"/>
      <c r="P1238" s="32"/>
    </row>
    <row r="1239" spans="2:16" x14ac:dyDescent="0.25">
      <c r="B1239" s="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N1239" s="32"/>
      <c r="O1239" s="32"/>
      <c r="P1239" s="32"/>
    </row>
    <row r="1240" spans="2:16" x14ac:dyDescent="0.25">
      <c r="B1240" s="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N1240" s="32"/>
      <c r="O1240" s="32"/>
      <c r="P1240" s="32"/>
    </row>
    <row r="1241" spans="2:16" x14ac:dyDescent="0.25">
      <c r="B1241" s="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N1241" s="32"/>
      <c r="O1241" s="32"/>
      <c r="P1241" s="32"/>
    </row>
    <row r="1242" spans="2:16" x14ac:dyDescent="0.25">
      <c r="B1242" s="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N1242" s="32"/>
      <c r="O1242" s="32"/>
      <c r="P1242" s="32"/>
    </row>
    <row r="1243" spans="2:16" x14ac:dyDescent="0.25">
      <c r="B1243" s="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N1243" s="32"/>
      <c r="O1243" s="32"/>
      <c r="P1243" s="32"/>
    </row>
    <row r="1244" spans="2:16" x14ac:dyDescent="0.25">
      <c r="B1244" s="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N1244" s="32"/>
      <c r="O1244" s="32"/>
      <c r="P1244" s="32"/>
    </row>
    <row r="1245" spans="2:16" x14ac:dyDescent="0.25">
      <c r="B1245" s="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N1245" s="32"/>
      <c r="O1245" s="32"/>
      <c r="P1245" s="32"/>
    </row>
    <row r="1246" spans="2:16" x14ac:dyDescent="0.25">
      <c r="B1246" s="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N1246" s="32"/>
      <c r="O1246" s="32"/>
      <c r="P1246" s="32"/>
    </row>
    <row r="1247" spans="2:16" x14ac:dyDescent="0.25">
      <c r="B1247" s="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N1247" s="32"/>
      <c r="O1247" s="32"/>
      <c r="P1247" s="32"/>
    </row>
    <row r="1248" spans="2:16" x14ac:dyDescent="0.25">
      <c r="B1248" s="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N1248" s="32"/>
      <c r="O1248" s="32"/>
      <c r="P1248" s="32"/>
    </row>
    <row r="1249" spans="2:16" x14ac:dyDescent="0.25">
      <c r="B1249" s="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N1249" s="32"/>
      <c r="O1249" s="32"/>
      <c r="P1249" s="32"/>
    </row>
    <row r="1250" spans="2:16" x14ac:dyDescent="0.25">
      <c r="B1250" s="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N1250" s="32"/>
      <c r="O1250" s="32"/>
      <c r="P1250" s="32"/>
    </row>
    <row r="1251" spans="2:16" x14ac:dyDescent="0.25">
      <c r="B1251" s="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N1251" s="32"/>
      <c r="O1251" s="32"/>
      <c r="P1251" s="32"/>
    </row>
    <row r="1252" spans="2:16" x14ac:dyDescent="0.25">
      <c r="B1252" s="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N1252" s="32"/>
      <c r="O1252" s="32"/>
      <c r="P1252" s="32"/>
    </row>
    <row r="1253" spans="2:16" x14ac:dyDescent="0.25">
      <c r="B1253" s="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N1253" s="32"/>
      <c r="O1253" s="32"/>
      <c r="P1253" s="32"/>
    </row>
    <row r="1254" spans="2:16" x14ac:dyDescent="0.25">
      <c r="B1254" s="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N1254" s="32"/>
      <c r="O1254" s="32"/>
      <c r="P1254" s="32"/>
    </row>
    <row r="1255" spans="2:16" x14ac:dyDescent="0.25">
      <c r="B1255" s="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N1255" s="32"/>
      <c r="O1255" s="32"/>
      <c r="P1255" s="32"/>
    </row>
    <row r="1256" spans="2:16" x14ac:dyDescent="0.25">
      <c r="B1256" s="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N1256" s="32"/>
      <c r="O1256" s="32"/>
      <c r="P1256" s="32"/>
    </row>
    <row r="1257" spans="2:16" x14ac:dyDescent="0.25">
      <c r="B1257" s="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N1257" s="32"/>
      <c r="O1257" s="32"/>
      <c r="P1257" s="32"/>
    </row>
    <row r="1258" spans="2:16" x14ac:dyDescent="0.25">
      <c r="B1258" s="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N1258" s="32"/>
      <c r="O1258" s="32"/>
      <c r="P1258" s="32"/>
    </row>
    <row r="1259" spans="2:16" x14ac:dyDescent="0.25">
      <c r="B1259" s="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N1259" s="32"/>
      <c r="O1259" s="32"/>
      <c r="P1259" s="32"/>
    </row>
    <row r="1260" spans="2:16" x14ac:dyDescent="0.25">
      <c r="B1260" s="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N1260" s="32"/>
      <c r="O1260" s="32"/>
      <c r="P1260" s="32"/>
    </row>
    <row r="1261" spans="2:16" x14ac:dyDescent="0.25">
      <c r="B1261" s="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N1261" s="32"/>
      <c r="O1261" s="32"/>
      <c r="P1261" s="32"/>
    </row>
    <row r="1262" spans="2:16" x14ac:dyDescent="0.25">
      <c r="B1262" s="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N1262" s="32"/>
      <c r="O1262" s="32"/>
      <c r="P1262" s="32"/>
    </row>
    <row r="1263" spans="2:16" x14ac:dyDescent="0.25">
      <c r="B1263" s="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N1263" s="32"/>
      <c r="O1263" s="32"/>
      <c r="P1263" s="32"/>
    </row>
    <row r="1264" spans="2:16" x14ac:dyDescent="0.25">
      <c r="B1264" s="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N1264" s="32"/>
      <c r="O1264" s="32"/>
      <c r="P1264" s="32"/>
    </row>
    <row r="1265" spans="2:16" x14ac:dyDescent="0.25">
      <c r="B1265" s="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N1265" s="32"/>
      <c r="O1265" s="32"/>
      <c r="P1265" s="32"/>
    </row>
    <row r="1266" spans="2:16" x14ac:dyDescent="0.25">
      <c r="B1266" s="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N1266" s="32"/>
      <c r="O1266" s="32"/>
      <c r="P1266" s="32"/>
    </row>
    <row r="1267" spans="2:16" x14ac:dyDescent="0.25">
      <c r="B1267" s="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N1267" s="32"/>
      <c r="O1267" s="32"/>
      <c r="P1267" s="32"/>
    </row>
    <row r="1268" spans="2:16" x14ac:dyDescent="0.25">
      <c r="B1268" s="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N1268" s="32"/>
      <c r="O1268" s="32"/>
      <c r="P1268" s="32"/>
    </row>
    <row r="1269" spans="2:16" x14ac:dyDescent="0.25">
      <c r="B1269" s="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N1269" s="32"/>
      <c r="O1269" s="32"/>
      <c r="P1269" s="32"/>
    </row>
    <row r="1270" spans="2:16" x14ac:dyDescent="0.25">
      <c r="B1270" s="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N1270" s="32"/>
      <c r="O1270" s="32"/>
      <c r="P1270" s="32"/>
    </row>
    <row r="1271" spans="2:16" x14ac:dyDescent="0.25">
      <c r="B1271" s="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N1271" s="32"/>
      <c r="O1271" s="32"/>
      <c r="P1271" s="32"/>
    </row>
    <row r="1272" spans="2:16" x14ac:dyDescent="0.25">
      <c r="B1272" s="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N1272" s="32"/>
      <c r="O1272" s="32"/>
      <c r="P1272" s="32"/>
    </row>
    <row r="1273" spans="2:16" x14ac:dyDescent="0.25">
      <c r="B1273" s="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N1273" s="32"/>
      <c r="O1273" s="32"/>
      <c r="P1273" s="32"/>
    </row>
    <row r="1274" spans="2:16" x14ac:dyDescent="0.25">
      <c r="B1274" s="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N1274" s="32"/>
      <c r="O1274" s="32"/>
      <c r="P1274" s="32"/>
    </row>
    <row r="1275" spans="2:16" x14ac:dyDescent="0.25">
      <c r="B1275" s="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N1275" s="32"/>
      <c r="O1275" s="32"/>
      <c r="P1275" s="32"/>
    </row>
    <row r="1276" spans="2:16" x14ac:dyDescent="0.25">
      <c r="B1276" s="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N1276" s="32"/>
      <c r="O1276" s="32"/>
      <c r="P1276" s="32"/>
    </row>
    <row r="1277" spans="2:16" x14ac:dyDescent="0.25">
      <c r="B1277" s="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N1277" s="32"/>
      <c r="O1277" s="32"/>
      <c r="P1277" s="32"/>
    </row>
    <row r="1278" spans="2:16" x14ac:dyDescent="0.25">
      <c r="B1278" s="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N1278" s="32"/>
      <c r="O1278" s="32"/>
      <c r="P1278" s="32"/>
    </row>
    <row r="1279" spans="2:16" x14ac:dyDescent="0.25">
      <c r="B1279" s="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N1279" s="32"/>
      <c r="O1279" s="32"/>
      <c r="P1279" s="32"/>
    </row>
    <row r="1280" spans="2:16" x14ac:dyDescent="0.25">
      <c r="B1280" s="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N1280" s="32"/>
      <c r="O1280" s="32"/>
      <c r="P1280" s="32"/>
    </row>
    <row r="1281" spans="2:16" x14ac:dyDescent="0.25">
      <c r="B1281" s="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N1281" s="32"/>
      <c r="O1281" s="32"/>
      <c r="P1281" s="32"/>
    </row>
    <row r="1282" spans="2:16" x14ac:dyDescent="0.25">
      <c r="B1282" s="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N1282" s="32"/>
      <c r="O1282" s="32"/>
      <c r="P1282" s="32"/>
    </row>
    <row r="1283" spans="2:16" x14ac:dyDescent="0.25">
      <c r="B1283" s="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N1283" s="32"/>
      <c r="O1283" s="32"/>
      <c r="P1283" s="32"/>
    </row>
    <row r="1284" spans="2:16" x14ac:dyDescent="0.25">
      <c r="B1284" s="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N1284" s="32"/>
      <c r="O1284" s="32"/>
      <c r="P1284" s="32"/>
    </row>
    <row r="1285" spans="2:16" x14ac:dyDescent="0.25">
      <c r="B1285" s="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N1285" s="32"/>
      <c r="O1285" s="32"/>
      <c r="P1285" s="32"/>
    </row>
    <row r="1286" spans="2:16" x14ac:dyDescent="0.25">
      <c r="B1286" s="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N1286" s="32"/>
      <c r="O1286" s="32"/>
      <c r="P1286" s="32"/>
    </row>
    <row r="1287" spans="2:16" x14ac:dyDescent="0.25">
      <c r="B1287" s="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N1287" s="32"/>
      <c r="O1287" s="32"/>
      <c r="P1287" s="32"/>
    </row>
    <row r="1288" spans="2:16" x14ac:dyDescent="0.25">
      <c r="B1288" s="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N1288" s="32"/>
      <c r="O1288" s="32"/>
      <c r="P1288" s="32"/>
    </row>
    <row r="1289" spans="2:16" x14ac:dyDescent="0.25">
      <c r="B1289" s="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N1289" s="32"/>
      <c r="O1289" s="32"/>
      <c r="P1289" s="32"/>
    </row>
    <row r="1290" spans="2:16" x14ac:dyDescent="0.25">
      <c r="B1290" s="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N1290" s="32"/>
      <c r="O1290" s="32"/>
      <c r="P1290" s="32"/>
    </row>
    <row r="1291" spans="2:16" x14ac:dyDescent="0.25">
      <c r="B1291" s="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N1291" s="32"/>
      <c r="O1291" s="32"/>
      <c r="P1291" s="32"/>
    </row>
    <row r="1292" spans="2:16" x14ac:dyDescent="0.25">
      <c r="B1292" s="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N1292" s="32"/>
      <c r="O1292" s="32"/>
      <c r="P1292" s="32"/>
    </row>
    <row r="1293" spans="2:16" x14ac:dyDescent="0.25">
      <c r="B1293" s="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N1293" s="32"/>
      <c r="O1293" s="32"/>
      <c r="P1293" s="32"/>
    </row>
    <row r="1294" spans="2:16" x14ac:dyDescent="0.25">
      <c r="B1294" s="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N1294" s="32"/>
      <c r="O1294" s="32"/>
      <c r="P1294" s="32"/>
    </row>
    <row r="1295" spans="2:16" x14ac:dyDescent="0.25">
      <c r="B1295" s="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N1295" s="32"/>
      <c r="O1295" s="32"/>
      <c r="P1295" s="32"/>
    </row>
    <row r="1296" spans="2:16" x14ac:dyDescent="0.25">
      <c r="B1296" s="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N1296" s="32"/>
      <c r="O1296" s="32"/>
      <c r="P1296" s="32"/>
    </row>
    <row r="1297" spans="2:16" x14ac:dyDescent="0.25">
      <c r="B1297" s="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N1297" s="32"/>
      <c r="O1297" s="32"/>
      <c r="P1297" s="32"/>
    </row>
    <row r="1298" spans="2:16" x14ac:dyDescent="0.25">
      <c r="B1298" s="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N1298" s="32"/>
      <c r="O1298" s="32"/>
      <c r="P1298" s="32"/>
    </row>
    <row r="1299" spans="2:16" x14ac:dyDescent="0.25">
      <c r="B1299" s="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N1299" s="32"/>
      <c r="O1299" s="32"/>
      <c r="P1299" s="32"/>
    </row>
    <row r="1300" spans="2:16" x14ac:dyDescent="0.25">
      <c r="B1300" s="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N1300" s="32"/>
      <c r="O1300" s="32"/>
      <c r="P1300" s="32"/>
    </row>
    <row r="1301" spans="2:16" x14ac:dyDescent="0.25">
      <c r="B1301" s="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N1301" s="32"/>
      <c r="O1301" s="32"/>
      <c r="P1301" s="32"/>
    </row>
    <row r="1302" spans="2:16" x14ac:dyDescent="0.25">
      <c r="B1302" s="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N1302" s="32"/>
      <c r="O1302" s="32"/>
      <c r="P1302" s="32"/>
    </row>
    <row r="1303" spans="2:16" x14ac:dyDescent="0.25">
      <c r="B1303" s="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N1303" s="32"/>
      <c r="O1303" s="32"/>
      <c r="P1303" s="32"/>
    </row>
    <row r="1304" spans="2:16" x14ac:dyDescent="0.25">
      <c r="B1304" s="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N1304" s="32"/>
      <c r="O1304" s="32"/>
      <c r="P1304" s="32"/>
    </row>
    <row r="1305" spans="2:16" x14ac:dyDescent="0.25">
      <c r="B1305" s="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N1305" s="32"/>
      <c r="O1305" s="32"/>
      <c r="P1305" s="32"/>
    </row>
    <row r="1306" spans="2:16" x14ac:dyDescent="0.25">
      <c r="B1306" s="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N1306" s="32"/>
      <c r="O1306" s="32"/>
      <c r="P1306" s="32"/>
    </row>
    <row r="1307" spans="2:16" x14ac:dyDescent="0.25">
      <c r="B1307" s="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N1307" s="32"/>
      <c r="O1307" s="32"/>
      <c r="P1307" s="32"/>
    </row>
    <row r="1308" spans="2:16" x14ac:dyDescent="0.25">
      <c r="B1308" s="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N1308" s="32"/>
      <c r="O1308" s="32"/>
      <c r="P1308" s="32"/>
    </row>
    <row r="1309" spans="2:16" x14ac:dyDescent="0.25">
      <c r="B1309" s="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N1309" s="32"/>
      <c r="O1309" s="32"/>
      <c r="P1309" s="32"/>
    </row>
    <row r="1310" spans="2:16" x14ac:dyDescent="0.25">
      <c r="B1310" s="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N1310" s="32"/>
      <c r="O1310" s="32"/>
      <c r="P1310" s="32"/>
    </row>
    <row r="1311" spans="2:16" x14ac:dyDescent="0.25">
      <c r="B1311" s="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N1311" s="32"/>
      <c r="O1311" s="32"/>
      <c r="P1311" s="32"/>
    </row>
    <row r="1312" spans="2:16" x14ac:dyDescent="0.25">
      <c r="B1312" s="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N1312" s="32"/>
      <c r="O1312" s="32"/>
      <c r="P1312" s="32"/>
    </row>
    <row r="1313" spans="2:16" x14ac:dyDescent="0.25">
      <c r="B1313" s="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N1313" s="32"/>
      <c r="O1313" s="32"/>
      <c r="P1313" s="32"/>
    </row>
    <row r="1314" spans="2:16" x14ac:dyDescent="0.25">
      <c r="B1314" s="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N1314" s="32"/>
      <c r="O1314" s="32"/>
      <c r="P1314" s="32"/>
    </row>
    <row r="1315" spans="2:16" x14ac:dyDescent="0.25">
      <c r="B1315" s="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N1315" s="32"/>
      <c r="O1315" s="32"/>
      <c r="P1315" s="32"/>
    </row>
    <row r="1316" spans="2:16" x14ac:dyDescent="0.25">
      <c r="B1316" s="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N1316" s="32"/>
      <c r="O1316" s="32"/>
      <c r="P1316" s="32"/>
    </row>
    <row r="1317" spans="2:16" x14ac:dyDescent="0.25">
      <c r="B1317" s="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N1317" s="32"/>
      <c r="O1317" s="32"/>
      <c r="P1317" s="32"/>
    </row>
    <row r="1318" spans="2:16" x14ac:dyDescent="0.25">
      <c r="B1318" s="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N1318" s="32"/>
      <c r="O1318" s="32"/>
      <c r="P1318" s="32"/>
    </row>
    <row r="1319" spans="2:16" x14ac:dyDescent="0.25">
      <c r="B1319" s="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N1319" s="32"/>
      <c r="O1319" s="32"/>
      <c r="P1319" s="32"/>
    </row>
    <row r="1320" spans="2:16" x14ac:dyDescent="0.25">
      <c r="B1320" s="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N1320" s="32"/>
      <c r="O1320" s="32"/>
      <c r="P1320" s="32"/>
    </row>
    <row r="1321" spans="2:16" x14ac:dyDescent="0.25">
      <c r="B1321" s="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N1321" s="32"/>
      <c r="O1321" s="32"/>
      <c r="P1321" s="32"/>
    </row>
    <row r="1322" spans="2:16" x14ac:dyDescent="0.25">
      <c r="B1322" s="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N1322" s="32"/>
      <c r="O1322" s="32"/>
      <c r="P1322" s="32"/>
    </row>
    <row r="1323" spans="2:16" x14ac:dyDescent="0.25">
      <c r="B1323" s="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N1323" s="32"/>
      <c r="O1323" s="32"/>
      <c r="P1323" s="32"/>
    </row>
    <row r="1324" spans="2:16" x14ac:dyDescent="0.25">
      <c r="B1324" s="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N1324" s="32"/>
      <c r="O1324" s="32"/>
      <c r="P1324" s="32"/>
    </row>
    <row r="1325" spans="2:16" x14ac:dyDescent="0.25">
      <c r="B1325" s="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N1325" s="32"/>
      <c r="O1325" s="32"/>
      <c r="P1325" s="32"/>
    </row>
    <row r="1326" spans="2:16" x14ac:dyDescent="0.25">
      <c r="B1326" s="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N1326" s="32"/>
      <c r="O1326" s="32"/>
      <c r="P1326" s="32"/>
    </row>
    <row r="1327" spans="2:16" x14ac:dyDescent="0.25">
      <c r="B1327" s="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N1327" s="32"/>
      <c r="O1327" s="32"/>
      <c r="P1327" s="32"/>
    </row>
    <row r="1328" spans="2:16" x14ac:dyDescent="0.25">
      <c r="B1328" s="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N1328" s="32"/>
      <c r="O1328" s="32"/>
      <c r="P1328" s="32"/>
    </row>
    <row r="1329" spans="2:16" x14ac:dyDescent="0.25">
      <c r="B1329" s="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N1329" s="32"/>
      <c r="O1329" s="32"/>
      <c r="P1329" s="32"/>
    </row>
    <row r="1330" spans="2:16" x14ac:dyDescent="0.25">
      <c r="B1330" s="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N1330" s="32"/>
      <c r="O1330" s="32"/>
      <c r="P1330" s="32"/>
    </row>
    <row r="1331" spans="2:16" x14ac:dyDescent="0.25">
      <c r="B1331" s="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N1331" s="32"/>
      <c r="O1331" s="32"/>
      <c r="P1331" s="32"/>
    </row>
    <row r="1332" spans="2:16" x14ac:dyDescent="0.25">
      <c r="B1332" s="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N1332" s="32"/>
      <c r="O1332" s="32"/>
      <c r="P1332" s="32"/>
    </row>
    <row r="1333" spans="2:16" x14ac:dyDescent="0.25">
      <c r="B1333" s="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N1333" s="32"/>
      <c r="O1333" s="32"/>
      <c r="P1333" s="32"/>
    </row>
    <row r="1334" spans="2:16" x14ac:dyDescent="0.25">
      <c r="B1334" s="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N1334" s="32"/>
      <c r="O1334" s="32"/>
      <c r="P1334" s="32"/>
    </row>
    <row r="1335" spans="2:16" x14ac:dyDescent="0.25">
      <c r="B1335" s="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N1335" s="32"/>
      <c r="O1335" s="32"/>
      <c r="P1335" s="32"/>
    </row>
    <row r="1336" spans="2:16" x14ac:dyDescent="0.25">
      <c r="B1336" s="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N1336" s="32"/>
      <c r="O1336" s="32"/>
      <c r="P1336" s="32"/>
    </row>
    <row r="1337" spans="2:16" x14ac:dyDescent="0.25">
      <c r="B1337" s="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N1337" s="32"/>
      <c r="O1337" s="32"/>
      <c r="P1337" s="32"/>
    </row>
    <row r="1338" spans="2:16" x14ac:dyDescent="0.25">
      <c r="B1338" s="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N1338" s="32"/>
      <c r="O1338" s="32"/>
      <c r="P1338" s="32"/>
    </row>
    <row r="1339" spans="2:16" x14ac:dyDescent="0.25">
      <c r="B1339" s="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N1339" s="32"/>
      <c r="O1339" s="32"/>
      <c r="P1339" s="32"/>
    </row>
    <row r="1340" spans="2:16" x14ac:dyDescent="0.25">
      <c r="B1340" s="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N1340" s="32"/>
      <c r="O1340" s="32"/>
      <c r="P1340" s="32"/>
    </row>
    <row r="1341" spans="2:16" x14ac:dyDescent="0.25">
      <c r="B1341" s="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N1341" s="32"/>
      <c r="O1341" s="32"/>
      <c r="P1341" s="32"/>
    </row>
    <row r="1342" spans="2:16" x14ac:dyDescent="0.25">
      <c r="B1342" s="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N1342" s="32"/>
      <c r="O1342" s="32"/>
      <c r="P1342" s="32"/>
    </row>
    <row r="1343" spans="2:16" x14ac:dyDescent="0.25">
      <c r="B1343" s="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N1343" s="32"/>
      <c r="O1343" s="32"/>
      <c r="P1343" s="32"/>
    </row>
    <row r="1344" spans="2:16" x14ac:dyDescent="0.25">
      <c r="B1344" s="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N1344" s="32"/>
      <c r="O1344" s="32"/>
      <c r="P1344" s="32"/>
    </row>
    <row r="1345" spans="2:16" x14ac:dyDescent="0.25">
      <c r="B1345" s="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N1345" s="32"/>
      <c r="O1345" s="32"/>
      <c r="P1345" s="32"/>
    </row>
    <row r="1346" spans="2:16" x14ac:dyDescent="0.25">
      <c r="B1346" s="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N1346" s="32"/>
      <c r="O1346" s="32"/>
      <c r="P1346" s="32"/>
    </row>
    <row r="1347" spans="2:16" x14ac:dyDescent="0.25">
      <c r="B1347" s="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N1347" s="32"/>
      <c r="O1347" s="32"/>
      <c r="P1347" s="32"/>
    </row>
    <row r="1348" spans="2:16" x14ac:dyDescent="0.25">
      <c r="B1348" s="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N1348" s="32"/>
      <c r="O1348" s="32"/>
      <c r="P1348" s="32"/>
    </row>
    <row r="1349" spans="2:16" x14ac:dyDescent="0.25">
      <c r="B1349" s="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N1349" s="32"/>
      <c r="O1349" s="32"/>
      <c r="P1349" s="32"/>
    </row>
    <row r="1350" spans="2:16" x14ac:dyDescent="0.25">
      <c r="B1350" s="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N1350" s="32"/>
      <c r="O1350" s="32"/>
      <c r="P1350" s="32"/>
    </row>
    <row r="1351" spans="2:16" x14ac:dyDescent="0.25">
      <c r="B1351" s="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N1351" s="32"/>
      <c r="O1351" s="32"/>
      <c r="P1351" s="32"/>
    </row>
    <row r="1352" spans="2:16" x14ac:dyDescent="0.25">
      <c r="B1352" s="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N1352" s="32"/>
      <c r="O1352" s="32"/>
      <c r="P1352" s="32"/>
    </row>
    <row r="1353" spans="2:16" x14ac:dyDescent="0.25">
      <c r="B1353" s="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N1353" s="32"/>
      <c r="O1353" s="32"/>
      <c r="P1353" s="32"/>
    </row>
    <row r="1354" spans="2:16" x14ac:dyDescent="0.25">
      <c r="B1354" s="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N1354" s="32"/>
      <c r="O1354" s="32"/>
      <c r="P1354" s="32"/>
    </row>
    <row r="1355" spans="2:16" x14ac:dyDescent="0.25">
      <c r="B1355" s="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N1355" s="32"/>
      <c r="O1355" s="32"/>
      <c r="P1355" s="32"/>
    </row>
    <row r="1356" spans="2:16" x14ac:dyDescent="0.25">
      <c r="B1356" s="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N1356" s="32"/>
      <c r="O1356" s="32"/>
      <c r="P1356" s="32"/>
    </row>
    <row r="1357" spans="2:16" x14ac:dyDescent="0.25">
      <c r="B1357" s="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N1357" s="32"/>
      <c r="O1357" s="32"/>
      <c r="P1357" s="32"/>
    </row>
    <row r="1358" spans="2:16" x14ac:dyDescent="0.25">
      <c r="B1358" s="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N1358" s="32"/>
      <c r="O1358" s="32"/>
      <c r="P1358" s="32"/>
    </row>
    <row r="1359" spans="2:16" x14ac:dyDescent="0.25">
      <c r="B1359" s="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N1359" s="32"/>
      <c r="O1359" s="32"/>
      <c r="P1359" s="32"/>
    </row>
    <row r="1360" spans="2:16" x14ac:dyDescent="0.25">
      <c r="B1360" s="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N1360" s="32"/>
      <c r="O1360" s="32"/>
      <c r="P1360" s="32"/>
    </row>
    <row r="1361" spans="2:16" x14ac:dyDescent="0.25">
      <c r="B1361" s="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N1361" s="32"/>
      <c r="O1361" s="32"/>
      <c r="P1361" s="32"/>
    </row>
    <row r="1362" spans="2:16" x14ac:dyDescent="0.25">
      <c r="B1362" s="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N1362" s="32"/>
      <c r="O1362" s="32"/>
      <c r="P1362" s="32"/>
    </row>
    <row r="1363" spans="2:16" x14ac:dyDescent="0.25">
      <c r="B1363" s="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N1363" s="32"/>
      <c r="O1363" s="32"/>
      <c r="P1363" s="32"/>
    </row>
    <row r="1364" spans="2:16" x14ac:dyDescent="0.25">
      <c r="B1364" s="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N1364" s="32"/>
      <c r="O1364" s="32"/>
      <c r="P1364" s="32"/>
    </row>
    <row r="1365" spans="2:16" x14ac:dyDescent="0.25">
      <c r="B1365" s="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N1365" s="32"/>
      <c r="O1365" s="32"/>
      <c r="P1365" s="32"/>
    </row>
    <row r="1366" spans="2:16" x14ac:dyDescent="0.25">
      <c r="B1366" s="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N1366" s="32"/>
      <c r="O1366" s="32"/>
      <c r="P1366" s="32"/>
    </row>
    <row r="1367" spans="2:16" x14ac:dyDescent="0.25">
      <c r="B1367" s="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N1367" s="32"/>
      <c r="O1367" s="32"/>
      <c r="P1367" s="32"/>
    </row>
    <row r="1368" spans="2:16" x14ac:dyDescent="0.25">
      <c r="B1368" s="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N1368" s="32"/>
      <c r="O1368" s="32"/>
      <c r="P1368" s="32"/>
    </row>
    <row r="1369" spans="2:16" x14ac:dyDescent="0.25">
      <c r="B1369" s="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N1369" s="32"/>
      <c r="O1369" s="32"/>
      <c r="P1369" s="32"/>
    </row>
    <row r="1370" spans="2:16" x14ac:dyDescent="0.25">
      <c r="B1370" s="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N1370" s="32"/>
      <c r="O1370" s="32"/>
      <c r="P1370" s="32"/>
    </row>
    <row r="1371" spans="2:16" x14ac:dyDescent="0.25">
      <c r="B1371" s="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N1371" s="32"/>
      <c r="O1371" s="32"/>
      <c r="P1371" s="32"/>
    </row>
    <row r="1372" spans="2:16" x14ac:dyDescent="0.25">
      <c r="B1372" s="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N1372" s="32"/>
      <c r="O1372" s="32"/>
      <c r="P1372" s="32"/>
    </row>
    <row r="1373" spans="2:16" x14ac:dyDescent="0.25">
      <c r="B1373" s="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N1373" s="32"/>
      <c r="O1373" s="32"/>
      <c r="P1373" s="32"/>
    </row>
    <row r="1374" spans="2:16" x14ac:dyDescent="0.25">
      <c r="B1374" s="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N1374" s="32"/>
      <c r="O1374" s="32"/>
      <c r="P1374" s="32"/>
    </row>
    <row r="1375" spans="2:16" x14ac:dyDescent="0.25">
      <c r="B1375" s="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N1375" s="32"/>
      <c r="O1375" s="32"/>
      <c r="P1375" s="32"/>
    </row>
    <row r="1376" spans="2:16" x14ac:dyDescent="0.25">
      <c r="B1376" s="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N1376" s="32"/>
      <c r="O1376" s="32"/>
      <c r="P1376" s="32"/>
    </row>
    <row r="1377" spans="2:16" x14ac:dyDescent="0.25">
      <c r="B1377" s="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N1377" s="32"/>
      <c r="O1377" s="32"/>
      <c r="P1377" s="32"/>
    </row>
    <row r="1378" spans="2:16" x14ac:dyDescent="0.25">
      <c r="B1378" s="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N1378" s="32"/>
      <c r="O1378" s="32"/>
      <c r="P1378" s="32"/>
    </row>
    <row r="1379" spans="2:16" x14ac:dyDescent="0.25">
      <c r="B1379" s="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N1379" s="32"/>
      <c r="O1379" s="32"/>
      <c r="P1379" s="32"/>
    </row>
    <row r="1380" spans="2:16" x14ac:dyDescent="0.25">
      <c r="B1380" s="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N1380" s="32"/>
      <c r="O1380" s="32"/>
      <c r="P1380" s="32"/>
    </row>
    <row r="1381" spans="2:16" x14ac:dyDescent="0.25">
      <c r="B1381" s="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N1381" s="32"/>
      <c r="O1381" s="32"/>
      <c r="P1381" s="32"/>
    </row>
    <row r="1382" spans="2:16" x14ac:dyDescent="0.25">
      <c r="B1382" s="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N1382" s="32"/>
      <c r="O1382" s="32"/>
      <c r="P1382" s="32"/>
    </row>
    <row r="1383" spans="2:16" x14ac:dyDescent="0.25">
      <c r="B1383" s="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N1383" s="32"/>
      <c r="O1383" s="32"/>
      <c r="P1383" s="32"/>
    </row>
    <row r="1384" spans="2:16" x14ac:dyDescent="0.25">
      <c r="B1384" s="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N1384" s="32"/>
      <c r="O1384" s="32"/>
      <c r="P1384" s="32"/>
    </row>
    <row r="1385" spans="2:16" x14ac:dyDescent="0.25">
      <c r="B1385" s="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N1385" s="32"/>
      <c r="O1385" s="32"/>
      <c r="P1385" s="32"/>
    </row>
    <row r="1386" spans="2:16" x14ac:dyDescent="0.25">
      <c r="B1386" s="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N1386" s="32"/>
      <c r="O1386" s="32"/>
      <c r="P1386" s="32"/>
    </row>
    <row r="1387" spans="2:16" x14ac:dyDescent="0.25">
      <c r="B1387" s="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N1387" s="32"/>
      <c r="O1387" s="32"/>
      <c r="P1387" s="32"/>
    </row>
    <row r="1388" spans="2:16" x14ac:dyDescent="0.25">
      <c r="B1388" s="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N1388" s="32"/>
      <c r="O1388" s="32"/>
      <c r="P1388" s="32"/>
    </row>
    <row r="1389" spans="2:16" x14ac:dyDescent="0.25">
      <c r="B1389" s="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N1389" s="32"/>
      <c r="O1389" s="32"/>
      <c r="P1389" s="32"/>
    </row>
    <row r="1390" spans="2:16" x14ac:dyDescent="0.25">
      <c r="B1390" s="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N1390" s="32"/>
      <c r="O1390" s="32"/>
      <c r="P1390" s="32"/>
    </row>
    <row r="1391" spans="2:16" x14ac:dyDescent="0.25">
      <c r="B1391" s="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N1391" s="32"/>
      <c r="O1391" s="32"/>
      <c r="P1391" s="32"/>
    </row>
    <row r="1392" spans="2:16" x14ac:dyDescent="0.25">
      <c r="B1392" s="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N1392" s="32"/>
      <c r="O1392" s="32"/>
      <c r="P1392" s="32"/>
    </row>
    <row r="1393" spans="2:16" x14ac:dyDescent="0.25">
      <c r="B1393" s="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N1393" s="32"/>
      <c r="O1393" s="32"/>
      <c r="P1393" s="32"/>
    </row>
    <row r="1394" spans="2:16" x14ac:dyDescent="0.25">
      <c r="B1394" s="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N1394" s="32"/>
      <c r="O1394" s="32"/>
      <c r="P1394" s="32"/>
    </row>
    <row r="1395" spans="2:16" x14ac:dyDescent="0.25">
      <c r="B1395" s="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N1395" s="32"/>
      <c r="O1395" s="32"/>
      <c r="P1395" s="32"/>
    </row>
    <row r="1396" spans="2:16" x14ac:dyDescent="0.25">
      <c r="B1396" s="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N1396" s="32"/>
      <c r="O1396" s="32"/>
      <c r="P1396" s="32"/>
    </row>
    <row r="1397" spans="2:16" x14ac:dyDescent="0.25">
      <c r="B1397" s="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N1397" s="32"/>
      <c r="O1397" s="32"/>
      <c r="P1397" s="32"/>
    </row>
    <row r="1398" spans="2:16" x14ac:dyDescent="0.25">
      <c r="B1398" s="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N1398" s="32"/>
      <c r="O1398" s="32"/>
      <c r="P1398" s="32"/>
    </row>
    <row r="1399" spans="2:16" x14ac:dyDescent="0.25">
      <c r="B1399" s="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N1399" s="32"/>
      <c r="O1399" s="32"/>
      <c r="P1399" s="32"/>
    </row>
    <row r="1400" spans="2:16" x14ac:dyDescent="0.25">
      <c r="B1400" s="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N1400" s="32"/>
      <c r="O1400" s="32"/>
      <c r="P1400" s="32"/>
    </row>
    <row r="1401" spans="2:16" x14ac:dyDescent="0.25">
      <c r="B1401" s="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N1401" s="32"/>
      <c r="O1401" s="32"/>
      <c r="P1401" s="32"/>
    </row>
    <row r="1402" spans="2:16" x14ac:dyDescent="0.25">
      <c r="B1402" s="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N1402" s="32"/>
      <c r="O1402" s="32"/>
      <c r="P1402" s="32"/>
    </row>
    <row r="1403" spans="2:16" x14ac:dyDescent="0.25">
      <c r="B1403" s="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N1403" s="32"/>
      <c r="O1403" s="32"/>
      <c r="P1403" s="32"/>
    </row>
    <row r="1404" spans="2:16" x14ac:dyDescent="0.25">
      <c r="B1404" s="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N1404" s="32"/>
      <c r="O1404" s="32"/>
      <c r="P1404" s="32"/>
    </row>
    <row r="1405" spans="2:16" x14ac:dyDescent="0.25">
      <c r="B1405" s="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N1405" s="32"/>
      <c r="O1405" s="32"/>
      <c r="P1405" s="32"/>
    </row>
    <row r="1406" spans="2:16" x14ac:dyDescent="0.25">
      <c r="B1406" s="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N1406" s="32"/>
      <c r="O1406" s="32"/>
      <c r="P1406" s="32"/>
    </row>
    <row r="1407" spans="2:16" x14ac:dyDescent="0.25">
      <c r="B1407" s="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N1407" s="32"/>
      <c r="O1407" s="32"/>
      <c r="P1407" s="32"/>
    </row>
    <row r="1408" spans="2:16" x14ac:dyDescent="0.25">
      <c r="B1408" s="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N1408" s="32"/>
      <c r="O1408" s="32"/>
      <c r="P1408" s="32"/>
    </row>
    <row r="1409" spans="2:16" x14ac:dyDescent="0.25">
      <c r="B1409" s="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N1409" s="32"/>
      <c r="O1409" s="32"/>
      <c r="P1409" s="32"/>
    </row>
    <row r="1410" spans="2:16" x14ac:dyDescent="0.25">
      <c r="B1410" s="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N1410" s="32"/>
      <c r="O1410" s="32"/>
      <c r="P1410" s="32"/>
    </row>
    <row r="1411" spans="2:16" x14ac:dyDescent="0.25">
      <c r="B1411" s="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N1411" s="32"/>
      <c r="O1411" s="32"/>
      <c r="P1411" s="32"/>
    </row>
    <row r="1412" spans="2:16" x14ac:dyDescent="0.25">
      <c r="B1412" s="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N1412" s="32"/>
      <c r="O1412" s="32"/>
      <c r="P1412" s="32"/>
    </row>
    <row r="1413" spans="2:16" x14ac:dyDescent="0.25">
      <c r="B1413" s="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N1413" s="32"/>
      <c r="O1413" s="32"/>
      <c r="P1413" s="32"/>
    </row>
    <row r="1414" spans="2:16" x14ac:dyDescent="0.25">
      <c r="B1414" s="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N1414" s="32"/>
      <c r="O1414" s="32"/>
      <c r="P1414" s="32"/>
    </row>
    <row r="1415" spans="2:16" x14ac:dyDescent="0.25">
      <c r="B1415" s="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N1415" s="32"/>
      <c r="O1415" s="32"/>
      <c r="P1415" s="32"/>
    </row>
    <row r="1416" spans="2:16" x14ac:dyDescent="0.25">
      <c r="B1416" s="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N1416" s="32"/>
      <c r="O1416" s="32"/>
      <c r="P1416" s="32"/>
    </row>
    <row r="1417" spans="2:16" x14ac:dyDescent="0.25">
      <c r="B1417" s="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N1417" s="32"/>
      <c r="O1417" s="32"/>
      <c r="P1417" s="32"/>
    </row>
    <row r="1418" spans="2:16" x14ac:dyDescent="0.25">
      <c r="B1418" s="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N1418" s="32"/>
      <c r="O1418" s="32"/>
      <c r="P1418" s="32"/>
    </row>
    <row r="1419" spans="2:16" x14ac:dyDescent="0.25">
      <c r="B1419" s="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N1419" s="32"/>
      <c r="O1419" s="32"/>
      <c r="P1419" s="32"/>
    </row>
    <row r="1420" spans="2:16" x14ac:dyDescent="0.25">
      <c r="B1420" s="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N1420" s="32"/>
      <c r="O1420" s="32"/>
      <c r="P1420" s="32"/>
    </row>
    <row r="1421" spans="2:16" x14ac:dyDescent="0.25">
      <c r="B1421" s="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N1421" s="32"/>
      <c r="O1421" s="32"/>
      <c r="P1421" s="32"/>
    </row>
    <row r="1422" spans="2:16" x14ac:dyDescent="0.25">
      <c r="B1422" s="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N1422" s="32"/>
      <c r="O1422" s="32"/>
      <c r="P1422" s="32"/>
    </row>
    <row r="1423" spans="2:16" x14ac:dyDescent="0.25">
      <c r="B1423" s="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N1423" s="32"/>
      <c r="O1423" s="32"/>
      <c r="P1423" s="32"/>
    </row>
    <row r="1424" spans="2:16" x14ac:dyDescent="0.25">
      <c r="B1424" s="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N1424" s="32"/>
      <c r="O1424" s="32"/>
      <c r="P1424" s="32"/>
    </row>
  </sheetData>
  <mergeCells count="90">
    <mergeCell ref="A51:L51"/>
    <mergeCell ref="A23:L23"/>
    <mergeCell ref="A66:L66"/>
    <mergeCell ref="A182:L182"/>
    <mergeCell ref="A38:A43"/>
    <mergeCell ref="B38:B43"/>
    <mergeCell ref="A45:A50"/>
    <mergeCell ref="B45:B50"/>
    <mergeCell ref="A59:L59"/>
    <mergeCell ref="A60:A65"/>
    <mergeCell ref="B60:B65"/>
    <mergeCell ref="A67:A72"/>
    <mergeCell ref="B67:B72"/>
    <mergeCell ref="A73:L74"/>
    <mergeCell ref="A83:L83"/>
    <mergeCell ref="A93:L93"/>
    <mergeCell ref="A183:L183"/>
    <mergeCell ref="A180:L180"/>
    <mergeCell ref="D2:I2"/>
    <mergeCell ref="J2:J3"/>
    <mergeCell ref="K2:K3"/>
    <mergeCell ref="A4:B9"/>
    <mergeCell ref="A10:A15"/>
    <mergeCell ref="B10:B15"/>
    <mergeCell ref="A100:L100"/>
    <mergeCell ref="A101:A106"/>
    <mergeCell ref="B101:B106"/>
    <mergeCell ref="A76:L76"/>
    <mergeCell ref="A85:L85"/>
    <mergeCell ref="A86:L86"/>
    <mergeCell ref="A75:L75"/>
    <mergeCell ref="A16:L16"/>
    <mergeCell ref="A1:L1"/>
    <mergeCell ref="L2:L3"/>
    <mergeCell ref="A58:L58"/>
    <mergeCell ref="A44:L44"/>
    <mergeCell ref="A37:L37"/>
    <mergeCell ref="A30:L30"/>
    <mergeCell ref="A52:A57"/>
    <mergeCell ref="A24:A29"/>
    <mergeCell ref="B24:B29"/>
    <mergeCell ref="A17:A22"/>
    <mergeCell ref="B17:B22"/>
    <mergeCell ref="B52:B57"/>
    <mergeCell ref="A2:B3"/>
    <mergeCell ref="C2:C3"/>
    <mergeCell ref="A31:A36"/>
    <mergeCell ref="B31:B36"/>
    <mergeCell ref="N73:Q76"/>
    <mergeCell ref="A87:A92"/>
    <mergeCell ref="B87:B92"/>
    <mergeCell ref="A122:A127"/>
    <mergeCell ref="B122:B127"/>
    <mergeCell ref="A107:L107"/>
    <mergeCell ref="A108:A113"/>
    <mergeCell ref="A77:A82"/>
    <mergeCell ref="B77:B82"/>
    <mergeCell ref="A84:L84"/>
    <mergeCell ref="A156:L156"/>
    <mergeCell ref="A157:A162"/>
    <mergeCell ref="B108:B113"/>
    <mergeCell ref="A114:L114"/>
    <mergeCell ref="A94:A99"/>
    <mergeCell ref="B94:B99"/>
    <mergeCell ref="A115:A120"/>
    <mergeCell ref="B115:B120"/>
    <mergeCell ref="B157:B162"/>
    <mergeCell ref="A121:L121"/>
    <mergeCell ref="A128:L128"/>
    <mergeCell ref="A136:A141"/>
    <mergeCell ref="B136:B141"/>
    <mergeCell ref="A142:L142"/>
    <mergeCell ref="A143:A148"/>
    <mergeCell ref="B143:B148"/>
    <mergeCell ref="A129:A134"/>
    <mergeCell ref="B129:B134"/>
    <mergeCell ref="A135:L135"/>
    <mergeCell ref="A149:L149"/>
    <mergeCell ref="A150:A155"/>
    <mergeCell ref="B150:B155"/>
    <mergeCell ref="A181:L181"/>
    <mergeCell ref="A178:K178"/>
    <mergeCell ref="A163:L163"/>
    <mergeCell ref="A164:A169"/>
    <mergeCell ref="B164:B169"/>
    <mergeCell ref="A170:L170"/>
    <mergeCell ref="A171:K171"/>
    <mergeCell ref="A179:L179"/>
    <mergeCell ref="A172:A177"/>
    <mergeCell ref="B172:B177"/>
  </mergeCells>
  <pageMargins left="0.70866141732283472" right="0.70866141732283472" top="0.74803149606299213" bottom="0.39370078740157483" header="0.31496062992125984" footer="0.31496062992125984"/>
  <pageSetup paperSize="9" scale="10" fitToHeight="0" orientation="landscape" r:id="rId1"/>
  <rowBreaks count="23" manualBreakCount="23">
    <brk id="9" max="16383" man="1"/>
    <brk id="16" max="16383" man="1"/>
    <brk id="23" max="16383" man="1"/>
    <brk id="30" max="16383" man="1"/>
    <brk id="37" max="16383" man="1"/>
    <brk id="44" max="16383" man="1"/>
    <brk id="51" max="16383" man="1"/>
    <brk id="59" max="16383" man="1"/>
    <brk id="66" max="16383" man="1"/>
    <brk id="76" max="16383" man="1"/>
    <brk id="86" max="16383" man="1"/>
    <brk id="93" max="16383" man="1"/>
    <brk id="100" max="16383" man="1"/>
    <brk id="107" max="16383" man="1"/>
    <brk id="114" max="16383" man="1"/>
    <brk id="121" max="16383" man="1"/>
    <brk id="128" max="16383" man="1"/>
    <brk id="135" max="16383" man="1"/>
    <brk id="142" max="16383" man="1"/>
    <brk id="149" max="16383" man="1"/>
    <brk id="156" max="16383" man="1"/>
    <brk id="163" max="16383" man="1"/>
    <brk id="1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57" zoomScaleNormal="57" workbookViewId="0">
      <selection activeCell="I61" sqref="I61"/>
    </sheetView>
  </sheetViews>
  <sheetFormatPr defaultRowHeight="15.75" x14ac:dyDescent="0.25"/>
  <cols>
    <col min="1" max="1" width="4" customWidth="1"/>
    <col min="2" max="2" width="82.625" style="62" customWidth="1"/>
    <col min="3" max="3" width="21" customWidth="1"/>
    <col min="4" max="4" width="18.625" customWidth="1"/>
    <col min="5" max="6" width="17.75" customWidth="1"/>
    <col min="7" max="7" width="16.75" customWidth="1"/>
    <col min="8" max="8" width="17" customWidth="1"/>
    <col min="9" max="9" width="13" customWidth="1"/>
    <col min="10" max="10" width="14.875" customWidth="1"/>
    <col min="11" max="11" width="13.5" bestFit="1" customWidth="1"/>
    <col min="12" max="14" width="12.875" bestFit="1" customWidth="1"/>
  </cols>
  <sheetData>
    <row r="1" spans="1:14" ht="22.5" customHeight="1" x14ac:dyDescent="0.25">
      <c r="A1" s="695" t="s">
        <v>526</v>
      </c>
      <c r="B1" s="695"/>
      <c r="C1" s="695"/>
      <c r="D1" s="695"/>
      <c r="E1" s="695"/>
      <c r="F1" s="695"/>
      <c r="G1" s="695"/>
      <c r="H1" s="695"/>
      <c r="I1" s="695"/>
      <c r="J1" s="695"/>
    </row>
    <row r="2" spans="1:14" x14ac:dyDescent="0.25">
      <c r="J2" s="139" t="s">
        <v>187</v>
      </c>
    </row>
    <row r="3" spans="1:14" ht="72" customHeight="1" x14ac:dyDescent="0.25">
      <c r="A3" s="61" t="s">
        <v>12</v>
      </c>
      <c r="B3" s="61" t="s">
        <v>70</v>
      </c>
      <c r="C3" s="61" t="s">
        <v>176</v>
      </c>
      <c r="D3" s="61" t="s">
        <v>90</v>
      </c>
      <c r="E3" s="133" t="s">
        <v>527</v>
      </c>
      <c r="F3" s="134" t="s">
        <v>528</v>
      </c>
      <c r="G3" s="135" t="s">
        <v>276</v>
      </c>
      <c r="H3" s="134" t="s">
        <v>180</v>
      </c>
      <c r="I3" s="134" t="s">
        <v>181</v>
      </c>
      <c r="J3" s="136" t="s">
        <v>10</v>
      </c>
    </row>
    <row r="4" spans="1:14" s="145" customFormat="1" ht="45.75" customHeight="1" x14ac:dyDescent="0.3">
      <c r="A4" s="140">
        <v>1</v>
      </c>
      <c r="B4" s="141" t="s">
        <v>108</v>
      </c>
      <c r="C4" s="142" t="s">
        <v>82</v>
      </c>
      <c r="D4" s="146" t="s">
        <v>132</v>
      </c>
      <c r="E4" s="143">
        <f>'на 01.01.2015'!G17</f>
        <v>620276.54</v>
      </c>
      <c r="F4" s="143">
        <f>'на 01.01.2015'!H17</f>
        <v>620276.54</v>
      </c>
      <c r="G4" s="143">
        <f>'на 01.01.2015'!I17</f>
        <v>0</v>
      </c>
      <c r="H4" s="143">
        <f>'на 01.01.2015'!K17</f>
        <v>0</v>
      </c>
      <c r="I4" s="143">
        <f>G4-H4</f>
        <v>0</v>
      </c>
      <c r="J4" s="144">
        <f>H4/F4</f>
        <v>0</v>
      </c>
      <c r="K4" s="439" t="b">
        <f>E4='на 01.01.2015'!G17</f>
        <v>1</v>
      </c>
      <c r="L4" s="439" t="b">
        <f>F4='на 01.01.2015'!H17</f>
        <v>1</v>
      </c>
      <c r="M4" s="439" t="b">
        <f>G4='на 01.01.2015'!I17</f>
        <v>1</v>
      </c>
      <c r="N4" s="439" t="b">
        <f>H4='на 01.01.2015'!K17</f>
        <v>1</v>
      </c>
    </row>
    <row r="5" spans="1:14" s="145" customFormat="1" ht="45.75" customHeight="1" x14ac:dyDescent="0.3">
      <c r="A5" s="140">
        <v>2</v>
      </c>
      <c r="B5" s="141" t="s">
        <v>99</v>
      </c>
      <c r="C5" s="307" t="s">
        <v>81</v>
      </c>
      <c r="D5" s="146" t="s">
        <v>132</v>
      </c>
      <c r="E5" s="143">
        <f>'на 01.01.2015'!G35</f>
        <v>8150707.1699999999</v>
      </c>
      <c r="F5" s="143">
        <f>'на 01.01.2015'!H35</f>
        <v>8150707.1699999999</v>
      </c>
      <c r="G5" s="143">
        <f>'на 01.01.2015'!I35</f>
        <v>205336</v>
      </c>
      <c r="H5" s="143">
        <f>'на 01.01.2015'!K35</f>
        <v>169557.53</v>
      </c>
      <c r="I5" s="143">
        <f>G5-H5</f>
        <v>35778.47</v>
      </c>
      <c r="J5" s="144">
        <f>H5/F5</f>
        <v>0.02</v>
      </c>
      <c r="K5" s="439" t="b">
        <f>E5='на 01.01.2015'!G35</f>
        <v>1</v>
      </c>
      <c r="L5" s="439" t="b">
        <f>F5='на 01.01.2015'!H35</f>
        <v>1</v>
      </c>
      <c r="M5" s="439" t="b">
        <f>G5='на 01.01.2015'!I35</f>
        <v>1</v>
      </c>
      <c r="N5" s="439" t="b">
        <f>H5='на 01.01.2015'!K35</f>
        <v>1</v>
      </c>
    </row>
    <row r="6" spans="1:14" s="145" customFormat="1" ht="45.75" customHeight="1" x14ac:dyDescent="0.3">
      <c r="A6" s="140">
        <v>3</v>
      </c>
      <c r="B6" s="141" t="s">
        <v>100</v>
      </c>
      <c r="C6" s="307" t="s">
        <v>82</v>
      </c>
      <c r="D6" s="146" t="s">
        <v>132</v>
      </c>
      <c r="E6" s="143">
        <f>'на 01.01.2015'!G149</f>
        <v>833459.98</v>
      </c>
      <c r="F6" s="143">
        <f>'на 01.01.2015'!H149</f>
        <v>833459.98</v>
      </c>
      <c r="G6" s="143">
        <f>'на 01.01.2015'!I149</f>
        <v>44000</v>
      </c>
      <c r="H6" s="143">
        <f>'на 01.01.2015'!K149</f>
        <v>4129.5200000000004</v>
      </c>
      <c r="I6" s="143">
        <f>G6-H6</f>
        <v>39870.480000000003</v>
      </c>
      <c r="J6" s="147">
        <f>H6/F6</f>
        <v>5.0000000000000001E-3</v>
      </c>
      <c r="K6" s="439" t="b">
        <f>E6='на 01.01.2015'!G149</f>
        <v>1</v>
      </c>
      <c r="L6" s="439" t="b">
        <f>F6='на 01.01.2015'!H149</f>
        <v>1</v>
      </c>
      <c r="M6" s="439" t="b">
        <f>G6='на 01.01.2015'!I149</f>
        <v>1</v>
      </c>
      <c r="N6" s="439" t="b">
        <f>H6='на 01.01.2015'!K149</f>
        <v>1</v>
      </c>
    </row>
    <row r="7" spans="1:14" s="145" customFormat="1" ht="45.75" customHeight="1" x14ac:dyDescent="0.3">
      <c r="A7" s="140">
        <v>4</v>
      </c>
      <c r="B7" s="141" t="s">
        <v>101</v>
      </c>
      <c r="C7" s="307" t="s">
        <v>82</v>
      </c>
      <c r="D7" s="142" t="s">
        <v>133</v>
      </c>
      <c r="E7" s="697"/>
      <c r="F7" s="697"/>
      <c r="G7" s="697"/>
      <c r="H7" s="697"/>
      <c r="I7" s="697"/>
      <c r="J7" s="697"/>
      <c r="K7" s="439"/>
      <c r="L7" s="439"/>
      <c r="M7" s="439"/>
      <c r="N7" s="439"/>
    </row>
    <row r="8" spans="1:14" s="145" customFormat="1" ht="45.75" customHeight="1" x14ac:dyDescent="0.3">
      <c r="A8" s="140">
        <v>5</v>
      </c>
      <c r="B8" s="141" t="s">
        <v>92</v>
      </c>
      <c r="C8" s="142" t="s">
        <v>75</v>
      </c>
      <c r="D8" s="146" t="s">
        <v>132</v>
      </c>
      <c r="E8" s="143">
        <f>'на 01.01.2015'!G207</f>
        <v>114857.61</v>
      </c>
      <c r="F8" s="143">
        <f>'на 01.01.2015'!H207</f>
        <v>114857.57</v>
      </c>
      <c r="G8" s="143">
        <f>'на 01.01.2015'!I207</f>
        <v>0</v>
      </c>
      <c r="H8" s="143">
        <f>'на 01.01.2015'!K207</f>
        <v>0</v>
      </c>
      <c r="I8" s="143">
        <f>G8-H8</f>
        <v>0</v>
      </c>
      <c r="J8" s="144">
        <f>H8/F8</f>
        <v>0</v>
      </c>
      <c r="K8" s="439" t="b">
        <f>E8='на 01.01.2015'!G207</f>
        <v>1</v>
      </c>
      <c r="L8" s="439" t="b">
        <f>F8='на 01.01.2015'!H207</f>
        <v>1</v>
      </c>
      <c r="M8" s="439" t="b">
        <f>G8='на 01.01.2015'!I207</f>
        <v>1</v>
      </c>
      <c r="N8" s="439" t="b">
        <f>H8='на 01.01.2015'!K207</f>
        <v>1</v>
      </c>
    </row>
    <row r="9" spans="1:14" s="145" customFormat="1" ht="45.75" customHeight="1" x14ac:dyDescent="0.3">
      <c r="A9" s="140">
        <v>6</v>
      </c>
      <c r="B9" s="141" t="s">
        <v>102</v>
      </c>
      <c r="C9" s="307" t="s">
        <v>75</v>
      </c>
      <c r="D9" s="146" t="s">
        <v>132</v>
      </c>
      <c r="E9" s="143">
        <f>'на 01.01.2015'!G281</f>
        <v>406429</v>
      </c>
      <c r="F9" s="143">
        <f>'на 01.01.2015'!H281</f>
        <v>406429</v>
      </c>
      <c r="G9" s="143">
        <f>'на 01.01.2015'!I281</f>
        <v>0</v>
      </c>
      <c r="H9" s="143">
        <f>'на 01.01.2015'!K281</f>
        <v>0</v>
      </c>
      <c r="I9" s="143">
        <f>G9-H9</f>
        <v>0</v>
      </c>
      <c r="J9" s="144">
        <f>H9/F9</f>
        <v>0</v>
      </c>
      <c r="K9" s="439" t="b">
        <f>E9='на 01.01.2015'!G281</f>
        <v>1</v>
      </c>
      <c r="L9" s="439" t="b">
        <f>F9='на 01.01.2015'!H281</f>
        <v>1</v>
      </c>
      <c r="M9" s="439" t="b">
        <f>G9='на 01.01.2015'!I281</f>
        <v>1</v>
      </c>
      <c r="N9" s="439" t="b">
        <f>H9='на 01.01.2015'!K281</f>
        <v>1</v>
      </c>
    </row>
    <row r="10" spans="1:14" s="145" customFormat="1" ht="45.75" customHeight="1" x14ac:dyDescent="0.3">
      <c r="A10" s="140">
        <v>7</v>
      </c>
      <c r="B10" s="141" t="s">
        <v>91</v>
      </c>
      <c r="C10" s="142" t="s">
        <v>74</v>
      </c>
      <c r="D10" s="142" t="s">
        <v>132</v>
      </c>
      <c r="E10" s="143">
        <f>'на 01.01.2015'!G311</f>
        <v>8743.1</v>
      </c>
      <c r="F10" s="143">
        <f>'на 01.01.2015'!H311</f>
        <v>8743.1</v>
      </c>
      <c r="G10" s="142">
        <f>'на 01.01.2015'!I311</f>
        <v>550</v>
      </c>
      <c r="H10" s="143">
        <f>'на 01.01.2015'!K311</f>
        <v>389</v>
      </c>
      <c r="I10" s="143">
        <f>G10-H10</f>
        <v>161</v>
      </c>
      <c r="J10" s="144">
        <f>H10/F10</f>
        <v>0.04</v>
      </c>
      <c r="K10" s="439" t="b">
        <f>E10='на 01.01.2015'!G311</f>
        <v>1</v>
      </c>
      <c r="L10" s="439" t="b">
        <f>F10='на 01.01.2015'!H311</f>
        <v>1</v>
      </c>
      <c r="M10" s="439" t="b">
        <f>G10='на 01.01.2015'!I311</f>
        <v>1</v>
      </c>
      <c r="N10" s="439" t="b">
        <f>H10='на 01.01.2015'!K311</f>
        <v>1</v>
      </c>
    </row>
    <row r="11" spans="1:14" s="145" customFormat="1" ht="60.75" x14ac:dyDescent="0.3">
      <c r="A11" s="140">
        <v>8</v>
      </c>
      <c r="B11" s="141" t="s">
        <v>109</v>
      </c>
      <c r="C11" s="307" t="s">
        <v>215</v>
      </c>
      <c r="D11" s="142" t="s">
        <v>132</v>
      </c>
      <c r="E11" s="143">
        <f>'на 01.01.2015'!G365</f>
        <v>18625.2</v>
      </c>
      <c r="F11" s="143">
        <f>'на 01.01.2015'!H365</f>
        <v>18625.2</v>
      </c>
      <c r="G11" s="143">
        <f>'на 01.01.2015'!I365</f>
        <v>0</v>
      </c>
      <c r="H11" s="143">
        <f>'на 01.01.2015'!K365</f>
        <v>0</v>
      </c>
      <c r="I11" s="143">
        <f>G11-H11</f>
        <v>0</v>
      </c>
      <c r="J11" s="144">
        <f>H11/F11</f>
        <v>0</v>
      </c>
      <c r="K11" s="439" t="b">
        <f>E11='на 01.01.2015'!G365</f>
        <v>1</v>
      </c>
      <c r="L11" s="439" t="b">
        <f>F11='на 01.01.2015'!H365</f>
        <v>1</v>
      </c>
      <c r="M11" s="439" t="b">
        <f>G11='на 01.01.2015'!I365</f>
        <v>1</v>
      </c>
      <c r="N11" s="439" t="b">
        <f>H11='на 01.01.2015'!K365</f>
        <v>1</v>
      </c>
    </row>
    <row r="12" spans="1:14" s="145" customFormat="1" ht="40.5" x14ac:dyDescent="0.3">
      <c r="A12" s="140">
        <v>9</v>
      </c>
      <c r="B12" s="141" t="s">
        <v>103</v>
      </c>
      <c r="C12" s="307" t="s">
        <v>215</v>
      </c>
      <c r="D12" s="142" t="s">
        <v>133</v>
      </c>
      <c r="E12" s="697"/>
      <c r="F12" s="697"/>
      <c r="G12" s="697"/>
      <c r="H12" s="697"/>
      <c r="I12" s="697"/>
      <c r="J12" s="697"/>
      <c r="K12" s="439"/>
      <c r="L12" s="439"/>
      <c r="M12" s="439"/>
      <c r="N12" s="439"/>
    </row>
    <row r="13" spans="1:14" s="145" customFormat="1" ht="60.75" x14ac:dyDescent="0.3">
      <c r="A13" s="140">
        <v>10</v>
      </c>
      <c r="B13" s="141" t="s">
        <v>280</v>
      </c>
      <c r="C13" s="307"/>
      <c r="D13" s="415" t="s">
        <v>133</v>
      </c>
      <c r="E13" s="697"/>
      <c r="F13" s="697"/>
      <c r="G13" s="697"/>
      <c r="H13" s="697"/>
      <c r="I13" s="697"/>
      <c r="J13" s="697"/>
      <c r="K13" s="439"/>
      <c r="L13" s="439"/>
      <c r="M13" s="439"/>
      <c r="N13" s="439"/>
    </row>
    <row r="14" spans="1:14" s="145" customFormat="1" ht="40.5" x14ac:dyDescent="0.3">
      <c r="A14" s="148">
        <v>11</v>
      </c>
      <c r="B14" s="149" t="s">
        <v>107</v>
      </c>
      <c r="C14" s="287" t="s">
        <v>86</v>
      </c>
      <c r="D14" s="142" t="s">
        <v>132</v>
      </c>
      <c r="E14" s="143">
        <f>'на 01.01.2015'!G401</f>
        <v>547026.42000000004</v>
      </c>
      <c r="F14" s="143">
        <f>'на 01.01.2015'!H401</f>
        <v>547026.42000000004</v>
      </c>
      <c r="G14" s="143">
        <f>'на 01.01.2015'!I401</f>
        <v>3420.01</v>
      </c>
      <c r="H14" s="143">
        <f>'на 01.01.2015'!K401</f>
        <v>3420.01</v>
      </c>
      <c r="I14" s="143">
        <f>G14-H14</f>
        <v>0</v>
      </c>
      <c r="J14" s="144">
        <f>H14/F14</f>
        <v>0.01</v>
      </c>
      <c r="K14" s="439" t="b">
        <f>E14='на 01.01.2015'!G401</f>
        <v>1</v>
      </c>
      <c r="L14" s="439" t="b">
        <f>F14='на 01.01.2015'!H401</f>
        <v>1</v>
      </c>
      <c r="M14" s="439" t="b">
        <f>G14='на 01.01.2015'!I401</f>
        <v>1</v>
      </c>
      <c r="N14" s="439" t="b">
        <f>H14='на 01.01.2015'!K401</f>
        <v>1</v>
      </c>
    </row>
    <row r="15" spans="1:14" s="145" customFormat="1" ht="60.75" x14ac:dyDescent="0.3">
      <c r="A15" s="140">
        <v>12</v>
      </c>
      <c r="B15" s="141" t="s">
        <v>97</v>
      </c>
      <c r="C15" s="307" t="s">
        <v>80</v>
      </c>
      <c r="D15" s="142" t="s">
        <v>132</v>
      </c>
      <c r="E15" s="143">
        <f>'на 01.01.2015'!G485</f>
        <v>162387.47</v>
      </c>
      <c r="F15" s="143">
        <f>'на 01.01.2015'!H485</f>
        <v>162387.47</v>
      </c>
      <c r="G15" s="143">
        <f>'на 01.01.2015'!I485</f>
        <v>0</v>
      </c>
      <c r="H15" s="143">
        <f>'на 01.01.2015'!K485</f>
        <v>0</v>
      </c>
      <c r="I15" s="143">
        <f>G15-H15</f>
        <v>0</v>
      </c>
      <c r="J15" s="144">
        <f>H15/F15</f>
        <v>0</v>
      </c>
      <c r="K15" s="439" t="b">
        <f>E15='на 01.01.2015'!G485</f>
        <v>1</v>
      </c>
      <c r="L15" s="439" t="b">
        <f>F15='на 01.01.2015'!H485</f>
        <v>1</v>
      </c>
      <c r="M15" s="439" t="b">
        <f>G15='на 01.01.2015'!I485</f>
        <v>1</v>
      </c>
      <c r="N15" s="439" t="b">
        <f>H15='на 01.01.2015'!K485</f>
        <v>1</v>
      </c>
    </row>
    <row r="16" spans="1:14" s="145" customFormat="1" ht="128.25" customHeight="1" x14ac:dyDescent="0.3">
      <c r="A16" s="140">
        <v>13</v>
      </c>
      <c r="B16" s="141" t="s">
        <v>281</v>
      </c>
      <c r="C16" s="307" t="s">
        <v>79</v>
      </c>
      <c r="D16" s="142" t="s">
        <v>132</v>
      </c>
      <c r="E16" s="143">
        <f>'на 01.01.2015'!G581</f>
        <v>53037.5</v>
      </c>
      <c r="F16" s="143">
        <f>'на 01.01.2015'!H581</f>
        <v>53037.5</v>
      </c>
      <c r="G16" s="143">
        <f>'на 01.01.2015'!I581</f>
        <v>1528.5</v>
      </c>
      <c r="H16" s="143">
        <f>'на 01.01.2015'!K581</f>
        <v>1009.87</v>
      </c>
      <c r="I16" s="143">
        <f t="shared" ref="I16" si="0">G16-H16</f>
        <v>518.63</v>
      </c>
      <c r="J16" s="144">
        <f>H16/F16</f>
        <v>0.02</v>
      </c>
      <c r="K16" s="439" t="b">
        <f>E16='на 01.01.2015'!G581</f>
        <v>1</v>
      </c>
      <c r="L16" s="439" t="b">
        <f>F16='на 01.01.2015'!H581</f>
        <v>1</v>
      </c>
      <c r="M16" s="439" t="b">
        <f>G16='на 01.01.2015'!I581</f>
        <v>1</v>
      </c>
      <c r="N16" s="439" t="b">
        <f>H16='на 01.01.2015'!K581</f>
        <v>1</v>
      </c>
    </row>
    <row r="17" spans="1:14" s="145" customFormat="1" ht="60.75" x14ac:dyDescent="0.3">
      <c r="A17" s="140">
        <v>14</v>
      </c>
      <c r="B17" s="141" t="s">
        <v>104</v>
      </c>
      <c r="C17" s="307" t="s">
        <v>79</v>
      </c>
      <c r="D17" s="146" t="s">
        <v>132</v>
      </c>
      <c r="E17" s="143">
        <f>'на 01.01.2015'!G623</f>
        <v>208.7</v>
      </c>
      <c r="F17" s="143">
        <f>'на 01.01.2015'!H623</f>
        <v>208.7</v>
      </c>
      <c r="G17" s="143">
        <f>'на 01.01.2015'!I623</f>
        <v>0</v>
      </c>
      <c r="H17" s="143">
        <f>'на 01.01.2015'!K623</f>
        <v>0</v>
      </c>
      <c r="I17" s="143">
        <f>G17-H17</f>
        <v>0</v>
      </c>
      <c r="J17" s="144">
        <f>H17/F17</f>
        <v>0</v>
      </c>
      <c r="K17" s="439" t="b">
        <f>E17='на 01.01.2015'!G623</f>
        <v>1</v>
      </c>
      <c r="L17" s="439" t="b">
        <f>F17='на 01.01.2015'!H623</f>
        <v>1</v>
      </c>
      <c r="M17" s="439" t="b">
        <f>G17='на 01.01.2015'!I623</f>
        <v>1</v>
      </c>
      <c r="N17" s="439" t="b">
        <f>H17='на 01.01.2015'!K623</f>
        <v>1</v>
      </c>
    </row>
    <row r="18" spans="1:14" s="145" customFormat="1" ht="40.5" x14ac:dyDescent="0.3">
      <c r="A18" s="140">
        <v>15</v>
      </c>
      <c r="B18" s="141" t="s">
        <v>105</v>
      </c>
      <c r="C18" s="142" t="s">
        <v>84</v>
      </c>
      <c r="D18" s="415" t="s">
        <v>133</v>
      </c>
      <c r="E18" s="697"/>
      <c r="F18" s="697"/>
      <c r="G18" s="697"/>
      <c r="H18" s="697"/>
      <c r="I18" s="697"/>
      <c r="J18" s="697"/>
      <c r="K18" s="439"/>
      <c r="L18" s="439"/>
      <c r="M18" s="439"/>
      <c r="N18" s="439"/>
    </row>
    <row r="19" spans="1:14" s="145" customFormat="1" ht="40.5" x14ac:dyDescent="0.3">
      <c r="A19" s="140">
        <v>16</v>
      </c>
      <c r="B19" s="141" t="s">
        <v>98</v>
      </c>
      <c r="C19" s="307" t="s">
        <v>74</v>
      </c>
      <c r="D19" s="142" t="s">
        <v>132</v>
      </c>
      <c r="E19" s="143">
        <f>'на 01.01.2015'!G647</f>
        <v>6078</v>
      </c>
      <c r="F19" s="143">
        <f>'на 01.01.2015'!H647</f>
        <v>6078</v>
      </c>
      <c r="G19" s="143">
        <f>'на 01.01.2015'!I647</f>
        <v>0</v>
      </c>
      <c r="H19" s="143">
        <f>'на 01.01.2015'!K647</f>
        <v>0</v>
      </c>
      <c r="I19" s="143">
        <f>G19-H19</f>
        <v>0</v>
      </c>
      <c r="J19" s="144">
        <f>H19/F19</f>
        <v>0</v>
      </c>
      <c r="K19" s="439" t="b">
        <f>E19='на 01.01.2015'!G647</f>
        <v>1</v>
      </c>
      <c r="L19" s="439" t="b">
        <f>F19='на 01.01.2015'!H647</f>
        <v>1</v>
      </c>
      <c r="M19" s="439" t="b">
        <f>G19='на 01.01.2015'!I647</f>
        <v>1</v>
      </c>
      <c r="N19" s="439" t="b">
        <f>H19='на 01.01.2015'!K647</f>
        <v>1</v>
      </c>
    </row>
    <row r="20" spans="1:14" s="145" customFormat="1" ht="40.5" x14ac:dyDescent="0.3">
      <c r="A20" s="140">
        <v>17</v>
      </c>
      <c r="B20" s="141" t="s">
        <v>106</v>
      </c>
      <c r="C20" s="142" t="s">
        <v>85</v>
      </c>
      <c r="D20" s="142" t="s">
        <v>133</v>
      </c>
      <c r="E20" s="697"/>
      <c r="F20" s="697"/>
      <c r="G20" s="697"/>
      <c r="H20" s="697"/>
      <c r="I20" s="697"/>
      <c r="J20" s="697"/>
      <c r="K20" s="439"/>
      <c r="L20" s="439"/>
      <c r="M20" s="439"/>
      <c r="N20" s="439"/>
    </row>
    <row r="21" spans="1:14" s="145" customFormat="1" ht="40.5" x14ac:dyDescent="0.3">
      <c r="A21" s="140">
        <v>18</v>
      </c>
      <c r="B21" s="141" t="s">
        <v>113</v>
      </c>
      <c r="C21" s="142" t="s">
        <v>86</v>
      </c>
      <c r="D21" s="146" t="s">
        <v>132</v>
      </c>
      <c r="E21" s="143">
        <f>'на 01.01.2015'!G761</f>
        <v>528435.53</v>
      </c>
      <c r="F21" s="143">
        <f>'на 01.01.2015'!H761</f>
        <v>528435.53</v>
      </c>
      <c r="G21" s="143">
        <f>'на 01.01.2015'!I761</f>
        <v>0</v>
      </c>
      <c r="H21" s="143">
        <f>'на 01.01.2015'!K761</f>
        <v>0</v>
      </c>
      <c r="I21" s="143">
        <f>G21-H21</f>
        <v>0</v>
      </c>
      <c r="J21" s="144">
        <f>H21/F21</f>
        <v>0</v>
      </c>
      <c r="K21" s="439" t="b">
        <f>E21='на 01.01.2015'!G761</f>
        <v>1</v>
      </c>
      <c r="L21" s="439" t="b">
        <f>F21='на 01.01.2015'!H761</f>
        <v>1</v>
      </c>
      <c r="M21" s="439" t="b">
        <f>G21='на 01.01.2015'!I761</f>
        <v>1</v>
      </c>
      <c r="N21" s="439" t="b">
        <f>H21='на 01.01.2015'!K761</f>
        <v>1</v>
      </c>
    </row>
    <row r="22" spans="1:14" s="145" customFormat="1" ht="40.5" x14ac:dyDescent="0.3">
      <c r="A22" s="140">
        <v>19</v>
      </c>
      <c r="B22" s="141" t="s">
        <v>112</v>
      </c>
      <c r="C22" s="142" t="s">
        <v>87</v>
      </c>
      <c r="D22" s="142" t="s">
        <v>133</v>
      </c>
      <c r="E22" s="697"/>
      <c r="F22" s="697"/>
      <c r="G22" s="697"/>
      <c r="H22" s="697"/>
      <c r="I22" s="697"/>
      <c r="J22" s="697"/>
      <c r="K22" s="439"/>
      <c r="L22" s="439"/>
      <c r="M22" s="439"/>
      <c r="N22" s="439"/>
    </row>
    <row r="23" spans="1:14" s="145" customFormat="1" ht="81" x14ac:dyDescent="0.3">
      <c r="A23" s="140">
        <v>20</v>
      </c>
      <c r="B23" s="141" t="s">
        <v>111</v>
      </c>
      <c r="C23" s="142" t="s">
        <v>87</v>
      </c>
      <c r="D23" s="146" t="s">
        <v>132</v>
      </c>
      <c r="E23" s="143">
        <f>'на 01.01.2015'!G797</f>
        <v>216266.54</v>
      </c>
      <c r="F23" s="143">
        <f>'на 01.01.2015'!H797</f>
        <v>216266.54</v>
      </c>
      <c r="G23" s="143">
        <f>'на 01.01.2015'!I797</f>
        <v>661.33</v>
      </c>
      <c r="H23" s="143">
        <f>'на 01.01.2015'!K797</f>
        <v>661.33</v>
      </c>
      <c r="I23" s="143">
        <f>G23-H23</f>
        <v>0</v>
      </c>
      <c r="J23" s="147">
        <f>H23/F23</f>
        <v>3.0000000000000001E-3</v>
      </c>
      <c r="K23" s="439" t="b">
        <f>E23='на 01.01.2015'!G797</f>
        <v>1</v>
      </c>
      <c r="L23" s="439" t="b">
        <f>F23='на 01.01.2015'!H797</f>
        <v>1</v>
      </c>
      <c r="M23" s="439" t="b">
        <f>G23='на 01.01.2015'!I797</f>
        <v>1</v>
      </c>
      <c r="N23" s="439" t="b">
        <f>H23='на 01.01.2015'!K797</f>
        <v>1</v>
      </c>
    </row>
    <row r="24" spans="1:14" s="145" customFormat="1" ht="40.5" x14ac:dyDescent="0.3">
      <c r="A24" s="140">
        <v>21</v>
      </c>
      <c r="B24" s="141" t="s">
        <v>95</v>
      </c>
      <c r="C24" s="307" t="s">
        <v>78</v>
      </c>
      <c r="D24" s="238" t="s">
        <v>133</v>
      </c>
      <c r="E24" s="696"/>
      <c r="F24" s="696"/>
      <c r="G24" s="696"/>
      <c r="H24" s="696"/>
      <c r="I24" s="696"/>
      <c r="J24" s="696"/>
    </row>
    <row r="25" spans="1:14" s="145" customFormat="1" ht="40.5" x14ac:dyDescent="0.3">
      <c r="A25" s="140">
        <v>22</v>
      </c>
      <c r="B25" s="141" t="s">
        <v>94</v>
      </c>
      <c r="C25" s="307" t="s">
        <v>215</v>
      </c>
      <c r="D25" s="415" t="s">
        <v>133</v>
      </c>
      <c r="E25" s="697"/>
      <c r="F25" s="697"/>
      <c r="G25" s="697"/>
      <c r="H25" s="697"/>
      <c r="I25" s="697"/>
      <c r="J25" s="697"/>
    </row>
    <row r="26" spans="1:14" s="421" customFormat="1" ht="60.75" customHeight="1" x14ac:dyDescent="0.3">
      <c r="A26" s="419">
        <v>23</v>
      </c>
      <c r="B26" s="420" t="s">
        <v>93</v>
      </c>
      <c r="C26" s="699" t="s">
        <v>529</v>
      </c>
      <c r="D26" s="700"/>
      <c r="E26" s="700"/>
      <c r="F26" s="700"/>
      <c r="G26" s="700"/>
      <c r="H26" s="700"/>
      <c r="I26" s="700"/>
      <c r="J26" s="701"/>
    </row>
    <row r="27" spans="1:14" s="145" customFormat="1" ht="40.5" x14ac:dyDescent="0.3">
      <c r="A27" s="140">
        <v>24</v>
      </c>
      <c r="B27" s="141" t="s">
        <v>110</v>
      </c>
      <c r="C27" s="142" t="s">
        <v>88</v>
      </c>
      <c r="D27" s="142" t="s">
        <v>133</v>
      </c>
      <c r="E27" s="697"/>
      <c r="F27" s="697"/>
      <c r="G27" s="697"/>
      <c r="H27" s="697"/>
      <c r="I27" s="697"/>
      <c r="J27" s="697"/>
    </row>
    <row r="28" spans="1:14" s="145" customFormat="1" ht="60.75" x14ac:dyDescent="0.3">
      <c r="A28" s="140">
        <v>25</v>
      </c>
      <c r="B28" s="141" t="s">
        <v>282</v>
      </c>
      <c r="C28" s="415"/>
      <c r="D28" s="415" t="s">
        <v>133</v>
      </c>
      <c r="E28" s="697"/>
      <c r="F28" s="697"/>
      <c r="G28" s="697"/>
      <c r="H28" s="697"/>
      <c r="I28" s="697"/>
      <c r="J28" s="697"/>
    </row>
    <row r="29" spans="1:14" s="145" customFormat="1" ht="60.75" x14ac:dyDescent="0.3">
      <c r="A29" s="140">
        <v>26</v>
      </c>
      <c r="B29" s="141" t="s">
        <v>283</v>
      </c>
      <c r="C29" s="415"/>
      <c r="D29" s="415" t="s">
        <v>133</v>
      </c>
      <c r="E29" s="697"/>
      <c r="F29" s="697"/>
      <c r="G29" s="697"/>
      <c r="H29" s="697"/>
      <c r="I29" s="697"/>
      <c r="J29" s="697"/>
    </row>
    <row r="30" spans="1:14" ht="102.75" customHeight="1" x14ac:dyDescent="0.3">
      <c r="A30" s="698" t="s">
        <v>544</v>
      </c>
      <c r="B30" s="698"/>
      <c r="C30" s="698"/>
      <c r="D30" s="237" t="s">
        <v>182</v>
      </c>
      <c r="E30" s="137">
        <f>E4+E5+E6+E8+E9+E10+E11+E14+E15+E16+E17+E19+E21+E23</f>
        <v>11666538.76</v>
      </c>
      <c r="F30" s="137">
        <f t="shared" ref="F30:I30" si="1">F4+F5+F6+F8+F9+F10+F11+F14+F15+F16+F17+F19+F21+F23</f>
        <v>11666538.720000001</v>
      </c>
      <c r="G30" s="137">
        <f t="shared" si="1"/>
        <v>255495.84</v>
      </c>
      <c r="H30" s="137">
        <f t="shared" si="1"/>
        <v>179167.26</v>
      </c>
      <c r="I30" s="137">
        <f t="shared" si="1"/>
        <v>76328.58</v>
      </c>
      <c r="J30" s="138">
        <f>H30/F30</f>
        <v>0.02</v>
      </c>
      <c r="L30" s="145"/>
    </row>
    <row r="36" spans="2:10" x14ac:dyDescent="0.25">
      <c r="B36"/>
      <c r="E36" t="b">
        <f>E30='на 01.01.2015'!G11</f>
        <v>1</v>
      </c>
      <c r="F36" t="b">
        <f>F30='на 01.01.2015'!H11</f>
        <v>1</v>
      </c>
      <c r="G36" t="b">
        <f>G30='на 01.01.2015'!I11</f>
        <v>1</v>
      </c>
      <c r="H36" t="b">
        <f>H30='на 01.01.2015'!K11</f>
        <v>1</v>
      </c>
      <c r="I36" s="406" t="b">
        <f>'на 01.01.2015'!R11=I30</f>
        <v>1</v>
      </c>
      <c r="J36" t="b">
        <f>J30='на 01.01.2015'!L11</f>
        <v>1</v>
      </c>
    </row>
  </sheetData>
  <autoFilter ref="A3:D30"/>
  <mergeCells count="14">
    <mergeCell ref="A1:J1"/>
    <mergeCell ref="E24:J24"/>
    <mergeCell ref="E7:J7"/>
    <mergeCell ref="A30:C30"/>
    <mergeCell ref="E12:J12"/>
    <mergeCell ref="E20:J20"/>
    <mergeCell ref="E22:J22"/>
    <mergeCell ref="E27:J27"/>
    <mergeCell ref="E13:J13"/>
    <mergeCell ref="E28:J28"/>
    <mergeCell ref="E29:J29"/>
    <mergeCell ref="E18:J18"/>
    <mergeCell ref="E25:J25"/>
    <mergeCell ref="C26:J26"/>
  </mergeCells>
  <pageMargins left="1.1023622047244095" right="0.70866141732283472" top="0.74803149606299213" bottom="0.74803149606299213" header="0.31496062992125984" footer="0.31496062992125984"/>
  <pageSetup paperSize="8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22" zoomScale="80" zoomScaleNormal="80" workbookViewId="0">
      <selection activeCell="L9" sqref="L9"/>
    </sheetView>
  </sheetViews>
  <sheetFormatPr defaultRowHeight="15.75" x14ac:dyDescent="0.25"/>
  <cols>
    <col min="1" max="1" width="4" customWidth="1"/>
    <col min="2" max="2" width="89" style="62" customWidth="1"/>
    <col min="3" max="3" width="21" customWidth="1"/>
    <col min="4" max="4" width="18.625" customWidth="1"/>
    <col min="5" max="6" width="15.125" hidden="1" customWidth="1"/>
    <col min="7" max="7" width="13.625" hidden="1" customWidth="1"/>
    <col min="8" max="8" width="13.5" hidden="1" customWidth="1"/>
    <col min="9" max="9" width="13" hidden="1" customWidth="1"/>
    <col min="10" max="10" width="14.875" hidden="1" customWidth="1"/>
    <col min="12" max="12" width="11.75" bestFit="1" customWidth="1"/>
  </cols>
  <sheetData>
    <row r="1" spans="1:10" ht="40.5" customHeight="1" x14ac:dyDescent="0.25">
      <c r="A1" s="705" t="s">
        <v>194</v>
      </c>
      <c r="B1" s="705"/>
      <c r="C1" s="705"/>
      <c r="D1" s="705"/>
      <c r="E1" s="705"/>
      <c r="F1" s="705"/>
      <c r="G1" s="705"/>
      <c r="H1" s="705"/>
      <c r="I1" s="705"/>
      <c r="J1" s="705"/>
    </row>
    <row r="2" spans="1:10" x14ac:dyDescent="0.25">
      <c r="J2" s="139" t="s">
        <v>187</v>
      </c>
    </row>
    <row r="3" spans="1:10" ht="72" customHeight="1" x14ac:dyDescent="0.25">
      <c r="A3" s="61" t="s">
        <v>12</v>
      </c>
      <c r="B3" s="61" t="s">
        <v>70</v>
      </c>
      <c r="C3" s="61" t="s">
        <v>176</v>
      </c>
      <c r="D3" s="61" t="s">
        <v>90</v>
      </c>
      <c r="E3" s="133" t="s">
        <v>177</v>
      </c>
      <c r="F3" s="134" t="s">
        <v>178</v>
      </c>
      <c r="G3" s="135" t="s">
        <v>179</v>
      </c>
      <c r="H3" s="134" t="s">
        <v>180</v>
      </c>
      <c r="I3" s="134" t="s">
        <v>181</v>
      </c>
      <c r="J3" s="136" t="s">
        <v>10</v>
      </c>
    </row>
    <row r="4" spans="1:10" s="145" customFormat="1" ht="40.5" x14ac:dyDescent="0.3">
      <c r="A4" s="140">
        <v>1</v>
      </c>
      <c r="B4" s="141" t="s">
        <v>91</v>
      </c>
      <c r="C4" s="142" t="s">
        <v>74</v>
      </c>
      <c r="D4" s="142" t="s">
        <v>132</v>
      </c>
      <c r="E4" s="143">
        <f>'на 01.01.2015'!G311</f>
        <v>8743.1</v>
      </c>
      <c r="F4" s="143">
        <f>'на 01.01.2015'!H311</f>
        <v>8743.1</v>
      </c>
      <c r="G4" s="142">
        <f>'на 01.01.2015'!I311</f>
        <v>550</v>
      </c>
      <c r="H4" s="143">
        <f>'на 01.01.2015'!K311</f>
        <v>389</v>
      </c>
      <c r="I4" s="143">
        <f>G4-H4</f>
        <v>161</v>
      </c>
      <c r="J4" s="144">
        <f>H4/F4</f>
        <v>0.04</v>
      </c>
    </row>
    <row r="5" spans="1:10" s="145" customFormat="1" ht="40.5" x14ac:dyDescent="0.3">
      <c r="A5" s="140">
        <v>2</v>
      </c>
      <c r="B5" s="141" t="s">
        <v>92</v>
      </c>
      <c r="C5" s="142" t="s">
        <v>75</v>
      </c>
      <c r="D5" s="146" t="s">
        <v>132</v>
      </c>
      <c r="E5" s="143">
        <f>'на 01.01.2015'!G207</f>
        <v>114857.61</v>
      </c>
      <c r="F5" s="143">
        <f>'на 01.01.2015'!H207</f>
        <v>114857.57</v>
      </c>
      <c r="G5" s="143">
        <f>'на 01.01.2015'!I207</f>
        <v>0</v>
      </c>
      <c r="H5" s="143">
        <f>'на 01.01.2015'!K207</f>
        <v>0</v>
      </c>
      <c r="I5" s="143">
        <f>G5-H5</f>
        <v>0</v>
      </c>
      <c r="J5" s="147">
        <f t="shared" ref="J5:J27" si="0">H5/F5</f>
        <v>0</v>
      </c>
    </row>
    <row r="6" spans="1:10" s="145" customFormat="1" ht="60.75" x14ac:dyDescent="0.3">
      <c r="A6" s="140">
        <v>3</v>
      </c>
      <c r="B6" s="141" t="s">
        <v>93</v>
      </c>
      <c r="C6" s="142" t="s">
        <v>76</v>
      </c>
      <c r="D6" s="151" t="s">
        <v>133</v>
      </c>
      <c r="E6" s="702"/>
      <c r="F6" s="703"/>
      <c r="G6" s="703"/>
      <c r="H6" s="703"/>
      <c r="I6" s="703"/>
      <c r="J6" s="704"/>
    </row>
    <row r="7" spans="1:10" s="145" customFormat="1" ht="40.5" x14ac:dyDescent="0.3">
      <c r="A7" s="140">
        <v>4</v>
      </c>
      <c r="B7" s="141" t="s">
        <v>94</v>
      </c>
      <c r="C7" s="142" t="s">
        <v>77</v>
      </c>
      <c r="D7" s="142" t="s">
        <v>132</v>
      </c>
      <c r="E7" s="143">
        <f>'на 01.01.2015'!G863</f>
        <v>0</v>
      </c>
      <c r="F7" s="143">
        <f>'на 01.01.2015'!H863</f>
        <v>0</v>
      </c>
      <c r="G7" s="143">
        <f>'на 01.01.2015'!I863</f>
        <v>0</v>
      </c>
      <c r="H7" s="143">
        <f>'на 01.01.2015'!K863</f>
        <v>0</v>
      </c>
      <c r="I7" s="143">
        <f>G7-H7</f>
        <v>0</v>
      </c>
      <c r="J7" s="144" t="e">
        <f t="shared" si="0"/>
        <v>#DIV/0!</v>
      </c>
    </row>
    <row r="8" spans="1:10" s="145" customFormat="1" ht="40.5" x14ac:dyDescent="0.3">
      <c r="A8" s="140">
        <v>5</v>
      </c>
      <c r="B8" s="141" t="s">
        <v>95</v>
      </c>
      <c r="C8" s="142" t="s">
        <v>78</v>
      </c>
      <c r="D8" s="152" t="s">
        <v>133</v>
      </c>
      <c r="E8" s="706"/>
      <c r="F8" s="707"/>
      <c r="G8" s="707"/>
      <c r="H8" s="707"/>
      <c r="I8" s="707"/>
      <c r="J8" s="708"/>
    </row>
    <row r="9" spans="1:10" s="145" customFormat="1" ht="60.75" x14ac:dyDescent="0.3">
      <c r="A9" s="140">
        <v>6</v>
      </c>
      <c r="B9" s="141" t="s">
        <v>96</v>
      </c>
      <c r="C9" s="142" t="s">
        <v>79</v>
      </c>
      <c r="D9" s="142" t="s">
        <v>132</v>
      </c>
      <c r="E9" s="143">
        <f>'на 01.01.2015'!G581</f>
        <v>53037.5</v>
      </c>
      <c r="F9" s="143">
        <f>'на 01.01.2015'!H581</f>
        <v>53037.5</v>
      </c>
      <c r="G9" s="143">
        <f>'на 01.01.2015'!I581</f>
        <v>1528.5</v>
      </c>
      <c r="H9" s="143">
        <f>'на 01.01.2015'!K581</f>
        <v>1009.87</v>
      </c>
      <c r="I9" s="143">
        <f t="shared" ref="I9:I13" si="1">G9-H9</f>
        <v>518.63</v>
      </c>
      <c r="J9" s="144">
        <f t="shared" si="0"/>
        <v>0.02</v>
      </c>
    </row>
    <row r="10" spans="1:10" s="145" customFormat="1" ht="60.75" x14ac:dyDescent="0.3">
      <c r="A10" s="140">
        <v>7</v>
      </c>
      <c r="B10" s="141" t="s">
        <v>97</v>
      </c>
      <c r="C10" s="142" t="s">
        <v>80</v>
      </c>
      <c r="D10" s="142" t="s">
        <v>132</v>
      </c>
      <c r="E10" s="143">
        <f>'на 01.01.2015'!G485</f>
        <v>162387.47</v>
      </c>
      <c r="F10" s="143">
        <f>'на 01.01.2015'!H485</f>
        <v>162387.47</v>
      </c>
      <c r="G10" s="143">
        <f>'на 01.01.2015'!I485</f>
        <v>0</v>
      </c>
      <c r="H10" s="143">
        <f>'на 01.01.2015'!K485</f>
        <v>0</v>
      </c>
      <c r="I10" s="143">
        <f t="shared" si="1"/>
        <v>0</v>
      </c>
      <c r="J10" s="144">
        <f t="shared" si="0"/>
        <v>0</v>
      </c>
    </row>
    <row r="11" spans="1:10" s="145" customFormat="1" ht="40.5" x14ac:dyDescent="0.3">
      <c r="A11" s="140">
        <v>8</v>
      </c>
      <c r="B11" s="141" t="s">
        <v>98</v>
      </c>
      <c r="C11" s="142" t="s">
        <v>74</v>
      </c>
      <c r="D11" s="142" t="s">
        <v>132</v>
      </c>
      <c r="E11" s="143">
        <f>'на 01.01.2015'!G647</f>
        <v>6078</v>
      </c>
      <c r="F11" s="143">
        <f>'на 01.01.2015'!H647</f>
        <v>6078</v>
      </c>
      <c r="G11" s="143">
        <f>'на 01.01.2015'!I647</f>
        <v>0</v>
      </c>
      <c r="H11" s="143">
        <f>'на 01.01.2015'!K647</f>
        <v>0</v>
      </c>
      <c r="I11" s="143">
        <f t="shared" si="1"/>
        <v>0</v>
      </c>
      <c r="J11" s="144">
        <f t="shared" si="0"/>
        <v>0</v>
      </c>
    </row>
    <row r="12" spans="1:10" s="145" customFormat="1" ht="40.5" x14ac:dyDescent="0.3">
      <c r="A12" s="140">
        <v>9</v>
      </c>
      <c r="B12" s="141" t="s">
        <v>99</v>
      </c>
      <c r="C12" s="142" t="s">
        <v>81</v>
      </c>
      <c r="D12" s="146" t="s">
        <v>132</v>
      </c>
      <c r="E12" s="143">
        <f>'на 01.01.2015'!G35</f>
        <v>8150707.1699999999</v>
      </c>
      <c r="F12" s="143">
        <f>'на 01.01.2015'!H35</f>
        <v>8150707.1699999999</v>
      </c>
      <c r="G12" s="143">
        <f>'на 01.01.2015'!I35</f>
        <v>205336</v>
      </c>
      <c r="H12" s="143">
        <f>'на 01.01.2015'!K35</f>
        <v>169557.53</v>
      </c>
      <c r="I12" s="143">
        <f t="shared" si="1"/>
        <v>35778.47</v>
      </c>
      <c r="J12" s="144">
        <f t="shared" si="0"/>
        <v>0.02</v>
      </c>
    </row>
    <row r="13" spans="1:10" s="145" customFormat="1" ht="40.5" x14ac:dyDescent="0.3">
      <c r="A13" s="140">
        <v>10</v>
      </c>
      <c r="B13" s="141" t="s">
        <v>100</v>
      </c>
      <c r="C13" s="142" t="s">
        <v>82</v>
      </c>
      <c r="D13" s="146" t="s">
        <v>132</v>
      </c>
      <c r="E13" s="143">
        <f>'на 01.01.2015'!G149</f>
        <v>833459.98</v>
      </c>
      <c r="F13" s="143">
        <f>'на 01.01.2015'!H149</f>
        <v>833459.98</v>
      </c>
      <c r="G13" s="143">
        <f>'на 01.01.2015'!I149</f>
        <v>44000</v>
      </c>
      <c r="H13" s="143">
        <f>'на 01.01.2015'!K149</f>
        <v>4129.5200000000004</v>
      </c>
      <c r="I13" s="143">
        <f t="shared" si="1"/>
        <v>39870.480000000003</v>
      </c>
      <c r="J13" s="144">
        <f t="shared" si="0"/>
        <v>0</v>
      </c>
    </row>
    <row r="14" spans="1:10" s="145" customFormat="1" ht="40.5" x14ac:dyDescent="0.3">
      <c r="A14" s="140">
        <v>11</v>
      </c>
      <c r="B14" s="141" t="s">
        <v>101</v>
      </c>
      <c r="C14" s="142" t="s">
        <v>82</v>
      </c>
      <c r="D14" s="151" t="s">
        <v>133</v>
      </c>
      <c r="E14" s="702"/>
      <c r="F14" s="703"/>
      <c r="G14" s="703"/>
      <c r="H14" s="703"/>
      <c r="I14" s="703"/>
      <c r="J14" s="704"/>
    </row>
    <row r="15" spans="1:10" s="145" customFormat="1" ht="40.5" x14ac:dyDescent="0.3">
      <c r="A15" s="140">
        <v>12</v>
      </c>
      <c r="B15" s="141" t="s">
        <v>102</v>
      </c>
      <c r="C15" s="142" t="s">
        <v>75</v>
      </c>
      <c r="D15" s="146" t="s">
        <v>132</v>
      </c>
      <c r="E15" s="143">
        <f>'на 01.01.2015'!G281</f>
        <v>406429</v>
      </c>
      <c r="F15" s="143">
        <f>'на 01.01.2015'!H281</f>
        <v>406429</v>
      </c>
      <c r="G15" s="143">
        <f>'на 01.01.2015'!I281</f>
        <v>0</v>
      </c>
      <c r="H15" s="143">
        <f>'на 01.01.2015'!K281</f>
        <v>0</v>
      </c>
      <c r="I15" s="143">
        <f>G15-H15</f>
        <v>0</v>
      </c>
      <c r="J15" s="144">
        <f t="shared" si="0"/>
        <v>0</v>
      </c>
    </row>
    <row r="16" spans="1:10" s="145" customFormat="1" ht="40.5" x14ac:dyDescent="0.3">
      <c r="A16" s="140">
        <v>13</v>
      </c>
      <c r="B16" s="141" t="s">
        <v>103</v>
      </c>
      <c r="C16" s="142" t="s">
        <v>83</v>
      </c>
      <c r="D16" s="151" t="s">
        <v>133</v>
      </c>
      <c r="E16" s="702"/>
      <c r="F16" s="703"/>
      <c r="G16" s="703"/>
      <c r="H16" s="703"/>
      <c r="I16" s="703"/>
      <c r="J16" s="704"/>
    </row>
    <row r="17" spans="1:12" s="145" customFormat="1" ht="60.75" x14ac:dyDescent="0.3">
      <c r="A17" s="140">
        <v>14</v>
      </c>
      <c r="B17" s="141" t="s">
        <v>104</v>
      </c>
      <c r="C17" s="142" t="s">
        <v>79</v>
      </c>
      <c r="D17" s="146" t="s">
        <v>132</v>
      </c>
      <c r="E17" s="143">
        <f>'на 01.01.2015'!G623</f>
        <v>208.7</v>
      </c>
      <c r="F17" s="143">
        <f>'на 01.01.2015'!H623</f>
        <v>208.7</v>
      </c>
      <c r="G17" s="143">
        <f>'на 01.01.2015'!I623</f>
        <v>0</v>
      </c>
      <c r="H17" s="143">
        <f>'на 01.01.2015'!K623</f>
        <v>0</v>
      </c>
      <c r="I17" s="143">
        <f>G17-H17</f>
        <v>0</v>
      </c>
      <c r="J17" s="144">
        <f t="shared" si="0"/>
        <v>0</v>
      </c>
    </row>
    <row r="18" spans="1:12" s="145" customFormat="1" ht="40.5" x14ac:dyDescent="0.3">
      <c r="A18" s="140">
        <v>15</v>
      </c>
      <c r="B18" s="141" t="s">
        <v>105</v>
      </c>
      <c r="C18" s="142" t="s">
        <v>84</v>
      </c>
      <c r="D18" s="142" t="s">
        <v>132</v>
      </c>
      <c r="E18" s="143">
        <f>'на 01.01.2015'!G641</f>
        <v>0</v>
      </c>
      <c r="F18" s="143">
        <f>'на 01.01.2015'!H641</f>
        <v>0</v>
      </c>
      <c r="G18" s="143">
        <f>'на 01.01.2015'!I641</f>
        <v>0</v>
      </c>
      <c r="H18" s="143">
        <f>'на 01.01.2015'!K641</f>
        <v>0</v>
      </c>
      <c r="I18" s="143">
        <f>G18-H18</f>
        <v>0</v>
      </c>
      <c r="J18" s="144" t="e">
        <f t="shared" si="0"/>
        <v>#DIV/0!</v>
      </c>
    </row>
    <row r="19" spans="1:12" s="145" customFormat="1" ht="40.5" x14ac:dyDescent="0.3">
      <c r="A19" s="140">
        <v>16</v>
      </c>
      <c r="B19" s="141" t="s">
        <v>106</v>
      </c>
      <c r="C19" s="142" t="s">
        <v>85</v>
      </c>
      <c r="D19" s="151" t="s">
        <v>133</v>
      </c>
      <c r="E19" s="702"/>
      <c r="F19" s="703"/>
      <c r="G19" s="703"/>
      <c r="H19" s="703"/>
      <c r="I19" s="703"/>
      <c r="J19" s="704"/>
    </row>
    <row r="20" spans="1:12" s="145" customFormat="1" ht="40.5" x14ac:dyDescent="0.3">
      <c r="A20" s="140">
        <v>17</v>
      </c>
      <c r="B20" s="141" t="s">
        <v>113</v>
      </c>
      <c r="C20" s="142" t="s">
        <v>86</v>
      </c>
      <c r="D20" s="146" t="s">
        <v>132</v>
      </c>
      <c r="E20" s="143">
        <f>'на 01.01.2015'!G761</f>
        <v>528435.53</v>
      </c>
      <c r="F20" s="143">
        <f>'на 01.01.2015'!H761</f>
        <v>528435.53</v>
      </c>
      <c r="G20" s="143">
        <f>'на 01.01.2015'!I761</f>
        <v>0</v>
      </c>
      <c r="H20" s="143">
        <f>'на 01.01.2015'!K761</f>
        <v>0</v>
      </c>
      <c r="I20" s="143">
        <f>G20-H20</f>
        <v>0</v>
      </c>
      <c r="J20" s="144">
        <f t="shared" si="0"/>
        <v>0</v>
      </c>
    </row>
    <row r="21" spans="1:12" s="145" customFormat="1" ht="40.5" x14ac:dyDescent="0.3">
      <c r="A21" s="140">
        <v>18</v>
      </c>
      <c r="B21" s="141" t="s">
        <v>112</v>
      </c>
      <c r="C21" s="142" t="s">
        <v>87</v>
      </c>
      <c r="D21" s="151" t="s">
        <v>133</v>
      </c>
      <c r="E21" s="702"/>
      <c r="F21" s="703"/>
      <c r="G21" s="703"/>
      <c r="H21" s="703"/>
      <c r="I21" s="703"/>
      <c r="J21" s="704"/>
    </row>
    <row r="22" spans="1:12" s="145" customFormat="1" ht="60.75" x14ac:dyDescent="0.3">
      <c r="A22" s="140">
        <v>19</v>
      </c>
      <c r="B22" s="141" t="s">
        <v>111</v>
      </c>
      <c r="C22" s="142" t="s">
        <v>87</v>
      </c>
      <c r="D22" s="146" t="s">
        <v>132</v>
      </c>
      <c r="E22" s="143">
        <f>'на 01.01.2015'!G797</f>
        <v>216266.54</v>
      </c>
      <c r="F22" s="143">
        <f>'на 01.01.2015'!H797</f>
        <v>216266.54</v>
      </c>
      <c r="G22" s="143">
        <f>'на 01.01.2015'!I797</f>
        <v>661.33</v>
      </c>
      <c r="H22" s="143">
        <f>'на 01.01.2015'!K797</f>
        <v>661.33</v>
      </c>
      <c r="I22" s="143">
        <f>G22-H22</f>
        <v>0</v>
      </c>
      <c r="J22" s="144">
        <f t="shared" si="0"/>
        <v>0</v>
      </c>
    </row>
    <row r="23" spans="1:12" s="145" customFormat="1" ht="40.5" x14ac:dyDescent="0.3">
      <c r="A23" s="140">
        <v>20</v>
      </c>
      <c r="B23" s="141" t="s">
        <v>110</v>
      </c>
      <c r="C23" s="142" t="s">
        <v>88</v>
      </c>
      <c r="D23" s="151" t="s">
        <v>133</v>
      </c>
      <c r="E23" s="702"/>
      <c r="F23" s="703"/>
      <c r="G23" s="703"/>
      <c r="H23" s="703"/>
      <c r="I23" s="703"/>
      <c r="J23" s="704"/>
    </row>
    <row r="24" spans="1:12" s="145" customFormat="1" ht="60.75" x14ac:dyDescent="0.3">
      <c r="A24" s="140">
        <v>21</v>
      </c>
      <c r="B24" s="141" t="s">
        <v>109</v>
      </c>
      <c r="C24" s="142" t="s">
        <v>89</v>
      </c>
      <c r="D24" s="142" t="s">
        <v>132</v>
      </c>
      <c r="E24" s="143">
        <f>'на 01.01.2015'!G365</f>
        <v>18625.2</v>
      </c>
      <c r="F24" s="143">
        <f>'на 01.01.2015'!H365</f>
        <v>18625.2</v>
      </c>
      <c r="G24" s="143">
        <f>'на 01.01.2015'!I365</f>
        <v>0</v>
      </c>
      <c r="H24" s="143">
        <f>'на 01.01.2015'!K365</f>
        <v>0</v>
      </c>
      <c r="I24" s="143">
        <f>G24-H24</f>
        <v>0</v>
      </c>
      <c r="J24" s="144">
        <f t="shared" si="0"/>
        <v>0</v>
      </c>
    </row>
    <row r="25" spans="1:12" s="145" customFormat="1" ht="20.25" x14ac:dyDescent="0.3">
      <c r="A25" s="140">
        <v>22</v>
      </c>
      <c r="B25" s="141" t="s">
        <v>108</v>
      </c>
      <c r="C25" s="142" t="s">
        <v>82</v>
      </c>
      <c r="D25" s="146" t="s">
        <v>132</v>
      </c>
      <c r="E25" s="143">
        <f>'на 01.01.2015'!G17</f>
        <v>620276.54</v>
      </c>
      <c r="F25" s="143">
        <f>'на 01.01.2015'!H17</f>
        <v>620276.54</v>
      </c>
      <c r="G25" s="143">
        <f>'на 01.01.2015'!I17</f>
        <v>0</v>
      </c>
      <c r="H25" s="143">
        <f>'на 01.01.2015'!K17</f>
        <v>0</v>
      </c>
      <c r="I25" s="143">
        <f>G25-H25</f>
        <v>0</v>
      </c>
      <c r="J25" s="144">
        <f t="shared" si="0"/>
        <v>0</v>
      </c>
    </row>
    <row r="26" spans="1:12" s="145" customFormat="1" ht="40.5" x14ac:dyDescent="0.3">
      <c r="A26" s="148">
        <v>23</v>
      </c>
      <c r="B26" s="149" t="s">
        <v>107</v>
      </c>
      <c r="C26" s="148" t="s">
        <v>80</v>
      </c>
      <c r="D26" s="142" t="s">
        <v>132</v>
      </c>
      <c r="E26" s="143">
        <f>'на 01.01.2015'!G401</f>
        <v>547026.42000000004</v>
      </c>
      <c r="F26" s="143">
        <f>'на 01.01.2015'!H401</f>
        <v>547026.42000000004</v>
      </c>
      <c r="G26" s="143">
        <f>'на 01.01.2015'!I401</f>
        <v>3420.01</v>
      </c>
      <c r="H26" s="143">
        <f>'на 01.01.2015'!K401</f>
        <v>3420.01</v>
      </c>
      <c r="I26" s="143">
        <f>G26-H26</f>
        <v>0</v>
      </c>
      <c r="J26" s="150">
        <f t="shared" si="0"/>
        <v>6.3E-3</v>
      </c>
    </row>
    <row r="27" spans="1:12" ht="79.5" customHeight="1" x14ac:dyDescent="0.3">
      <c r="A27" s="698" t="s">
        <v>192</v>
      </c>
      <c r="B27" s="698"/>
      <c r="C27" s="698"/>
      <c r="D27" s="153" t="s">
        <v>182</v>
      </c>
      <c r="E27" s="137">
        <f>E4+E5+E7+E9+E10+E11+E12+E13+E15+E17+E18+E20+E22+E24+E25+E26</f>
        <v>11666538.76</v>
      </c>
      <c r="F27" s="137">
        <f>F4+F5+F7+F9+F10+F11+F12+F13+F15+F17+F18+F20+F22+F24+F25+F26</f>
        <v>11666538.720000001</v>
      </c>
      <c r="G27" s="137">
        <f>G4+G5+G7+G9+G10+G11+G12+G13+G15+G17+G18+G20+G22+G24+G25+G26</f>
        <v>255495.84</v>
      </c>
      <c r="H27" s="137">
        <f>H4+H5+H7+H9+H10+H11+H12+H13+H15+H17+H18+H20+H22+H24+H25+H26</f>
        <v>179167.26</v>
      </c>
      <c r="I27" s="137">
        <f>I4+I5+I7+I9+I10+I11+I12+I13+I15+I17+I18+I20+I22+I24+I25+I26</f>
        <v>76328.58</v>
      </c>
      <c r="J27" s="138">
        <f t="shared" si="0"/>
        <v>0.02</v>
      </c>
      <c r="L27" s="145"/>
    </row>
    <row r="33" spans="5:10" customFormat="1" x14ac:dyDescent="0.25">
      <c r="E33" t="b">
        <f>E27='на 01.01.2015'!G11</f>
        <v>1</v>
      </c>
      <c r="F33" t="b">
        <f>F27='на 01.01.2015'!H11</f>
        <v>1</v>
      </c>
      <c r="G33" t="b">
        <f>G27='на 01.01.2015'!I11</f>
        <v>1</v>
      </c>
      <c r="H33" t="b">
        <f>H27='на 01.01.2015'!K11</f>
        <v>1</v>
      </c>
      <c r="J33" t="b">
        <f>J27='на 01.01.2015'!L11</f>
        <v>1</v>
      </c>
    </row>
  </sheetData>
  <mergeCells count="9">
    <mergeCell ref="E21:J21"/>
    <mergeCell ref="E23:J23"/>
    <mergeCell ref="A27:C27"/>
    <mergeCell ref="A1:J1"/>
    <mergeCell ref="E6:J6"/>
    <mergeCell ref="E8:J8"/>
    <mergeCell ref="E14:J14"/>
    <mergeCell ref="E16:J16"/>
    <mergeCell ref="E19:J19"/>
  </mergeCells>
  <pageMargins left="0.98" right="0.31496062992125984" top="0.69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view="pageBreakPreview" topLeftCell="B1" zoomScale="32" zoomScaleNormal="39" zoomScaleSheetLayoutView="32" workbookViewId="0">
      <selection activeCell="I11" sqref="I11"/>
    </sheetView>
  </sheetViews>
  <sheetFormatPr defaultRowHeight="45.75" x14ac:dyDescent="0.65"/>
  <cols>
    <col min="1" max="1" width="0" style="338" hidden="1" customWidth="1"/>
    <col min="2" max="2" width="16.375" style="338" customWidth="1"/>
    <col min="3" max="3" width="62.125" style="358" customWidth="1"/>
    <col min="4" max="4" width="44.625" style="344" customWidth="1"/>
    <col min="5" max="5" width="40.5" customWidth="1"/>
    <col min="6" max="6" width="45" customWidth="1"/>
    <col min="7" max="7" width="40.625" customWidth="1"/>
    <col min="8" max="9" width="43.375" customWidth="1"/>
    <col min="10" max="10" width="104" customWidth="1"/>
  </cols>
  <sheetData>
    <row r="2" spans="1:10" x14ac:dyDescent="0.65">
      <c r="C2" s="716" t="s">
        <v>270</v>
      </c>
      <c r="D2" s="716"/>
      <c r="E2" s="716"/>
      <c r="F2" s="716"/>
      <c r="G2" s="716"/>
      <c r="H2" s="716"/>
      <c r="I2" s="716"/>
      <c r="J2" s="716"/>
    </row>
    <row r="3" spans="1:10" x14ac:dyDescent="0.65">
      <c r="C3" s="717" t="s">
        <v>267</v>
      </c>
      <c r="D3" s="717"/>
      <c r="E3" s="717"/>
      <c r="F3" s="717"/>
      <c r="G3" s="717"/>
      <c r="H3" s="717"/>
      <c r="I3" s="717"/>
      <c r="J3" s="717"/>
    </row>
    <row r="4" spans="1:10" x14ac:dyDescent="0.65">
      <c r="C4" s="343"/>
      <c r="D4" s="345"/>
      <c r="E4" s="343"/>
      <c r="F4" s="343"/>
      <c r="G4" s="343"/>
      <c r="H4" s="343"/>
      <c r="I4" s="400"/>
    </row>
    <row r="5" spans="1:10" ht="288.75" customHeight="1" x14ac:dyDescent="0.65">
      <c r="A5" s="339"/>
      <c r="B5" s="347" t="s">
        <v>12</v>
      </c>
      <c r="C5" s="347" t="s">
        <v>253</v>
      </c>
      <c r="D5" s="347" t="s">
        <v>13</v>
      </c>
      <c r="E5" s="347" t="s">
        <v>254</v>
      </c>
      <c r="F5" s="347" t="s">
        <v>271</v>
      </c>
      <c r="G5" s="347" t="s">
        <v>272</v>
      </c>
      <c r="H5" s="347" t="s">
        <v>273</v>
      </c>
      <c r="I5" s="347" t="s">
        <v>278</v>
      </c>
      <c r="J5" s="347" t="s">
        <v>274</v>
      </c>
    </row>
    <row r="6" spans="1:10" s="344" customFormat="1" ht="45" customHeight="1" x14ac:dyDescent="0.5">
      <c r="A6" s="351"/>
      <c r="B6" s="348">
        <v>1</v>
      </c>
      <c r="C6" s="399">
        <v>2</v>
      </c>
      <c r="D6" s="342">
        <v>3</v>
      </c>
      <c r="E6" s="342">
        <v>4</v>
      </c>
      <c r="F6" s="342">
        <v>5</v>
      </c>
      <c r="G6" s="342">
        <v>6</v>
      </c>
      <c r="H6" s="342">
        <v>7</v>
      </c>
      <c r="I6" s="342">
        <v>8</v>
      </c>
      <c r="J6" s="342">
        <v>9</v>
      </c>
    </row>
    <row r="7" spans="1:10" ht="45.75" customHeight="1" x14ac:dyDescent="0.65">
      <c r="A7" s="339"/>
      <c r="B7" s="718" t="s">
        <v>255</v>
      </c>
      <c r="C7" s="719"/>
      <c r="D7" s="352" t="s">
        <v>6</v>
      </c>
      <c r="E7" s="353">
        <f t="shared" ref="E7:F9" si="0">E10+E13+E16+E19+E22+E25+E28+E31+E34+E37</f>
        <v>792290.02</v>
      </c>
      <c r="F7" s="353">
        <f t="shared" si="0"/>
        <v>806467.47</v>
      </c>
      <c r="G7" s="401">
        <f t="shared" ref="G7:G14" si="1">F7/E7</f>
        <v>1.02</v>
      </c>
      <c r="H7" s="353">
        <f t="shared" ref="H7:I7" si="2">H10+H13+H16+H19+H22+H25+H28+H31+H34+H37</f>
        <v>-14177.45</v>
      </c>
      <c r="I7" s="353">
        <f t="shared" si="2"/>
        <v>0</v>
      </c>
      <c r="J7" s="709"/>
    </row>
    <row r="8" spans="1:10" ht="45.75" customHeight="1" x14ac:dyDescent="0.65">
      <c r="A8" s="339"/>
      <c r="B8" s="720"/>
      <c r="C8" s="721"/>
      <c r="D8" s="354" t="s">
        <v>256</v>
      </c>
      <c r="E8" s="355">
        <f t="shared" si="0"/>
        <v>713060</v>
      </c>
      <c r="F8" s="355">
        <f t="shared" si="0"/>
        <v>713058.35</v>
      </c>
      <c r="G8" s="402">
        <f t="shared" si="1"/>
        <v>1</v>
      </c>
      <c r="H8" s="355">
        <f>H11+H14+H17+H20+H23+H26+H29+H32+H35+H38</f>
        <v>1.65</v>
      </c>
      <c r="I8" s="355">
        <f>I11+I14+I17+I20+I23+I26+I29+I32+I35+I38</f>
        <v>0</v>
      </c>
      <c r="J8" s="709"/>
    </row>
    <row r="9" spans="1:10" ht="45.75" customHeight="1" x14ac:dyDescent="0.65">
      <c r="A9" s="339"/>
      <c r="B9" s="722"/>
      <c r="C9" s="723"/>
      <c r="D9" s="354" t="s">
        <v>257</v>
      </c>
      <c r="E9" s="355">
        <f t="shared" si="0"/>
        <v>79230.02</v>
      </c>
      <c r="F9" s="355">
        <f t="shared" si="0"/>
        <v>93409.12</v>
      </c>
      <c r="G9" s="402">
        <f t="shared" si="1"/>
        <v>1.18</v>
      </c>
      <c r="H9" s="355">
        <f>H12+H15+H18+H21+H24+H27+H30+H33+H36+H39</f>
        <v>-14179.1</v>
      </c>
      <c r="I9" s="355">
        <f>I12+I15+I18+I21+I24+I27+I30+I33+I36+I39</f>
        <v>0</v>
      </c>
      <c r="J9" s="709"/>
    </row>
    <row r="10" spans="1:10" ht="106.5" customHeight="1" x14ac:dyDescent="0.65">
      <c r="A10" s="339"/>
      <c r="B10" s="710">
        <v>1</v>
      </c>
      <c r="C10" s="713" t="s">
        <v>258</v>
      </c>
      <c r="D10" s="346" t="s">
        <v>6</v>
      </c>
      <c r="E10" s="349">
        <f>E11+E12</f>
        <v>118889</v>
      </c>
      <c r="F10" s="349">
        <f>F11+F12</f>
        <v>118889</v>
      </c>
      <c r="G10" s="403">
        <f t="shared" si="1"/>
        <v>1</v>
      </c>
      <c r="H10" s="349">
        <f t="shared" ref="H10:I10" si="3">H11+H12</f>
        <v>0</v>
      </c>
      <c r="I10" s="349">
        <f t="shared" si="3"/>
        <v>0</v>
      </c>
      <c r="J10" s="709"/>
    </row>
    <row r="11" spans="1:10" ht="106.5" customHeight="1" x14ac:dyDescent="0.65">
      <c r="A11" s="339">
        <v>1</v>
      </c>
      <c r="B11" s="711"/>
      <c r="C11" s="714"/>
      <c r="D11" s="342" t="s">
        <v>256</v>
      </c>
      <c r="E11" s="350">
        <v>107000</v>
      </c>
      <c r="F11" s="350">
        <v>107000</v>
      </c>
      <c r="G11" s="404">
        <f>F11/E11</f>
        <v>1</v>
      </c>
      <c r="H11" s="350">
        <f>E11-F11</f>
        <v>0</v>
      </c>
      <c r="I11" s="350">
        <v>0</v>
      </c>
      <c r="J11" s="709"/>
    </row>
    <row r="12" spans="1:10" ht="106.5" customHeight="1" x14ac:dyDescent="0.65">
      <c r="A12" s="339"/>
      <c r="B12" s="712"/>
      <c r="C12" s="715"/>
      <c r="D12" s="342" t="s">
        <v>257</v>
      </c>
      <c r="E12" s="350">
        <v>11889</v>
      </c>
      <c r="F12" s="350">
        <v>11889</v>
      </c>
      <c r="G12" s="404">
        <f t="shared" si="1"/>
        <v>1</v>
      </c>
      <c r="H12" s="350">
        <f>E12-F12</f>
        <v>0</v>
      </c>
      <c r="I12" s="350">
        <v>0</v>
      </c>
      <c r="J12" s="709"/>
    </row>
    <row r="13" spans="1:10" ht="126" customHeight="1" x14ac:dyDescent="0.65">
      <c r="A13" s="339"/>
      <c r="B13" s="710">
        <v>2</v>
      </c>
      <c r="C13" s="713" t="s">
        <v>259</v>
      </c>
      <c r="D13" s="346" t="s">
        <v>6</v>
      </c>
      <c r="E13" s="349">
        <f>E14+E15</f>
        <v>10289</v>
      </c>
      <c r="F13" s="349">
        <f>F14+F15</f>
        <v>24467.59</v>
      </c>
      <c r="G13" s="403">
        <f t="shared" si="1"/>
        <v>2.38</v>
      </c>
      <c r="H13" s="349">
        <f t="shared" ref="H13:I13" si="4">H14+H15</f>
        <v>-14178.59</v>
      </c>
      <c r="I13" s="349">
        <f t="shared" si="4"/>
        <v>0</v>
      </c>
      <c r="J13" s="710" t="s">
        <v>275</v>
      </c>
    </row>
    <row r="14" spans="1:10" ht="100.5" customHeight="1" x14ac:dyDescent="0.65">
      <c r="A14" s="339">
        <v>2</v>
      </c>
      <c r="B14" s="711"/>
      <c r="C14" s="714"/>
      <c r="D14" s="342" t="s">
        <v>256</v>
      </c>
      <c r="E14" s="350">
        <v>9260</v>
      </c>
      <c r="F14" s="350">
        <v>9259.31</v>
      </c>
      <c r="G14" s="404">
        <f t="shared" si="1"/>
        <v>1</v>
      </c>
      <c r="H14" s="350">
        <f t="shared" ref="H14:H15" si="5">E14-F14</f>
        <v>0.69</v>
      </c>
      <c r="I14" s="350">
        <v>0</v>
      </c>
      <c r="J14" s="711"/>
    </row>
    <row r="15" spans="1:10" ht="100.5" customHeight="1" x14ac:dyDescent="0.65">
      <c r="A15" s="339"/>
      <c r="B15" s="712"/>
      <c r="C15" s="715"/>
      <c r="D15" s="342" t="s">
        <v>257</v>
      </c>
      <c r="E15" s="350">
        <v>1029</v>
      </c>
      <c r="F15" s="356">
        <v>15208.28</v>
      </c>
      <c r="G15" s="405">
        <f>F15/E15</f>
        <v>14.78</v>
      </c>
      <c r="H15" s="350">
        <f t="shared" si="5"/>
        <v>-14179.28</v>
      </c>
      <c r="I15" s="407">
        <v>0</v>
      </c>
      <c r="J15" s="712"/>
    </row>
    <row r="16" spans="1:10" ht="100.5" customHeight="1" x14ac:dyDescent="0.65">
      <c r="A16" s="339"/>
      <c r="B16" s="710">
        <v>3</v>
      </c>
      <c r="C16" s="713" t="s">
        <v>260</v>
      </c>
      <c r="D16" s="346" t="s">
        <v>6</v>
      </c>
      <c r="E16" s="349">
        <f>E17+E18</f>
        <v>61027</v>
      </c>
      <c r="F16" s="349">
        <f>F17+F18</f>
        <v>61027</v>
      </c>
      <c r="G16" s="403">
        <f>F16/E16</f>
        <v>1</v>
      </c>
      <c r="H16" s="349">
        <f t="shared" ref="H16:I16" si="6">H17+H18</f>
        <v>0</v>
      </c>
      <c r="I16" s="349">
        <f t="shared" si="6"/>
        <v>0</v>
      </c>
      <c r="J16" s="709"/>
    </row>
    <row r="17" spans="1:10" ht="100.5" customHeight="1" x14ac:dyDescent="0.65">
      <c r="A17" s="339">
        <v>3</v>
      </c>
      <c r="B17" s="711"/>
      <c r="C17" s="714"/>
      <c r="D17" s="342" t="s">
        <v>256</v>
      </c>
      <c r="E17" s="350">
        <v>54924</v>
      </c>
      <c r="F17" s="350">
        <v>54924</v>
      </c>
      <c r="G17" s="404">
        <f t="shared" ref="G17:G18" si="7">F17/E17</f>
        <v>1</v>
      </c>
      <c r="H17" s="350">
        <f t="shared" ref="H17:H18" si="8">E17-F17</f>
        <v>0</v>
      </c>
      <c r="I17" s="350">
        <v>0</v>
      </c>
      <c r="J17" s="709"/>
    </row>
    <row r="18" spans="1:10" ht="100.5" customHeight="1" x14ac:dyDescent="0.65">
      <c r="A18" s="339"/>
      <c r="B18" s="712"/>
      <c r="C18" s="715"/>
      <c r="D18" s="342" t="s">
        <v>257</v>
      </c>
      <c r="E18" s="350">
        <v>6103</v>
      </c>
      <c r="F18" s="350">
        <v>6103</v>
      </c>
      <c r="G18" s="404">
        <f t="shared" si="7"/>
        <v>1</v>
      </c>
      <c r="H18" s="350">
        <f t="shared" si="8"/>
        <v>0</v>
      </c>
      <c r="I18" s="350">
        <v>0</v>
      </c>
      <c r="J18" s="709"/>
    </row>
    <row r="19" spans="1:10" ht="71.25" customHeight="1" x14ac:dyDescent="0.65">
      <c r="A19" s="339"/>
      <c r="B19" s="710">
        <v>4</v>
      </c>
      <c r="C19" s="713" t="s">
        <v>261</v>
      </c>
      <c r="D19" s="346" t="s">
        <v>6</v>
      </c>
      <c r="E19" s="349">
        <f>E20+E21</f>
        <v>20843.310000000001</v>
      </c>
      <c r="F19" s="349">
        <f>F20+F21</f>
        <v>20843.07</v>
      </c>
      <c r="G19" s="403">
        <f>F19/E19</f>
        <v>1</v>
      </c>
      <c r="H19" s="349">
        <f t="shared" ref="H19:I19" si="9">H20+H21</f>
        <v>0.24</v>
      </c>
      <c r="I19" s="349">
        <f t="shared" si="9"/>
        <v>0</v>
      </c>
      <c r="J19" s="709"/>
    </row>
    <row r="20" spans="1:10" ht="71.25" customHeight="1" x14ac:dyDescent="0.65">
      <c r="A20" s="339">
        <v>4</v>
      </c>
      <c r="B20" s="711"/>
      <c r="C20" s="714"/>
      <c r="D20" s="342" t="s">
        <v>256</v>
      </c>
      <c r="E20" s="350">
        <v>18759</v>
      </c>
      <c r="F20" s="350">
        <v>18758.759999999998</v>
      </c>
      <c r="G20" s="404">
        <f t="shared" ref="G20:G21" si="10">F20/E20</f>
        <v>1</v>
      </c>
      <c r="H20" s="350">
        <f t="shared" ref="H20:H21" si="11">E20-F20</f>
        <v>0.24</v>
      </c>
      <c r="I20" s="350">
        <v>0</v>
      </c>
      <c r="J20" s="709"/>
    </row>
    <row r="21" spans="1:10" ht="71.25" customHeight="1" x14ac:dyDescent="0.65">
      <c r="A21" s="339"/>
      <c r="B21" s="712"/>
      <c r="C21" s="715"/>
      <c r="D21" s="342" t="s">
        <v>257</v>
      </c>
      <c r="E21" s="350">
        <v>2084.31</v>
      </c>
      <c r="F21" s="350">
        <v>2084.31</v>
      </c>
      <c r="G21" s="404">
        <f t="shared" si="10"/>
        <v>1</v>
      </c>
      <c r="H21" s="350">
        <f t="shared" si="11"/>
        <v>0</v>
      </c>
      <c r="I21" s="350">
        <v>0</v>
      </c>
      <c r="J21" s="709"/>
    </row>
    <row r="22" spans="1:10" ht="77.25" customHeight="1" x14ac:dyDescent="0.65">
      <c r="A22" s="339"/>
      <c r="B22" s="710">
        <v>5</v>
      </c>
      <c r="C22" s="713" t="s">
        <v>262</v>
      </c>
      <c r="D22" s="346" t="s">
        <v>6</v>
      </c>
      <c r="E22" s="349">
        <f>E23+E24</f>
        <v>61786.65</v>
      </c>
      <c r="F22" s="349">
        <f>F23+F24</f>
        <v>61786.53</v>
      </c>
      <c r="G22" s="403">
        <f>F22/E22</f>
        <v>1</v>
      </c>
      <c r="H22" s="349">
        <f t="shared" ref="H22:I22" si="12">H23+H24</f>
        <v>0.12</v>
      </c>
      <c r="I22" s="349">
        <f t="shared" si="12"/>
        <v>0</v>
      </c>
      <c r="J22" s="709"/>
    </row>
    <row r="23" spans="1:10" ht="77.25" customHeight="1" x14ac:dyDescent="0.65">
      <c r="A23" s="339">
        <v>5</v>
      </c>
      <c r="B23" s="711"/>
      <c r="C23" s="714"/>
      <c r="D23" s="342" t="s">
        <v>256</v>
      </c>
      <c r="E23" s="350">
        <v>55608</v>
      </c>
      <c r="F23" s="350">
        <v>55607.88</v>
      </c>
      <c r="G23" s="404">
        <f t="shared" ref="G23:G24" si="13">F23/E23</f>
        <v>1</v>
      </c>
      <c r="H23" s="350">
        <f t="shared" ref="H23:H24" si="14">E23-F23</f>
        <v>0.12</v>
      </c>
      <c r="I23" s="350">
        <v>0</v>
      </c>
      <c r="J23" s="709"/>
    </row>
    <row r="24" spans="1:10" ht="77.25" customHeight="1" x14ac:dyDescent="0.65">
      <c r="A24" s="339"/>
      <c r="B24" s="712"/>
      <c r="C24" s="715"/>
      <c r="D24" s="342" t="s">
        <v>257</v>
      </c>
      <c r="E24" s="350">
        <v>6178.65</v>
      </c>
      <c r="F24" s="350">
        <v>6178.65</v>
      </c>
      <c r="G24" s="404">
        <f t="shared" si="13"/>
        <v>1</v>
      </c>
      <c r="H24" s="350">
        <f t="shared" si="14"/>
        <v>0</v>
      </c>
      <c r="I24" s="350">
        <v>0</v>
      </c>
      <c r="J24" s="709"/>
    </row>
    <row r="25" spans="1:10" ht="96" customHeight="1" x14ac:dyDescent="0.65">
      <c r="A25" s="339"/>
      <c r="B25" s="710">
        <v>6</v>
      </c>
      <c r="C25" s="713" t="s">
        <v>263</v>
      </c>
      <c r="D25" s="346" t="s">
        <v>6</v>
      </c>
      <c r="E25" s="349">
        <f>E26+E27</f>
        <v>8700</v>
      </c>
      <c r="F25" s="349">
        <f>F26+F27</f>
        <v>8700</v>
      </c>
      <c r="G25" s="403">
        <f>F25/E25</f>
        <v>1</v>
      </c>
      <c r="H25" s="349">
        <f t="shared" ref="H25:I25" si="15">H26+H27</f>
        <v>0</v>
      </c>
      <c r="I25" s="349">
        <f t="shared" si="15"/>
        <v>0</v>
      </c>
      <c r="J25" s="709"/>
    </row>
    <row r="26" spans="1:10" ht="96" customHeight="1" x14ac:dyDescent="0.65">
      <c r="A26" s="339">
        <v>6</v>
      </c>
      <c r="B26" s="711"/>
      <c r="C26" s="714"/>
      <c r="D26" s="342" t="s">
        <v>256</v>
      </c>
      <c r="E26" s="350">
        <v>7830</v>
      </c>
      <c r="F26" s="350">
        <v>7830</v>
      </c>
      <c r="G26" s="404">
        <f t="shared" ref="G26:G27" si="16">F26/E26</f>
        <v>1</v>
      </c>
      <c r="H26" s="350">
        <f t="shared" ref="H26:H27" si="17">E26-F26</f>
        <v>0</v>
      </c>
      <c r="I26" s="350">
        <v>0</v>
      </c>
      <c r="J26" s="709"/>
    </row>
    <row r="27" spans="1:10" ht="96" customHeight="1" x14ac:dyDescent="0.65">
      <c r="A27" s="339"/>
      <c r="B27" s="712"/>
      <c r="C27" s="715"/>
      <c r="D27" s="342" t="s">
        <v>257</v>
      </c>
      <c r="E27" s="350">
        <v>870</v>
      </c>
      <c r="F27" s="350">
        <v>870</v>
      </c>
      <c r="G27" s="404">
        <f t="shared" si="16"/>
        <v>1</v>
      </c>
      <c r="H27" s="350">
        <f t="shared" si="17"/>
        <v>0</v>
      </c>
      <c r="I27" s="350">
        <v>0</v>
      </c>
      <c r="J27" s="709"/>
    </row>
    <row r="28" spans="1:10" ht="111.75" customHeight="1" x14ac:dyDescent="0.65">
      <c r="A28" s="339"/>
      <c r="B28" s="710">
        <v>7</v>
      </c>
      <c r="C28" s="713" t="s">
        <v>268</v>
      </c>
      <c r="D28" s="346" t="s">
        <v>6</v>
      </c>
      <c r="E28" s="349">
        <f>E29+E30</f>
        <v>6016.66</v>
      </c>
      <c r="F28" s="349">
        <f>F29+F30</f>
        <v>6016.56</v>
      </c>
      <c r="G28" s="403">
        <f>F28/E28</f>
        <v>1</v>
      </c>
      <c r="H28" s="349">
        <f t="shared" ref="H28:I28" si="18">H29+H30</f>
        <v>0.1</v>
      </c>
      <c r="I28" s="349">
        <f t="shared" si="18"/>
        <v>0</v>
      </c>
      <c r="J28" s="709"/>
    </row>
    <row r="29" spans="1:10" ht="111.75" customHeight="1" x14ac:dyDescent="0.65">
      <c r="A29" s="339">
        <v>7</v>
      </c>
      <c r="B29" s="711"/>
      <c r="C29" s="714"/>
      <c r="D29" s="342" t="s">
        <v>256</v>
      </c>
      <c r="E29" s="350">
        <v>5415</v>
      </c>
      <c r="F29" s="350">
        <v>5414.9</v>
      </c>
      <c r="G29" s="404">
        <f t="shared" ref="G29" si="19">F29/E29</f>
        <v>1</v>
      </c>
      <c r="H29" s="350">
        <f t="shared" ref="H29:H30" si="20">E29-F29</f>
        <v>0.1</v>
      </c>
      <c r="I29" s="350">
        <v>0</v>
      </c>
      <c r="J29" s="709"/>
    </row>
    <row r="30" spans="1:10" ht="111.75" customHeight="1" x14ac:dyDescent="0.65">
      <c r="A30" s="339"/>
      <c r="B30" s="712"/>
      <c r="C30" s="715"/>
      <c r="D30" s="342" t="s">
        <v>257</v>
      </c>
      <c r="E30" s="350">
        <v>601.66</v>
      </c>
      <c r="F30" s="350">
        <v>601.66</v>
      </c>
      <c r="G30" s="404">
        <f>F30/E30</f>
        <v>1</v>
      </c>
      <c r="H30" s="350">
        <f t="shared" si="20"/>
        <v>0</v>
      </c>
      <c r="I30" s="350">
        <v>0</v>
      </c>
      <c r="J30" s="709"/>
    </row>
    <row r="31" spans="1:10" ht="108" customHeight="1" x14ac:dyDescent="0.65">
      <c r="A31" s="339"/>
      <c r="B31" s="710">
        <v>8</v>
      </c>
      <c r="C31" s="713" t="s">
        <v>264</v>
      </c>
      <c r="D31" s="346" t="s">
        <v>6</v>
      </c>
      <c r="E31" s="349">
        <f>E32+E33</f>
        <v>37373.4</v>
      </c>
      <c r="F31" s="349">
        <f>F32+F33</f>
        <v>37373.300000000003</v>
      </c>
      <c r="G31" s="403">
        <f>F31/E31</f>
        <v>1</v>
      </c>
      <c r="H31" s="349">
        <f t="shared" ref="H31:I31" si="21">H32+H33</f>
        <v>0.1</v>
      </c>
      <c r="I31" s="349">
        <f t="shared" si="21"/>
        <v>0</v>
      </c>
      <c r="J31" s="709"/>
    </row>
    <row r="32" spans="1:10" ht="108" customHeight="1" x14ac:dyDescent="0.65">
      <c r="A32" s="339">
        <v>8</v>
      </c>
      <c r="B32" s="711"/>
      <c r="C32" s="714"/>
      <c r="D32" s="342" t="s">
        <v>256</v>
      </c>
      <c r="E32" s="350">
        <v>33636</v>
      </c>
      <c r="F32" s="350">
        <v>33635.919999999998</v>
      </c>
      <c r="G32" s="404">
        <f t="shared" ref="G32:G33" si="22">F32/E32</f>
        <v>1</v>
      </c>
      <c r="H32" s="350">
        <f t="shared" ref="H32:H33" si="23">E32-F32</f>
        <v>0.08</v>
      </c>
      <c r="I32" s="350">
        <v>0</v>
      </c>
      <c r="J32" s="709"/>
    </row>
    <row r="33" spans="1:10" ht="108" customHeight="1" x14ac:dyDescent="0.65">
      <c r="A33" s="339"/>
      <c r="B33" s="712"/>
      <c r="C33" s="715"/>
      <c r="D33" s="342" t="s">
        <v>257</v>
      </c>
      <c r="E33" s="280">
        <v>3737.4</v>
      </c>
      <c r="F33" s="350">
        <v>3737.38</v>
      </c>
      <c r="G33" s="404">
        <f t="shared" si="22"/>
        <v>1</v>
      </c>
      <c r="H33" s="350">
        <f t="shared" si="23"/>
        <v>0.02</v>
      </c>
      <c r="I33" s="350">
        <v>0</v>
      </c>
      <c r="J33" s="709"/>
    </row>
    <row r="34" spans="1:10" ht="108" customHeight="1" x14ac:dyDescent="0.65">
      <c r="A34" s="339"/>
      <c r="B34" s="710">
        <v>9</v>
      </c>
      <c r="C34" s="713" t="s">
        <v>265</v>
      </c>
      <c r="D34" s="346" t="s">
        <v>6</v>
      </c>
      <c r="E34" s="349">
        <f>E35+E36</f>
        <v>416569</v>
      </c>
      <c r="F34" s="349">
        <f>F35+F36</f>
        <v>416568.42</v>
      </c>
      <c r="G34" s="403">
        <f>F34/E34</f>
        <v>1</v>
      </c>
      <c r="H34" s="349">
        <f t="shared" ref="H34:I34" si="24">H35+H36</f>
        <v>0.57999999999999996</v>
      </c>
      <c r="I34" s="349">
        <f t="shared" si="24"/>
        <v>0</v>
      </c>
      <c r="J34" s="709"/>
    </row>
    <row r="35" spans="1:10" ht="108" customHeight="1" x14ac:dyDescent="0.65">
      <c r="A35" s="339">
        <v>9</v>
      </c>
      <c r="B35" s="711"/>
      <c r="C35" s="714"/>
      <c r="D35" s="342" t="s">
        <v>256</v>
      </c>
      <c r="E35" s="350">
        <v>374912</v>
      </c>
      <c r="F35" s="350">
        <v>374911.58</v>
      </c>
      <c r="G35" s="404">
        <f t="shared" ref="G35:G36" si="25">F35/E35</f>
        <v>1</v>
      </c>
      <c r="H35" s="350">
        <f t="shared" ref="H35:H36" si="26">E35-F35</f>
        <v>0.42</v>
      </c>
      <c r="I35" s="350">
        <v>0</v>
      </c>
      <c r="J35" s="709"/>
    </row>
    <row r="36" spans="1:10" ht="108" customHeight="1" x14ac:dyDescent="0.65">
      <c r="A36" s="339"/>
      <c r="B36" s="712"/>
      <c r="C36" s="715"/>
      <c r="D36" s="342" t="s">
        <v>257</v>
      </c>
      <c r="E36" s="350">
        <v>41657</v>
      </c>
      <c r="F36" s="350">
        <v>41656.839999999997</v>
      </c>
      <c r="G36" s="404">
        <f t="shared" si="25"/>
        <v>1</v>
      </c>
      <c r="H36" s="350">
        <f t="shared" si="26"/>
        <v>0.16</v>
      </c>
      <c r="I36" s="350">
        <v>0</v>
      </c>
      <c r="J36" s="709"/>
    </row>
    <row r="37" spans="1:10" ht="108" customHeight="1" x14ac:dyDescent="0.65">
      <c r="A37" s="339"/>
      <c r="B37" s="710">
        <v>10</v>
      </c>
      <c r="C37" s="713" t="s">
        <v>266</v>
      </c>
      <c r="D37" s="346" t="s">
        <v>6</v>
      </c>
      <c r="E37" s="349">
        <f>E38+E39</f>
        <v>50796</v>
      </c>
      <c r="F37" s="349">
        <f>F38+F39</f>
        <v>50796</v>
      </c>
      <c r="G37" s="403">
        <f>F37/E37</f>
        <v>1</v>
      </c>
      <c r="H37" s="349">
        <f t="shared" ref="H37:I37" si="27">H38+H39</f>
        <v>0</v>
      </c>
      <c r="I37" s="349">
        <f t="shared" si="27"/>
        <v>0</v>
      </c>
      <c r="J37" s="709"/>
    </row>
    <row r="38" spans="1:10" ht="108" customHeight="1" x14ac:dyDescent="0.65">
      <c r="A38" s="339">
        <v>10</v>
      </c>
      <c r="B38" s="711"/>
      <c r="C38" s="714"/>
      <c r="D38" s="342" t="s">
        <v>256</v>
      </c>
      <c r="E38" s="350">
        <v>45716</v>
      </c>
      <c r="F38" s="350">
        <v>45716</v>
      </c>
      <c r="G38" s="404">
        <f t="shared" ref="G38:G39" si="28">F38/E38</f>
        <v>1</v>
      </c>
      <c r="H38" s="350">
        <f t="shared" ref="H38:H39" si="29">E38-F38</f>
        <v>0</v>
      </c>
      <c r="I38" s="350">
        <v>0</v>
      </c>
      <c r="J38" s="709"/>
    </row>
    <row r="39" spans="1:10" ht="108" customHeight="1" x14ac:dyDescent="0.65">
      <c r="A39" s="339"/>
      <c r="B39" s="712"/>
      <c r="C39" s="715"/>
      <c r="D39" s="342" t="s">
        <v>257</v>
      </c>
      <c r="E39" s="350">
        <v>5080</v>
      </c>
      <c r="F39" s="350">
        <v>5080</v>
      </c>
      <c r="G39" s="404">
        <f t="shared" si="28"/>
        <v>1</v>
      </c>
      <c r="H39" s="350">
        <f t="shared" si="29"/>
        <v>0</v>
      </c>
      <c r="I39" s="350">
        <v>0</v>
      </c>
      <c r="J39" s="709"/>
    </row>
    <row r="40" spans="1:10" x14ac:dyDescent="0.65">
      <c r="C40" s="357"/>
    </row>
    <row r="41" spans="1:10" x14ac:dyDescent="0.65">
      <c r="C41" s="357"/>
    </row>
  </sheetData>
  <mergeCells count="34">
    <mergeCell ref="C34:C36"/>
    <mergeCell ref="B34:B36"/>
    <mergeCell ref="B37:B39"/>
    <mergeCell ref="B19:B21"/>
    <mergeCell ref="B22:B24"/>
    <mergeCell ref="B25:B27"/>
    <mergeCell ref="B28:B30"/>
    <mergeCell ref="B31:B33"/>
    <mergeCell ref="C2:J2"/>
    <mergeCell ref="C3:J3"/>
    <mergeCell ref="J7:J9"/>
    <mergeCell ref="J10:J12"/>
    <mergeCell ref="J13:J15"/>
    <mergeCell ref="B7:C9"/>
    <mergeCell ref="B10:B12"/>
    <mergeCell ref="B13:B15"/>
    <mergeCell ref="C10:C12"/>
    <mergeCell ref="C13:C15"/>
    <mergeCell ref="J31:J33"/>
    <mergeCell ref="B16:B18"/>
    <mergeCell ref="J34:J36"/>
    <mergeCell ref="J37:J39"/>
    <mergeCell ref="J16:J18"/>
    <mergeCell ref="J19:J21"/>
    <mergeCell ref="J22:J24"/>
    <mergeCell ref="J25:J27"/>
    <mergeCell ref="J28:J30"/>
    <mergeCell ref="C37:C39"/>
    <mergeCell ref="C16:C18"/>
    <mergeCell ref="C19:C21"/>
    <mergeCell ref="C22:C24"/>
    <mergeCell ref="C25:C27"/>
    <mergeCell ref="C28:C30"/>
    <mergeCell ref="C31:C33"/>
  </mergeCells>
  <pageMargins left="0.70866141732283472" right="0.70866141732283472" top="0.74803149606299213" bottom="0.74803149606299213" header="0.31496062992125984" footer="0.31496062992125984"/>
  <pageSetup paperSize="9" scale="27" fitToHeight="0" orientation="landscape" verticalDpi="0" r:id="rId1"/>
  <rowBreaks count="2" manualBreakCount="2">
    <brk id="18" max="16383" man="1"/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на 01.01.2015</vt:lpstr>
      <vt:lpstr>Главе</vt:lpstr>
      <vt:lpstr>перечень</vt:lpstr>
      <vt:lpstr>Лист1</vt:lpstr>
      <vt:lpstr>Лист2</vt:lpstr>
      <vt:lpstr>Лист3</vt:lpstr>
      <vt:lpstr>Исполнение АИП</vt:lpstr>
      <vt:lpstr>Лист4</vt:lpstr>
      <vt:lpstr>Главе!Заголовки_для_печати</vt:lpstr>
      <vt:lpstr>'Исполнение АИП'!Заголовки_для_печати</vt:lpstr>
      <vt:lpstr>'на 01.01.2015'!Заголовки_для_печати</vt:lpstr>
      <vt:lpstr>перечень!Заголовки_для_печати</vt:lpstr>
      <vt:lpstr>'на 01.01.2015'!Область_печати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Задума Инна Павловна</dc:creator>
  <cp:lastModifiedBy>Морычева Надежда</cp:lastModifiedBy>
  <cp:lastPrinted>2015-02-05T07:20:37Z</cp:lastPrinted>
  <dcterms:created xsi:type="dcterms:W3CDTF">2011-12-13T05:34:09Z</dcterms:created>
  <dcterms:modified xsi:type="dcterms:W3CDTF">2015-02-05T07:25:59Z</dcterms:modified>
</cp:coreProperties>
</file>