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740" windowWidth="13020" windowHeight="1170" tabRatio="501"/>
  </bookViews>
  <sheets>
    <sheet name="на 01.09.2014" sheetId="1" r:id="rId1"/>
  </sheets>
  <definedNames>
    <definedName name="_xlnm._FilterDatabase" localSheetId="0" hidden="1">'на 01.09.2014'!$A$9:$S$989</definedName>
    <definedName name="Z_040F7A53_882C_426B_A971_3BA4E7F819F6_.wvu.FilterData" localSheetId="0" hidden="1">'на 01.09.2014'!$A$9:$L$911</definedName>
    <definedName name="Z_05C1E2BB_B583_44DD_A8AC_FBF87A053735_.wvu.FilterData" localSheetId="0" hidden="1">'на 01.09.2014'!$A$9:$L$911</definedName>
    <definedName name="Z_05C9DD0B_EBEE_40E7_A642_8B2CDCC810BA_.wvu.FilterData" localSheetId="0" hidden="1">'на 01.09.2014'!$A$9:$L$911</definedName>
    <definedName name="Z_0623BA59_06E0_47C4_A9E0_EFF8949456C2_.wvu.FilterData" localSheetId="0" hidden="1">'на 01.09.2014'!$A$9:$L$911</definedName>
    <definedName name="Z_079216EF_F396_45DE_93AA_DF26C49F532F_.wvu.FilterData" localSheetId="0" hidden="1">'на 01.09.2014'!$A$9:$L$911</definedName>
    <definedName name="Z_081D092E_BCFD_434D_99DD_F262EBF81A7D_.wvu.FilterData" localSheetId="0" hidden="1">'на 01.09.2014'!$A$9:$L$911</definedName>
    <definedName name="Z_09EDEF91_2CA5_4F56_B67B_9D290C461670_.wvu.FilterData" localSheetId="0" hidden="1">'на 01.09.2014'!$A$9:$L$911</definedName>
    <definedName name="Z_0AC3FA68_E0C8_4657_AD81_AF6345EA501C_.wvu.FilterData" localSheetId="0" hidden="1">'на 01.09.2014'!$A$9:$L$911</definedName>
    <definedName name="Z_0B579593_C56D_4394_91C1_F024BBE56EB1_.wvu.FilterData" localSheetId="0" hidden="1">'на 01.09.2014'!$A$9:$L$911</definedName>
    <definedName name="Z_0C6B39CB_8BE2_4437_B7EF_2B863FB64A7A_.wvu.FilterData" localSheetId="0" hidden="1">'на 01.09.2014'!$A$9:$L$911</definedName>
    <definedName name="Z_0C8C20D3_1DCE_4FE1_95B1_F35D8D398254_.wvu.FilterData" localSheetId="0" hidden="1">'на 01.09.2014'!$A$9:$L$911</definedName>
    <definedName name="Z_0CF3E93E_60F6_45C8_AD33_C2CE08831546_.wvu.FilterData" localSheetId="0" hidden="1">'на 01.09.2014'!$A$9:$L$911</definedName>
    <definedName name="Z_0D7F5190_D20E_42FD_AD77_53CB309C7272_.wvu.FilterData" localSheetId="0" hidden="1">'на 01.09.2014'!$A$9:$L$911</definedName>
    <definedName name="Z_0E6786D8_AC3A_48D5_9AD7_4E7485DB6D9C_.wvu.FilterData" localSheetId="0" hidden="1">'на 01.09.2014'!$A$9:$L$911</definedName>
    <definedName name="Z_105D23B5_3830_4B2C_A4D4_FBFBD3BEFB9C_.wvu.FilterData" localSheetId="0" hidden="1">'на 01.09.2014'!$A$9:$L$911</definedName>
    <definedName name="Z_12397037_6208_4B36_BC95_11438284A9DE_.wvu.FilterData" localSheetId="0" hidden="1">'на 01.09.2014'!$A$9:$L$911</definedName>
    <definedName name="Z_1315266B_953C_4E7F_B538_74B6DF400647_.wvu.FilterData" localSheetId="0" hidden="1">'на 01.09.2014'!$A$9:$L$911</definedName>
    <definedName name="Z_13E7ADA2_058C_4412_9AEA_31547694DD5C_.wvu.FilterData" localSheetId="0" hidden="1">'на 01.09.2014'!$A$9:$L$911</definedName>
    <definedName name="Z_16533C21_4A9A_450C_8A94_553B88C3A9CF_.wvu.FilterData" localSheetId="0" hidden="1">'на 01.09.2014'!$A$9:$L$911</definedName>
    <definedName name="Z_168FD5D4_D13B_47B9_8E56_61C627E3620F_.wvu.FilterData" localSheetId="0" hidden="1">'на 01.09.2014'!$A$9:$L$911</definedName>
    <definedName name="Z_176FBEC7_B2AF_4702_A894_382F81F9ECF6_.wvu.FilterData" localSheetId="0" hidden="1">'на 01.09.2014'!$A$9:$L$911</definedName>
    <definedName name="Z_19510E6E_7565_4AC2_BCB4_A345501456B6_.wvu.FilterData" localSheetId="0" hidden="1">'на 01.09.2014'!$A$9:$L$911</definedName>
    <definedName name="Z_1C3DF549_BEC3_47F7_8F0B_A96D42597ECF_.wvu.FilterData" localSheetId="0" hidden="1">'на 01.09.2014'!$A$9:$L$911</definedName>
    <definedName name="Z_1C681B2A_8932_44D9_BF50_EA5DBCC10436_.wvu.FilterData" localSheetId="0" hidden="1">'на 01.09.2014'!$A$9:$L$911</definedName>
    <definedName name="Z_1F274A4D_4DCC_44CA_A1BD_90B7EE180486_.wvu.FilterData" localSheetId="0" hidden="1">'на 01.09.2014'!$A$9:$L$911</definedName>
    <definedName name="Z_1FF678B1_7F2B_4362_81E7_D3C79ED64B95_.wvu.FilterData" localSheetId="0" hidden="1">'на 01.09.2014'!$A$9:$L$911</definedName>
    <definedName name="Z_216AEA56_C079_4104_83C7_B22F3C2C4895_.wvu.FilterData" localSheetId="0" hidden="1">'на 01.09.2014'!$A$9:$L$911</definedName>
    <definedName name="Z_2181C7D4_AA52_40AC_A808_5D532F9A4DB9_.wvu.FilterData" localSheetId="0" hidden="1">'на 01.09.2014'!$A$9:$L$911</definedName>
    <definedName name="Z_22A3361C_6866_4206_B8FA_E848438D95B8_.wvu.FilterData" localSheetId="0" hidden="1">'на 01.09.2014'!$A$9:$L$911</definedName>
    <definedName name="Z_24D1D1DF_90B3_41D1_82E1_05DE887CC58D_.wvu.FilterData" localSheetId="0" hidden="1">'на 01.09.2014'!$A$9:$L$911</definedName>
    <definedName name="Z_24E5C1BC_322C_4FEF_B964_F0DCC04482C1_.wvu.Cols" localSheetId="0" hidden="1">'на 01.09.2014'!#REF!,'на 01.09.2014'!$R:$R</definedName>
    <definedName name="Z_24E5C1BC_322C_4FEF_B964_F0DCC04482C1_.wvu.FilterData" localSheetId="0" hidden="1">'на 01.09.2014'!$A$9:$L$911</definedName>
    <definedName name="Z_24E5C1BC_322C_4FEF_B964_F0DCC04482C1_.wvu.Rows" localSheetId="0" hidden="1">'на 01.09.2014'!#REF!</definedName>
    <definedName name="Z_26E7CD7D_71FD_4075_B268_E6444384CE7D_.wvu.FilterData" localSheetId="0" hidden="1">'на 01.09.2014'!$A$9:$L$911</definedName>
    <definedName name="Z_28008BE5_0693_468D_890E_2AE562EDDFCA_.wvu.FilterData" localSheetId="0" hidden="1">'на 01.09.2014'!$A$9:$L$911</definedName>
    <definedName name="Z_2C47EAD7_6B0B_40AB_9599_0BF3302E35F1_.wvu.FilterData" localSheetId="0" hidden="1">'на 01.09.2014'!$A$9:$L$911</definedName>
    <definedName name="Z_2D918A37_6905_4BEF_BC3A_DA45E968DAC3_.wvu.FilterData" localSheetId="0" hidden="1">'на 01.09.2014'!$A$9:$L$911</definedName>
    <definedName name="Z_2DF88C31_E5A0_4DFE_877D_5A31D3992603_.wvu.Rows" localSheetId="0" hidden="1">'на 01.09.2014'!$726:$737,'на 01.09.2014'!#REF!,'на 01.09.2014'!#REF!,'на 01.09.2014'!#REF!,'на 01.09.2014'!#REF!,'на 01.09.2014'!#REF!,'на 01.09.2014'!#REF!,'на 01.09.2014'!#REF!,'на 01.09.2014'!#REF!,'на 01.09.2014'!#REF!,'на 01.09.2014'!#REF!</definedName>
    <definedName name="Z_2F3BAFC5_8792_4BC0_833F_5CB9ACB14A14_.wvu.FilterData" localSheetId="0" hidden="1">'на 01.09.2014'!$A$9:$L$911</definedName>
    <definedName name="Z_2F7AC811_CA37_46E3_866E_6E10DF43054A_.wvu.FilterData" localSheetId="0" hidden="1">'на 01.09.2014'!$A$9:$S$911</definedName>
    <definedName name="Z_31985263_3556_4B71_A26F_62706F49B320_.wvu.FilterData" localSheetId="0" hidden="1">'на 01.09.2014'!$A$9:$L$911</definedName>
    <definedName name="Z_31EABA3C_DD8D_46BF_85B1_09527EF8E816_.wvu.FilterData" localSheetId="0" hidden="1">'на 01.09.2014'!$A$9:$L$911</definedName>
    <definedName name="Z_34E97F8E_B808_4C29_AFA8_24160BA8B576_.wvu.FilterData" localSheetId="0" hidden="1">'на 01.09.2014'!$A$9:$L$911</definedName>
    <definedName name="Z_3597F15D_13FB_47E4_B2D7_0713796F1B32_.wvu.FilterData" localSheetId="0" hidden="1">'на 01.09.2014'!$A$9:$L$911</definedName>
    <definedName name="Z_36279478_DEDD_46A7_8B6D_9500CB65A35C_.wvu.FilterData" localSheetId="0" hidden="1">'на 01.09.2014'!$A$9:$L$911</definedName>
    <definedName name="Z_36282042_958F_4D98_9515_9E9271F26AA2_.wvu.FilterData" localSheetId="0" hidden="1">'на 01.09.2014'!$A$9:$L$911</definedName>
    <definedName name="Z_36AEB3FF_FCBC_4E21_8EFE_F20781816ED3_.wvu.FilterData" localSheetId="0" hidden="1">'на 01.09.2014'!$A$9:$L$911</definedName>
    <definedName name="Z_37F8CE32_8CE8_4D95_9C0E_63112E6EFFE9_.wvu.Cols" localSheetId="0" hidden="1">'на 01.09.2014'!$Q:$R</definedName>
    <definedName name="Z_37F8CE32_8CE8_4D95_9C0E_63112E6EFFE9_.wvu.FilterData" localSheetId="0" hidden="1">'на 01.09.2014'!$A$9:$L$911</definedName>
    <definedName name="Z_37F8CE32_8CE8_4D95_9C0E_63112E6EFFE9_.wvu.PrintArea" localSheetId="0" hidden="1">'на 01.09.2014'!$A$1:$S$911</definedName>
    <definedName name="Z_37F8CE32_8CE8_4D95_9C0E_63112E6EFFE9_.wvu.PrintTitles" localSheetId="0" hidden="1">'на 01.09.2014'!$7:$10</definedName>
    <definedName name="Z_37F8CE32_8CE8_4D95_9C0E_63112E6EFFE9_.wvu.Rows" localSheetId="0" hidden="1">'на 01.09.2014'!$726:$737,'на 01.09.2014'!$900:$905,'на 01.09.2014'!#REF!,'на 01.09.2014'!#REF!,'на 01.09.2014'!#REF!,'на 01.09.2014'!#REF!,'на 01.09.2014'!#REF!,'на 01.09.2014'!#REF!,'на 01.09.2014'!#REF!,'на 01.09.2014'!#REF!,'на 01.09.2014'!#REF!,'на 01.09.2014'!#REF!,'на 01.09.2014'!#REF!,'на 01.09.2014'!#REF!,'на 01.09.2014'!#REF!,'на 01.09.2014'!#REF!,'на 01.09.2014'!#REF!</definedName>
    <definedName name="Z_3AAEA08B_779A_471D_BFA0_0D98BF9A4FAD_.wvu.FilterData" localSheetId="0" hidden="1">'на 01.09.2014'!$A$9:$L$911</definedName>
    <definedName name="Z_3C9F72CF_10C2_48CF_BBB6_A2B9A1393F37_.wvu.FilterData" localSheetId="0" hidden="1">'на 01.09.2014'!$A$9:$L$911</definedName>
    <definedName name="Z_3D1280C8_646B_4BB2_862F_8A8207220C6A_.wvu.FilterData" localSheetId="0" hidden="1">'на 01.09.2014'!$A$9:$L$911</definedName>
    <definedName name="Z_3DB4F6FC_CE58_4083_A6ED_88DCB901BB99_.wvu.FilterData" localSheetId="0" hidden="1">'на 01.09.2014'!$A$9:$L$911</definedName>
    <definedName name="Z_403313B7_B74E_4D03_8AB9_B2A52A5BA330_.wvu.FilterData" localSheetId="0" hidden="1">'на 01.09.2014'!$A$9:$L$911</definedName>
    <definedName name="Z_4055661A_C391_44E3_B71B_DF824D593415_.wvu.FilterData" localSheetId="0" hidden="1">'на 01.09.2014'!$A$9:$L$911</definedName>
    <definedName name="Z_415B8653_FE9C_472E_85AE_9CFA9B00FD5E_.wvu.FilterData" localSheetId="0" hidden="1">'на 01.09.2014'!$A$9:$L$911</definedName>
    <definedName name="Z_4388DD05_A74C_4C1C_A344_6EEDB2F4B1B0_.wvu.FilterData" localSheetId="0" hidden="1">'на 01.09.2014'!$A$9:$L$911</definedName>
    <definedName name="Z_445590C0_7350_4A17_AB85_F8DCF9494ECC_.wvu.FilterData" localSheetId="0" hidden="1">'на 01.09.2014'!$A$9:$L$911</definedName>
    <definedName name="Z_45D27932_FD3D_46DE_B431_4E5606457D7F_.wvu.FilterData" localSheetId="0" hidden="1">'на 01.09.2014'!$A$9:$L$911</definedName>
    <definedName name="Z_47DE35B6_B347_4C65_8E49_C2008CA773EB_.wvu.FilterData" localSheetId="0" hidden="1">'на 01.09.2014'!$A$9:$L$911</definedName>
    <definedName name="Z_4BB7905C_0E11_42F1_848D_90186131796A_.wvu.FilterData" localSheetId="0" hidden="1">'на 01.09.2014'!$A$9:$L$911</definedName>
    <definedName name="Z_4C1FE39D_945F_4F14_94DF_F69B283DCD9F_.wvu.FilterData" localSheetId="0" hidden="1">'на 01.09.2014'!$A$9:$L$911</definedName>
    <definedName name="Z_52C40832_4D48_45A4_B802_95C62DCB5A61_.wvu.FilterData" localSheetId="0" hidden="1">'на 01.09.2014'!$A$9:$L$911</definedName>
    <definedName name="Z_55266A36_B6A9_42E1_8467_17D14F12BABD_.wvu.FilterData" localSheetId="0" hidden="1">'на 01.09.2014'!$A$9:$L$911</definedName>
    <definedName name="Z_565A1A16_6A4F_4794_B3C1_1808DC7E86C0_.wvu.FilterData" localSheetId="0" hidden="1">'на 01.09.2014'!$A$9:$L$911</definedName>
    <definedName name="Z_568C3823_FEE7_49C8_B4CF_3D48541DA65C_.wvu.FilterData" localSheetId="0" hidden="1">'на 01.09.2014'!$A$9:$L$911</definedName>
    <definedName name="Z_56C18D87_C587_43F7_9147_D7827AADF66D_.wvu.FilterData" localSheetId="0" hidden="1">'на 01.09.2014'!$A$9:$L$911</definedName>
    <definedName name="Z_5729DC83_8713_4B21_9D2C_8A74D021747E_.wvu.FilterData" localSheetId="0" hidden="1">'на 01.09.2014'!$A$9:$L$911</definedName>
    <definedName name="Z_58270B81_2C5A_44D4_84D8_B29B6BA03243_.wvu.FilterData" localSheetId="0" hidden="1">'на 01.09.2014'!$A$9:$L$911</definedName>
    <definedName name="Z_59F91900_CAE9_4608_97BE_FBC0993C389F_.wvu.FilterData" localSheetId="0" hidden="1">'на 01.09.2014'!$A$9:$L$911</definedName>
    <definedName name="Z_5C13A1A0_C535_4639_90BE_9B5D72B8AEDB_.wvu.FilterData" localSheetId="0" hidden="1">'на 01.09.2014'!$A$9:$L$911</definedName>
    <definedName name="Z_5CDE7466_9008_4EE8_8F19_E26D937B15F6_.wvu.FilterData" localSheetId="0" hidden="1">'на 01.09.2014'!$A$9:$L$911</definedName>
    <definedName name="Z_60657231_C99E_4191_A90E_C546FB588843_.wvu.FilterData" localSheetId="0" hidden="1">'на 01.09.2014'!$A$9:$L$911</definedName>
    <definedName name="Z_60B33E92_3815_4061_91AA_8E38B8895054_.wvu.FilterData" localSheetId="0" hidden="1">'на 01.09.2014'!$A$9:$L$911</definedName>
    <definedName name="Z_62691467_BD46_47AE_A6DF_52CBD0D9817B_.wvu.FilterData" localSheetId="0" hidden="1">'на 01.09.2014'!$A$9:$L$911</definedName>
    <definedName name="Z_638AAAE8_8FF2_44D0_A160_BB2A9AEB5B72_.wvu.FilterData" localSheetId="0" hidden="1">'на 01.09.2014'!$A$9:$L$911</definedName>
    <definedName name="Z_63D45DC6_0D62_438A_9069_0A4378090381_.wvu.FilterData" localSheetId="0" hidden="1">'на 01.09.2014'!$A$9:$L$911</definedName>
    <definedName name="Z_6BE4E62B_4F97_4F96_9638_8ADCE8F932B1_.wvu.FilterData" localSheetId="0" hidden="1">'на 01.09.2014'!$A$9:$L$911</definedName>
    <definedName name="Z_6BE735CC_AF2E_4F67_B22D_A8AB001D3353_.wvu.FilterData" localSheetId="0" hidden="1">'на 01.09.2014'!$A$9:$L$911</definedName>
    <definedName name="Z_6CF84B0C_144A_4CF4_A34E_B9147B738037_.wvu.FilterData" localSheetId="0" hidden="1">'на 01.09.2014'!$A$9:$L$911</definedName>
    <definedName name="Z_6E2D6686_B9FD_4BBA_8CD4_95C6386F5509_.wvu.FilterData" localSheetId="0" hidden="1">'на 01.09.2014'!$A$9:$L$911</definedName>
    <definedName name="Z_6F60BF81_D1A9_4E04_93E7_3EE7124B8D23_.wvu.FilterData" localSheetId="0" hidden="1">'на 01.09.2014'!$A$9:$L$911</definedName>
    <definedName name="Z_706D67E7_3361_40B2_829D_8844AB8060E2_.wvu.FilterData" localSheetId="0" hidden="1">'на 01.09.2014'!$A$9:$L$911</definedName>
    <definedName name="Z_7246383F_5A7C_4469_ABE5_F3DE99D7B98C_.wvu.FilterData" localSheetId="0" hidden="1">'на 01.09.2014'!$A$9:$L$911</definedName>
    <definedName name="Z_742C8CE1_B323_4B6C_901C_E2B713ADDB04_.wvu.FilterData" localSheetId="0" hidden="1">'на 01.09.2014'!$A$9:$L$911</definedName>
    <definedName name="Z_762066AC_D656_4392_845D_8C6157B76764_.wvu.FilterData" localSheetId="0" hidden="1">'на 01.09.2014'!$A$9:$L$911</definedName>
    <definedName name="Z_799DB00F_141C_483B_A462_359C05A36D93_.wvu.FilterData" localSheetId="0" hidden="1">'на 01.09.2014'!$A$9:$L$911</definedName>
    <definedName name="Z_7A09065A_45D5_4C53_B9DD_121DF6719D64_.wvu.FilterData" localSheetId="0" hidden="1">'на 01.09.2014'!$A$9:$L$911</definedName>
    <definedName name="Z_7AE14342_BF53_4FA2_8C85_1038D8BA9596_.wvu.FilterData" localSheetId="0" hidden="1">'на 01.09.2014'!$A$9:$L$911</definedName>
    <definedName name="Z_7BC27702_AD83_4B6E_860E_D694439F877D_.wvu.FilterData" localSheetId="0" hidden="1">'на 01.09.2014'!$A$9:$L$911</definedName>
    <definedName name="Z_7DB24378_D193_4D04_9739_831C8625EEAE_.wvu.FilterData" localSheetId="0" hidden="1">'на 01.09.2014'!$A$9:$S$911</definedName>
    <definedName name="Z_81403331_C5EB_4760_B273_D3D9C8D43951_.wvu.FilterData" localSheetId="0" hidden="1">'на 01.09.2014'!$A$9:$L$911</definedName>
    <definedName name="Z_8280D1E0_5055_49CD_A383_D6B2F2EBD512_.wvu.FilterData" localSheetId="0" hidden="1">'на 01.09.2014'!$A$9:$L$911</definedName>
    <definedName name="Z_8462E4B7_FF49_4401_9CB1_027D70C3D86B_.wvu.FilterData" localSheetId="0" hidden="1">'на 01.09.2014'!$A$9:$L$911</definedName>
    <definedName name="Z_8649CC96_F63A_4F83_8C89_AA8F47AC05F3_.wvu.FilterData" localSheetId="0" hidden="1">'на 01.09.2014'!$A$9:$L$911</definedName>
    <definedName name="Z_87AE545F_036F_4E8B_9D04_AE59AB8BAC14_.wvu.FilterData" localSheetId="0" hidden="1">'на 01.09.2014'!$A$9:$L$911</definedName>
    <definedName name="Z_8878B53B_0E8A_4A11_8A26_C2AC9BB8A4A9_.wvu.FilterData" localSheetId="0" hidden="1">'на 01.09.2014'!$A$9:$L$911</definedName>
    <definedName name="Z_8C654415_86D2_479D_A511_8A4B3774E375_.wvu.FilterData" localSheetId="0" hidden="1">'на 01.09.2014'!$A$9:$L$911</definedName>
    <definedName name="Z_8CAD663B_CD5E_4846_B4FD_69BCB6D1EB12_.wvu.FilterData" localSheetId="0" hidden="1">'на 01.09.2014'!$A$9:$L$911</definedName>
    <definedName name="Z_8CB267BE_E783_4914_8FFF_50D79F1D75CF_.wvu.FilterData" localSheetId="0" hidden="1">'на 01.09.2014'!$A$9:$L$911</definedName>
    <definedName name="Z_8D7BE686_9FAF_4C26_8FD5_5395E55E0797_.wvu.FilterData" localSheetId="0" hidden="1">'на 01.09.2014'!$A$9:$L$911</definedName>
    <definedName name="Z_8D8D2F4C_3B7E_4C1F_A367_4BA418733E1A_.wvu.FilterData" localSheetId="0" hidden="1">'на 01.09.2014'!$A$9:$L$911</definedName>
    <definedName name="Z_8E62A2BE_7CE7_496E_AC79_F133ABDC98BF_.wvu.FilterData" localSheetId="0" hidden="1">'на 01.09.2014'!$A$9:$L$911</definedName>
    <definedName name="Z_935DFEC4_8817_4BB5_A846_9674D5A05EE9_.wvu.FilterData" localSheetId="0" hidden="1">'на 01.09.2014'!$A$9:$L$911</definedName>
    <definedName name="Z_95B5A563_A81C_425C_AC80_18232E0FA0F2_.wvu.FilterData" localSheetId="0" hidden="1">'на 01.09.2014'!$A$9:$L$911</definedName>
    <definedName name="Z_96167660_EA8B_4F7D_87A1_785E97B459B3_.wvu.FilterData" localSheetId="0" hidden="1">'на 01.09.2014'!$A$9:$L$911</definedName>
    <definedName name="Z_96879477_4713_4ABC_982A_7EB1C07B4DED_.wvu.FilterData" localSheetId="0" hidden="1">'на 01.09.2014'!$A$9:$L$911</definedName>
    <definedName name="Z_97F74FDF_2C27_4D85_A3A7_1EF51A8A2DFF_.wvu.FilterData" localSheetId="0" hidden="1">'на 01.09.2014'!$A$9:$L$911</definedName>
    <definedName name="Z_9A769443_7DFA_43D5_AB26_6F2EEF53DAF1_.wvu.FilterData" localSheetId="0" hidden="1">'на 01.09.2014'!$A$9:$L$911</definedName>
    <definedName name="Z_9C310551_EC8B_4B87_B5AF_39FC532C6FE3_.wvu.FilterData" localSheetId="0" hidden="1">'на 01.09.2014'!$A$9:$L$911</definedName>
    <definedName name="Z_9D24C81C_5B18_4B40_BF88_7236C9CAE366_.wvu.FilterData" localSheetId="0" hidden="1">'на 01.09.2014'!$A$9:$L$911</definedName>
    <definedName name="Z_9E943B7D_D4C7_443F_BC4C_8AB90546D8A5_.wvu.Cols" localSheetId="0" hidden="1">'на 01.09.2014'!$Q:$Q,'на 01.09.2014'!#REF!</definedName>
    <definedName name="Z_9E943B7D_D4C7_443F_BC4C_8AB90546D8A5_.wvu.FilterData" localSheetId="0" hidden="1">'на 01.09.2014'!$A$5:$S$911</definedName>
    <definedName name="Z_9E943B7D_D4C7_443F_BC4C_8AB90546D8A5_.wvu.PrintTitles" localSheetId="0" hidden="1">'на 01.09.2014'!$7:$10</definedName>
    <definedName name="Z_9E943B7D_D4C7_443F_BC4C_8AB90546D8A5_.wvu.Rows" localSheetId="0" hidden="1">'на 01.09.2014'!#REF!,'на 01.09.2014'!$726:$737,'на 01.09.2014'!#REF!,'на 01.09.2014'!#REF!,'на 01.09.2014'!#REF!,'на 01.09.2014'!#REF!,'на 01.09.2014'!#REF!,'на 01.09.2014'!#REF!,'на 01.09.2014'!#REF!,'на 01.09.2014'!#REF!,'на 01.09.2014'!#REF!,'на 01.09.2014'!#REF!,'на 01.09.2014'!#REF!,'на 01.09.2014'!#REF!,'на 01.09.2014'!#REF!,'на 01.09.2014'!#REF!,'на 01.09.2014'!#REF!,'на 01.09.2014'!#REF!,'на 01.09.2014'!#REF!,'на 01.09.2014'!#REF!</definedName>
    <definedName name="Z_9EC99D85_9CBB_4D41_A0AC_5A782960B43C_.wvu.FilterData" localSheetId="0" hidden="1">'на 01.09.2014'!$A$9:$L$911</definedName>
    <definedName name="Z_A0EB0A04_1124_498B_8C4B_C1E25B53C1A8_.wvu.FilterData" localSheetId="0" hidden="1">'на 01.09.2014'!$A$9:$L$911</definedName>
    <definedName name="Z_A2611F3A_C06C_4662_B39E_6F08BA7C9B14_.wvu.FilterData" localSheetId="0" hidden="1">'на 01.09.2014'!$A$9:$L$911</definedName>
    <definedName name="Z_A28DA500_33FC_4913_B21A_3E2D7ED7A130_.wvu.FilterData" localSheetId="0" hidden="1">'на 01.09.2014'!$A$9:$L$911</definedName>
    <definedName name="Z_A62258B9_7768_4C4F_AFFC_537782E81CFF_.wvu.FilterData" localSheetId="0" hidden="1">'на 01.09.2014'!$A$9:$L$911</definedName>
    <definedName name="Z_A65D4FF6_26A1_47FE_AF98_41E05002FB1E_.wvu.FilterData" localSheetId="0" hidden="1">'на 01.09.2014'!$A$9:$L$911</definedName>
    <definedName name="Z_A98C96B5_CE3A_4FF9_B3E5_0DBB66ADC5BB_.wvu.FilterData" localSheetId="0" hidden="1">'на 01.09.2014'!$A$9:$L$911</definedName>
    <definedName name="Z_AA4C7BF5_07E0_4095_B165_D2AF600190FA_.wvu.FilterData" localSheetId="0" hidden="1">'на 01.09.2014'!$A$9:$L$911</definedName>
    <definedName name="Z_AAC4B5AB_1913_4D9C_A1FF_BD9345E009EB_.wvu.FilterData" localSheetId="0" hidden="1">'на 01.09.2014'!$A$9:$L$911</definedName>
    <definedName name="Z_AF01D870_77CB_46A2_A95B_3A27FF42EAA8_.wvu.FilterData" localSheetId="0" hidden="1">'на 01.09.2014'!$A$9:$L$911</definedName>
    <definedName name="Z_B180D137_9F25_4AD4_9057_37928F1867A8_.wvu.FilterData" localSheetId="0" hidden="1">'на 01.09.2014'!$A$9:$L$911</definedName>
    <definedName name="Z_B2D38EAC_E767_43A7_B7A2_621639FE347D_.wvu.FilterData" localSheetId="0" hidden="1">'на 01.09.2014'!$A$9:$L$911</definedName>
    <definedName name="Z_B3339176_D3D0_4D7A_8AAB_C0B71F942A93_.wvu.FilterData" localSheetId="0" hidden="1">'на 01.09.2014'!$A$9:$L$911</definedName>
    <definedName name="Z_B45FAC42_679D_43AB_B511_9E5492CAC2DB_.wvu.FilterData" localSheetId="0" hidden="1">'на 01.09.2014'!$A$9:$L$911</definedName>
    <definedName name="Z_B56BEF44_39DC_4F5B_A5E5_157C237832AF_.wvu.FilterData" localSheetId="0" hidden="1">'на 01.09.2014'!$A$9:$L$911</definedName>
    <definedName name="Z_B7A4DC29_6CA3_48BD_BD2B_5EA61D250392_.wvu.FilterData" localSheetId="0" hidden="1">'на 01.09.2014'!$A$9:$L$911</definedName>
    <definedName name="Z_B7F67755_3086_43A6_86E7_370F80E61BD0_.wvu.FilterData" localSheetId="0" hidden="1">'на 01.09.2014'!$A$9:$L$911</definedName>
    <definedName name="Z_BE442298_736F_47F5_9592_76FFCCDA59DB_.wvu.FilterData" localSheetId="0" hidden="1">'на 01.09.2014'!$A$9:$L$911</definedName>
    <definedName name="Z_BF65F093_304D_44F0_BF26_E5F8F9093CF5_.wvu.FilterData" localSheetId="0" hidden="1">'на 01.09.2014'!$A$9:$S$911</definedName>
    <definedName name="Z_C2E7FF11_4F7B_4EA9_AD45_A8385AC4BC24_.wvu.FilterData" localSheetId="0" hidden="1">'на 01.09.2014'!$A$9:$L$911</definedName>
    <definedName name="Z_C3E7B974_7E68_49C9_8A66_DEBBC3D71CB8_.wvu.FilterData" localSheetId="0" hidden="1">'на 01.09.2014'!$A$9:$L$911</definedName>
    <definedName name="Z_C47D5376_4107_461D_B353_0F0CCA5A27B8_.wvu.FilterData" localSheetId="0" hidden="1">'на 01.09.2014'!$A$9:$L$911</definedName>
    <definedName name="Z_C55D9313_9108_41CA_AD0E_FE2F7292C638_.wvu.FilterData" localSheetId="0" hidden="1">'на 01.09.2014'!$A$9:$L$911</definedName>
    <definedName name="Z_C5D84F85_3611_4C2A_903D_ECFF3A3DA3D9_.wvu.FilterData" localSheetId="0" hidden="1">'на 01.09.2014'!$A$9:$L$911</definedName>
    <definedName name="Z_C74598AC_1D4B_466D_8455_294C1A2E69BB_.wvu.FilterData" localSheetId="0" hidden="1">'на 01.09.2014'!$A$9:$L$911</definedName>
    <definedName name="Z_C8C7D91A_0101_429D_A7C4_25C2A366909A_.wvu.Cols" localSheetId="0" hidden="1">'на 01.09.2014'!$O:$O,'на 01.09.2014'!$Q:$Q</definedName>
    <definedName name="Z_C8C7D91A_0101_429D_A7C4_25C2A366909A_.wvu.FilterData" localSheetId="0" hidden="1">'на 01.09.2014'!$A$9:$S$911</definedName>
    <definedName name="Z_C8C7D91A_0101_429D_A7C4_25C2A366909A_.wvu.Rows" localSheetId="0" hidden="1">'на 01.09.2014'!$726:$737,'на 01.09.2014'!#REF!,'на 01.09.2014'!#REF!,'на 01.09.2014'!#REF!,'на 01.09.2014'!#REF!,'на 01.09.2014'!#REF!,'на 01.09.2014'!#REF!,'на 01.09.2014'!#REF!,'на 01.09.2014'!#REF!,'на 01.09.2014'!#REF!</definedName>
    <definedName name="Z_C98B4A4E_FC1F_45B3_ABB0_7DC9BD4B8057_.wvu.FilterData" localSheetId="0" hidden="1">'на 01.09.2014'!$A$9:$L$911</definedName>
    <definedName name="Z_CAAD7F8A_A328_4C0A_9ECF_2AD83A08D699_.wvu.FilterData" localSheetId="0" hidden="1">'на 01.09.2014'!$A$9:$L$911</definedName>
    <definedName name="Z_CB4880DD_CE83_4DFC_BBA7_70687256D5A4_.wvu.FilterData" localSheetId="0" hidden="1">'на 01.09.2014'!$A$9:$L$911</definedName>
    <definedName name="Z_CBF12BD1_A071_4448_8003_32E74F40E3E3_.wvu.FilterData" localSheetId="0" hidden="1">'на 01.09.2014'!$A$9:$L$911</definedName>
    <definedName name="Z_CBF9D894_3FD2_4B68_BAC8_643DB23851C0_.wvu.FilterData" localSheetId="0" hidden="1">'на 01.09.2014'!$A$9:$L$911</definedName>
    <definedName name="Z_CBF9D894_3FD2_4B68_BAC8_643DB23851C0_.wvu.Rows" localSheetId="0" hidden="1">'на 01.09.2014'!$726:$737,'на 01.09.2014'!#REF!,'на 01.09.2014'!#REF!,'на 01.09.2014'!#REF!</definedName>
    <definedName name="Z_CCC17219_B1A3_4C6B_B903_0E4550432FD0_.wvu.FilterData" localSheetId="0" hidden="1">'на 01.09.2014'!$A$9:$L$911</definedName>
    <definedName name="Z_D20DFCFE_63F9_4265_B37B_4F36C46DF159_.wvu.FilterData" localSheetId="0" hidden="1">'на 01.09.2014'!$A$9:$S$911</definedName>
    <definedName name="Z_D20DFCFE_63F9_4265_B37B_4F36C46DF159_.wvu.Rows" localSheetId="0" hidden="1">'на 01.09.2014'!#REF!,'на 01.09.2014'!#REF!</definedName>
    <definedName name="Z_D343F548_3DE6_4716_9B8B_0FF1DF1B1DE3_.wvu.FilterData" localSheetId="0" hidden="1">'на 01.09.2014'!$A$9:$L$911</definedName>
    <definedName name="Z_D3C3EFC2_493C_4B9B_BC16_8147B08F8F65_.wvu.FilterData" localSheetId="0" hidden="1">'на 01.09.2014'!$A$9:$L$911</definedName>
    <definedName name="Z_D3F31BC4_4CDA_431B_BA5F_ADE76A923760_.wvu.FilterData" localSheetId="0" hidden="1">'на 01.09.2014'!$A$9:$L$911</definedName>
    <definedName name="Z_D45ABB34_16CC_462D_8459_2034D47F465D_.wvu.FilterData" localSheetId="0" hidden="1">'на 01.09.2014'!$A$9:$L$911</definedName>
    <definedName name="Z_D5317C3A_3EDA_404B_818D_EAF558810951_.wvu.FilterData" localSheetId="0" hidden="1">'на 01.09.2014'!$A$9:$L$911</definedName>
    <definedName name="Z_D537FB3B_712D_486A_BA32_4F73BEB2AA19_.wvu.FilterData" localSheetId="0" hidden="1">'на 01.09.2014'!$A$9:$L$911</definedName>
    <definedName name="Z_D6730C21_0555_4F4D_B589_9DE5CFF9C442_.wvu.FilterData" localSheetId="0" hidden="1">'на 01.09.2014'!$A$9:$L$911</definedName>
    <definedName name="Z_D8418465_ECB6_40A4_8538_9D6D02B4E5CE_.wvu.FilterData" localSheetId="0" hidden="1">'на 01.09.2014'!$A$9:$L$911</definedName>
    <definedName name="Z_D8836A46_4276_4875_86A1_BB0E2B53006C_.wvu.FilterData" localSheetId="0" hidden="1">'на 01.09.2014'!$A$9:$L$911</definedName>
    <definedName name="Z_D8EBE17E_7A1A_4392_901C_A4C8DD4BAF28_.wvu.FilterData" localSheetId="0" hidden="1">'на 01.09.2014'!$A$9:$L$911</definedName>
    <definedName name="Z_D97BC9A1_860C_45CB_8FAD_B69CEE39193C_.wvu.FilterData" localSheetId="0" hidden="1">'на 01.09.2014'!$A$9:$L$911</definedName>
    <definedName name="Z_DC263B7F_7E05_4E66_AE9F_05D6DDE635B1_.wvu.FilterData" localSheetId="0" hidden="1">'на 01.09.2014'!$A$9:$L$911</definedName>
    <definedName name="Z_DC796824_ECED_4590_A3E8_8D5A3534C637_.wvu.FilterData" localSheetId="0" hidden="1">'на 01.09.2014'!$A$9:$L$911</definedName>
    <definedName name="Z_DCC1B134_1BA2_418E_B1D0_0938D8743370_.wvu.FilterData" localSheetId="0" hidden="1">'на 01.09.2014'!$A$9:$L$911</definedName>
    <definedName name="Z_DDA68DE5_EF86_4A52_97CD_589088C5FE7A_.wvu.FilterData" localSheetId="0" hidden="1">'на 01.09.2014'!$A$9:$L$911</definedName>
    <definedName name="Z_DE2C3999_6F3E_4D24_86CF_8803BF5FAA48_.wvu.FilterData" localSheetId="0" hidden="1">'на 01.09.2014'!$A$9:$S$911</definedName>
    <definedName name="Z_DEA6EDB2_F27D_4C8F_B061_FD80BEC5543F_.wvu.FilterData" localSheetId="0" hidden="1">'на 01.09.2014'!$A$9:$L$911</definedName>
    <definedName name="Z_E0B34E03_0754_4713_9A98_5ACEE69C9E71_.wvu.FilterData" localSheetId="0" hidden="1">'на 01.09.2014'!$A$9:$L$911</definedName>
    <definedName name="Z_E1E7843B_3EC3_4FFF_9B1C_53E7DE6A4004_.wvu.FilterData" localSheetId="0" hidden="1">'на 01.09.2014'!$A$9:$L$911</definedName>
    <definedName name="Z_E25FE844_1AD8_4E16_B2DB_9033A702F13A_.wvu.FilterData" localSheetId="0" hidden="1">'на 01.09.2014'!$A$9:$L$911</definedName>
    <definedName name="Z_E2861A4E_263A_4BE6_9223_2DA352B0AD2D_.wvu.FilterData" localSheetId="0" hidden="1">'на 01.09.2014'!$A$9:$L$911</definedName>
    <definedName name="Z_E2FB76DF_1C94_4620_8087_FEE12FDAA3D2_.wvu.FilterData" localSheetId="0" hidden="1">'на 01.09.2014'!$A$9:$L$911</definedName>
    <definedName name="Z_E3C6ECC1_0F12_435D_9B36_B23F6133337F_.wvu.FilterData" localSheetId="0" hidden="1">'на 01.09.2014'!$A$9:$L$911</definedName>
    <definedName name="Z_E88E1D11_18C0_4724_9D4F_2C85DDF57564_.wvu.FilterData" localSheetId="0" hidden="1">'на 01.09.2014'!$A$9:$L$911</definedName>
    <definedName name="Z_EA769D6D_3269_481D_9974_BC10C6C55FF6_.wvu.FilterData" localSheetId="0" hidden="1">'на 01.09.2014'!$A$9:$L$911</definedName>
    <definedName name="Z_EBCDBD63_50FE_4D52_B280_2A723FA77236_.wvu.FilterData" localSheetId="0" hidden="1">'на 01.09.2014'!$A$9:$L$911</definedName>
    <definedName name="Z_ED74FBD3_DF35_4798_8C2A_7ADA46D140AA_.wvu.FilterData" localSheetId="0" hidden="1">'на 01.09.2014'!$A$9:$L$911</definedName>
    <definedName name="Z_EFFADE78_6F23_4B5D_AE74_3E82BA29B398_.wvu.FilterData" localSheetId="0" hidden="1">'на 01.09.2014'!$A$9:$L$911</definedName>
    <definedName name="Z_F140A98E_30AA_4FD0_8B93_08F8951EDE5E_.wvu.FilterData" localSheetId="0" hidden="1">'на 01.09.2014'!$A$9:$L$911</definedName>
    <definedName name="Z_F8CD48ED_A67F_492E_A417_09D352E93E12_.wvu.FilterData" localSheetId="0" hidden="1">'на 01.09.2014'!$A$9:$L$911</definedName>
    <definedName name="Z_F9F96D65_7E5D_4EDB_B47B_CD800EE8793F_.wvu.FilterData" localSheetId="0" hidden="1">'на 01.09.2014'!$A$9:$L$911</definedName>
    <definedName name="Z_FAEA1540_FB92_4A7F_8E18_381E2C6FAF74_.wvu.FilterData" localSheetId="0" hidden="1">'на 01.09.2014'!$A$9:$L$911</definedName>
    <definedName name="Z_FBEEEF36_B47B_4551_8D8A_904E9E1222D4_.wvu.FilterData" localSheetId="0" hidden="1">'на 01.09.2014'!$A$9:$L$911</definedName>
    <definedName name="Z_FD0E1B66_1ED2_4768_AEAA_4813773FCD1B_.wvu.FilterData" localSheetId="0" hidden="1">'на 01.09.2014'!$A$9:$L$911</definedName>
    <definedName name="Z_FF7CC20D_CA9E_46D2_A113_9EB09E8A7DF6_.wvu.FilterData" localSheetId="0" hidden="1">'на 01.09.2014'!$A$9:$L$911</definedName>
    <definedName name="_xlnm.Print_Titles" localSheetId="0">'на 01.09.2014'!$7:$9</definedName>
    <definedName name="_xlnm.Print_Area" localSheetId="0">'на 01.09.2014'!$A$5:$S$985</definedName>
  </definedNames>
  <calcPr calcId="144525" fullPrecision="0"/>
  <customWorkbookViews>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windowWidth="1276" windowHeight="77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s>
  <fileRecoveryPr autoRecover="0"/>
</workbook>
</file>

<file path=xl/calcChain.xml><?xml version="1.0" encoding="utf-8"?>
<calcChain xmlns="http://schemas.openxmlformats.org/spreadsheetml/2006/main">
  <c r="N272" i="1" l="1"/>
  <c r="N191" i="1" l="1"/>
  <c r="N190" i="1"/>
  <c r="K191" i="1"/>
  <c r="K190" i="1"/>
  <c r="K189" i="1"/>
  <c r="K188" i="1"/>
  <c r="K187" i="1"/>
  <c r="I188" i="1"/>
  <c r="H189" i="1"/>
  <c r="I189" i="1"/>
  <c r="H190" i="1"/>
  <c r="I190" i="1"/>
  <c r="H191" i="1"/>
  <c r="I191" i="1"/>
  <c r="G189" i="1"/>
  <c r="G190" i="1"/>
  <c r="G191" i="1"/>
  <c r="H194" i="1"/>
  <c r="G194" i="1"/>
  <c r="H200" i="1"/>
  <c r="L200" i="1" s="1"/>
  <c r="G200" i="1"/>
  <c r="G198" i="1" s="1"/>
  <c r="R203" i="1"/>
  <c r="Q203" i="1"/>
  <c r="P203" i="1"/>
  <c r="O203" i="1"/>
  <c r="M203" i="1"/>
  <c r="L203" i="1"/>
  <c r="J203" i="1"/>
  <c r="R202" i="1"/>
  <c r="Q202" i="1"/>
  <c r="P202" i="1"/>
  <c r="O202" i="1"/>
  <c r="M202" i="1"/>
  <c r="L202" i="1"/>
  <c r="J202" i="1"/>
  <c r="R201" i="1"/>
  <c r="N201" i="1"/>
  <c r="O201" i="1" s="1"/>
  <c r="M201" i="1"/>
  <c r="L201" i="1"/>
  <c r="J201" i="1"/>
  <c r="R200" i="1"/>
  <c r="M200" i="1"/>
  <c r="F200" i="1"/>
  <c r="F198" i="1" s="1"/>
  <c r="R199" i="1"/>
  <c r="Q199" i="1"/>
  <c r="P199" i="1"/>
  <c r="O199" i="1"/>
  <c r="M199" i="1"/>
  <c r="L199" i="1"/>
  <c r="J199" i="1"/>
  <c r="K198" i="1"/>
  <c r="I198" i="1"/>
  <c r="H198" i="1"/>
  <c r="E198" i="1"/>
  <c r="D198" i="1"/>
  <c r="M198" i="1" l="1"/>
  <c r="P201" i="1"/>
  <c r="L198" i="1"/>
  <c r="J198" i="1"/>
  <c r="R198" i="1"/>
  <c r="N200" i="1"/>
  <c r="O200" i="1" s="1"/>
  <c r="Q201" i="1"/>
  <c r="J200" i="1"/>
  <c r="N254" i="1"/>
  <c r="G248" i="1"/>
  <c r="P200" i="1" l="1"/>
  <c r="Q200" i="1"/>
  <c r="N198" i="1"/>
  <c r="P198" i="1" l="1"/>
  <c r="Q198" i="1"/>
  <c r="O198" i="1"/>
  <c r="G662" i="1" l="1"/>
  <c r="H662" i="1" l="1"/>
  <c r="N662" i="1" s="1"/>
  <c r="D612" i="1" l="1"/>
  <c r="E612" i="1"/>
  <c r="F612" i="1"/>
  <c r="G612" i="1"/>
  <c r="H612" i="1"/>
  <c r="I612" i="1"/>
  <c r="J612" i="1" s="1"/>
  <c r="K612" i="1"/>
  <c r="L612" i="1" s="1"/>
  <c r="M612" i="1"/>
  <c r="J613" i="1"/>
  <c r="L613" i="1"/>
  <c r="M613" i="1"/>
  <c r="O613" i="1"/>
  <c r="P613" i="1"/>
  <c r="Q613" i="1"/>
  <c r="R613" i="1"/>
  <c r="J614" i="1"/>
  <c r="L614" i="1"/>
  <c r="M614" i="1"/>
  <c r="N614" i="1"/>
  <c r="N612" i="1" s="1"/>
  <c r="P612" i="1" s="1"/>
  <c r="R614" i="1"/>
  <c r="J615" i="1"/>
  <c r="L615" i="1"/>
  <c r="M615" i="1"/>
  <c r="O615" i="1"/>
  <c r="P615" i="1"/>
  <c r="Q615" i="1"/>
  <c r="R615" i="1"/>
  <c r="J616" i="1"/>
  <c r="L616" i="1"/>
  <c r="M616" i="1"/>
  <c r="O616" i="1"/>
  <c r="P616" i="1"/>
  <c r="Q616" i="1"/>
  <c r="R616" i="1"/>
  <c r="J617" i="1"/>
  <c r="L617" i="1"/>
  <c r="M617" i="1"/>
  <c r="O617" i="1"/>
  <c r="P617" i="1"/>
  <c r="Q617" i="1"/>
  <c r="R617" i="1"/>
  <c r="D570" i="1"/>
  <c r="E570" i="1"/>
  <c r="F570" i="1"/>
  <c r="G570" i="1"/>
  <c r="H570" i="1"/>
  <c r="I570" i="1"/>
  <c r="K570" i="1"/>
  <c r="J571" i="1"/>
  <c r="L571" i="1"/>
  <c r="M571" i="1"/>
  <c r="O571" i="1"/>
  <c r="P571" i="1"/>
  <c r="Q571" i="1"/>
  <c r="R571" i="1"/>
  <c r="J572" i="1"/>
  <c r="L572" i="1"/>
  <c r="M572" i="1"/>
  <c r="N572" i="1"/>
  <c r="N570" i="1" s="1"/>
  <c r="R572" i="1"/>
  <c r="J573" i="1"/>
  <c r="L573" i="1"/>
  <c r="M573" i="1"/>
  <c r="N573" i="1"/>
  <c r="O573" i="1" s="1"/>
  <c r="R573" i="1"/>
  <c r="J574" i="1"/>
  <c r="L574" i="1"/>
  <c r="M574" i="1"/>
  <c r="O574" i="1"/>
  <c r="P574" i="1"/>
  <c r="Q574" i="1"/>
  <c r="R574" i="1"/>
  <c r="J575" i="1"/>
  <c r="L575" i="1"/>
  <c r="M575" i="1"/>
  <c r="O575" i="1"/>
  <c r="P575" i="1"/>
  <c r="Q575" i="1"/>
  <c r="R575" i="1"/>
  <c r="R570" i="1" l="1"/>
  <c r="M570" i="1"/>
  <c r="P614" i="1"/>
  <c r="P572" i="1"/>
  <c r="L570" i="1"/>
  <c r="O614" i="1"/>
  <c r="R612" i="1"/>
  <c r="P573" i="1"/>
  <c r="J570" i="1"/>
  <c r="Q614" i="1"/>
  <c r="O612" i="1"/>
  <c r="Q612" i="1"/>
  <c r="P570" i="1"/>
  <c r="O570" i="1"/>
  <c r="Q570" i="1"/>
  <c r="Q573" i="1"/>
  <c r="Q572" i="1"/>
  <c r="O572" i="1"/>
  <c r="K341" i="1" l="1"/>
  <c r="K335" i="1"/>
  <c r="K369" i="1" l="1"/>
  <c r="H248" i="1"/>
  <c r="K967" i="1" l="1"/>
  <c r="H967" i="1"/>
  <c r="H968" i="1"/>
  <c r="G967" i="1"/>
  <c r="G968" i="1"/>
  <c r="N171" i="1"/>
  <c r="N170" i="1"/>
  <c r="M818" i="1"/>
  <c r="K819" i="1"/>
  <c r="K776" i="1" l="1"/>
  <c r="I776" i="1"/>
  <c r="P788" i="1"/>
  <c r="N788" i="1"/>
  <c r="N404" i="1" l="1"/>
  <c r="H38" i="1" l="1"/>
  <c r="K32" i="1" l="1"/>
  <c r="I32" i="1"/>
  <c r="H32" i="1"/>
  <c r="G32" i="1"/>
  <c r="K50" i="1"/>
  <c r="L50" i="1" s="1"/>
  <c r="J50" i="1"/>
  <c r="M50" i="1" l="1"/>
  <c r="I205" i="1"/>
  <c r="K814" i="1"/>
  <c r="I814" i="1"/>
  <c r="N917" i="1" l="1"/>
  <c r="N913" i="1"/>
  <c r="K914" i="1"/>
  <c r="K915" i="1"/>
  <c r="K916" i="1"/>
  <c r="K917" i="1"/>
  <c r="K913" i="1"/>
  <c r="G914" i="1"/>
  <c r="H914" i="1"/>
  <c r="I914" i="1"/>
  <c r="G915" i="1"/>
  <c r="H915" i="1"/>
  <c r="I915" i="1"/>
  <c r="G916" i="1"/>
  <c r="H916" i="1"/>
  <c r="I916" i="1"/>
  <c r="H913" i="1"/>
  <c r="I913" i="1"/>
  <c r="G913" i="1"/>
  <c r="G912" i="1" l="1"/>
  <c r="G470" i="1"/>
  <c r="I217" i="1" l="1"/>
  <c r="I187" i="1" s="1"/>
  <c r="H217" i="1"/>
  <c r="H187" i="1" s="1"/>
  <c r="G217" i="1"/>
  <c r="G187" i="1" s="1"/>
  <c r="N140" i="1"/>
  <c r="I663" i="1"/>
  <c r="K663" i="1"/>
  <c r="K662" i="1"/>
  <c r="I662" i="1"/>
  <c r="J87" i="1"/>
  <c r="J49" i="1"/>
  <c r="K49" i="1"/>
  <c r="L49" i="1" s="1"/>
  <c r="I38" i="1"/>
  <c r="K38" i="1"/>
  <c r="H44" i="1"/>
  <c r="I110" i="1"/>
  <c r="K110" i="1"/>
  <c r="R593" i="1" l="1"/>
  <c r="Q593" i="1"/>
  <c r="P593" i="1"/>
  <c r="O593" i="1"/>
  <c r="M593" i="1"/>
  <c r="L593" i="1"/>
  <c r="J593" i="1"/>
  <c r="R592" i="1"/>
  <c r="Q592" i="1"/>
  <c r="P592" i="1"/>
  <c r="O592" i="1"/>
  <c r="M592" i="1"/>
  <c r="L592" i="1"/>
  <c r="J592" i="1"/>
  <c r="R591" i="1"/>
  <c r="Q591" i="1"/>
  <c r="P591" i="1"/>
  <c r="O591" i="1"/>
  <c r="M591" i="1"/>
  <c r="L591" i="1"/>
  <c r="J591" i="1"/>
  <c r="R590" i="1"/>
  <c r="N590" i="1"/>
  <c r="P590" i="1" s="1"/>
  <c r="M590" i="1"/>
  <c r="L590" i="1"/>
  <c r="J590" i="1"/>
  <c r="R589" i="1"/>
  <c r="Q589" i="1"/>
  <c r="P589" i="1"/>
  <c r="O589" i="1"/>
  <c r="M589" i="1"/>
  <c r="L589" i="1"/>
  <c r="J589" i="1"/>
  <c r="N588" i="1"/>
  <c r="K588" i="1"/>
  <c r="I588" i="1"/>
  <c r="H588" i="1"/>
  <c r="G588" i="1"/>
  <c r="F588" i="1"/>
  <c r="E588" i="1"/>
  <c r="D588" i="1"/>
  <c r="L588" i="1" l="1"/>
  <c r="J588" i="1"/>
  <c r="O590" i="1"/>
  <c r="Q590" i="1"/>
  <c r="M588" i="1"/>
  <c r="Q588" i="1"/>
  <c r="O588" i="1"/>
  <c r="P588" i="1"/>
  <c r="R588" i="1"/>
  <c r="L326" i="1" l="1"/>
  <c r="M326" i="1"/>
  <c r="J326" i="1"/>
  <c r="L297" i="1"/>
  <c r="G290" i="1"/>
  <c r="P272" i="1"/>
  <c r="N779" i="1" l="1"/>
  <c r="I102" i="1" l="1"/>
  <c r="K410" i="1" l="1"/>
  <c r="N644" i="1" l="1"/>
  <c r="N782" i="1" l="1"/>
  <c r="N776" i="1" s="1"/>
  <c r="K386" i="1" l="1"/>
  <c r="G291" i="1" l="1"/>
  <c r="N297" i="1"/>
  <c r="I441" i="1" l="1"/>
  <c r="J884" i="1" l="1"/>
  <c r="L884" i="1"/>
  <c r="M884" i="1"/>
  <c r="N884" i="1"/>
  <c r="O884" i="1" s="1"/>
  <c r="I56" i="1"/>
  <c r="K56" i="1"/>
  <c r="P884" i="1" l="1"/>
  <c r="J973" i="1"/>
  <c r="N967" i="1"/>
  <c r="L296" i="1" l="1"/>
  <c r="N778" i="1" l="1"/>
  <c r="N775" i="1"/>
  <c r="K778" i="1"/>
  <c r="K777" i="1"/>
  <c r="K775" i="1"/>
  <c r="H775" i="1"/>
  <c r="I775" i="1"/>
  <c r="H776" i="1"/>
  <c r="I777" i="1"/>
  <c r="H778" i="1"/>
  <c r="I778" i="1"/>
  <c r="H779" i="1"/>
  <c r="G776" i="1"/>
  <c r="G778" i="1"/>
  <c r="G779" i="1"/>
  <c r="G775" i="1"/>
  <c r="H789" i="1"/>
  <c r="L789" i="1" s="1"/>
  <c r="G789" i="1"/>
  <c r="G786" i="1" s="1"/>
  <c r="H783" i="1"/>
  <c r="G783" i="1"/>
  <c r="R791" i="1"/>
  <c r="Q791" i="1"/>
  <c r="P791" i="1"/>
  <c r="O791" i="1"/>
  <c r="M791" i="1"/>
  <c r="L791" i="1"/>
  <c r="J791" i="1"/>
  <c r="R790" i="1"/>
  <c r="Q790" i="1"/>
  <c r="P790" i="1"/>
  <c r="O790" i="1"/>
  <c r="M790" i="1"/>
  <c r="L790" i="1"/>
  <c r="J790" i="1"/>
  <c r="R789" i="1"/>
  <c r="M789" i="1"/>
  <c r="Q788" i="1"/>
  <c r="R788" i="1"/>
  <c r="F788" i="1"/>
  <c r="F786" i="1" s="1"/>
  <c r="R787" i="1"/>
  <c r="Q787" i="1"/>
  <c r="P787" i="1"/>
  <c r="O787" i="1"/>
  <c r="L787" i="1"/>
  <c r="J787" i="1"/>
  <c r="I786" i="1"/>
  <c r="E786" i="1"/>
  <c r="D786" i="1"/>
  <c r="G777" i="1" l="1"/>
  <c r="H777" i="1"/>
  <c r="N789" i="1"/>
  <c r="P789" i="1" s="1"/>
  <c r="H786" i="1"/>
  <c r="J786" i="1" s="1"/>
  <c r="K786" i="1"/>
  <c r="M786" i="1" s="1"/>
  <c r="L788" i="1"/>
  <c r="M788" i="1"/>
  <c r="J789" i="1"/>
  <c r="J788" i="1"/>
  <c r="O788" i="1"/>
  <c r="R587" i="1"/>
  <c r="Q587" i="1"/>
  <c r="P587" i="1"/>
  <c r="O587" i="1"/>
  <c r="M587" i="1"/>
  <c r="L587" i="1"/>
  <c r="J587" i="1"/>
  <c r="R586" i="1"/>
  <c r="Q586" i="1"/>
  <c r="P586" i="1"/>
  <c r="O586" i="1"/>
  <c r="M586" i="1"/>
  <c r="L586" i="1"/>
  <c r="J586" i="1"/>
  <c r="R585" i="1"/>
  <c r="Q585" i="1"/>
  <c r="P585" i="1"/>
  <c r="O585" i="1"/>
  <c r="M585" i="1"/>
  <c r="L585" i="1"/>
  <c r="J585" i="1"/>
  <c r="R584" i="1"/>
  <c r="N584" i="1"/>
  <c r="P584" i="1" s="1"/>
  <c r="M584" i="1"/>
  <c r="L584" i="1"/>
  <c r="J584" i="1"/>
  <c r="R583" i="1"/>
  <c r="Q583" i="1"/>
  <c r="P583" i="1"/>
  <c r="O583" i="1"/>
  <c r="M583" i="1"/>
  <c r="L583" i="1"/>
  <c r="J583" i="1"/>
  <c r="K582" i="1"/>
  <c r="I582" i="1"/>
  <c r="H582" i="1"/>
  <c r="G582" i="1"/>
  <c r="F582" i="1"/>
  <c r="E582" i="1"/>
  <c r="D582" i="1"/>
  <c r="D540" i="1"/>
  <c r="E540" i="1"/>
  <c r="F540" i="1"/>
  <c r="G540" i="1"/>
  <c r="H540" i="1"/>
  <c r="I540" i="1"/>
  <c r="K540" i="1"/>
  <c r="J541" i="1"/>
  <c r="L541" i="1"/>
  <c r="M541" i="1"/>
  <c r="O541" i="1"/>
  <c r="P541" i="1"/>
  <c r="Q541" i="1"/>
  <c r="R541" i="1"/>
  <c r="J542" i="1"/>
  <c r="L542" i="1"/>
  <c r="M542" i="1"/>
  <c r="N542" i="1"/>
  <c r="P542" i="1" s="1"/>
  <c r="R542" i="1"/>
  <c r="J543" i="1"/>
  <c r="L543" i="1"/>
  <c r="M543" i="1"/>
  <c r="O543" i="1"/>
  <c r="P543" i="1"/>
  <c r="Q543" i="1"/>
  <c r="R543" i="1"/>
  <c r="J544" i="1"/>
  <c r="L544" i="1"/>
  <c r="M544" i="1"/>
  <c r="O544" i="1"/>
  <c r="P544" i="1"/>
  <c r="Q544" i="1"/>
  <c r="R544" i="1"/>
  <c r="J545" i="1"/>
  <c r="L545" i="1"/>
  <c r="M545" i="1"/>
  <c r="O545" i="1"/>
  <c r="P545" i="1"/>
  <c r="Q545" i="1"/>
  <c r="R545" i="1"/>
  <c r="O542" i="1" l="1"/>
  <c r="O789" i="1"/>
  <c r="R540" i="1"/>
  <c r="J540" i="1"/>
  <c r="N786" i="1"/>
  <c r="P786" i="1" s="1"/>
  <c r="N540" i="1"/>
  <c r="Q540" i="1" s="1"/>
  <c r="Q542" i="1"/>
  <c r="M540" i="1"/>
  <c r="Q789" i="1"/>
  <c r="L540" i="1"/>
  <c r="Q584" i="1"/>
  <c r="R582" i="1"/>
  <c r="J582" i="1"/>
  <c r="M582" i="1"/>
  <c r="R786" i="1"/>
  <c r="L786" i="1"/>
  <c r="N582" i="1"/>
  <c r="P582" i="1" s="1"/>
  <c r="L582" i="1"/>
  <c r="O584" i="1"/>
  <c r="Q786" i="1" l="1"/>
  <c r="O540" i="1"/>
  <c r="P540" i="1"/>
  <c r="O786" i="1"/>
  <c r="O582" i="1"/>
  <c r="Q582" i="1"/>
  <c r="O485" i="1" l="1"/>
  <c r="P485" i="1"/>
  <c r="R959" i="1" l="1"/>
  <c r="Q959" i="1"/>
  <c r="P959" i="1"/>
  <c r="O959" i="1"/>
  <c r="M959" i="1"/>
  <c r="L959" i="1"/>
  <c r="J959" i="1"/>
  <c r="R958" i="1"/>
  <c r="N958" i="1"/>
  <c r="P958" i="1" s="1"/>
  <c r="M958" i="1"/>
  <c r="L958" i="1"/>
  <c r="J958" i="1"/>
  <c r="R957" i="1"/>
  <c r="P957" i="1"/>
  <c r="M957" i="1"/>
  <c r="L957" i="1"/>
  <c r="J957" i="1"/>
  <c r="R956" i="1"/>
  <c r="N956" i="1"/>
  <c r="P956" i="1" s="1"/>
  <c r="M956" i="1"/>
  <c r="L956" i="1"/>
  <c r="J956" i="1"/>
  <c r="F956" i="1"/>
  <c r="R955" i="1"/>
  <c r="Q955" i="1"/>
  <c r="P955" i="1"/>
  <c r="O955" i="1"/>
  <c r="M955" i="1"/>
  <c r="L955" i="1"/>
  <c r="J955" i="1"/>
  <c r="K954" i="1"/>
  <c r="I954" i="1"/>
  <c r="H954" i="1"/>
  <c r="G954" i="1"/>
  <c r="F954" i="1"/>
  <c r="E954" i="1"/>
  <c r="D954" i="1"/>
  <c r="R953" i="1"/>
  <c r="Q953" i="1"/>
  <c r="P953" i="1"/>
  <c r="O953" i="1"/>
  <c r="M953" i="1"/>
  <c r="L953" i="1"/>
  <c r="J953" i="1"/>
  <c r="R952" i="1"/>
  <c r="N952" i="1"/>
  <c r="P952" i="1" s="1"/>
  <c r="M952" i="1"/>
  <c r="L952" i="1"/>
  <c r="J952" i="1"/>
  <c r="R951" i="1"/>
  <c r="N951" i="1"/>
  <c r="P951" i="1" s="1"/>
  <c r="M951" i="1"/>
  <c r="L951" i="1"/>
  <c r="J951" i="1"/>
  <c r="R950" i="1"/>
  <c r="N950" i="1"/>
  <c r="P950" i="1" s="1"/>
  <c r="M950" i="1"/>
  <c r="L950" i="1"/>
  <c r="J950" i="1"/>
  <c r="F950" i="1"/>
  <c r="R949" i="1"/>
  <c r="Q949" i="1"/>
  <c r="P949" i="1"/>
  <c r="O949" i="1"/>
  <c r="M949" i="1"/>
  <c r="L949" i="1"/>
  <c r="J949" i="1"/>
  <c r="K948" i="1"/>
  <c r="I948" i="1"/>
  <c r="H948" i="1"/>
  <c r="G948" i="1"/>
  <c r="F948" i="1"/>
  <c r="E948" i="1"/>
  <c r="D948" i="1"/>
  <c r="R947" i="1"/>
  <c r="Q947" i="1"/>
  <c r="P947" i="1"/>
  <c r="O947" i="1"/>
  <c r="M947" i="1"/>
  <c r="L947" i="1"/>
  <c r="J947" i="1"/>
  <c r="R946" i="1"/>
  <c r="N946" i="1"/>
  <c r="M946" i="1"/>
  <c r="L946" i="1"/>
  <c r="J946" i="1"/>
  <c r="R945" i="1"/>
  <c r="N945" i="1"/>
  <c r="P945" i="1" s="1"/>
  <c r="M945" i="1"/>
  <c r="L945" i="1"/>
  <c r="J945" i="1"/>
  <c r="R944" i="1"/>
  <c r="P944" i="1"/>
  <c r="M944" i="1"/>
  <c r="L944" i="1"/>
  <c r="J944" i="1"/>
  <c r="F944" i="1"/>
  <c r="R943" i="1"/>
  <c r="Q943" i="1"/>
  <c r="P943" i="1"/>
  <c r="O943" i="1"/>
  <c r="M943" i="1"/>
  <c r="L943" i="1"/>
  <c r="J943" i="1"/>
  <c r="K942" i="1"/>
  <c r="I942" i="1"/>
  <c r="H942" i="1"/>
  <c r="G942" i="1"/>
  <c r="F942" i="1"/>
  <c r="E942" i="1"/>
  <c r="D942" i="1"/>
  <c r="R941" i="1"/>
  <c r="Q941" i="1"/>
  <c r="P941" i="1"/>
  <c r="O941" i="1"/>
  <c r="M941" i="1"/>
  <c r="L941" i="1"/>
  <c r="J941" i="1"/>
  <c r="R940" i="1"/>
  <c r="P940" i="1"/>
  <c r="M940" i="1"/>
  <c r="L940" i="1"/>
  <c r="J940" i="1"/>
  <c r="R939" i="1"/>
  <c r="N939" i="1"/>
  <c r="P939" i="1" s="1"/>
  <c r="M939" i="1"/>
  <c r="L939" i="1"/>
  <c r="J939" i="1"/>
  <c r="R938" i="1"/>
  <c r="N938" i="1"/>
  <c r="M938" i="1"/>
  <c r="L938" i="1"/>
  <c r="J938" i="1"/>
  <c r="F938" i="1"/>
  <c r="R937" i="1"/>
  <c r="Q937" i="1"/>
  <c r="P937" i="1"/>
  <c r="O937" i="1"/>
  <c r="M937" i="1"/>
  <c r="L937" i="1"/>
  <c r="J937" i="1"/>
  <c r="K936" i="1"/>
  <c r="I936" i="1"/>
  <c r="H936" i="1"/>
  <c r="G936" i="1"/>
  <c r="F936" i="1"/>
  <c r="E936" i="1"/>
  <c r="D936" i="1"/>
  <c r="R935" i="1"/>
  <c r="Q935" i="1"/>
  <c r="P935" i="1"/>
  <c r="O935" i="1"/>
  <c r="M935" i="1"/>
  <c r="L935" i="1"/>
  <c r="J935" i="1"/>
  <c r="R934" i="1"/>
  <c r="Q934" i="1"/>
  <c r="P934" i="1"/>
  <c r="O934" i="1"/>
  <c r="M934" i="1"/>
  <c r="L934" i="1"/>
  <c r="J934" i="1"/>
  <c r="R933" i="1"/>
  <c r="N933" i="1"/>
  <c r="M933" i="1"/>
  <c r="L933" i="1"/>
  <c r="J933" i="1"/>
  <c r="R932" i="1"/>
  <c r="Q932" i="1"/>
  <c r="P932" i="1"/>
  <c r="O932" i="1"/>
  <c r="M932" i="1"/>
  <c r="L932" i="1"/>
  <c r="J932" i="1"/>
  <c r="F932" i="1"/>
  <c r="F930" i="1" s="1"/>
  <c r="R931" i="1"/>
  <c r="Q931" i="1"/>
  <c r="P931" i="1"/>
  <c r="O931" i="1"/>
  <c r="M931" i="1"/>
  <c r="L931" i="1"/>
  <c r="J931" i="1"/>
  <c r="K930" i="1"/>
  <c r="I930" i="1"/>
  <c r="H930" i="1"/>
  <c r="G930" i="1"/>
  <c r="E930" i="1"/>
  <c r="D930" i="1"/>
  <c r="R929" i="1"/>
  <c r="Q929" i="1"/>
  <c r="P929" i="1"/>
  <c r="O929" i="1"/>
  <c r="M929" i="1"/>
  <c r="L929" i="1"/>
  <c r="J929" i="1"/>
  <c r="R928" i="1"/>
  <c r="Q928" i="1"/>
  <c r="P928" i="1"/>
  <c r="O928" i="1"/>
  <c r="M928" i="1"/>
  <c r="L928" i="1"/>
  <c r="J928" i="1"/>
  <c r="R927" i="1"/>
  <c r="P927" i="1"/>
  <c r="M927" i="1"/>
  <c r="L927" i="1"/>
  <c r="J927" i="1"/>
  <c r="R926" i="1"/>
  <c r="Q926" i="1"/>
  <c r="P926" i="1"/>
  <c r="O926" i="1"/>
  <c r="M926" i="1"/>
  <c r="L926" i="1"/>
  <c r="J926" i="1"/>
  <c r="F926" i="1"/>
  <c r="F924" i="1" s="1"/>
  <c r="R925" i="1"/>
  <c r="Q925" i="1"/>
  <c r="P925" i="1"/>
  <c r="O925" i="1"/>
  <c r="M925" i="1"/>
  <c r="L925" i="1"/>
  <c r="J925" i="1"/>
  <c r="K924" i="1"/>
  <c r="I924" i="1"/>
  <c r="H924" i="1"/>
  <c r="G924" i="1"/>
  <c r="E924" i="1"/>
  <c r="D924" i="1"/>
  <c r="R923" i="1"/>
  <c r="Q923" i="1"/>
  <c r="P923" i="1"/>
  <c r="O923" i="1"/>
  <c r="M923" i="1"/>
  <c r="L923" i="1"/>
  <c r="J923" i="1"/>
  <c r="R922" i="1"/>
  <c r="Q922" i="1"/>
  <c r="P922" i="1"/>
  <c r="O922" i="1"/>
  <c r="M922" i="1"/>
  <c r="L922" i="1"/>
  <c r="J922" i="1"/>
  <c r="R921" i="1"/>
  <c r="Q921" i="1"/>
  <c r="P921" i="1"/>
  <c r="O921" i="1"/>
  <c r="M921" i="1"/>
  <c r="L921" i="1"/>
  <c r="J921" i="1"/>
  <c r="R920" i="1"/>
  <c r="Q920" i="1"/>
  <c r="P920" i="1"/>
  <c r="O920" i="1"/>
  <c r="M920" i="1"/>
  <c r="L920" i="1"/>
  <c r="J920" i="1"/>
  <c r="F920" i="1"/>
  <c r="F918" i="1" s="1"/>
  <c r="R919" i="1"/>
  <c r="Q919" i="1"/>
  <c r="P919" i="1"/>
  <c r="O919" i="1"/>
  <c r="M919" i="1"/>
  <c r="L919" i="1"/>
  <c r="J919" i="1"/>
  <c r="N918" i="1"/>
  <c r="K918" i="1"/>
  <c r="I918" i="1"/>
  <c r="H918" i="1"/>
  <c r="G918" i="1"/>
  <c r="E918" i="1"/>
  <c r="D918" i="1"/>
  <c r="F914" i="1"/>
  <c r="F912" i="1" s="1"/>
  <c r="E912" i="1"/>
  <c r="D912" i="1"/>
  <c r="F909" i="1"/>
  <c r="E909" i="1"/>
  <c r="D909" i="1"/>
  <c r="E908" i="1"/>
  <c r="D908" i="1"/>
  <c r="R989" i="1"/>
  <c r="Q989" i="1"/>
  <c r="P989" i="1"/>
  <c r="O989" i="1"/>
  <c r="M989" i="1"/>
  <c r="L989" i="1"/>
  <c r="J989" i="1"/>
  <c r="R988" i="1"/>
  <c r="Q988" i="1"/>
  <c r="P988" i="1"/>
  <c r="O988" i="1"/>
  <c r="M988" i="1"/>
  <c r="L988" i="1"/>
  <c r="J988" i="1"/>
  <c r="R987" i="1"/>
  <c r="Q987" i="1"/>
  <c r="P987" i="1"/>
  <c r="O987" i="1"/>
  <c r="M987" i="1"/>
  <c r="L987" i="1"/>
  <c r="J987" i="1"/>
  <c r="R986" i="1"/>
  <c r="Q986" i="1"/>
  <c r="P986" i="1"/>
  <c r="O986" i="1"/>
  <c r="M986" i="1"/>
  <c r="L986" i="1"/>
  <c r="J986" i="1"/>
  <c r="F986" i="1"/>
  <c r="F984" i="1" s="1"/>
  <c r="R985" i="1"/>
  <c r="Q985" i="1"/>
  <c r="P985" i="1"/>
  <c r="O985" i="1"/>
  <c r="M985" i="1"/>
  <c r="L985" i="1"/>
  <c r="J985" i="1"/>
  <c r="N984" i="1"/>
  <c r="K984" i="1"/>
  <c r="I984" i="1"/>
  <c r="H984" i="1"/>
  <c r="G984" i="1"/>
  <c r="E984" i="1"/>
  <c r="D984" i="1"/>
  <c r="R983" i="1"/>
  <c r="Q983" i="1"/>
  <c r="P983" i="1"/>
  <c r="O983" i="1"/>
  <c r="M983" i="1"/>
  <c r="L983" i="1"/>
  <c r="J983" i="1"/>
  <c r="R982" i="1"/>
  <c r="Q982" i="1"/>
  <c r="P982" i="1"/>
  <c r="O982" i="1"/>
  <c r="M982" i="1"/>
  <c r="L982" i="1"/>
  <c r="J982" i="1"/>
  <c r="R981" i="1"/>
  <c r="Q981" i="1"/>
  <c r="P981" i="1"/>
  <c r="O981" i="1"/>
  <c r="M981" i="1"/>
  <c r="L981" i="1"/>
  <c r="J981" i="1"/>
  <c r="R980" i="1"/>
  <c r="Q980" i="1"/>
  <c r="P980" i="1"/>
  <c r="O980" i="1"/>
  <c r="M980" i="1"/>
  <c r="L980" i="1"/>
  <c r="J980" i="1"/>
  <c r="F980" i="1"/>
  <c r="F978" i="1" s="1"/>
  <c r="R979" i="1"/>
  <c r="N979" i="1"/>
  <c r="P979" i="1" s="1"/>
  <c r="M979" i="1"/>
  <c r="L979" i="1"/>
  <c r="J979" i="1"/>
  <c r="N978" i="1"/>
  <c r="K978" i="1"/>
  <c r="I978" i="1"/>
  <c r="H978" i="1"/>
  <c r="G978" i="1"/>
  <c r="E978" i="1"/>
  <c r="D978" i="1"/>
  <c r="R977" i="1"/>
  <c r="Q977" i="1"/>
  <c r="P977" i="1"/>
  <c r="O977" i="1"/>
  <c r="M977" i="1"/>
  <c r="L977" i="1"/>
  <c r="J977" i="1"/>
  <c r="R976" i="1"/>
  <c r="Q976" i="1"/>
  <c r="P976" i="1"/>
  <c r="O976" i="1"/>
  <c r="M976" i="1"/>
  <c r="L976" i="1"/>
  <c r="J976" i="1"/>
  <c r="R975" i="1"/>
  <c r="Q975" i="1"/>
  <c r="P975" i="1"/>
  <c r="O975" i="1"/>
  <c r="M975" i="1"/>
  <c r="L975" i="1"/>
  <c r="J975" i="1"/>
  <c r="R974" i="1"/>
  <c r="Q974" i="1"/>
  <c r="P974" i="1"/>
  <c r="O974" i="1"/>
  <c r="M974" i="1"/>
  <c r="L974" i="1"/>
  <c r="J974" i="1"/>
  <c r="F974" i="1"/>
  <c r="F972" i="1" s="1"/>
  <c r="R973" i="1"/>
  <c r="Q973" i="1"/>
  <c r="P973" i="1"/>
  <c r="O973" i="1"/>
  <c r="M973" i="1"/>
  <c r="L973" i="1"/>
  <c r="N972" i="1"/>
  <c r="K972" i="1"/>
  <c r="I972" i="1"/>
  <c r="H972" i="1"/>
  <c r="G972" i="1"/>
  <c r="E972" i="1"/>
  <c r="D972" i="1"/>
  <c r="R971" i="1"/>
  <c r="Q971" i="1"/>
  <c r="R970" i="1"/>
  <c r="Q970" i="1"/>
  <c r="R969" i="1"/>
  <c r="N969" i="1"/>
  <c r="P969" i="1" s="1"/>
  <c r="M969" i="1"/>
  <c r="L969" i="1"/>
  <c r="J969" i="1"/>
  <c r="R968" i="1"/>
  <c r="N968" i="1"/>
  <c r="P968" i="1" s="1"/>
  <c r="M968" i="1"/>
  <c r="L968" i="1"/>
  <c r="J968" i="1"/>
  <c r="F968" i="1"/>
  <c r="F966" i="1" s="1"/>
  <c r="R967" i="1"/>
  <c r="Q967" i="1"/>
  <c r="P967" i="1"/>
  <c r="O967" i="1"/>
  <c r="M967" i="1"/>
  <c r="L967" i="1"/>
  <c r="J967" i="1"/>
  <c r="K966" i="1"/>
  <c r="I966" i="1"/>
  <c r="H966" i="1"/>
  <c r="G966" i="1"/>
  <c r="E966" i="1"/>
  <c r="D966" i="1"/>
  <c r="P933" i="1" l="1"/>
  <c r="N915" i="1"/>
  <c r="P946" i="1"/>
  <c r="N916" i="1"/>
  <c r="P938" i="1"/>
  <c r="N914" i="1"/>
  <c r="R948" i="1"/>
  <c r="Q916" i="1"/>
  <c r="E906" i="1"/>
  <c r="P972" i="1"/>
  <c r="N924" i="1"/>
  <c r="Q924" i="1" s="1"/>
  <c r="O940" i="1"/>
  <c r="Q940" i="1"/>
  <c r="J966" i="1"/>
  <c r="L984" i="1"/>
  <c r="Q933" i="1"/>
  <c r="O950" i="1"/>
  <c r="O952" i="1"/>
  <c r="R984" i="1"/>
  <c r="R915" i="1"/>
  <c r="Q950" i="1"/>
  <c r="Q952" i="1"/>
  <c r="N930" i="1"/>
  <c r="O930" i="1" s="1"/>
  <c r="O933" i="1"/>
  <c r="O958" i="1"/>
  <c r="Q938" i="1"/>
  <c r="O914" i="1"/>
  <c r="O938" i="1"/>
  <c r="R978" i="1"/>
  <c r="F908" i="1"/>
  <c r="F906" i="1" s="1"/>
  <c r="Q930" i="1"/>
  <c r="O944" i="1"/>
  <c r="O956" i="1"/>
  <c r="N966" i="1"/>
  <c r="P966" i="1" s="1"/>
  <c r="P978" i="1"/>
  <c r="O916" i="1"/>
  <c r="O979" i="1"/>
  <c r="Q984" i="1"/>
  <c r="R966" i="1"/>
  <c r="Q969" i="1"/>
  <c r="L916" i="1"/>
  <c r="Q918" i="1"/>
  <c r="R918" i="1"/>
  <c r="R924" i="1"/>
  <c r="O946" i="1"/>
  <c r="R954" i="1"/>
  <c r="P916" i="1"/>
  <c r="R917" i="1"/>
  <c r="O972" i="1"/>
  <c r="Q979" i="1"/>
  <c r="M984" i="1"/>
  <c r="P914" i="1"/>
  <c r="P917" i="1"/>
  <c r="L918" i="1"/>
  <c r="Q956" i="1"/>
  <c r="Q958" i="1"/>
  <c r="Q972" i="1"/>
  <c r="Q913" i="1"/>
  <c r="O913" i="1"/>
  <c r="Q914" i="1"/>
  <c r="M918" i="1"/>
  <c r="O927" i="1"/>
  <c r="R936" i="1"/>
  <c r="Q944" i="1"/>
  <c r="Q946" i="1"/>
  <c r="M966" i="1"/>
  <c r="O969" i="1"/>
  <c r="R972" i="1"/>
  <c r="Q978" i="1"/>
  <c r="L978" i="1"/>
  <c r="P984" i="1"/>
  <c r="H912" i="1"/>
  <c r="R913" i="1"/>
  <c r="L914" i="1"/>
  <c r="M915" i="1"/>
  <c r="L917" i="1"/>
  <c r="P918" i="1"/>
  <c r="Q927" i="1"/>
  <c r="R942" i="1"/>
  <c r="R930" i="1"/>
  <c r="M978" i="1"/>
  <c r="M917" i="1"/>
  <c r="D906" i="1"/>
  <c r="I912" i="1"/>
  <c r="K912" i="1"/>
  <c r="J913" i="1"/>
  <c r="L913" i="1"/>
  <c r="P913" i="1"/>
  <c r="M913" i="1"/>
  <c r="R914" i="1"/>
  <c r="J914" i="1"/>
  <c r="M914" i="1"/>
  <c r="J915" i="1"/>
  <c r="L915" i="1"/>
  <c r="R916" i="1"/>
  <c r="J916" i="1"/>
  <c r="M916" i="1"/>
  <c r="O917" i="1"/>
  <c r="Q917" i="1"/>
  <c r="O918" i="1"/>
  <c r="J924" i="1"/>
  <c r="L924" i="1"/>
  <c r="J930" i="1"/>
  <c r="L930" i="1"/>
  <c r="J936" i="1"/>
  <c r="L936" i="1"/>
  <c r="N936" i="1"/>
  <c r="O939" i="1"/>
  <c r="Q939" i="1"/>
  <c r="J942" i="1"/>
  <c r="L942" i="1"/>
  <c r="N942" i="1"/>
  <c r="O945" i="1"/>
  <c r="Q945" i="1"/>
  <c r="J948" i="1"/>
  <c r="L948" i="1"/>
  <c r="N948" i="1"/>
  <c r="O951" i="1"/>
  <c r="Q951" i="1"/>
  <c r="J954" i="1"/>
  <c r="L954" i="1"/>
  <c r="N954" i="1"/>
  <c r="O957" i="1"/>
  <c r="Q957" i="1"/>
  <c r="J917" i="1"/>
  <c r="J918" i="1"/>
  <c r="M924" i="1"/>
  <c r="M930" i="1"/>
  <c r="M936" i="1"/>
  <c r="M942" i="1"/>
  <c r="M948" i="1"/>
  <c r="M954" i="1"/>
  <c r="L966" i="1"/>
  <c r="O968" i="1"/>
  <c r="Q968" i="1"/>
  <c r="J972" i="1"/>
  <c r="L972" i="1"/>
  <c r="O978" i="1"/>
  <c r="O984" i="1"/>
  <c r="M972" i="1"/>
  <c r="J978" i="1"/>
  <c r="J984" i="1"/>
  <c r="O924" i="1" l="1"/>
  <c r="Q966" i="1"/>
  <c r="O966" i="1"/>
  <c r="N912" i="1"/>
  <c r="O912" i="1" s="1"/>
  <c r="O915" i="1"/>
  <c r="P915" i="1"/>
  <c r="Q915" i="1"/>
  <c r="P924" i="1"/>
  <c r="P930" i="1"/>
  <c r="Q948" i="1"/>
  <c r="O948" i="1"/>
  <c r="P948" i="1"/>
  <c r="Q942" i="1"/>
  <c r="O942" i="1"/>
  <c r="P942" i="1"/>
  <c r="L912" i="1"/>
  <c r="M912" i="1"/>
  <c r="Q954" i="1"/>
  <c r="O954" i="1"/>
  <c r="P954" i="1"/>
  <c r="Q936" i="1"/>
  <c r="O936" i="1"/>
  <c r="P936" i="1"/>
  <c r="R912" i="1"/>
  <c r="J912" i="1"/>
  <c r="K893" i="1"/>
  <c r="K892" i="1"/>
  <c r="K897" i="1"/>
  <c r="K891" i="1" s="1"/>
  <c r="K896" i="1"/>
  <c r="K890" i="1" s="1"/>
  <c r="K895" i="1"/>
  <c r="I895" i="1"/>
  <c r="I896" i="1"/>
  <c r="I890" i="1" s="1"/>
  <c r="I897" i="1"/>
  <c r="I891" i="1" s="1"/>
  <c r="G854" i="1"/>
  <c r="Q912" i="1" l="1"/>
  <c r="P912" i="1"/>
  <c r="I889" i="1"/>
  <c r="K894" i="1"/>
  <c r="K889" i="1"/>
  <c r="K888" i="1" l="1"/>
  <c r="K411" i="1"/>
  <c r="G410" i="1" l="1"/>
  <c r="I476" i="1"/>
  <c r="I470" i="1" s="1"/>
  <c r="N482" i="1"/>
  <c r="J482" i="1"/>
  <c r="L482" i="1"/>
  <c r="M482" i="1"/>
  <c r="O482" i="1"/>
  <c r="N476" i="1"/>
  <c r="P476" i="1" s="1"/>
  <c r="L476" i="1"/>
  <c r="M476" i="1"/>
  <c r="N473" i="1"/>
  <c r="N469" i="1"/>
  <c r="K473" i="1"/>
  <c r="K472" i="1"/>
  <c r="K471" i="1"/>
  <c r="K470" i="1"/>
  <c r="K469" i="1"/>
  <c r="H469" i="1"/>
  <c r="I469" i="1"/>
  <c r="H470" i="1"/>
  <c r="H471" i="1"/>
  <c r="I471" i="1"/>
  <c r="H472" i="1"/>
  <c r="I472" i="1"/>
  <c r="H473" i="1"/>
  <c r="I473" i="1"/>
  <c r="G471" i="1"/>
  <c r="G472" i="1"/>
  <c r="G473" i="1"/>
  <c r="G469" i="1"/>
  <c r="R485" i="1"/>
  <c r="Q485" i="1"/>
  <c r="R484" i="1"/>
  <c r="O484" i="1"/>
  <c r="P484" i="1"/>
  <c r="M484" i="1"/>
  <c r="L484" i="1"/>
  <c r="J484" i="1"/>
  <c r="R483" i="1"/>
  <c r="Q483" i="1"/>
  <c r="P483" i="1"/>
  <c r="O483" i="1"/>
  <c r="M483" i="1"/>
  <c r="L483" i="1"/>
  <c r="J483" i="1"/>
  <c r="R482" i="1"/>
  <c r="R481" i="1"/>
  <c r="Q481" i="1"/>
  <c r="P481" i="1"/>
  <c r="O481" i="1"/>
  <c r="M481" i="1"/>
  <c r="L481" i="1"/>
  <c r="J481" i="1"/>
  <c r="K480" i="1"/>
  <c r="I480" i="1"/>
  <c r="H480" i="1"/>
  <c r="G480" i="1"/>
  <c r="R479" i="1"/>
  <c r="Q479" i="1"/>
  <c r="P479" i="1"/>
  <c r="O479" i="1"/>
  <c r="M479" i="1"/>
  <c r="R478" i="1"/>
  <c r="N478" i="1"/>
  <c r="N472" i="1" s="1"/>
  <c r="M478" i="1"/>
  <c r="L478" i="1"/>
  <c r="J478" i="1"/>
  <c r="R477" i="1"/>
  <c r="N477" i="1"/>
  <c r="P477" i="1" s="1"/>
  <c r="M477" i="1"/>
  <c r="L477" i="1"/>
  <c r="J477" i="1"/>
  <c r="Q476" i="1"/>
  <c r="R475" i="1"/>
  <c r="Q475" i="1"/>
  <c r="P475" i="1"/>
  <c r="O475" i="1"/>
  <c r="M475" i="1"/>
  <c r="L475" i="1"/>
  <c r="J475" i="1"/>
  <c r="K474" i="1"/>
  <c r="I474" i="1"/>
  <c r="H474" i="1"/>
  <c r="G474" i="1"/>
  <c r="Q469" i="1"/>
  <c r="F468" i="1"/>
  <c r="E468" i="1"/>
  <c r="D468" i="1"/>
  <c r="L472" i="1" l="1"/>
  <c r="O476" i="1"/>
  <c r="R476" i="1"/>
  <c r="R472" i="1"/>
  <c r="Q478" i="1"/>
  <c r="O478" i="1"/>
  <c r="O472" i="1" s="1"/>
  <c r="O469" i="1"/>
  <c r="J469" i="1"/>
  <c r="N470" i="1"/>
  <c r="P473" i="1"/>
  <c r="P478" i="1"/>
  <c r="O473" i="1"/>
  <c r="N480" i="1"/>
  <c r="P480" i="1" s="1"/>
  <c r="Q482" i="1"/>
  <c r="P482" i="1"/>
  <c r="P469" i="1"/>
  <c r="O470" i="1"/>
  <c r="L473" i="1"/>
  <c r="J473" i="1"/>
  <c r="G468" i="1"/>
  <c r="J476" i="1"/>
  <c r="R480" i="1"/>
  <c r="K468" i="1"/>
  <c r="R471" i="1"/>
  <c r="N471" i="1"/>
  <c r="L469" i="1"/>
  <c r="Q473" i="1"/>
  <c r="M472" i="1"/>
  <c r="I468" i="1"/>
  <c r="H468" i="1"/>
  <c r="Q480" i="1"/>
  <c r="M474" i="1"/>
  <c r="Q470" i="1"/>
  <c r="N474" i="1"/>
  <c r="Q474" i="1" s="1"/>
  <c r="Q477" i="1"/>
  <c r="R474" i="1"/>
  <c r="J474" i="1"/>
  <c r="L470" i="1"/>
  <c r="J470" i="1"/>
  <c r="J471" i="1"/>
  <c r="Q472" i="1"/>
  <c r="M469" i="1"/>
  <c r="P470" i="1"/>
  <c r="J472" i="1"/>
  <c r="P472" i="1"/>
  <c r="M473" i="1"/>
  <c r="L474" i="1"/>
  <c r="O477" i="1"/>
  <c r="O480" i="1"/>
  <c r="Q484" i="1"/>
  <c r="R469" i="1"/>
  <c r="M470" i="1"/>
  <c r="L471" i="1"/>
  <c r="R473" i="1"/>
  <c r="L480" i="1"/>
  <c r="R470" i="1"/>
  <c r="M471" i="1"/>
  <c r="M480" i="1"/>
  <c r="J480" i="1"/>
  <c r="J217" i="1"/>
  <c r="L217" i="1"/>
  <c r="M217" i="1"/>
  <c r="N217" i="1"/>
  <c r="P217" i="1" s="1"/>
  <c r="R221" i="1"/>
  <c r="Q221" i="1"/>
  <c r="P221" i="1"/>
  <c r="O221" i="1"/>
  <c r="M221" i="1"/>
  <c r="L221" i="1"/>
  <c r="J221" i="1"/>
  <c r="R220" i="1"/>
  <c r="Q220" i="1"/>
  <c r="P220" i="1"/>
  <c r="O220" i="1"/>
  <c r="M220" i="1"/>
  <c r="L220" i="1"/>
  <c r="J220" i="1"/>
  <c r="R219" i="1"/>
  <c r="Q219" i="1"/>
  <c r="P219" i="1"/>
  <c r="O219" i="1"/>
  <c r="M219" i="1"/>
  <c r="L219" i="1"/>
  <c r="J219" i="1"/>
  <c r="R218" i="1"/>
  <c r="M218" i="1"/>
  <c r="F218" i="1"/>
  <c r="F216" i="1" s="1"/>
  <c r="R217" i="1"/>
  <c r="K216" i="1"/>
  <c r="I216" i="1"/>
  <c r="H216" i="1"/>
  <c r="G216" i="1"/>
  <c r="E216" i="1"/>
  <c r="D216" i="1"/>
  <c r="R216" i="1" l="1"/>
  <c r="L468" i="1"/>
  <c r="Q217" i="1"/>
  <c r="L189" i="1"/>
  <c r="J189" i="1"/>
  <c r="O217" i="1"/>
  <c r="R468" i="1"/>
  <c r="O471" i="1"/>
  <c r="O474" i="1"/>
  <c r="P471" i="1"/>
  <c r="P474" i="1"/>
  <c r="Q471" i="1"/>
  <c r="J468" i="1"/>
  <c r="M468" i="1"/>
  <c r="N468" i="1"/>
  <c r="L216" i="1"/>
  <c r="L218" i="1"/>
  <c r="M216" i="1"/>
  <c r="J216" i="1"/>
  <c r="N218" i="1"/>
  <c r="Q218" i="1" s="1"/>
  <c r="J218" i="1"/>
  <c r="G206" i="1"/>
  <c r="H206" i="1"/>
  <c r="O468" i="1" l="1"/>
  <c r="P468" i="1"/>
  <c r="Q468" i="1"/>
  <c r="O218" i="1"/>
  <c r="N216" i="1"/>
  <c r="P218" i="1"/>
  <c r="G43" i="1"/>
  <c r="P216" i="1" l="1"/>
  <c r="Q216" i="1"/>
  <c r="O216" i="1"/>
  <c r="N548" i="1" l="1"/>
  <c r="R581" i="1" l="1"/>
  <c r="Q581" i="1"/>
  <c r="P581" i="1"/>
  <c r="O581" i="1"/>
  <c r="M581" i="1"/>
  <c r="L581" i="1"/>
  <c r="J581" i="1"/>
  <c r="R580" i="1"/>
  <c r="Q580" i="1"/>
  <c r="P580" i="1"/>
  <c r="O580" i="1"/>
  <c r="M580" i="1"/>
  <c r="L580" i="1"/>
  <c r="J580" i="1"/>
  <c r="R579" i="1"/>
  <c r="Q579" i="1"/>
  <c r="P579" i="1"/>
  <c r="O579" i="1"/>
  <c r="M579" i="1"/>
  <c r="L579" i="1"/>
  <c r="J579" i="1"/>
  <c r="R578" i="1"/>
  <c r="N578" i="1"/>
  <c r="P578" i="1" s="1"/>
  <c r="M578" i="1"/>
  <c r="L578" i="1"/>
  <c r="J578" i="1"/>
  <c r="R577" i="1"/>
  <c r="Q577" i="1"/>
  <c r="P577" i="1"/>
  <c r="O577" i="1"/>
  <c r="M577" i="1"/>
  <c r="L577" i="1"/>
  <c r="J577" i="1"/>
  <c r="N576" i="1"/>
  <c r="K576" i="1"/>
  <c r="I576" i="1"/>
  <c r="H576" i="1"/>
  <c r="G576" i="1"/>
  <c r="F576" i="1"/>
  <c r="E576" i="1"/>
  <c r="D576" i="1"/>
  <c r="R569" i="1"/>
  <c r="Q569" i="1"/>
  <c r="P569" i="1"/>
  <c r="O569" i="1"/>
  <c r="M569" i="1"/>
  <c r="L569" i="1"/>
  <c r="J569" i="1"/>
  <c r="R568" i="1"/>
  <c r="Q568" i="1"/>
  <c r="P568" i="1"/>
  <c r="O568" i="1"/>
  <c r="M568" i="1"/>
  <c r="L568" i="1"/>
  <c r="J568" i="1"/>
  <c r="R567" i="1"/>
  <c r="Q567" i="1"/>
  <c r="P567" i="1"/>
  <c r="O567" i="1"/>
  <c r="M567" i="1"/>
  <c r="L567" i="1"/>
  <c r="J567" i="1"/>
  <c r="R566" i="1"/>
  <c r="N566" i="1"/>
  <c r="P566" i="1" s="1"/>
  <c r="M566" i="1"/>
  <c r="L566" i="1"/>
  <c r="J566" i="1"/>
  <c r="R565" i="1"/>
  <c r="Q565" i="1"/>
  <c r="P565" i="1"/>
  <c r="O565" i="1"/>
  <c r="M565" i="1"/>
  <c r="L565" i="1"/>
  <c r="J565" i="1"/>
  <c r="N564" i="1"/>
  <c r="K564" i="1"/>
  <c r="I564" i="1"/>
  <c r="H564" i="1"/>
  <c r="G564" i="1"/>
  <c r="F564" i="1"/>
  <c r="E564" i="1"/>
  <c r="D564" i="1"/>
  <c r="R563" i="1"/>
  <c r="Q563" i="1"/>
  <c r="P563" i="1"/>
  <c r="O563" i="1"/>
  <c r="M563" i="1"/>
  <c r="L563" i="1"/>
  <c r="J563" i="1"/>
  <c r="R562" i="1"/>
  <c r="Q562" i="1"/>
  <c r="P562" i="1"/>
  <c r="O562" i="1"/>
  <c r="M562" i="1"/>
  <c r="L562" i="1"/>
  <c r="J562" i="1"/>
  <c r="R561" i="1"/>
  <c r="Q561" i="1"/>
  <c r="P561" i="1"/>
  <c r="O561" i="1"/>
  <c r="M561" i="1"/>
  <c r="L561" i="1"/>
  <c r="J561" i="1"/>
  <c r="R560" i="1"/>
  <c r="N560" i="1"/>
  <c r="P560" i="1" s="1"/>
  <c r="M560" i="1"/>
  <c r="L560" i="1"/>
  <c r="J560" i="1"/>
  <c r="R559" i="1"/>
  <c r="Q559" i="1"/>
  <c r="P559" i="1"/>
  <c r="O559" i="1"/>
  <c r="M559" i="1"/>
  <c r="L559" i="1"/>
  <c r="J559" i="1"/>
  <c r="N558" i="1"/>
  <c r="K558" i="1"/>
  <c r="I558" i="1"/>
  <c r="H558" i="1"/>
  <c r="G558" i="1"/>
  <c r="F558" i="1"/>
  <c r="E558" i="1"/>
  <c r="D558" i="1"/>
  <c r="R557" i="1"/>
  <c r="Q557" i="1"/>
  <c r="P557" i="1"/>
  <c r="O557" i="1"/>
  <c r="M557" i="1"/>
  <c r="L557" i="1"/>
  <c r="J557" i="1"/>
  <c r="R556" i="1"/>
  <c r="Q556" i="1"/>
  <c r="P556" i="1"/>
  <c r="O556" i="1"/>
  <c r="M556" i="1"/>
  <c r="L556" i="1"/>
  <c r="J556" i="1"/>
  <c r="R555" i="1"/>
  <c r="Q555" i="1"/>
  <c r="P555" i="1"/>
  <c r="O555" i="1"/>
  <c r="M555" i="1"/>
  <c r="L555" i="1"/>
  <c r="J555" i="1"/>
  <c r="R554" i="1"/>
  <c r="N554" i="1"/>
  <c r="P554" i="1" s="1"/>
  <c r="M554" i="1"/>
  <c r="L554" i="1"/>
  <c r="J554" i="1"/>
  <c r="R553" i="1"/>
  <c r="Q553" i="1"/>
  <c r="P553" i="1"/>
  <c r="O553" i="1"/>
  <c r="M553" i="1"/>
  <c r="L553" i="1"/>
  <c r="J553" i="1"/>
  <c r="K552" i="1"/>
  <c r="I552" i="1"/>
  <c r="H552" i="1"/>
  <c r="G552" i="1"/>
  <c r="F552" i="1"/>
  <c r="E552" i="1"/>
  <c r="D552" i="1"/>
  <c r="R551" i="1"/>
  <c r="Q551" i="1"/>
  <c r="P551" i="1"/>
  <c r="O551" i="1"/>
  <c r="M551" i="1"/>
  <c r="L551" i="1"/>
  <c r="J551" i="1"/>
  <c r="R550" i="1"/>
  <c r="Q550" i="1"/>
  <c r="P550" i="1"/>
  <c r="O550" i="1"/>
  <c r="M550" i="1"/>
  <c r="L550" i="1"/>
  <c r="J550" i="1"/>
  <c r="R549" i="1"/>
  <c r="Q549" i="1"/>
  <c r="P549" i="1"/>
  <c r="O549" i="1"/>
  <c r="M549" i="1"/>
  <c r="L549" i="1"/>
  <c r="J549" i="1"/>
  <c r="R548" i="1"/>
  <c r="Q548" i="1"/>
  <c r="M548" i="1"/>
  <c r="L548" i="1"/>
  <c r="J548" i="1"/>
  <c r="R547" i="1"/>
  <c r="Q547" i="1"/>
  <c r="P547" i="1"/>
  <c r="O547" i="1"/>
  <c r="M547" i="1"/>
  <c r="L547" i="1"/>
  <c r="J547" i="1"/>
  <c r="K546" i="1"/>
  <c r="I546" i="1"/>
  <c r="H546" i="1"/>
  <c r="G546" i="1"/>
  <c r="F546" i="1"/>
  <c r="E546" i="1"/>
  <c r="D546" i="1"/>
  <c r="N552" i="1" l="1"/>
  <c r="Q552" i="1" s="1"/>
  <c r="M558" i="1"/>
  <c r="Q576" i="1"/>
  <c r="J576" i="1"/>
  <c r="R564" i="1"/>
  <c r="Q564" i="1"/>
  <c r="Q566" i="1"/>
  <c r="J564" i="1"/>
  <c r="M564" i="1"/>
  <c r="Q558" i="1"/>
  <c r="J558" i="1"/>
  <c r="J552" i="1"/>
  <c r="P552" i="1"/>
  <c r="R576" i="1"/>
  <c r="R552" i="1"/>
  <c r="P558" i="1"/>
  <c r="Q578" i="1"/>
  <c r="Q554" i="1"/>
  <c r="R558" i="1"/>
  <c r="P564" i="1"/>
  <c r="M576" i="1"/>
  <c r="J546" i="1"/>
  <c r="Q560" i="1"/>
  <c r="P576" i="1"/>
  <c r="O576" i="1"/>
  <c r="L576" i="1"/>
  <c r="O578" i="1"/>
  <c r="O564" i="1"/>
  <c r="L564" i="1"/>
  <c r="O566" i="1"/>
  <c r="O558" i="1"/>
  <c r="L558" i="1"/>
  <c r="O560" i="1"/>
  <c r="O552" i="1"/>
  <c r="L552" i="1"/>
  <c r="O554" i="1"/>
  <c r="M552" i="1"/>
  <c r="L546" i="1"/>
  <c r="O548" i="1"/>
  <c r="M546" i="1"/>
  <c r="P548" i="1"/>
  <c r="N546" i="1"/>
  <c r="R546" i="1"/>
  <c r="L686" i="1"/>
  <c r="N668" i="1"/>
  <c r="P546" i="1" l="1"/>
  <c r="O546" i="1"/>
  <c r="Q546" i="1"/>
  <c r="R161" i="1" l="1"/>
  <c r="P161" i="1"/>
  <c r="O161" i="1"/>
  <c r="M161" i="1"/>
  <c r="M155" i="1" s="1"/>
  <c r="L161" i="1"/>
  <c r="L155" i="1" s="1"/>
  <c r="J161" i="1"/>
  <c r="F161" i="1"/>
  <c r="E161" i="1"/>
  <c r="D161" i="1"/>
  <c r="Q161" i="1" s="1"/>
  <c r="R160" i="1"/>
  <c r="P160" i="1"/>
  <c r="O160" i="1"/>
  <c r="M160" i="1"/>
  <c r="M154" i="1" s="1"/>
  <c r="L160" i="1"/>
  <c r="L154" i="1" s="1"/>
  <c r="J160" i="1"/>
  <c r="F160" i="1"/>
  <c r="E160" i="1"/>
  <c r="D160" i="1"/>
  <c r="Q160" i="1" s="1"/>
  <c r="R159" i="1"/>
  <c r="N159" i="1"/>
  <c r="P159" i="1" s="1"/>
  <c r="M159" i="1"/>
  <c r="M153" i="1" s="1"/>
  <c r="L159" i="1"/>
  <c r="L153" i="1" s="1"/>
  <c r="J159" i="1"/>
  <c r="F159" i="1"/>
  <c r="E159" i="1"/>
  <c r="D159" i="1"/>
  <c r="R158" i="1"/>
  <c r="N158" i="1"/>
  <c r="O158" i="1" s="1"/>
  <c r="M158" i="1"/>
  <c r="L158" i="1"/>
  <c r="J158" i="1"/>
  <c r="R157" i="1"/>
  <c r="P157" i="1"/>
  <c r="O157" i="1"/>
  <c r="M157" i="1"/>
  <c r="M151" i="1" s="1"/>
  <c r="L157" i="1"/>
  <c r="J157" i="1"/>
  <c r="F157" i="1"/>
  <c r="E157" i="1"/>
  <c r="D157" i="1"/>
  <c r="Q157" i="1" s="1"/>
  <c r="N156" i="1"/>
  <c r="K156" i="1"/>
  <c r="I156" i="1"/>
  <c r="H156" i="1"/>
  <c r="G156" i="1"/>
  <c r="N155" i="1"/>
  <c r="N149" i="1" s="1"/>
  <c r="K155" i="1"/>
  <c r="K149" i="1" s="1"/>
  <c r="I155" i="1"/>
  <c r="H155" i="1"/>
  <c r="G155" i="1"/>
  <c r="G149" i="1" s="1"/>
  <c r="F155" i="1"/>
  <c r="E155" i="1"/>
  <c r="D155" i="1"/>
  <c r="N154" i="1"/>
  <c r="K154" i="1"/>
  <c r="K148" i="1" s="1"/>
  <c r="I154" i="1"/>
  <c r="H154" i="1"/>
  <c r="H148" i="1" s="1"/>
  <c r="G154" i="1"/>
  <c r="G148" i="1" s="1"/>
  <c r="F154" i="1"/>
  <c r="E154" i="1"/>
  <c r="D154" i="1"/>
  <c r="N153" i="1"/>
  <c r="N147" i="1" s="1"/>
  <c r="K153" i="1"/>
  <c r="K147" i="1" s="1"/>
  <c r="I153" i="1"/>
  <c r="I147" i="1" s="1"/>
  <c r="H153" i="1"/>
  <c r="G153" i="1"/>
  <c r="G147" i="1" s="1"/>
  <c r="F153" i="1"/>
  <c r="E153" i="1"/>
  <c r="D153" i="1"/>
  <c r="N152" i="1"/>
  <c r="N146" i="1" s="1"/>
  <c r="K152" i="1"/>
  <c r="I152" i="1"/>
  <c r="I146" i="1" s="1"/>
  <c r="H152" i="1"/>
  <c r="G152" i="1"/>
  <c r="G146" i="1" s="1"/>
  <c r="N151" i="1"/>
  <c r="N145" i="1" s="1"/>
  <c r="K151" i="1"/>
  <c r="I151" i="1"/>
  <c r="I145" i="1" s="1"/>
  <c r="H151" i="1"/>
  <c r="H145" i="1" s="1"/>
  <c r="G151" i="1"/>
  <c r="G145" i="1" s="1"/>
  <c r="F151" i="1"/>
  <c r="E151" i="1"/>
  <c r="D151" i="1"/>
  <c r="L151" i="1" l="1"/>
  <c r="K146" i="1"/>
  <c r="M152" i="1"/>
  <c r="L152" i="1"/>
  <c r="L156" i="1"/>
  <c r="Q151" i="1"/>
  <c r="M156" i="1"/>
  <c r="N150" i="1"/>
  <c r="N144" i="1" s="1"/>
  <c r="J145" i="1"/>
  <c r="P152" i="1"/>
  <c r="Q153" i="1"/>
  <c r="P153" i="1"/>
  <c r="R151" i="1"/>
  <c r="I150" i="1"/>
  <c r="I144" i="1" s="1"/>
  <c r="Q154" i="1"/>
  <c r="K145" i="1"/>
  <c r="I149" i="1"/>
  <c r="J151" i="1"/>
  <c r="R152" i="1"/>
  <c r="R153" i="1"/>
  <c r="R154" i="1"/>
  <c r="Q155" i="1"/>
  <c r="O155" i="1"/>
  <c r="P156" i="1"/>
  <c r="H147" i="1"/>
  <c r="N148" i="1"/>
  <c r="P151" i="1"/>
  <c r="G144" i="1"/>
  <c r="R155" i="1"/>
  <c r="R156" i="1"/>
  <c r="Q159" i="1"/>
  <c r="I148" i="1"/>
  <c r="H149" i="1"/>
  <c r="L148" i="1"/>
  <c r="P158" i="1"/>
  <c r="G150" i="1"/>
  <c r="H150" i="1"/>
  <c r="J150" i="1" s="1"/>
  <c r="O156" i="1"/>
  <c r="H146" i="1"/>
  <c r="M146" i="1"/>
  <c r="M147" i="1"/>
  <c r="M149" i="1"/>
  <c r="J153" i="1"/>
  <c r="O154" i="1"/>
  <c r="P155" i="1"/>
  <c r="K150" i="1"/>
  <c r="J152" i="1"/>
  <c r="O153" i="1"/>
  <c r="P154" i="1"/>
  <c r="J156" i="1"/>
  <c r="O159" i="1"/>
  <c r="O152" i="1"/>
  <c r="J155" i="1"/>
  <c r="O151" i="1"/>
  <c r="J154" i="1"/>
  <c r="R150" i="1" l="1"/>
  <c r="L150" i="1"/>
  <c r="L146" i="1"/>
  <c r="L149" i="1"/>
  <c r="L147" i="1"/>
  <c r="J148" i="1"/>
  <c r="M145" i="1"/>
  <c r="M148" i="1"/>
  <c r="P150" i="1"/>
  <c r="J147" i="1"/>
  <c r="L145" i="1"/>
  <c r="J146" i="1"/>
  <c r="M150" i="1"/>
  <c r="K144" i="1"/>
  <c r="J149" i="1"/>
  <c r="O150" i="1"/>
  <c r="H144" i="1"/>
  <c r="M144" i="1" l="1"/>
  <c r="L144" i="1"/>
  <c r="J144" i="1"/>
  <c r="K809" i="1" l="1"/>
  <c r="K808" i="1"/>
  <c r="K807" i="1"/>
  <c r="K806" i="1"/>
  <c r="K805" i="1"/>
  <c r="H805" i="1"/>
  <c r="I805" i="1"/>
  <c r="H806" i="1"/>
  <c r="I806" i="1"/>
  <c r="H807" i="1"/>
  <c r="I807" i="1"/>
  <c r="I801" i="1" s="1"/>
  <c r="H808" i="1"/>
  <c r="I808" i="1"/>
  <c r="H809" i="1"/>
  <c r="I809" i="1"/>
  <c r="G806" i="1"/>
  <c r="G807" i="1"/>
  <c r="G808" i="1"/>
  <c r="G809" i="1"/>
  <c r="G805" i="1"/>
  <c r="R819" i="1" l="1"/>
  <c r="Q819" i="1"/>
  <c r="M819" i="1"/>
  <c r="L819" i="1"/>
  <c r="J819" i="1"/>
  <c r="M817" i="1"/>
  <c r="J818" i="1"/>
  <c r="L818" i="1"/>
  <c r="R821" i="1"/>
  <c r="N821" i="1"/>
  <c r="Q821" i="1" s="1"/>
  <c r="M821" i="1"/>
  <c r="L821" i="1"/>
  <c r="J821" i="1"/>
  <c r="R820" i="1"/>
  <c r="N820" i="1"/>
  <c r="M820" i="1"/>
  <c r="L820" i="1"/>
  <c r="J820" i="1"/>
  <c r="R818" i="1"/>
  <c r="Q818" i="1"/>
  <c r="R817" i="1"/>
  <c r="N817" i="1"/>
  <c r="Q817" i="1" s="1"/>
  <c r="L817" i="1"/>
  <c r="J817" i="1"/>
  <c r="K816" i="1"/>
  <c r="I816" i="1"/>
  <c r="H816" i="1"/>
  <c r="G816" i="1"/>
  <c r="F816" i="1"/>
  <c r="E816" i="1"/>
  <c r="D816" i="1"/>
  <c r="L353" i="1"/>
  <c r="Q820" i="1" l="1"/>
  <c r="N808" i="1"/>
  <c r="R816" i="1"/>
  <c r="N816" i="1"/>
  <c r="Q816" i="1" s="1"/>
  <c r="O819" i="1"/>
  <c r="P819" i="1"/>
  <c r="J816" i="1"/>
  <c r="M816" i="1"/>
  <c r="O817" i="1"/>
  <c r="O818" i="1"/>
  <c r="O820" i="1"/>
  <c r="O821" i="1"/>
  <c r="L816" i="1"/>
  <c r="P817" i="1"/>
  <c r="P818" i="1"/>
  <c r="P820" i="1"/>
  <c r="P821" i="1"/>
  <c r="O816" i="1" l="1"/>
  <c r="P816" i="1"/>
  <c r="O243" i="1"/>
  <c r="I681" i="1" l="1"/>
  <c r="N464" i="1" l="1"/>
  <c r="N458" i="1"/>
  <c r="N452" i="1"/>
  <c r="N446" i="1"/>
  <c r="N440" i="1"/>
  <c r="N434" i="1"/>
  <c r="N428" i="1"/>
  <c r="N422" i="1"/>
  <c r="N416" i="1"/>
  <c r="O686" i="1" l="1"/>
  <c r="H43" i="1"/>
  <c r="H26" i="1" l="1"/>
  <c r="M37" i="1"/>
  <c r="M49" i="1"/>
  <c r="N49" i="1"/>
  <c r="P49" i="1" s="1"/>
  <c r="R53" i="1"/>
  <c r="Q53" i="1"/>
  <c r="P53" i="1"/>
  <c r="O53" i="1"/>
  <c r="R52" i="1"/>
  <c r="Q52" i="1"/>
  <c r="P52" i="1"/>
  <c r="O52" i="1"/>
  <c r="R51" i="1"/>
  <c r="Q51" i="1"/>
  <c r="P51" i="1"/>
  <c r="O51" i="1"/>
  <c r="R50" i="1"/>
  <c r="N50" i="1"/>
  <c r="R49" i="1"/>
  <c r="K48" i="1"/>
  <c r="I48" i="1"/>
  <c r="H48" i="1"/>
  <c r="G48" i="1"/>
  <c r="F48" i="1"/>
  <c r="E48" i="1"/>
  <c r="D48" i="1"/>
  <c r="K47" i="1"/>
  <c r="I47" i="1"/>
  <c r="H47" i="1"/>
  <c r="Q47" i="1" s="1"/>
  <c r="G47" i="1"/>
  <c r="K46" i="1"/>
  <c r="I46" i="1"/>
  <c r="H46" i="1"/>
  <c r="O46" i="1" s="1"/>
  <c r="G46" i="1"/>
  <c r="K45" i="1"/>
  <c r="I45" i="1"/>
  <c r="H45" i="1"/>
  <c r="P45" i="1" s="1"/>
  <c r="G45" i="1"/>
  <c r="K44" i="1"/>
  <c r="I44" i="1"/>
  <c r="G44" i="1"/>
  <c r="K43" i="1"/>
  <c r="L43" i="1" s="1"/>
  <c r="I43" i="1"/>
  <c r="J43" i="1" s="1"/>
  <c r="F42" i="1"/>
  <c r="E42" i="1"/>
  <c r="D42" i="1"/>
  <c r="M44" i="1" l="1"/>
  <c r="O45" i="1"/>
  <c r="Q50" i="1"/>
  <c r="P50" i="1"/>
  <c r="G42" i="1"/>
  <c r="M48" i="1"/>
  <c r="J44" i="1"/>
  <c r="R44" i="1"/>
  <c r="R45" i="1"/>
  <c r="M43" i="1"/>
  <c r="Q45" i="1"/>
  <c r="P46" i="1"/>
  <c r="N44" i="1"/>
  <c r="P44" i="1" s="1"/>
  <c r="R43" i="1"/>
  <c r="R46" i="1"/>
  <c r="R47" i="1"/>
  <c r="O47" i="1"/>
  <c r="O50" i="1"/>
  <c r="N43" i="1"/>
  <c r="O43" i="1" s="1"/>
  <c r="Q49" i="1"/>
  <c r="O49" i="1"/>
  <c r="L44" i="1"/>
  <c r="H42" i="1"/>
  <c r="R48" i="1"/>
  <c r="N48" i="1"/>
  <c r="Q48" i="1" s="1"/>
  <c r="Q44" i="1"/>
  <c r="I42" i="1"/>
  <c r="Q46" i="1"/>
  <c r="P47" i="1"/>
  <c r="L48" i="1"/>
  <c r="K42" i="1"/>
  <c r="J48" i="1"/>
  <c r="P43" i="1" l="1"/>
  <c r="Q43" i="1"/>
  <c r="N42" i="1"/>
  <c r="Q42" i="1" s="1"/>
  <c r="O44" i="1"/>
  <c r="P48" i="1"/>
  <c r="O48" i="1"/>
  <c r="L42" i="1"/>
  <c r="M42" i="1"/>
  <c r="R42" i="1"/>
  <c r="J42" i="1"/>
  <c r="O42" i="1" l="1"/>
  <c r="P42" i="1"/>
  <c r="K656" i="1"/>
  <c r="I410" i="1" l="1"/>
  <c r="P446" i="1"/>
  <c r="N410" i="1"/>
  <c r="I411" i="1"/>
  <c r="H410" i="1"/>
  <c r="H386" i="1" s="1"/>
  <c r="H380" i="1" s="1"/>
  <c r="L410" i="1" l="1"/>
  <c r="M410" i="1"/>
  <c r="J410" i="1"/>
  <c r="R887" i="1"/>
  <c r="Q887" i="1"/>
  <c r="P887" i="1"/>
  <c r="O887" i="1"/>
  <c r="M887" i="1"/>
  <c r="R886" i="1"/>
  <c r="Q886" i="1"/>
  <c r="P886" i="1"/>
  <c r="O886" i="1"/>
  <c r="M886" i="1"/>
  <c r="R885" i="1"/>
  <c r="N885" i="1"/>
  <c r="P885" i="1" s="1"/>
  <c r="M885" i="1"/>
  <c r="R884" i="1"/>
  <c r="Q884" i="1"/>
  <c r="R883" i="1"/>
  <c r="Q883" i="1"/>
  <c r="P883" i="1"/>
  <c r="O883" i="1"/>
  <c r="M883" i="1"/>
  <c r="K882" i="1"/>
  <c r="I882" i="1"/>
  <c r="H882" i="1"/>
  <c r="G882" i="1"/>
  <c r="F882" i="1"/>
  <c r="E882" i="1"/>
  <c r="D882" i="1"/>
  <c r="R767" i="1"/>
  <c r="Q767" i="1"/>
  <c r="P767" i="1"/>
  <c r="O767" i="1"/>
  <c r="M767" i="1"/>
  <c r="L767" i="1"/>
  <c r="J767" i="1"/>
  <c r="R766" i="1"/>
  <c r="Q766" i="1"/>
  <c r="P766" i="1"/>
  <c r="O766" i="1"/>
  <c r="O760" i="1" s="1"/>
  <c r="M766" i="1"/>
  <c r="L766" i="1"/>
  <c r="J766" i="1"/>
  <c r="R765" i="1"/>
  <c r="N765" i="1"/>
  <c r="O765" i="1" s="1"/>
  <c r="O759" i="1" s="1"/>
  <c r="M765" i="1"/>
  <c r="L765" i="1"/>
  <c r="J765" i="1"/>
  <c r="R764" i="1"/>
  <c r="N764" i="1"/>
  <c r="P764" i="1" s="1"/>
  <c r="M764" i="1"/>
  <c r="L764" i="1"/>
  <c r="J764" i="1"/>
  <c r="F764" i="1"/>
  <c r="R763" i="1"/>
  <c r="Q763" i="1"/>
  <c r="P763" i="1"/>
  <c r="O763" i="1"/>
  <c r="O757" i="1" s="1"/>
  <c r="M763" i="1"/>
  <c r="L763" i="1"/>
  <c r="J763" i="1"/>
  <c r="K762" i="1"/>
  <c r="I762" i="1"/>
  <c r="H762" i="1"/>
  <c r="G762" i="1"/>
  <c r="F762" i="1"/>
  <c r="E762" i="1"/>
  <c r="D762" i="1"/>
  <c r="O761" i="1"/>
  <c r="N761" i="1"/>
  <c r="K761" i="1"/>
  <c r="I761" i="1"/>
  <c r="H761" i="1"/>
  <c r="G761" i="1"/>
  <c r="N760" i="1"/>
  <c r="K760" i="1"/>
  <c r="I760" i="1"/>
  <c r="H760" i="1"/>
  <c r="G760" i="1"/>
  <c r="K759" i="1"/>
  <c r="I759" i="1"/>
  <c r="H759" i="1"/>
  <c r="G759" i="1"/>
  <c r="K758" i="1"/>
  <c r="I758" i="1"/>
  <c r="H758" i="1"/>
  <c r="G758" i="1"/>
  <c r="F758" i="1"/>
  <c r="F756" i="1" s="1"/>
  <c r="N757" i="1"/>
  <c r="K757" i="1"/>
  <c r="I757" i="1"/>
  <c r="H757" i="1"/>
  <c r="G757" i="1"/>
  <c r="E756" i="1"/>
  <c r="D756" i="1"/>
  <c r="R707" i="1"/>
  <c r="Q707" i="1"/>
  <c r="P707" i="1"/>
  <c r="O707" i="1"/>
  <c r="M707" i="1"/>
  <c r="L707" i="1"/>
  <c r="J707" i="1"/>
  <c r="R706" i="1"/>
  <c r="Q706" i="1"/>
  <c r="P706" i="1"/>
  <c r="O706" i="1"/>
  <c r="M706" i="1"/>
  <c r="L706" i="1"/>
  <c r="J706" i="1"/>
  <c r="R705" i="1"/>
  <c r="Q705" i="1"/>
  <c r="P705" i="1"/>
  <c r="O705" i="1"/>
  <c r="M705" i="1"/>
  <c r="L705" i="1"/>
  <c r="J705" i="1"/>
  <c r="R704" i="1"/>
  <c r="N704" i="1"/>
  <c r="O704" i="1" s="1"/>
  <c r="M704" i="1"/>
  <c r="L704" i="1"/>
  <c r="J704" i="1"/>
  <c r="R703" i="1"/>
  <c r="Q703" i="1"/>
  <c r="P703" i="1"/>
  <c r="O703" i="1"/>
  <c r="M703" i="1"/>
  <c r="L703" i="1"/>
  <c r="J703" i="1"/>
  <c r="K702" i="1"/>
  <c r="I702" i="1"/>
  <c r="H702" i="1"/>
  <c r="G702" i="1"/>
  <c r="R653" i="1"/>
  <c r="Q653" i="1"/>
  <c r="P653" i="1"/>
  <c r="O653" i="1"/>
  <c r="M653" i="1"/>
  <c r="L653" i="1"/>
  <c r="J653" i="1"/>
  <c r="R652" i="1"/>
  <c r="Q652" i="1"/>
  <c r="P652" i="1"/>
  <c r="O652" i="1"/>
  <c r="M652" i="1"/>
  <c r="L652" i="1"/>
  <c r="J652" i="1"/>
  <c r="R651" i="1"/>
  <c r="Q651" i="1"/>
  <c r="P651" i="1"/>
  <c r="O651" i="1"/>
  <c r="M651" i="1"/>
  <c r="L651" i="1"/>
  <c r="J651" i="1"/>
  <c r="R650" i="1"/>
  <c r="N650" i="1"/>
  <c r="O650" i="1" s="1"/>
  <c r="M650" i="1"/>
  <c r="L650" i="1"/>
  <c r="J650" i="1"/>
  <c r="R649" i="1"/>
  <c r="Q649" i="1"/>
  <c r="P649" i="1"/>
  <c r="O649" i="1"/>
  <c r="M649" i="1"/>
  <c r="L649" i="1"/>
  <c r="J649" i="1"/>
  <c r="K648" i="1"/>
  <c r="I648" i="1"/>
  <c r="H648" i="1"/>
  <c r="G648" i="1"/>
  <c r="F648" i="1"/>
  <c r="E648" i="1"/>
  <c r="D648" i="1"/>
  <c r="R647" i="1"/>
  <c r="Q647" i="1"/>
  <c r="P647" i="1"/>
  <c r="O647" i="1"/>
  <c r="M647" i="1"/>
  <c r="L647" i="1"/>
  <c r="J647" i="1"/>
  <c r="R646" i="1"/>
  <c r="Q646" i="1"/>
  <c r="P646" i="1"/>
  <c r="O646" i="1"/>
  <c r="M646" i="1"/>
  <c r="L646" i="1"/>
  <c r="J646" i="1"/>
  <c r="R645" i="1"/>
  <c r="Q645" i="1"/>
  <c r="P645" i="1"/>
  <c r="O645" i="1"/>
  <c r="M645" i="1"/>
  <c r="L645" i="1"/>
  <c r="J645" i="1"/>
  <c r="R644" i="1"/>
  <c r="Q644" i="1"/>
  <c r="M644" i="1"/>
  <c r="L644" i="1"/>
  <c r="J644" i="1"/>
  <c r="R643" i="1"/>
  <c r="Q643" i="1"/>
  <c r="P643" i="1"/>
  <c r="O643" i="1"/>
  <c r="M643" i="1"/>
  <c r="L643" i="1"/>
  <c r="J643" i="1"/>
  <c r="K642" i="1"/>
  <c r="I642" i="1"/>
  <c r="H642" i="1"/>
  <c r="G642" i="1"/>
  <c r="F642" i="1"/>
  <c r="E642" i="1"/>
  <c r="D642" i="1"/>
  <c r="R641" i="1"/>
  <c r="Q641" i="1"/>
  <c r="P641" i="1"/>
  <c r="O641" i="1"/>
  <c r="M641" i="1"/>
  <c r="L641" i="1"/>
  <c r="J641" i="1"/>
  <c r="R640" i="1"/>
  <c r="Q640" i="1"/>
  <c r="P640" i="1"/>
  <c r="O640" i="1"/>
  <c r="M640" i="1"/>
  <c r="L640" i="1"/>
  <c r="J640" i="1"/>
  <c r="R639" i="1"/>
  <c r="Q639" i="1"/>
  <c r="P639" i="1"/>
  <c r="O639" i="1"/>
  <c r="M639" i="1"/>
  <c r="L639" i="1"/>
  <c r="J639" i="1"/>
  <c r="R638" i="1"/>
  <c r="Q638" i="1"/>
  <c r="P638" i="1"/>
  <c r="O638" i="1"/>
  <c r="M638" i="1"/>
  <c r="L638" i="1"/>
  <c r="J638" i="1"/>
  <c r="R637" i="1"/>
  <c r="N637" i="1"/>
  <c r="P637" i="1" s="1"/>
  <c r="M637" i="1"/>
  <c r="L637" i="1"/>
  <c r="J637" i="1"/>
  <c r="N636" i="1"/>
  <c r="K636" i="1"/>
  <c r="I636" i="1"/>
  <c r="H636" i="1"/>
  <c r="G636" i="1"/>
  <c r="F636" i="1"/>
  <c r="E636" i="1"/>
  <c r="D636" i="1"/>
  <c r="N635" i="1"/>
  <c r="K635" i="1"/>
  <c r="I635" i="1"/>
  <c r="H635" i="1"/>
  <c r="G635" i="1"/>
  <c r="N634" i="1"/>
  <c r="K634" i="1"/>
  <c r="I634" i="1"/>
  <c r="H634" i="1"/>
  <c r="G634" i="1"/>
  <c r="N633" i="1"/>
  <c r="K633" i="1"/>
  <c r="I633" i="1"/>
  <c r="H633" i="1"/>
  <c r="G633" i="1"/>
  <c r="K632" i="1"/>
  <c r="I632" i="1"/>
  <c r="H632" i="1"/>
  <c r="G632" i="1"/>
  <c r="K631" i="1"/>
  <c r="I631" i="1"/>
  <c r="H631" i="1"/>
  <c r="G631" i="1"/>
  <c r="F630" i="1"/>
  <c r="E630" i="1"/>
  <c r="D630" i="1"/>
  <c r="R377" i="1"/>
  <c r="Q377" i="1"/>
  <c r="P377" i="1"/>
  <c r="O377" i="1"/>
  <c r="M377" i="1"/>
  <c r="L377" i="1"/>
  <c r="J377" i="1"/>
  <c r="R376" i="1"/>
  <c r="Q376" i="1"/>
  <c r="P376" i="1"/>
  <c r="O376" i="1"/>
  <c r="M376" i="1"/>
  <c r="L376" i="1"/>
  <c r="J376" i="1"/>
  <c r="R375" i="1"/>
  <c r="Q375" i="1"/>
  <c r="P375" i="1"/>
  <c r="O375" i="1"/>
  <c r="M375" i="1"/>
  <c r="L375" i="1"/>
  <c r="J375" i="1"/>
  <c r="R374" i="1"/>
  <c r="N374" i="1"/>
  <c r="O374" i="1" s="1"/>
  <c r="M374" i="1"/>
  <c r="L374" i="1"/>
  <c r="J374" i="1"/>
  <c r="R373" i="1"/>
  <c r="N373" i="1"/>
  <c r="P373" i="1" s="1"/>
  <c r="M373" i="1"/>
  <c r="L373" i="1"/>
  <c r="J373" i="1"/>
  <c r="K372" i="1"/>
  <c r="I372" i="1"/>
  <c r="H372" i="1"/>
  <c r="G372" i="1"/>
  <c r="F372" i="1"/>
  <c r="E372" i="1"/>
  <c r="D372" i="1"/>
  <c r="R371" i="1"/>
  <c r="Q371" i="1"/>
  <c r="P371" i="1"/>
  <c r="O371" i="1"/>
  <c r="M371" i="1"/>
  <c r="L371" i="1"/>
  <c r="J371" i="1"/>
  <c r="R370" i="1"/>
  <c r="Q370" i="1"/>
  <c r="P370" i="1"/>
  <c r="O370" i="1"/>
  <c r="M370" i="1"/>
  <c r="L370" i="1"/>
  <c r="J370" i="1"/>
  <c r="R369" i="1"/>
  <c r="Q369" i="1"/>
  <c r="M369" i="1"/>
  <c r="L369" i="1"/>
  <c r="J369" i="1"/>
  <c r="R368" i="1"/>
  <c r="Q368" i="1"/>
  <c r="P368" i="1"/>
  <c r="O368" i="1"/>
  <c r="M368" i="1"/>
  <c r="L368" i="1"/>
  <c r="J368" i="1"/>
  <c r="R367" i="1"/>
  <c r="Q367" i="1"/>
  <c r="P367" i="1"/>
  <c r="O367" i="1"/>
  <c r="M367" i="1"/>
  <c r="L367" i="1"/>
  <c r="J367" i="1"/>
  <c r="N366" i="1"/>
  <c r="K366" i="1"/>
  <c r="I366" i="1"/>
  <c r="H366" i="1"/>
  <c r="G366" i="1"/>
  <c r="F366" i="1"/>
  <c r="E366" i="1"/>
  <c r="D366" i="1"/>
  <c r="R365" i="1"/>
  <c r="N365" i="1"/>
  <c r="P365" i="1" s="1"/>
  <c r="M365" i="1"/>
  <c r="L365" i="1"/>
  <c r="J365" i="1"/>
  <c r="R364" i="1"/>
  <c r="Q364" i="1"/>
  <c r="P364" i="1"/>
  <c r="O364" i="1"/>
  <c r="M364" i="1"/>
  <c r="L364" i="1"/>
  <c r="J364" i="1"/>
  <c r="R363" i="1"/>
  <c r="Q363" i="1"/>
  <c r="P363" i="1"/>
  <c r="O363" i="1"/>
  <c r="M363" i="1"/>
  <c r="L363" i="1"/>
  <c r="J363" i="1"/>
  <c r="R362" i="1"/>
  <c r="Q362" i="1"/>
  <c r="P362" i="1"/>
  <c r="O362" i="1"/>
  <c r="M362" i="1"/>
  <c r="L362" i="1"/>
  <c r="J362" i="1"/>
  <c r="R361" i="1"/>
  <c r="Q361" i="1"/>
  <c r="P361" i="1"/>
  <c r="O361" i="1"/>
  <c r="M361" i="1"/>
  <c r="L361" i="1"/>
  <c r="J361" i="1"/>
  <c r="N360" i="1"/>
  <c r="K360" i="1"/>
  <c r="I360" i="1"/>
  <c r="H360" i="1"/>
  <c r="G360" i="1"/>
  <c r="F360" i="1"/>
  <c r="E360" i="1"/>
  <c r="D360" i="1"/>
  <c r="R359" i="1"/>
  <c r="N359" i="1"/>
  <c r="O359" i="1" s="1"/>
  <c r="M359" i="1"/>
  <c r="L359" i="1"/>
  <c r="J359" i="1"/>
  <c r="R358" i="1"/>
  <c r="Q358" i="1"/>
  <c r="P358" i="1"/>
  <c r="O358" i="1"/>
  <c r="M358" i="1"/>
  <c r="L358" i="1"/>
  <c r="J358" i="1"/>
  <c r="R357" i="1"/>
  <c r="Q357" i="1"/>
  <c r="P357" i="1"/>
  <c r="O357" i="1"/>
  <c r="M357" i="1"/>
  <c r="L357" i="1"/>
  <c r="J357" i="1"/>
  <c r="R356" i="1"/>
  <c r="Q356" i="1"/>
  <c r="P356" i="1"/>
  <c r="O356" i="1"/>
  <c r="M356" i="1"/>
  <c r="L356" i="1"/>
  <c r="J356" i="1"/>
  <c r="R355" i="1"/>
  <c r="Q355" i="1"/>
  <c r="P355" i="1"/>
  <c r="O355" i="1"/>
  <c r="M355" i="1"/>
  <c r="L355" i="1"/>
  <c r="J355" i="1"/>
  <c r="N354" i="1"/>
  <c r="K354" i="1"/>
  <c r="I354" i="1"/>
  <c r="H354" i="1"/>
  <c r="G354" i="1"/>
  <c r="F354" i="1"/>
  <c r="E354" i="1"/>
  <c r="D354" i="1"/>
  <c r="R353" i="1"/>
  <c r="N353" i="1"/>
  <c r="P353" i="1" s="1"/>
  <c r="M353" i="1"/>
  <c r="J353" i="1"/>
  <c r="R352" i="1"/>
  <c r="Q352" i="1"/>
  <c r="P352" i="1"/>
  <c r="O352" i="1"/>
  <c r="M352" i="1"/>
  <c r="L352" i="1"/>
  <c r="J352" i="1"/>
  <c r="R351" i="1"/>
  <c r="Q351" i="1"/>
  <c r="P351" i="1"/>
  <c r="O351" i="1"/>
  <c r="M351" i="1"/>
  <c r="L351" i="1"/>
  <c r="J351" i="1"/>
  <c r="R350" i="1"/>
  <c r="Q350" i="1"/>
  <c r="P350" i="1"/>
  <c r="O350" i="1"/>
  <c r="M350" i="1"/>
  <c r="L350" i="1"/>
  <c r="J350" i="1"/>
  <c r="R349" i="1"/>
  <c r="Q349" i="1"/>
  <c r="P349" i="1"/>
  <c r="O349" i="1"/>
  <c r="M349" i="1"/>
  <c r="L349" i="1"/>
  <c r="J349" i="1"/>
  <c r="K348" i="1"/>
  <c r="I348" i="1"/>
  <c r="H348" i="1"/>
  <c r="G348" i="1"/>
  <c r="F348" i="1"/>
  <c r="E348" i="1"/>
  <c r="D348" i="1"/>
  <c r="R347" i="1"/>
  <c r="N347" i="1"/>
  <c r="Q347" i="1" s="1"/>
  <c r="M347" i="1"/>
  <c r="L347" i="1"/>
  <c r="J347" i="1"/>
  <c r="R346" i="1"/>
  <c r="Q346" i="1"/>
  <c r="P346" i="1"/>
  <c r="O346" i="1"/>
  <c r="M346" i="1"/>
  <c r="L346" i="1"/>
  <c r="J346" i="1"/>
  <c r="R345" i="1"/>
  <c r="Q345" i="1"/>
  <c r="P345" i="1"/>
  <c r="O345" i="1"/>
  <c r="M345" i="1"/>
  <c r="L345" i="1"/>
  <c r="J345" i="1"/>
  <c r="R344" i="1"/>
  <c r="Q344" i="1"/>
  <c r="P344" i="1"/>
  <c r="O344" i="1"/>
  <c r="M344" i="1"/>
  <c r="L344" i="1"/>
  <c r="J344" i="1"/>
  <c r="R343" i="1"/>
  <c r="Q343" i="1"/>
  <c r="P343" i="1"/>
  <c r="O343" i="1"/>
  <c r="M343" i="1"/>
  <c r="L343" i="1"/>
  <c r="J343" i="1"/>
  <c r="N342" i="1"/>
  <c r="K342" i="1"/>
  <c r="I342" i="1"/>
  <c r="H342" i="1"/>
  <c r="G342" i="1"/>
  <c r="F342" i="1"/>
  <c r="E342" i="1"/>
  <c r="D342" i="1"/>
  <c r="R341" i="1"/>
  <c r="N341" i="1"/>
  <c r="P341" i="1" s="1"/>
  <c r="M341" i="1"/>
  <c r="L341" i="1"/>
  <c r="J341" i="1"/>
  <c r="R340" i="1"/>
  <c r="Q340" i="1"/>
  <c r="P340" i="1"/>
  <c r="O340" i="1"/>
  <c r="M340" i="1"/>
  <c r="L340" i="1"/>
  <c r="J340" i="1"/>
  <c r="R339" i="1"/>
  <c r="Q339" i="1"/>
  <c r="P339" i="1"/>
  <c r="O339" i="1"/>
  <c r="M339" i="1"/>
  <c r="L339" i="1"/>
  <c r="J339" i="1"/>
  <c r="R338" i="1"/>
  <c r="Q338" i="1"/>
  <c r="P338" i="1"/>
  <c r="O338" i="1"/>
  <c r="M338" i="1"/>
  <c r="L338" i="1"/>
  <c r="J338" i="1"/>
  <c r="R337" i="1"/>
  <c r="Q337" i="1"/>
  <c r="P337" i="1"/>
  <c r="O337" i="1"/>
  <c r="M337" i="1"/>
  <c r="L337" i="1"/>
  <c r="J337" i="1"/>
  <c r="N336" i="1"/>
  <c r="K336" i="1"/>
  <c r="I336" i="1"/>
  <c r="H336" i="1"/>
  <c r="G336" i="1"/>
  <c r="F336" i="1"/>
  <c r="E336" i="1"/>
  <c r="D336" i="1"/>
  <c r="R335" i="1"/>
  <c r="N335" i="1"/>
  <c r="O335" i="1" s="1"/>
  <c r="M335" i="1"/>
  <c r="L335" i="1"/>
  <c r="J335" i="1"/>
  <c r="R334" i="1"/>
  <c r="Q334" i="1"/>
  <c r="P334" i="1"/>
  <c r="O334" i="1"/>
  <c r="M334" i="1"/>
  <c r="L334" i="1"/>
  <c r="J334" i="1"/>
  <c r="R333" i="1"/>
  <c r="Q333" i="1"/>
  <c r="P333" i="1"/>
  <c r="O333" i="1"/>
  <c r="M333" i="1"/>
  <c r="L333" i="1"/>
  <c r="J333" i="1"/>
  <c r="R332" i="1"/>
  <c r="Q332" i="1"/>
  <c r="P332" i="1"/>
  <c r="O332" i="1"/>
  <c r="M332" i="1"/>
  <c r="L332" i="1"/>
  <c r="J332" i="1"/>
  <c r="R331" i="1"/>
  <c r="Q331" i="1"/>
  <c r="P331" i="1"/>
  <c r="O331" i="1"/>
  <c r="M331" i="1"/>
  <c r="L331" i="1"/>
  <c r="J331" i="1"/>
  <c r="K330" i="1"/>
  <c r="I330" i="1"/>
  <c r="H330" i="1"/>
  <c r="G330" i="1"/>
  <c r="F330" i="1"/>
  <c r="E330" i="1"/>
  <c r="D330" i="1"/>
  <c r="R329" i="1"/>
  <c r="Q329" i="1"/>
  <c r="P329" i="1"/>
  <c r="O329" i="1"/>
  <c r="R328" i="1"/>
  <c r="Q328" i="1"/>
  <c r="P328" i="1"/>
  <c r="O328" i="1"/>
  <c r="R327" i="1"/>
  <c r="N327" i="1"/>
  <c r="P327" i="1" s="1"/>
  <c r="M327" i="1"/>
  <c r="L327" i="1"/>
  <c r="J327" i="1"/>
  <c r="R326" i="1"/>
  <c r="O326" i="1"/>
  <c r="R325" i="1"/>
  <c r="Q325" i="1"/>
  <c r="P325" i="1"/>
  <c r="O325" i="1"/>
  <c r="K324" i="1"/>
  <c r="I324" i="1"/>
  <c r="H324" i="1"/>
  <c r="G324" i="1"/>
  <c r="F324" i="1"/>
  <c r="E324" i="1"/>
  <c r="D324" i="1"/>
  <c r="R323" i="1"/>
  <c r="Q323" i="1"/>
  <c r="P323" i="1"/>
  <c r="O323" i="1"/>
  <c r="R322" i="1"/>
  <c r="Q322" i="1"/>
  <c r="P322" i="1"/>
  <c r="O322" i="1"/>
  <c r="K321" i="1"/>
  <c r="K309" i="1" s="1"/>
  <c r="H321" i="1"/>
  <c r="H309" i="1" s="1"/>
  <c r="R320" i="1"/>
  <c r="Q320" i="1"/>
  <c r="P320" i="1"/>
  <c r="O320" i="1"/>
  <c r="R319" i="1"/>
  <c r="Q319" i="1"/>
  <c r="P319" i="1"/>
  <c r="O319" i="1"/>
  <c r="I318" i="1"/>
  <c r="G318" i="1"/>
  <c r="F318" i="1"/>
  <c r="E318" i="1"/>
  <c r="D318" i="1"/>
  <c r="R317" i="1"/>
  <c r="Q317" i="1"/>
  <c r="P317" i="1"/>
  <c r="O317" i="1"/>
  <c r="R316" i="1"/>
  <c r="Q316" i="1"/>
  <c r="P316" i="1"/>
  <c r="O316" i="1"/>
  <c r="R315" i="1"/>
  <c r="N315" i="1"/>
  <c r="O315" i="1" s="1"/>
  <c r="M315" i="1"/>
  <c r="L315" i="1"/>
  <c r="J315" i="1"/>
  <c r="R314" i="1"/>
  <c r="Q314" i="1"/>
  <c r="P314" i="1"/>
  <c r="O314" i="1"/>
  <c r="R313" i="1"/>
  <c r="Q313" i="1"/>
  <c r="P313" i="1"/>
  <c r="O313" i="1"/>
  <c r="N312" i="1"/>
  <c r="K312" i="1"/>
  <c r="I312" i="1"/>
  <c r="H312" i="1"/>
  <c r="G312" i="1"/>
  <c r="F312" i="1"/>
  <c r="E312" i="1"/>
  <c r="D312" i="1"/>
  <c r="K311" i="1"/>
  <c r="I311" i="1"/>
  <c r="H311" i="1"/>
  <c r="G311" i="1"/>
  <c r="N310" i="1"/>
  <c r="K310" i="1"/>
  <c r="I310" i="1"/>
  <c r="H310" i="1"/>
  <c r="G310" i="1"/>
  <c r="I309" i="1"/>
  <c r="G309" i="1"/>
  <c r="K308" i="1"/>
  <c r="I308" i="1"/>
  <c r="H308" i="1"/>
  <c r="G308" i="1"/>
  <c r="N307" i="1"/>
  <c r="K307" i="1"/>
  <c r="I307" i="1"/>
  <c r="H307" i="1"/>
  <c r="G307" i="1"/>
  <c r="F306" i="1"/>
  <c r="E306" i="1"/>
  <c r="D306" i="1"/>
  <c r="R305" i="1"/>
  <c r="Q305" i="1"/>
  <c r="P305" i="1"/>
  <c r="O305" i="1"/>
  <c r="M305" i="1"/>
  <c r="L305" i="1"/>
  <c r="J305" i="1"/>
  <c r="R304" i="1"/>
  <c r="Q304" i="1"/>
  <c r="P304" i="1"/>
  <c r="O304" i="1"/>
  <c r="M304" i="1"/>
  <c r="L304" i="1"/>
  <c r="J304" i="1"/>
  <c r="R303" i="1"/>
  <c r="Q303" i="1"/>
  <c r="P303" i="1"/>
  <c r="O303" i="1"/>
  <c r="M303" i="1"/>
  <c r="L303" i="1"/>
  <c r="J303" i="1"/>
  <c r="R302" i="1"/>
  <c r="N302" i="1"/>
  <c r="N300" i="1" s="1"/>
  <c r="M302" i="1"/>
  <c r="L302" i="1"/>
  <c r="J302" i="1"/>
  <c r="R301" i="1"/>
  <c r="Q301" i="1"/>
  <c r="P301" i="1"/>
  <c r="O301" i="1"/>
  <c r="M301" i="1"/>
  <c r="L301" i="1"/>
  <c r="J301" i="1"/>
  <c r="K300" i="1"/>
  <c r="I300" i="1"/>
  <c r="H300" i="1"/>
  <c r="G300" i="1"/>
  <c r="F300" i="1"/>
  <c r="E300" i="1"/>
  <c r="D300" i="1"/>
  <c r="R299" i="1"/>
  <c r="Q299" i="1"/>
  <c r="P299" i="1"/>
  <c r="O299" i="1"/>
  <c r="M299" i="1"/>
  <c r="L299" i="1"/>
  <c r="J299" i="1"/>
  <c r="R298" i="1"/>
  <c r="Q298" i="1"/>
  <c r="P298" i="1"/>
  <c r="O298" i="1"/>
  <c r="O292" i="1" s="1"/>
  <c r="M298" i="1"/>
  <c r="L298" i="1"/>
  <c r="J298" i="1"/>
  <c r="R297" i="1"/>
  <c r="Q297" i="1"/>
  <c r="P297" i="1"/>
  <c r="O297" i="1"/>
  <c r="M297" i="1"/>
  <c r="J297" i="1"/>
  <c r="R296" i="1"/>
  <c r="N296" i="1"/>
  <c r="P296" i="1" s="1"/>
  <c r="M296" i="1"/>
  <c r="J296" i="1"/>
  <c r="R295" i="1"/>
  <c r="Q295" i="1"/>
  <c r="P295" i="1"/>
  <c r="O295" i="1"/>
  <c r="M295" i="1"/>
  <c r="L295" i="1"/>
  <c r="J295" i="1"/>
  <c r="K294" i="1"/>
  <c r="I294" i="1"/>
  <c r="H294" i="1"/>
  <c r="G294" i="1"/>
  <c r="F294" i="1"/>
  <c r="E294" i="1"/>
  <c r="D294" i="1"/>
  <c r="N293" i="1"/>
  <c r="K293" i="1"/>
  <c r="I293" i="1"/>
  <c r="H293" i="1"/>
  <c r="G293" i="1"/>
  <c r="N292" i="1"/>
  <c r="K292" i="1"/>
  <c r="I292" i="1"/>
  <c r="H292" i="1"/>
  <c r="G292" i="1"/>
  <c r="N291" i="1"/>
  <c r="K291" i="1"/>
  <c r="I291" i="1"/>
  <c r="H291" i="1"/>
  <c r="K290" i="1"/>
  <c r="I290" i="1"/>
  <c r="H290" i="1"/>
  <c r="N289" i="1"/>
  <c r="K289" i="1"/>
  <c r="I289" i="1"/>
  <c r="H289" i="1"/>
  <c r="G289" i="1"/>
  <c r="F288" i="1"/>
  <c r="E288" i="1"/>
  <c r="D288" i="1"/>
  <c r="R287" i="1"/>
  <c r="Q287" i="1"/>
  <c r="P287" i="1"/>
  <c r="O287" i="1"/>
  <c r="M287" i="1"/>
  <c r="L287" i="1"/>
  <c r="J287" i="1"/>
  <c r="R286" i="1"/>
  <c r="Q286" i="1"/>
  <c r="P286" i="1"/>
  <c r="O286" i="1"/>
  <c r="M286" i="1"/>
  <c r="L286" i="1"/>
  <c r="J286" i="1"/>
  <c r="R285" i="1"/>
  <c r="Q285" i="1"/>
  <c r="P285" i="1"/>
  <c r="O285" i="1"/>
  <c r="M285" i="1"/>
  <c r="L285" i="1"/>
  <c r="J285" i="1"/>
  <c r="R284" i="1"/>
  <c r="Q284" i="1"/>
  <c r="P284" i="1"/>
  <c r="O284" i="1"/>
  <c r="M284" i="1"/>
  <c r="L284" i="1"/>
  <c r="J284" i="1"/>
  <c r="R283" i="1"/>
  <c r="Q283" i="1"/>
  <c r="P283" i="1"/>
  <c r="O283" i="1"/>
  <c r="M283" i="1"/>
  <c r="L283" i="1"/>
  <c r="J283" i="1"/>
  <c r="N282" i="1"/>
  <c r="K282" i="1"/>
  <c r="I282" i="1"/>
  <c r="H282" i="1"/>
  <c r="G282" i="1"/>
  <c r="F282" i="1"/>
  <c r="E282" i="1"/>
  <c r="D282" i="1"/>
  <c r="N281" i="1"/>
  <c r="K281" i="1"/>
  <c r="I281" i="1"/>
  <c r="H281" i="1"/>
  <c r="G281" i="1"/>
  <c r="N280" i="1"/>
  <c r="K280" i="1"/>
  <c r="I280" i="1"/>
  <c r="H280" i="1"/>
  <c r="G280" i="1"/>
  <c r="N279" i="1"/>
  <c r="K279" i="1"/>
  <c r="I279" i="1"/>
  <c r="H279" i="1"/>
  <c r="G279" i="1"/>
  <c r="N278" i="1"/>
  <c r="K278" i="1"/>
  <c r="I278" i="1"/>
  <c r="H278" i="1"/>
  <c r="G278" i="1"/>
  <c r="N277" i="1"/>
  <c r="K277" i="1"/>
  <c r="I277" i="1"/>
  <c r="H277" i="1"/>
  <c r="G277" i="1"/>
  <c r="F276" i="1"/>
  <c r="E276" i="1"/>
  <c r="D276" i="1"/>
  <c r="R275" i="1"/>
  <c r="Q275" i="1"/>
  <c r="P275" i="1"/>
  <c r="O275" i="1"/>
  <c r="R274" i="1"/>
  <c r="Q274" i="1"/>
  <c r="P274" i="1"/>
  <c r="O274" i="1"/>
  <c r="R273" i="1"/>
  <c r="N273" i="1"/>
  <c r="Q273" i="1" s="1"/>
  <c r="M273" i="1"/>
  <c r="L273" i="1"/>
  <c r="J273" i="1"/>
  <c r="R272" i="1"/>
  <c r="M272" i="1"/>
  <c r="L272" i="1"/>
  <c r="J272" i="1"/>
  <c r="R271" i="1"/>
  <c r="Q271" i="1"/>
  <c r="P271" i="1"/>
  <c r="O271" i="1"/>
  <c r="K270" i="1"/>
  <c r="I270" i="1"/>
  <c r="H270" i="1"/>
  <c r="G270" i="1"/>
  <c r="F270" i="1"/>
  <c r="E270" i="1"/>
  <c r="D270" i="1"/>
  <c r="R269" i="1"/>
  <c r="Q269" i="1"/>
  <c r="P269" i="1"/>
  <c r="O269" i="1"/>
  <c r="M269" i="1"/>
  <c r="L269" i="1"/>
  <c r="J269" i="1"/>
  <c r="R268" i="1"/>
  <c r="Q268" i="1"/>
  <c r="P268" i="1"/>
  <c r="O268" i="1"/>
  <c r="M268" i="1"/>
  <c r="L268" i="1"/>
  <c r="J268" i="1"/>
  <c r="R267" i="1"/>
  <c r="Q267" i="1"/>
  <c r="P267" i="1"/>
  <c r="O267" i="1"/>
  <c r="M267" i="1"/>
  <c r="L267" i="1"/>
  <c r="J267" i="1"/>
  <c r="R266" i="1"/>
  <c r="Q266" i="1"/>
  <c r="P266" i="1"/>
  <c r="O266" i="1"/>
  <c r="M266" i="1"/>
  <c r="L266" i="1"/>
  <c r="J266" i="1"/>
  <c r="R265" i="1"/>
  <c r="Q265" i="1"/>
  <c r="P265" i="1"/>
  <c r="O265" i="1"/>
  <c r="M265" i="1"/>
  <c r="L265" i="1"/>
  <c r="J265" i="1"/>
  <c r="N264" i="1"/>
  <c r="K264" i="1"/>
  <c r="I264" i="1"/>
  <c r="H264" i="1"/>
  <c r="G264" i="1"/>
  <c r="F264" i="1"/>
  <c r="E264" i="1"/>
  <c r="D264" i="1"/>
  <c r="N263" i="1"/>
  <c r="K263" i="1"/>
  <c r="I263" i="1"/>
  <c r="H263" i="1"/>
  <c r="G263" i="1"/>
  <c r="N262" i="1"/>
  <c r="K262" i="1"/>
  <c r="I262" i="1"/>
  <c r="H262" i="1"/>
  <c r="G262" i="1"/>
  <c r="K261" i="1"/>
  <c r="I261" i="1"/>
  <c r="H261" i="1"/>
  <c r="G261" i="1"/>
  <c r="K260" i="1"/>
  <c r="I260" i="1"/>
  <c r="H260" i="1"/>
  <c r="G260" i="1"/>
  <c r="N259" i="1"/>
  <c r="K259" i="1"/>
  <c r="I259" i="1"/>
  <c r="H259" i="1"/>
  <c r="G259" i="1"/>
  <c r="F258" i="1"/>
  <c r="E258" i="1"/>
  <c r="D258" i="1"/>
  <c r="R257" i="1"/>
  <c r="P257" i="1"/>
  <c r="O257" i="1"/>
  <c r="R256" i="1"/>
  <c r="P256" i="1"/>
  <c r="O256" i="1"/>
  <c r="R255" i="1"/>
  <c r="Q255" i="1"/>
  <c r="M255" i="1"/>
  <c r="L255" i="1"/>
  <c r="J255" i="1"/>
  <c r="R254" i="1"/>
  <c r="Q254" i="1"/>
  <c r="M254" i="1"/>
  <c r="L254" i="1"/>
  <c r="J254" i="1"/>
  <c r="R253" i="1"/>
  <c r="P253" i="1"/>
  <c r="O253" i="1"/>
  <c r="K252" i="1"/>
  <c r="I252" i="1"/>
  <c r="H252" i="1"/>
  <c r="G252" i="1"/>
  <c r="F252" i="1"/>
  <c r="E252" i="1"/>
  <c r="D252" i="1"/>
  <c r="N251" i="1"/>
  <c r="K251" i="1"/>
  <c r="I251" i="1"/>
  <c r="H251" i="1"/>
  <c r="G251" i="1"/>
  <c r="N250" i="1"/>
  <c r="K250" i="1"/>
  <c r="I250" i="1"/>
  <c r="H250" i="1"/>
  <c r="G250" i="1"/>
  <c r="K249" i="1"/>
  <c r="I249" i="1"/>
  <c r="H249" i="1"/>
  <c r="G249" i="1"/>
  <c r="K248" i="1"/>
  <c r="I248" i="1"/>
  <c r="N247" i="1"/>
  <c r="K247" i="1"/>
  <c r="I247" i="1"/>
  <c r="H247" i="1"/>
  <c r="G247" i="1"/>
  <c r="F246" i="1"/>
  <c r="E246" i="1"/>
  <c r="D246" i="1"/>
  <c r="R245" i="1"/>
  <c r="N245" i="1"/>
  <c r="P245" i="1" s="1"/>
  <c r="M245" i="1"/>
  <c r="L245" i="1"/>
  <c r="J245" i="1"/>
  <c r="R244" i="1"/>
  <c r="Q244" i="1"/>
  <c r="P244" i="1"/>
  <c r="O244" i="1"/>
  <c r="M244" i="1"/>
  <c r="L244" i="1"/>
  <c r="J244" i="1"/>
  <c r="R243" i="1"/>
  <c r="Q243" i="1"/>
  <c r="P243" i="1"/>
  <c r="M243" i="1"/>
  <c r="L243" i="1"/>
  <c r="J243" i="1"/>
  <c r="R242" i="1"/>
  <c r="Q242" i="1"/>
  <c r="P242" i="1"/>
  <c r="O242" i="1"/>
  <c r="M242" i="1"/>
  <c r="L242" i="1"/>
  <c r="J242" i="1"/>
  <c r="R241" i="1"/>
  <c r="N241" i="1"/>
  <c r="N235" i="1" s="1"/>
  <c r="M241" i="1"/>
  <c r="L241" i="1"/>
  <c r="J241" i="1"/>
  <c r="K240" i="1"/>
  <c r="I240" i="1"/>
  <c r="H240" i="1"/>
  <c r="G240" i="1"/>
  <c r="F240" i="1"/>
  <c r="E240" i="1"/>
  <c r="D240" i="1"/>
  <c r="K239" i="1"/>
  <c r="K233" i="1" s="1"/>
  <c r="I239" i="1"/>
  <c r="H239" i="1"/>
  <c r="N239" i="1" s="1"/>
  <c r="G239" i="1"/>
  <c r="K238" i="1"/>
  <c r="I238" i="1"/>
  <c r="H238" i="1"/>
  <c r="G238" i="1"/>
  <c r="N237" i="1"/>
  <c r="K237" i="1"/>
  <c r="I237" i="1"/>
  <c r="H237" i="1"/>
  <c r="G237" i="1"/>
  <c r="N236" i="1"/>
  <c r="K236" i="1"/>
  <c r="I236" i="1"/>
  <c r="H236" i="1"/>
  <c r="G236" i="1"/>
  <c r="K235" i="1"/>
  <c r="I235" i="1"/>
  <c r="H235" i="1"/>
  <c r="G235" i="1"/>
  <c r="F234" i="1"/>
  <c r="E234" i="1"/>
  <c r="D234" i="1"/>
  <c r="F228" i="1"/>
  <c r="E228" i="1"/>
  <c r="D228" i="1"/>
  <c r="F222" i="1"/>
  <c r="E222" i="1"/>
  <c r="D222" i="1"/>
  <c r="R215" i="1"/>
  <c r="Q215" i="1"/>
  <c r="P215" i="1"/>
  <c r="O215" i="1"/>
  <c r="M215" i="1"/>
  <c r="L215" i="1"/>
  <c r="J215" i="1"/>
  <c r="R214" i="1"/>
  <c r="Q214" i="1"/>
  <c r="P214" i="1"/>
  <c r="O214" i="1"/>
  <c r="M214" i="1"/>
  <c r="L214" i="1"/>
  <c r="J214" i="1"/>
  <c r="R213" i="1"/>
  <c r="Q213" i="1"/>
  <c r="P213" i="1"/>
  <c r="O213" i="1"/>
  <c r="M213" i="1"/>
  <c r="L213" i="1"/>
  <c r="J213" i="1"/>
  <c r="R212" i="1"/>
  <c r="M212" i="1"/>
  <c r="H212" i="1"/>
  <c r="H188" i="1" s="1"/>
  <c r="G212" i="1"/>
  <c r="G188" i="1" s="1"/>
  <c r="F212" i="1"/>
  <c r="F210" i="1" s="1"/>
  <c r="R211" i="1"/>
  <c r="Q211" i="1"/>
  <c r="P211" i="1"/>
  <c r="O211" i="1"/>
  <c r="M211" i="1"/>
  <c r="L211" i="1"/>
  <c r="J211" i="1"/>
  <c r="K210" i="1"/>
  <c r="I210" i="1"/>
  <c r="E210" i="1"/>
  <c r="D210" i="1"/>
  <c r="R209" i="1"/>
  <c r="Q209" i="1"/>
  <c r="P209" i="1"/>
  <c r="O209" i="1"/>
  <c r="M209" i="1"/>
  <c r="L209" i="1"/>
  <c r="J209" i="1"/>
  <c r="R208" i="1"/>
  <c r="Q208" i="1"/>
  <c r="P208" i="1"/>
  <c r="O208" i="1"/>
  <c r="M208" i="1"/>
  <c r="L208" i="1"/>
  <c r="J208" i="1"/>
  <c r="R207" i="1"/>
  <c r="Q207" i="1"/>
  <c r="P207" i="1"/>
  <c r="O207" i="1"/>
  <c r="M207" i="1"/>
  <c r="R206" i="1"/>
  <c r="M206" i="1"/>
  <c r="N206" i="1"/>
  <c r="F206" i="1"/>
  <c r="F204" i="1" s="1"/>
  <c r="N205" i="1"/>
  <c r="N187" i="1" s="1"/>
  <c r="L205" i="1"/>
  <c r="K204" i="1"/>
  <c r="H204" i="1"/>
  <c r="G204" i="1"/>
  <c r="E204" i="1"/>
  <c r="D204" i="1"/>
  <c r="R197" i="1"/>
  <c r="Q197" i="1"/>
  <c r="P197" i="1"/>
  <c r="O197" i="1"/>
  <c r="M197" i="1"/>
  <c r="L197" i="1"/>
  <c r="J197" i="1"/>
  <c r="R196" i="1"/>
  <c r="Q196" i="1"/>
  <c r="P196" i="1"/>
  <c r="O196" i="1"/>
  <c r="M196" i="1"/>
  <c r="L196" i="1"/>
  <c r="J196" i="1"/>
  <c r="R195" i="1"/>
  <c r="N195" i="1"/>
  <c r="N189" i="1" s="1"/>
  <c r="M195" i="1"/>
  <c r="L195" i="1"/>
  <c r="J195" i="1"/>
  <c r="R194" i="1"/>
  <c r="N194" i="1"/>
  <c r="M194" i="1"/>
  <c r="L194" i="1"/>
  <c r="J194" i="1"/>
  <c r="F194" i="1"/>
  <c r="F192" i="1" s="1"/>
  <c r="R193" i="1"/>
  <c r="Q193" i="1"/>
  <c r="P193" i="1"/>
  <c r="O193" i="1"/>
  <c r="M193" i="1"/>
  <c r="L193" i="1"/>
  <c r="J193" i="1"/>
  <c r="K192" i="1"/>
  <c r="I192" i="1"/>
  <c r="H192" i="1"/>
  <c r="G192" i="1"/>
  <c r="E192" i="1"/>
  <c r="D192" i="1"/>
  <c r="Q191" i="1"/>
  <c r="F188" i="1"/>
  <c r="F186" i="1" s="1"/>
  <c r="E186" i="1"/>
  <c r="D186" i="1"/>
  <c r="R119" i="1"/>
  <c r="Q119" i="1"/>
  <c r="P119" i="1"/>
  <c r="O119" i="1"/>
  <c r="M119" i="1"/>
  <c r="L119" i="1"/>
  <c r="J119" i="1"/>
  <c r="R118" i="1"/>
  <c r="Q118" i="1"/>
  <c r="P118" i="1"/>
  <c r="O118" i="1"/>
  <c r="M118" i="1"/>
  <c r="L118" i="1"/>
  <c r="J118" i="1"/>
  <c r="R117" i="1"/>
  <c r="Q117" i="1"/>
  <c r="P117" i="1"/>
  <c r="O117" i="1"/>
  <c r="M117" i="1"/>
  <c r="L117" i="1"/>
  <c r="J117" i="1"/>
  <c r="R116" i="1"/>
  <c r="N116" i="1"/>
  <c r="O116" i="1" s="1"/>
  <c r="M116" i="1"/>
  <c r="L116" i="1"/>
  <c r="J116" i="1"/>
  <c r="R115" i="1"/>
  <c r="Q115" i="1"/>
  <c r="P115" i="1"/>
  <c r="O115" i="1"/>
  <c r="M115" i="1"/>
  <c r="L115" i="1"/>
  <c r="J115" i="1"/>
  <c r="K114" i="1"/>
  <c r="I114" i="1"/>
  <c r="H114" i="1"/>
  <c r="G114" i="1"/>
  <c r="F114" i="1"/>
  <c r="E114" i="1"/>
  <c r="D114" i="1"/>
  <c r="R65" i="1"/>
  <c r="Q65" i="1"/>
  <c r="P65" i="1"/>
  <c r="O65" i="1"/>
  <c r="R64" i="1"/>
  <c r="Q64" i="1"/>
  <c r="P64" i="1"/>
  <c r="O64" i="1"/>
  <c r="R63" i="1"/>
  <c r="Q63" i="1"/>
  <c r="P63" i="1"/>
  <c r="O63" i="1"/>
  <c r="R62" i="1"/>
  <c r="N62" i="1"/>
  <c r="Q62" i="1" s="1"/>
  <c r="M62" i="1"/>
  <c r="L62" i="1"/>
  <c r="J62" i="1"/>
  <c r="R61" i="1"/>
  <c r="Q61" i="1"/>
  <c r="P61" i="1"/>
  <c r="O61" i="1"/>
  <c r="N60" i="1"/>
  <c r="K60" i="1"/>
  <c r="I60" i="1"/>
  <c r="H60" i="1"/>
  <c r="G60" i="1"/>
  <c r="F60" i="1"/>
  <c r="E60" i="1"/>
  <c r="D60" i="1"/>
  <c r="K59" i="1"/>
  <c r="I59" i="1"/>
  <c r="H59" i="1"/>
  <c r="P59" i="1" s="1"/>
  <c r="G59" i="1"/>
  <c r="K58" i="1"/>
  <c r="I58" i="1"/>
  <c r="H58" i="1"/>
  <c r="P58" i="1" s="1"/>
  <c r="G58" i="1"/>
  <c r="K57" i="1"/>
  <c r="I57" i="1"/>
  <c r="H57" i="1"/>
  <c r="Q57" i="1" s="1"/>
  <c r="G57" i="1"/>
  <c r="N56" i="1"/>
  <c r="N54" i="1" s="1"/>
  <c r="R56" i="1"/>
  <c r="H56" i="1"/>
  <c r="H20" i="1" s="1"/>
  <c r="G56" i="1"/>
  <c r="K55" i="1"/>
  <c r="I55" i="1"/>
  <c r="H55" i="1"/>
  <c r="G55" i="1"/>
  <c r="F54" i="1"/>
  <c r="F38" i="1" s="1"/>
  <c r="E54" i="1"/>
  <c r="D54" i="1"/>
  <c r="R41" i="1"/>
  <c r="Q41" i="1"/>
  <c r="P41" i="1"/>
  <c r="O41" i="1"/>
  <c r="R40" i="1"/>
  <c r="Q40" i="1"/>
  <c r="P40" i="1"/>
  <c r="O40" i="1"/>
  <c r="R39" i="1"/>
  <c r="Q39" i="1"/>
  <c r="P39" i="1"/>
  <c r="O39" i="1"/>
  <c r="R38" i="1"/>
  <c r="N38" i="1"/>
  <c r="P38" i="1" s="1"/>
  <c r="M38" i="1"/>
  <c r="L38" i="1"/>
  <c r="J38" i="1"/>
  <c r="R37" i="1"/>
  <c r="Q37" i="1"/>
  <c r="P37" i="1"/>
  <c r="O37" i="1"/>
  <c r="K36" i="1"/>
  <c r="I36" i="1"/>
  <c r="H36" i="1"/>
  <c r="G36" i="1"/>
  <c r="E36" i="1"/>
  <c r="D36" i="1"/>
  <c r="R35" i="1"/>
  <c r="Q35" i="1"/>
  <c r="P35" i="1"/>
  <c r="O35" i="1"/>
  <c r="R34" i="1"/>
  <c r="Q34" i="1"/>
  <c r="P34" i="1"/>
  <c r="O34" i="1"/>
  <c r="R33" i="1"/>
  <c r="Q33" i="1"/>
  <c r="P33" i="1"/>
  <c r="O33" i="1"/>
  <c r="R32" i="1"/>
  <c r="N32" i="1"/>
  <c r="M32" i="1"/>
  <c r="L32" i="1"/>
  <c r="J32" i="1"/>
  <c r="R31" i="1"/>
  <c r="Q31" i="1"/>
  <c r="P31" i="1"/>
  <c r="O31" i="1"/>
  <c r="K30" i="1"/>
  <c r="I30" i="1"/>
  <c r="H30" i="1"/>
  <c r="G30" i="1"/>
  <c r="E30" i="1"/>
  <c r="D30" i="1"/>
  <c r="N29" i="1"/>
  <c r="K29" i="1"/>
  <c r="I29" i="1"/>
  <c r="H29" i="1"/>
  <c r="G29" i="1"/>
  <c r="F29" i="1"/>
  <c r="F23" i="1" s="1"/>
  <c r="E29" i="1"/>
  <c r="E23" i="1" s="1"/>
  <c r="D29" i="1"/>
  <c r="N28" i="1"/>
  <c r="K28" i="1"/>
  <c r="I28" i="1"/>
  <c r="I22" i="1" s="1"/>
  <c r="G28" i="1"/>
  <c r="F28" i="1"/>
  <c r="F22" i="1" s="1"/>
  <c r="E28" i="1"/>
  <c r="E22" i="1" s="1"/>
  <c r="D28" i="1"/>
  <c r="N27" i="1"/>
  <c r="N21" i="1" s="1"/>
  <c r="K27" i="1"/>
  <c r="I27" i="1"/>
  <c r="H27" i="1"/>
  <c r="G27" i="1"/>
  <c r="F27" i="1"/>
  <c r="F21" i="1" s="1"/>
  <c r="E27" i="1"/>
  <c r="E21" i="1" s="1"/>
  <c r="D27" i="1"/>
  <c r="D21" i="1" s="1"/>
  <c r="K26" i="1"/>
  <c r="I26" i="1"/>
  <c r="G26" i="1"/>
  <c r="E26" i="1"/>
  <c r="E20" i="1" s="1"/>
  <c r="D26" i="1"/>
  <c r="N25" i="1"/>
  <c r="N19" i="1" s="1"/>
  <c r="K25" i="1"/>
  <c r="I25" i="1"/>
  <c r="H25" i="1"/>
  <c r="G25" i="1"/>
  <c r="F25" i="1"/>
  <c r="F19" i="1" s="1"/>
  <c r="E25" i="1"/>
  <c r="E19" i="1" s="1"/>
  <c r="D25" i="1"/>
  <c r="D19" i="1" s="1"/>
  <c r="N702" i="1" l="1"/>
  <c r="I756" i="1"/>
  <c r="J261" i="1"/>
  <c r="M757" i="1"/>
  <c r="N632" i="1"/>
  <c r="Q632" i="1" s="1"/>
  <c r="Q636" i="1"/>
  <c r="N642" i="1"/>
  <c r="I21" i="1"/>
  <c r="H233" i="1"/>
  <c r="K229" i="1"/>
  <c r="K223" i="1" s="1"/>
  <c r="R761" i="1"/>
  <c r="O190" i="1"/>
  <c r="Q264" i="1"/>
  <c r="Q282" i="1"/>
  <c r="R289" i="1"/>
  <c r="P194" i="1"/>
  <c r="K19" i="1"/>
  <c r="R205" i="1"/>
  <c r="G630" i="1"/>
  <c r="R634" i="1"/>
  <c r="P642" i="1"/>
  <c r="H230" i="1"/>
  <c r="H224" i="1" s="1"/>
  <c r="R277" i="1"/>
  <c r="P205" i="1"/>
  <c r="P187" i="1"/>
  <c r="O195" i="1"/>
  <c r="O189" i="1" s="1"/>
  <c r="Q205" i="1"/>
  <c r="G210" i="1"/>
  <c r="G186" i="1"/>
  <c r="H232" i="1"/>
  <c r="H226" i="1" s="1"/>
  <c r="Q312" i="1"/>
  <c r="P312" i="1"/>
  <c r="P315" i="1"/>
  <c r="L321" i="1"/>
  <c r="N348" i="1"/>
  <c r="I231" i="1"/>
  <c r="K630" i="1"/>
  <c r="R702" i="1"/>
  <c r="L636" i="1"/>
  <c r="R249" i="1"/>
  <c r="G288" i="1"/>
  <c r="O191" i="1"/>
  <c r="N261" i="1"/>
  <c r="Q261" i="1" s="1"/>
  <c r="P55" i="1"/>
  <c r="H19" i="1"/>
  <c r="H23" i="1"/>
  <c r="R60" i="1"/>
  <c r="O282" i="1"/>
  <c r="R366" i="1"/>
  <c r="P251" i="1"/>
  <c r="N252" i="1"/>
  <c r="P252" i="1" s="1"/>
  <c r="R278" i="1"/>
  <c r="R300" i="1"/>
  <c r="Q336" i="1"/>
  <c r="O341" i="1"/>
  <c r="M342" i="1"/>
  <c r="J348" i="1"/>
  <c r="R354" i="1"/>
  <c r="Q360" i="1"/>
  <c r="J360" i="1"/>
  <c r="P366" i="1"/>
  <c r="O310" i="1"/>
  <c r="N308" i="1"/>
  <c r="Q308" i="1" s="1"/>
  <c r="H227" i="1"/>
  <c r="G232" i="1"/>
  <c r="G226" i="1" s="1"/>
  <c r="G258" i="1"/>
  <c r="E18" i="1"/>
  <c r="P60" i="1"/>
  <c r="N240" i="1"/>
  <c r="R270" i="1"/>
  <c r="P291" i="1"/>
  <c r="R294" i="1"/>
  <c r="P300" i="1"/>
  <c r="M308" i="1"/>
  <c r="L279" i="1"/>
  <c r="M282" i="1"/>
  <c r="K288" i="1"/>
  <c r="N294" i="1"/>
  <c r="Q296" i="1"/>
  <c r="M310" i="1"/>
  <c r="R29" i="1"/>
  <c r="Q25" i="1"/>
  <c r="G21" i="1"/>
  <c r="G22" i="1"/>
  <c r="R59" i="1"/>
  <c r="I204" i="1"/>
  <c r="K231" i="1"/>
  <c r="K225" i="1" s="1"/>
  <c r="G246" i="1"/>
  <c r="N249" i="1"/>
  <c r="N231" i="1" s="1"/>
  <c r="R252" i="1"/>
  <c r="G276" i="1"/>
  <c r="K276" i="1"/>
  <c r="N290" i="1"/>
  <c r="Q290" i="1" s="1"/>
  <c r="L291" i="1"/>
  <c r="M312" i="1"/>
  <c r="R324" i="1"/>
  <c r="Q327" i="1"/>
  <c r="Q342" i="1"/>
  <c r="O342" i="1"/>
  <c r="P354" i="1"/>
  <c r="R631" i="1"/>
  <c r="R632" i="1"/>
  <c r="R642" i="1"/>
  <c r="P702" i="1"/>
  <c r="O885" i="1"/>
  <c r="R882" i="1"/>
  <c r="Q28" i="1"/>
  <c r="R57" i="1"/>
  <c r="I234" i="1"/>
  <c r="R259" i="1"/>
  <c r="L263" i="1"/>
  <c r="N270" i="1"/>
  <c r="P270" i="1" s="1"/>
  <c r="I630" i="1"/>
  <c r="M630" i="1" s="1"/>
  <c r="R760" i="1"/>
  <c r="Q59" i="1"/>
  <c r="O293" i="1"/>
  <c r="O289" i="1"/>
  <c r="O291" i="1"/>
  <c r="H630" i="1"/>
  <c r="P761" i="1"/>
  <c r="M311" i="1"/>
  <c r="G234" i="1"/>
  <c r="G231" i="1"/>
  <c r="G225" i="1" s="1"/>
  <c r="K20" i="1"/>
  <c r="Q29" i="1"/>
  <c r="I19" i="1"/>
  <c r="Q27" i="1"/>
  <c r="P27" i="1"/>
  <c r="Q60" i="1"/>
  <c r="O62" i="1"/>
  <c r="L114" i="1"/>
  <c r="R188" i="1"/>
  <c r="R189" i="1"/>
  <c r="Q190" i="1"/>
  <c r="L192" i="1"/>
  <c r="Q195" i="1"/>
  <c r="J205" i="1"/>
  <c r="O205" i="1"/>
  <c r="O187" i="1" s="1"/>
  <c r="I232" i="1"/>
  <c r="I226" i="1" s="1"/>
  <c r="G229" i="1"/>
  <c r="G223" i="1" s="1"/>
  <c r="N229" i="1"/>
  <c r="N223" i="1" s="1"/>
  <c r="R237" i="1"/>
  <c r="R240" i="1"/>
  <c r="H246" i="1"/>
  <c r="G230" i="1"/>
  <c r="G224" i="1" s="1"/>
  <c r="N248" i="1"/>
  <c r="O248" i="1" s="1"/>
  <c r="J259" i="1"/>
  <c r="M262" i="1"/>
  <c r="R263" i="1"/>
  <c r="Q278" i="1"/>
  <c r="P279" i="1"/>
  <c r="M280" i="1"/>
  <c r="R281" i="1"/>
  <c r="Q289" i="1"/>
  <c r="G306" i="1"/>
  <c r="P307" i="1"/>
  <c r="N311" i="1"/>
  <c r="Q311" i="1" s="1"/>
  <c r="O327" i="1"/>
  <c r="O354" i="1"/>
  <c r="P369" i="1"/>
  <c r="L372" i="1"/>
  <c r="R633" i="1"/>
  <c r="R648" i="1"/>
  <c r="R757" i="1"/>
  <c r="N758" i="1"/>
  <c r="Q758" i="1" s="1"/>
  <c r="M760" i="1"/>
  <c r="G20" i="1"/>
  <c r="E24" i="1"/>
  <c r="G19" i="1"/>
  <c r="I20" i="1"/>
  <c r="K21" i="1"/>
  <c r="J30" i="1"/>
  <c r="O58" i="1"/>
  <c r="Q187" i="1"/>
  <c r="Q189" i="1"/>
  <c r="M205" i="1"/>
  <c r="P237" i="1"/>
  <c r="M239" i="1"/>
  <c r="P240" i="1"/>
  <c r="I246" i="1"/>
  <c r="I258" i="1"/>
  <c r="R261" i="1"/>
  <c r="Q262" i="1"/>
  <c r="Q277" i="1"/>
  <c r="O277" i="1"/>
  <c r="R279" i="1"/>
  <c r="P281" i="1"/>
  <c r="Q293" i="1"/>
  <c r="Q294" i="1"/>
  <c r="J294" i="1"/>
  <c r="R307" i="1"/>
  <c r="P326" i="1"/>
  <c r="Q348" i="1"/>
  <c r="O353" i="1"/>
  <c r="R360" i="1"/>
  <c r="Q366" i="1"/>
  <c r="M372" i="1"/>
  <c r="R635" i="1"/>
  <c r="M636" i="1"/>
  <c r="O642" i="1"/>
  <c r="N648" i="1"/>
  <c r="P648" i="1" s="1"/>
  <c r="Q650" i="1"/>
  <c r="M758" i="1"/>
  <c r="R762" i="1"/>
  <c r="L191" i="1"/>
  <c r="G233" i="1"/>
  <c r="G227" i="1" s="1"/>
  <c r="K258" i="1"/>
  <c r="H276" i="1"/>
  <c r="N276" i="1"/>
  <c r="H306" i="1"/>
  <c r="R30" i="1"/>
  <c r="O19" i="1"/>
  <c r="P25" i="1"/>
  <c r="D24" i="1"/>
  <c r="D23" i="1"/>
  <c r="Q23" i="1" s="1"/>
  <c r="K23" i="1"/>
  <c r="I24" i="1"/>
  <c r="R25" i="1"/>
  <c r="R28" i="1"/>
  <c r="G23" i="1"/>
  <c r="P29" i="1"/>
  <c r="M30" i="1"/>
  <c r="R36" i="1"/>
  <c r="I54" i="1"/>
  <c r="Q55" i="1"/>
  <c r="G54" i="1"/>
  <c r="O57" i="1"/>
  <c r="K22" i="1"/>
  <c r="Q58" i="1"/>
  <c r="L60" i="1"/>
  <c r="P62" i="1"/>
  <c r="R114" i="1"/>
  <c r="Q116" i="1"/>
  <c r="R187" i="1"/>
  <c r="L188" i="1"/>
  <c r="M188" i="1"/>
  <c r="R190" i="1"/>
  <c r="R191" i="1"/>
  <c r="R192" i="1"/>
  <c r="R204" i="1"/>
  <c r="J206" i="1"/>
  <c r="R210" i="1"/>
  <c r="I225" i="1"/>
  <c r="H229" i="1"/>
  <c r="L229" i="1" s="1"/>
  <c r="L233" i="1"/>
  <c r="K227" i="1"/>
  <c r="R235" i="1"/>
  <c r="I229" i="1"/>
  <c r="Q236" i="1"/>
  <c r="H234" i="1"/>
  <c r="M236" i="1"/>
  <c r="K234" i="1"/>
  <c r="K230" i="1"/>
  <c r="L230" i="1" s="1"/>
  <c r="M238" i="1"/>
  <c r="K232" i="1"/>
  <c r="L232" i="1" s="1"/>
  <c r="P241" i="1"/>
  <c r="Q241" i="1"/>
  <c r="K24" i="1"/>
  <c r="H21" i="1"/>
  <c r="Q32" i="1"/>
  <c r="N26" i="1"/>
  <c r="N20" i="1" s="1"/>
  <c r="L206" i="1"/>
  <c r="J232" i="1"/>
  <c r="M247" i="1"/>
  <c r="K246" i="1"/>
  <c r="R248" i="1"/>
  <c r="I230" i="1"/>
  <c r="H231" i="1"/>
  <c r="H225" i="1" s="1"/>
  <c r="J249" i="1"/>
  <c r="P249" i="1"/>
  <c r="L250" i="1"/>
  <c r="R251" i="1"/>
  <c r="I233" i="1"/>
  <c r="I227" i="1" s="1"/>
  <c r="Q235" i="1"/>
  <c r="M235" i="1"/>
  <c r="R236" i="1"/>
  <c r="P236" i="1"/>
  <c r="L237" i="1"/>
  <c r="R238" i="1"/>
  <c r="R239" i="1"/>
  <c r="Q240" i="1"/>
  <c r="M240" i="1"/>
  <c r="R247" i="1"/>
  <c r="P247" i="1"/>
  <c r="M248" i="1"/>
  <c r="M249" i="1"/>
  <c r="R250" i="1"/>
  <c r="P250" i="1"/>
  <c r="M251" i="1"/>
  <c r="M252" i="1"/>
  <c r="H258" i="1"/>
  <c r="L259" i="1"/>
  <c r="R260" i="1"/>
  <c r="N260" i="1"/>
  <c r="P260" i="1" s="1"/>
  <c r="R262" i="1"/>
  <c r="P262" i="1"/>
  <c r="J263" i="1"/>
  <c r="P263" i="1"/>
  <c r="R264" i="1"/>
  <c r="P264" i="1"/>
  <c r="L270" i="1"/>
  <c r="O272" i="1"/>
  <c r="I276" i="1"/>
  <c r="R276" i="1" s="1"/>
  <c r="J277" i="1"/>
  <c r="P277" i="1"/>
  <c r="M278" i="1"/>
  <c r="R280" i="1"/>
  <c r="Q281" i="1"/>
  <c r="M281" i="1"/>
  <c r="O281" i="1"/>
  <c r="R282" i="1"/>
  <c r="P282" i="1"/>
  <c r="H288" i="1"/>
  <c r="R291" i="1"/>
  <c r="Q292" i="1"/>
  <c r="M293" i="1"/>
  <c r="Q300" i="1"/>
  <c r="O302" i="1"/>
  <c r="P302" i="1"/>
  <c r="P259" i="1"/>
  <c r="L260" i="1"/>
  <c r="L264" i="1"/>
  <c r="Q272" i="1"/>
  <c r="M277" i="1"/>
  <c r="J278" i="1"/>
  <c r="P278" i="1"/>
  <c r="J289" i="1"/>
  <c r="P289" i="1"/>
  <c r="L290" i="1"/>
  <c r="R293" i="1"/>
  <c r="J293" i="1"/>
  <c r="P294" i="1"/>
  <c r="R308" i="1"/>
  <c r="L309" i="1"/>
  <c r="O312" i="1"/>
  <c r="L330" i="1"/>
  <c r="M348" i="1"/>
  <c r="Q354" i="1"/>
  <c r="P360" i="1"/>
  <c r="J636" i="1"/>
  <c r="P636" i="1"/>
  <c r="M648" i="1"/>
  <c r="J702" i="1"/>
  <c r="M702" i="1"/>
  <c r="O702" i="1"/>
  <c r="J758" i="1"/>
  <c r="P758" i="1"/>
  <c r="R759" i="1"/>
  <c r="M761" i="1"/>
  <c r="M762" i="1"/>
  <c r="O764" i="1"/>
  <c r="O758" i="1" s="1"/>
  <c r="O756" i="1" s="1"/>
  <c r="Q764" i="1"/>
  <c r="P765" i="1"/>
  <c r="M882" i="1"/>
  <c r="Q885" i="1"/>
  <c r="R292" i="1"/>
  <c r="P293" i="1"/>
  <c r="M294" i="1"/>
  <c r="L300" i="1"/>
  <c r="Q307" i="1"/>
  <c r="K306" i="1"/>
  <c r="J308" i="1"/>
  <c r="R309" i="1"/>
  <c r="R310" i="1"/>
  <c r="R311" i="1"/>
  <c r="R312" i="1"/>
  <c r="K318" i="1"/>
  <c r="M318" i="1" s="1"/>
  <c r="M321" i="1"/>
  <c r="M324" i="1"/>
  <c r="O308" i="1"/>
  <c r="R330" i="1"/>
  <c r="N330" i="1"/>
  <c r="P330" i="1" s="1"/>
  <c r="R336" i="1"/>
  <c r="Q341" i="1"/>
  <c r="R342" i="1"/>
  <c r="P342" i="1"/>
  <c r="P348" i="1"/>
  <c r="Q353" i="1"/>
  <c r="L354" i="1"/>
  <c r="L360" i="1"/>
  <c r="Q365" i="1"/>
  <c r="L366" i="1"/>
  <c r="R372" i="1"/>
  <c r="O373" i="1"/>
  <c r="O307" i="1" s="1"/>
  <c r="L631" i="1"/>
  <c r="O632" i="1"/>
  <c r="L632" i="1"/>
  <c r="O633" i="1"/>
  <c r="Q633" i="1"/>
  <c r="O634" i="1"/>
  <c r="Q634" i="1"/>
  <c r="O635" i="1"/>
  <c r="Q635" i="1"/>
  <c r="R636" i="1"/>
  <c r="Q642" i="1"/>
  <c r="M642" i="1"/>
  <c r="P644" i="1"/>
  <c r="R758" i="1"/>
  <c r="L759" i="1"/>
  <c r="G756" i="1"/>
  <c r="Q761" i="1"/>
  <c r="Q38" i="1"/>
  <c r="N30" i="1"/>
  <c r="P30" i="1" s="1"/>
  <c r="P32" i="1"/>
  <c r="J26" i="1"/>
  <c r="O32" i="1"/>
  <c r="J882" i="1"/>
  <c r="N882" i="1"/>
  <c r="P882" i="1" s="1"/>
  <c r="L882" i="1"/>
  <c r="L757" i="1"/>
  <c r="P757" i="1"/>
  <c r="M759" i="1"/>
  <c r="L760" i="1"/>
  <c r="P760" i="1"/>
  <c r="Q757" i="1"/>
  <c r="J759" i="1"/>
  <c r="N759" i="1"/>
  <c r="Q760" i="1"/>
  <c r="L761" i="1"/>
  <c r="L762" i="1"/>
  <c r="Q765" i="1"/>
  <c r="K756" i="1"/>
  <c r="R756" i="1" s="1"/>
  <c r="J757" i="1"/>
  <c r="L758" i="1"/>
  <c r="J760" i="1"/>
  <c r="H756" i="1"/>
  <c r="J756" i="1" s="1"/>
  <c r="J761" i="1"/>
  <c r="J762" i="1"/>
  <c r="N762" i="1"/>
  <c r="P704" i="1"/>
  <c r="L702" i="1"/>
  <c r="Q704" i="1"/>
  <c r="L633" i="1"/>
  <c r="P633" i="1"/>
  <c r="L634" i="1"/>
  <c r="P634" i="1"/>
  <c r="L635" i="1"/>
  <c r="P635" i="1"/>
  <c r="Q637" i="1"/>
  <c r="J642" i="1"/>
  <c r="O644" i="1"/>
  <c r="O648" i="1"/>
  <c r="P650" i="1"/>
  <c r="M631" i="1"/>
  <c r="M632" i="1"/>
  <c r="M633" i="1"/>
  <c r="M634" i="1"/>
  <c r="M635" i="1"/>
  <c r="L648" i="1"/>
  <c r="J631" i="1"/>
  <c r="N631" i="1"/>
  <c r="O631" i="1" s="1"/>
  <c r="J632" i="1"/>
  <c r="J633" i="1"/>
  <c r="J634" i="1"/>
  <c r="J635" i="1"/>
  <c r="O636" i="1"/>
  <c r="O637" i="1"/>
  <c r="L642" i="1"/>
  <c r="J648" i="1"/>
  <c r="J226" i="1"/>
  <c r="P229" i="1"/>
  <c r="M229" i="1"/>
  <c r="J229" i="1"/>
  <c r="N233" i="1"/>
  <c r="Q233" i="1" s="1"/>
  <c r="P239" i="1"/>
  <c r="O235" i="1"/>
  <c r="J236" i="1"/>
  <c r="M237" i="1"/>
  <c r="Q237" i="1"/>
  <c r="L238" i="1"/>
  <c r="O239" i="1"/>
  <c r="O240" i="1"/>
  <c r="Q245" i="1"/>
  <c r="L247" i="1"/>
  <c r="M250" i="1"/>
  <c r="Q250" i="1"/>
  <c r="L251" i="1"/>
  <c r="L252" i="1"/>
  <c r="O254" i="1"/>
  <c r="M259" i="1"/>
  <c r="Q259" i="1"/>
  <c r="J262" i="1"/>
  <c r="M263" i="1"/>
  <c r="Q263" i="1"/>
  <c r="M264" i="1"/>
  <c r="M270" i="1"/>
  <c r="M279" i="1"/>
  <c r="Q279" i="1"/>
  <c r="L280" i="1"/>
  <c r="P280" i="1"/>
  <c r="L235" i="1"/>
  <c r="P235" i="1"/>
  <c r="O236" i="1"/>
  <c r="J237" i="1"/>
  <c r="L239" i="1"/>
  <c r="L240" i="1"/>
  <c r="O241" i="1"/>
  <c r="Q247" i="1"/>
  <c r="L248" i="1"/>
  <c r="O249" i="1"/>
  <c r="J250" i="1"/>
  <c r="Q251" i="1"/>
  <c r="P254" i="1"/>
  <c r="O255" i="1"/>
  <c r="M260" i="1"/>
  <c r="L261" i="1"/>
  <c r="O262" i="1"/>
  <c r="J264" i="1"/>
  <c r="J270" i="1"/>
  <c r="O273" i="1"/>
  <c r="L277" i="1"/>
  <c r="O278" i="1"/>
  <c r="J279" i="1"/>
  <c r="Q280" i="1"/>
  <c r="L281" i="1"/>
  <c r="L282" i="1"/>
  <c r="R290" i="1"/>
  <c r="J290" i="1"/>
  <c r="M292" i="1"/>
  <c r="L292" i="1"/>
  <c r="J233" i="1"/>
  <c r="L236" i="1"/>
  <c r="O237" i="1"/>
  <c r="J238" i="1"/>
  <c r="N238" i="1"/>
  <c r="O238" i="1" s="1"/>
  <c r="Q239" i="1"/>
  <c r="O245" i="1"/>
  <c r="J247" i="1"/>
  <c r="L249" i="1"/>
  <c r="O250" i="1"/>
  <c r="J251" i="1"/>
  <c r="J252" i="1"/>
  <c r="P255" i="1"/>
  <c r="O259" i="1"/>
  <c r="J260" i="1"/>
  <c r="M261" i="1"/>
  <c r="L262" i="1"/>
  <c r="O263" i="1"/>
  <c r="O264" i="1"/>
  <c r="P273" i="1"/>
  <c r="L278" i="1"/>
  <c r="O279" i="1"/>
  <c r="J280" i="1"/>
  <c r="I288" i="1"/>
  <c r="J235" i="1"/>
  <c r="J239" i="1"/>
  <c r="J240" i="1"/>
  <c r="O247" i="1"/>
  <c r="J248" i="1"/>
  <c r="O251" i="1"/>
  <c r="O280" i="1"/>
  <c r="J281" i="1"/>
  <c r="J282" i="1"/>
  <c r="N288" i="1"/>
  <c r="M289" i="1"/>
  <c r="L289" i="1"/>
  <c r="M290" i="1"/>
  <c r="Q291" i="1"/>
  <c r="M300" i="1"/>
  <c r="M309" i="1"/>
  <c r="L310" i="1"/>
  <c r="P310" i="1"/>
  <c r="M330" i="1"/>
  <c r="P335" i="1"/>
  <c r="L336" i="1"/>
  <c r="P336" i="1"/>
  <c r="R348" i="1"/>
  <c r="M354" i="1"/>
  <c r="P359" i="1"/>
  <c r="O365" i="1"/>
  <c r="O366" i="1"/>
  <c r="J372" i="1"/>
  <c r="N372" i="1"/>
  <c r="P372" i="1" s="1"/>
  <c r="Q373" i="1"/>
  <c r="P374" i="1"/>
  <c r="M291" i="1"/>
  <c r="P292" i="1"/>
  <c r="O294" i="1"/>
  <c r="J300" i="1"/>
  <c r="Q302" i="1"/>
  <c r="I306" i="1"/>
  <c r="L307" i="1"/>
  <c r="J309" i="1"/>
  <c r="Q310" i="1"/>
  <c r="L311" i="1"/>
  <c r="L312" i="1"/>
  <c r="Q315" i="1"/>
  <c r="J321" i="1"/>
  <c r="N321" i="1"/>
  <c r="O321" i="1" s="1"/>
  <c r="R321" i="1"/>
  <c r="L324" i="1"/>
  <c r="Q326" i="1"/>
  <c r="J330" i="1"/>
  <c r="Q335" i="1"/>
  <c r="M336" i="1"/>
  <c r="L342" i="1"/>
  <c r="O347" i="1"/>
  <c r="O348" i="1"/>
  <c r="J354" i="1"/>
  <c r="Q359" i="1"/>
  <c r="M360" i="1"/>
  <c r="O369" i="1"/>
  <c r="Q374" i="1"/>
  <c r="J291" i="1"/>
  <c r="L293" i="1"/>
  <c r="L294" i="1"/>
  <c r="O296" i="1"/>
  <c r="O290" i="1" s="1"/>
  <c r="O300" i="1"/>
  <c r="M307" i="1"/>
  <c r="L308" i="1"/>
  <c r="J310" i="1"/>
  <c r="H318" i="1"/>
  <c r="J336" i="1"/>
  <c r="P347" i="1"/>
  <c r="L348" i="1"/>
  <c r="M366" i="1"/>
  <c r="J292" i="1"/>
  <c r="J307" i="1"/>
  <c r="J311" i="1"/>
  <c r="J312" i="1"/>
  <c r="J324" i="1"/>
  <c r="N324" i="1"/>
  <c r="Q324" i="1" s="1"/>
  <c r="O336" i="1"/>
  <c r="J342" i="1"/>
  <c r="O360" i="1"/>
  <c r="J366" i="1"/>
  <c r="Q206" i="1"/>
  <c r="P206" i="1"/>
  <c r="N204" i="1"/>
  <c r="O206" i="1"/>
  <c r="M190" i="1"/>
  <c r="H186" i="1"/>
  <c r="I186" i="1"/>
  <c r="L187" i="1"/>
  <c r="J188" i="1"/>
  <c r="M189" i="1"/>
  <c r="L190" i="1"/>
  <c r="P190" i="1"/>
  <c r="Q194" i="1"/>
  <c r="P195" i="1"/>
  <c r="L204" i="1"/>
  <c r="H210" i="1"/>
  <c r="L210" i="1" s="1"/>
  <c r="L212" i="1"/>
  <c r="M187" i="1"/>
  <c r="P191" i="1"/>
  <c r="M204" i="1"/>
  <c r="M210" i="1"/>
  <c r="K186" i="1"/>
  <c r="J187" i="1"/>
  <c r="J190" i="1"/>
  <c r="M191" i="1"/>
  <c r="M192" i="1"/>
  <c r="O194" i="1"/>
  <c r="J204" i="1"/>
  <c r="N212" i="1"/>
  <c r="O212" i="1" s="1"/>
  <c r="J191" i="1"/>
  <c r="J192" i="1"/>
  <c r="N192" i="1"/>
  <c r="P192" i="1" s="1"/>
  <c r="J212" i="1"/>
  <c r="M114" i="1"/>
  <c r="P116" i="1"/>
  <c r="J114" i="1"/>
  <c r="N114" i="1"/>
  <c r="P114" i="1" s="1"/>
  <c r="F36" i="1"/>
  <c r="F32" i="1" s="1"/>
  <c r="F30" i="1" s="1"/>
  <c r="F26" i="1"/>
  <c r="R58" i="1"/>
  <c r="M60" i="1"/>
  <c r="D22" i="1"/>
  <c r="H22" i="1"/>
  <c r="I23" i="1"/>
  <c r="M26" i="1"/>
  <c r="R26" i="1"/>
  <c r="P28" i="1"/>
  <c r="O29" i="1"/>
  <c r="M36" i="1"/>
  <c r="K54" i="1"/>
  <c r="R55" i="1"/>
  <c r="M56" i="1"/>
  <c r="Q56" i="1"/>
  <c r="P57" i="1"/>
  <c r="J60" i="1"/>
  <c r="O28" i="1"/>
  <c r="P56" i="1"/>
  <c r="D20" i="1"/>
  <c r="G24" i="1"/>
  <c r="R27" i="1"/>
  <c r="L30" i="1"/>
  <c r="J36" i="1"/>
  <c r="N36" i="1"/>
  <c r="P36" i="1" s="1"/>
  <c r="O38" i="1"/>
  <c r="H54" i="1"/>
  <c r="O55" i="1"/>
  <c r="J56" i="1"/>
  <c r="O59" i="1"/>
  <c r="O60" i="1"/>
  <c r="L26" i="1"/>
  <c r="L36" i="1"/>
  <c r="L56" i="1"/>
  <c r="H24" i="1"/>
  <c r="O25" i="1"/>
  <c r="O27" i="1"/>
  <c r="O56" i="1"/>
  <c r="N188" i="1" l="1"/>
  <c r="Q26" i="1"/>
  <c r="N24" i="1"/>
  <c r="P24" i="1" s="1"/>
  <c r="P632" i="1"/>
  <c r="O330" i="1"/>
  <c r="R630" i="1"/>
  <c r="L227" i="1"/>
  <c r="L318" i="1"/>
  <c r="O21" i="1"/>
  <c r="R19" i="1"/>
  <c r="L20" i="1"/>
  <c r="O23" i="1"/>
  <c r="R22" i="1"/>
  <c r="R21" i="1"/>
  <c r="P19" i="1"/>
  <c r="Q648" i="1"/>
  <c r="O276" i="1"/>
  <c r="J210" i="1"/>
  <c r="M306" i="1"/>
  <c r="J630" i="1"/>
  <c r="L630" i="1"/>
  <c r="Q276" i="1"/>
  <c r="J276" i="1"/>
  <c r="P276" i="1"/>
  <c r="M232" i="1"/>
  <c r="M233" i="1"/>
  <c r="J234" i="1"/>
  <c r="P290" i="1"/>
  <c r="Q249" i="1"/>
  <c r="R234" i="1"/>
  <c r="Q21" i="1"/>
  <c r="L246" i="1"/>
  <c r="R24" i="1"/>
  <c r="O188" i="1"/>
  <c r="Q252" i="1"/>
  <c r="O311" i="1"/>
  <c r="O260" i="1"/>
  <c r="O261" i="1"/>
  <c r="P261" i="1"/>
  <c r="J24" i="1"/>
  <c r="R54" i="1"/>
  <c r="O252" i="1"/>
  <c r="P308" i="1"/>
  <c r="P189" i="1"/>
  <c r="R20" i="1"/>
  <c r="O882" i="1"/>
  <c r="M24" i="1"/>
  <c r="L258" i="1"/>
  <c r="J258" i="1"/>
  <c r="M20" i="1"/>
  <c r="L234" i="1"/>
  <c r="L306" i="1"/>
  <c r="Q270" i="1"/>
  <c r="P288" i="1"/>
  <c r="O288" i="1"/>
  <c r="O233" i="1"/>
  <c r="O270" i="1"/>
  <c r="M234" i="1"/>
  <c r="M246" i="1"/>
  <c r="M258" i="1"/>
  <c r="G222" i="1"/>
  <c r="M225" i="1"/>
  <c r="L288" i="1"/>
  <c r="J246" i="1"/>
  <c r="L276" i="1"/>
  <c r="P311" i="1"/>
  <c r="M231" i="1"/>
  <c r="Q248" i="1"/>
  <c r="L225" i="1"/>
  <c r="R231" i="1"/>
  <c r="O231" i="1"/>
  <c r="Q231" i="1"/>
  <c r="M276" i="1"/>
  <c r="G18" i="1"/>
  <c r="K228" i="1"/>
  <c r="O309" i="1"/>
  <c r="J231" i="1"/>
  <c r="L231" i="1"/>
  <c r="R23" i="1"/>
  <c r="G228" i="1"/>
  <c r="P248" i="1"/>
  <c r="N230" i="1"/>
  <c r="N224" i="1" s="1"/>
  <c r="N246" i="1"/>
  <c r="R258" i="1"/>
  <c r="Q22" i="1"/>
  <c r="R318" i="1"/>
  <c r="R230" i="1"/>
  <c r="J230" i="1"/>
  <c r="I224" i="1"/>
  <c r="P231" i="1"/>
  <c r="N18" i="1"/>
  <c r="O26" i="1"/>
  <c r="P26" i="1"/>
  <c r="M19" i="1"/>
  <c r="L19" i="1"/>
  <c r="K18" i="1"/>
  <c r="R229" i="1"/>
  <c r="I228" i="1"/>
  <c r="I223" i="1"/>
  <c r="R225" i="1"/>
  <c r="J225" i="1"/>
  <c r="J19" i="1"/>
  <c r="I18" i="1"/>
  <c r="O192" i="1"/>
  <c r="Q882" i="1"/>
  <c r="Q330" i="1"/>
  <c r="Q260" i="1"/>
  <c r="N258" i="1"/>
  <c r="Q258" i="1" s="1"/>
  <c r="R233" i="1"/>
  <c r="K226" i="1"/>
  <c r="R232" i="1"/>
  <c r="M230" i="1"/>
  <c r="K224" i="1"/>
  <c r="M227" i="1"/>
  <c r="Q229" i="1"/>
  <c r="H228" i="1"/>
  <c r="O229" i="1"/>
  <c r="H223" i="1"/>
  <c r="Q19" i="1"/>
  <c r="R246" i="1"/>
  <c r="Q30" i="1"/>
  <c r="O36" i="1"/>
  <c r="O30" i="1"/>
  <c r="Q762" i="1"/>
  <c r="P762" i="1"/>
  <c r="O762" i="1"/>
  <c r="L756" i="1"/>
  <c r="M756" i="1"/>
  <c r="P759" i="1"/>
  <c r="Q759" i="1"/>
  <c r="N756" i="1"/>
  <c r="P756" i="1" s="1"/>
  <c r="N630" i="1"/>
  <c r="Q631" i="1"/>
  <c r="P631" i="1"/>
  <c r="P321" i="1"/>
  <c r="N309" i="1"/>
  <c r="N318" i="1"/>
  <c r="P318" i="1" s="1"/>
  <c r="Q321" i="1"/>
  <c r="Q372" i="1"/>
  <c r="R306" i="1"/>
  <c r="J306" i="1"/>
  <c r="P233" i="1"/>
  <c r="N227" i="1"/>
  <c r="P324" i="1"/>
  <c r="O324" i="1"/>
  <c r="J318" i="1"/>
  <c r="O372" i="1"/>
  <c r="R288" i="1"/>
  <c r="J288" i="1"/>
  <c r="N234" i="1"/>
  <c r="P238" i="1"/>
  <c r="N232" i="1"/>
  <c r="Q288" i="1"/>
  <c r="Q238" i="1"/>
  <c r="M288" i="1"/>
  <c r="N210" i="1"/>
  <c r="P210" i="1" s="1"/>
  <c r="Q212" i="1"/>
  <c r="P212" i="1"/>
  <c r="J186" i="1"/>
  <c r="R186" i="1"/>
  <c r="O204" i="1"/>
  <c r="Q204" i="1"/>
  <c r="P204" i="1"/>
  <c r="Q192" i="1"/>
  <c r="L186" i="1"/>
  <c r="M186" i="1"/>
  <c r="O114" i="1"/>
  <c r="Q114" i="1"/>
  <c r="O22" i="1"/>
  <c r="O54" i="1"/>
  <c r="Q20" i="1"/>
  <c r="D18" i="1"/>
  <c r="M54" i="1"/>
  <c r="L54" i="1"/>
  <c r="J54" i="1"/>
  <c r="Q36" i="1"/>
  <c r="L24" i="1"/>
  <c r="H18" i="1"/>
  <c r="J20" i="1"/>
  <c r="O20" i="1"/>
  <c r="P20" i="1"/>
  <c r="F20" i="1"/>
  <c r="F18" i="1" s="1"/>
  <c r="F24" i="1"/>
  <c r="Q54" i="1"/>
  <c r="P54" i="1"/>
  <c r="P866" i="1"/>
  <c r="O24" i="1" l="1"/>
  <c r="Q24" i="1"/>
  <c r="Q318" i="1"/>
  <c r="L228" i="1"/>
  <c r="Q210" i="1"/>
  <c r="O224" i="1"/>
  <c r="Q224" i="1"/>
  <c r="P224" i="1"/>
  <c r="Q756" i="1"/>
  <c r="P246" i="1"/>
  <c r="Q246" i="1"/>
  <c r="O246" i="1"/>
  <c r="Q230" i="1"/>
  <c r="P230" i="1"/>
  <c r="O230" i="1"/>
  <c r="R18" i="1"/>
  <c r="L223" i="1"/>
  <c r="O223" i="1"/>
  <c r="P223" i="1"/>
  <c r="Q223" i="1"/>
  <c r="H222" i="1"/>
  <c r="L226" i="1"/>
  <c r="R226" i="1"/>
  <c r="M226" i="1"/>
  <c r="R223" i="1"/>
  <c r="I222" i="1"/>
  <c r="M223" i="1"/>
  <c r="J223" i="1"/>
  <c r="R224" i="1"/>
  <c r="J224" i="1"/>
  <c r="M224" i="1"/>
  <c r="L224" i="1"/>
  <c r="K222" i="1"/>
  <c r="R227" i="1"/>
  <c r="J227" i="1"/>
  <c r="P258" i="1"/>
  <c r="O258" i="1"/>
  <c r="R228" i="1"/>
  <c r="M228" i="1"/>
  <c r="J228" i="1"/>
  <c r="M18" i="1"/>
  <c r="Q18" i="1"/>
  <c r="Q630" i="1"/>
  <c r="P630" i="1"/>
  <c r="O630" i="1"/>
  <c r="P232" i="1"/>
  <c r="N226" i="1"/>
  <c r="N228" i="1"/>
  <c r="O232" i="1"/>
  <c r="Q232" i="1"/>
  <c r="O318" i="1"/>
  <c r="P227" i="1"/>
  <c r="Q227" i="1"/>
  <c r="O227" i="1"/>
  <c r="P234" i="1"/>
  <c r="O234" i="1"/>
  <c r="Q234" i="1"/>
  <c r="P309" i="1"/>
  <c r="Q309" i="1"/>
  <c r="N225" i="1"/>
  <c r="N306" i="1"/>
  <c r="O210" i="1"/>
  <c r="N186" i="1"/>
  <c r="P188" i="1"/>
  <c r="Q188" i="1"/>
  <c r="O18" i="1"/>
  <c r="L18" i="1"/>
  <c r="J18" i="1"/>
  <c r="P18" i="1"/>
  <c r="L222" i="1" l="1"/>
  <c r="M222" i="1"/>
  <c r="R222" i="1"/>
  <c r="J222" i="1"/>
  <c r="P306" i="1"/>
  <c r="Q306" i="1"/>
  <c r="O306" i="1"/>
  <c r="P225" i="1"/>
  <c r="N222" i="1"/>
  <c r="O225" i="1"/>
  <c r="Q225" i="1"/>
  <c r="P226" i="1"/>
  <c r="Q226" i="1"/>
  <c r="O226" i="1"/>
  <c r="P228" i="1"/>
  <c r="O228" i="1"/>
  <c r="Q228" i="1"/>
  <c r="P186" i="1"/>
  <c r="Q186" i="1"/>
  <c r="O186" i="1"/>
  <c r="P222" i="1" l="1"/>
  <c r="O222" i="1"/>
  <c r="Q222" i="1"/>
  <c r="N783" i="1" l="1"/>
  <c r="N777" i="1" l="1"/>
  <c r="O783" i="1"/>
  <c r="M662" i="1" l="1"/>
  <c r="M663" i="1"/>
  <c r="P694" i="1" l="1"/>
  <c r="N680" i="1"/>
  <c r="P688" i="1"/>
  <c r="N393" i="1" l="1"/>
  <c r="N399" i="1"/>
  <c r="N405" i="1"/>
  <c r="N965" i="1" l="1"/>
  <c r="N911" i="1" s="1"/>
  <c r="N964" i="1"/>
  <c r="N910" i="1" s="1"/>
  <c r="N857" i="1"/>
  <c r="N856" i="1"/>
  <c r="N853" i="1"/>
  <c r="N773" i="1"/>
  <c r="N772" i="1"/>
  <c r="N174" i="1"/>
  <c r="N167" i="1"/>
  <c r="N166" i="1"/>
  <c r="N163" i="1"/>
  <c r="N701" i="1"/>
  <c r="N700" i="1"/>
  <c r="N699" i="1"/>
  <c r="N697" i="1"/>
  <c r="K701" i="1"/>
  <c r="K700" i="1"/>
  <c r="K699" i="1"/>
  <c r="K698" i="1"/>
  <c r="K697" i="1"/>
  <c r="N710" i="1"/>
  <c r="I655" i="1"/>
  <c r="I656" i="1"/>
  <c r="I657" i="1"/>
  <c r="I627" i="1" s="1"/>
  <c r="I658" i="1"/>
  <c r="I659" i="1"/>
  <c r="N698" i="1" l="1"/>
  <c r="N696" i="1" s="1"/>
  <c r="K696" i="1"/>
  <c r="I654" i="1"/>
  <c r="N769" i="1"/>
  <c r="I182" i="1"/>
  <c r="I181" i="1"/>
  <c r="I183" i="1"/>
  <c r="I184" i="1"/>
  <c r="I185" i="1"/>
  <c r="H183" i="1"/>
  <c r="H184" i="1"/>
  <c r="H185" i="1"/>
  <c r="H181" i="1"/>
  <c r="N659" i="1"/>
  <c r="N658" i="1"/>
  <c r="N655" i="1"/>
  <c r="K682" i="1"/>
  <c r="K681" i="1"/>
  <c r="K680" i="1"/>
  <c r="K679" i="1"/>
  <c r="I679" i="1"/>
  <c r="I625" i="1" s="1"/>
  <c r="I680" i="1"/>
  <c r="I626" i="1" s="1"/>
  <c r="I682" i="1"/>
  <c r="I628" i="1" s="1"/>
  <c r="N683" i="1"/>
  <c r="N679" i="1"/>
  <c r="N674" i="1"/>
  <c r="N629" i="1" l="1"/>
  <c r="N623" i="1" s="1"/>
  <c r="N625" i="1"/>
  <c r="N536" i="1"/>
  <c r="L530" i="1"/>
  <c r="N530" i="1"/>
  <c r="N524" i="1"/>
  <c r="N518" i="1"/>
  <c r="N516" i="1" s="1"/>
  <c r="N512" i="1"/>
  <c r="N506" i="1"/>
  <c r="N504" i="1" s="1"/>
  <c r="N619" i="1" l="1"/>
  <c r="N500" i="1"/>
  <c r="N466" i="1" l="1"/>
  <c r="N465" i="1"/>
  <c r="N460" i="1"/>
  <c r="N459" i="1"/>
  <c r="N454" i="1"/>
  <c r="N453" i="1"/>
  <c r="N448" i="1"/>
  <c r="N447" i="1"/>
  <c r="N442" i="1"/>
  <c r="N441" i="1"/>
  <c r="N436" i="1"/>
  <c r="N435" i="1"/>
  <c r="N430" i="1"/>
  <c r="N429" i="1"/>
  <c r="N424" i="1"/>
  <c r="N423" i="1"/>
  <c r="N417" i="1"/>
  <c r="N413" i="1"/>
  <c r="N389" i="1" s="1"/>
  <c r="N383" i="1" s="1"/>
  <c r="N386" i="1"/>
  <c r="N380" i="1" s="1"/>
  <c r="N409" i="1"/>
  <c r="N385" i="1" s="1"/>
  <c r="N379" i="1" s="1"/>
  <c r="N450" i="1" l="1"/>
  <c r="N420" i="1"/>
  <c r="N444" i="1"/>
  <c r="N426" i="1"/>
  <c r="N462" i="1"/>
  <c r="N432" i="1"/>
  <c r="N438" i="1"/>
  <c r="N456" i="1"/>
  <c r="N411" i="1"/>
  <c r="N387" i="1" s="1"/>
  <c r="N381" i="1" s="1"/>
  <c r="N599" i="1" l="1"/>
  <c r="N497" i="1" s="1"/>
  <c r="N595" i="1"/>
  <c r="N493" i="1" s="1"/>
  <c r="N603" i="1"/>
  <c r="N597" i="1" s="1"/>
  <c r="N495" i="1" s="1"/>
  <c r="N604" i="1"/>
  <c r="N598" i="1" s="1"/>
  <c r="N496" i="1" s="1"/>
  <c r="N602" i="1"/>
  <c r="N106" i="1"/>
  <c r="N105" i="1"/>
  <c r="N104" i="1"/>
  <c r="N113" i="1"/>
  <c r="N77" i="1" s="1"/>
  <c r="N112" i="1"/>
  <c r="N111" i="1"/>
  <c r="N109" i="1"/>
  <c r="N73" i="1" s="1"/>
  <c r="N110" i="1"/>
  <c r="N734" i="1"/>
  <c r="N735" i="1"/>
  <c r="N731" i="1"/>
  <c r="N725" i="1" s="1"/>
  <c r="N730" i="1"/>
  <c r="N724" i="1" s="1"/>
  <c r="N727" i="1"/>
  <c r="N721" i="1" s="1"/>
  <c r="N741" i="1"/>
  <c r="N729" i="1" s="1"/>
  <c r="N723" i="1" s="1"/>
  <c r="N129" i="1"/>
  <c r="N128" i="1"/>
  <c r="N137" i="1"/>
  <c r="N136" i="1"/>
  <c r="N133" i="1"/>
  <c r="N134" i="1"/>
  <c r="N100" i="1"/>
  <c r="N99" i="1"/>
  <c r="N98" i="1"/>
  <c r="N94" i="1"/>
  <c r="N93" i="1"/>
  <c r="N92" i="1"/>
  <c r="N88" i="1"/>
  <c r="N87" i="1"/>
  <c r="N86" i="1"/>
  <c r="N81" i="1"/>
  <c r="N82" i="1"/>
  <c r="N80" i="1"/>
  <c r="N753" i="1"/>
  <c r="N752" i="1"/>
  <c r="N755" i="1"/>
  <c r="N754" i="1"/>
  <c r="N751" i="1"/>
  <c r="N812" i="1"/>
  <c r="N806" i="1" s="1"/>
  <c r="N813" i="1"/>
  <c r="N807" i="1" s="1"/>
  <c r="N815" i="1"/>
  <c r="N809" i="1" s="1"/>
  <c r="N811" i="1"/>
  <c r="N805" i="1" s="1"/>
  <c r="N126" i="1" l="1"/>
  <c r="N732" i="1"/>
  <c r="N738" i="1"/>
  <c r="N96" i="1"/>
  <c r="N108" i="1"/>
  <c r="N600" i="1"/>
  <c r="N84" i="1"/>
  <c r="N596" i="1"/>
  <c r="N494" i="1" s="1"/>
  <c r="N750" i="1"/>
  <c r="N90" i="1"/>
  <c r="N75" i="1"/>
  <c r="N728" i="1"/>
  <c r="N722" i="1" s="1"/>
  <c r="N720" i="1" s="1"/>
  <c r="N102" i="1"/>
  <c r="N681" i="1"/>
  <c r="N76" i="1"/>
  <c r="N74" i="1"/>
  <c r="N726" i="1" l="1"/>
  <c r="N492" i="1"/>
  <c r="N594" i="1"/>
  <c r="N72" i="1"/>
  <c r="N843" i="1"/>
  <c r="N837" i="1" s="1"/>
  <c r="N831" i="1" s="1"/>
  <c r="N842" i="1"/>
  <c r="N836" i="1" s="1"/>
  <c r="N830" i="1" s="1"/>
  <c r="N839" i="1"/>
  <c r="N833" i="1" s="1"/>
  <c r="N838" i="1"/>
  <c r="N832" i="1" s="1"/>
  <c r="N835" i="1"/>
  <c r="N829" i="1" s="1"/>
  <c r="L872" i="1"/>
  <c r="N899" i="1"/>
  <c r="N893" i="1" s="1"/>
  <c r="N898" i="1"/>
  <c r="N892" i="1" s="1"/>
  <c r="N895" i="1"/>
  <c r="N889" i="1" s="1"/>
  <c r="N897" i="1"/>
  <c r="N891" i="1" s="1"/>
  <c r="N896" i="1"/>
  <c r="N890" i="1" s="1"/>
  <c r="N963" i="1"/>
  <c r="N909" i="1" s="1"/>
  <c r="N962" i="1"/>
  <c r="N908" i="1" s="1"/>
  <c r="N961" i="1"/>
  <c r="N907" i="1" s="1"/>
  <c r="N771" i="1"/>
  <c r="K780" i="1"/>
  <c r="N906" i="1" l="1"/>
  <c r="N888" i="1"/>
  <c r="N960" i="1"/>
  <c r="N840" i="1"/>
  <c r="N894" i="1"/>
  <c r="N770" i="1"/>
  <c r="N768" i="1" s="1"/>
  <c r="N774" i="1"/>
  <c r="N834" i="1"/>
  <c r="N828" i="1"/>
  <c r="O79" i="1" l="1"/>
  <c r="O80" i="1"/>
  <c r="O81" i="1"/>
  <c r="O82" i="1"/>
  <c r="O83" i="1"/>
  <c r="O85" i="1"/>
  <c r="O86" i="1"/>
  <c r="O87" i="1"/>
  <c r="O88" i="1"/>
  <c r="O89" i="1"/>
  <c r="O91" i="1"/>
  <c r="O92" i="1"/>
  <c r="O93" i="1"/>
  <c r="O94" i="1"/>
  <c r="O95" i="1"/>
  <c r="O97" i="1"/>
  <c r="O98" i="1"/>
  <c r="O99" i="1"/>
  <c r="O100" i="1"/>
  <c r="O101" i="1"/>
  <c r="O104" i="1"/>
  <c r="O105" i="1"/>
  <c r="O106" i="1"/>
  <c r="O127" i="1"/>
  <c r="O128" i="1"/>
  <c r="O129" i="1"/>
  <c r="O130" i="1"/>
  <c r="O131" i="1"/>
  <c r="O139" i="1"/>
  <c r="O140" i="1"/>
  <c r="O142" i="1"/>
  <c r="O143" i="1"/>
  <c r="O169" i="1"/>
  <c r="O172" i="1"/>
  <c r="O173" i="1"/>
  <c r="O391" i="1"/>
  <c r="O392" i="1"/>
  <c r="O393" i="1"/>
  <c r="O395" i="1"/>
  <c r="O397" i="1"/>
  <c r="O398" i="1"/>
  <c r="O399" i="1"/>
  <c r="O401" i="1"/>
  <c r="O403" i="1"/>
  <c r="O404" i="1"/>
  <c r="O405" i="1"/>
  <c r="O407" i="1"/>
  <c r="O415" i="1"/>
  <c r="O416" i="1"/>
  <c r="O417" i="1"/>
  <c r="O419" i="1"/>
  <c r="O421" i="1"/>
  <c r="O422" i="1"/>
  <c r="O423" i="1"/>
  <c r="O424" i="1"/>
  <c r="O425" i="1"/>
  <c r="O427" i="1"/>
  <c r="O428" i="1"/>
  <c r="O429" i="1"/>
  <c r="O430" i="1"/>
  <c r="O431" i="1"/>
  <c r="O433" i="1"/>
  <c r="O434" i="1"/>
  <c r="O435" i="1"/>
  <c r="O436" i="1"/>
  <c r="O437" i="1"/>
  <c r="O439" i="1"/>
  <c r="O440" i="1"/>
  <c r="O441" i="1"/>
  <c r="O442" i="1"/>
  <c r="O443" i="1"/>
  <c r="O445" i="1"/>
  <c r="O446" i="1"/>
  <c r="O447" i="1"/>
  <c r="O448" i="1"/>
  <c r="O449" i="1"/>
  <c r="O451" i="1"/>
  <c r="O452" i="1"/>
  <c r="O453" i="1"/>
  <c r="O454" i="1"/>
  <c r="O455" i="1"/>
  <c r="O457" i="1"/>
  <c r="O458" i="1"/>
  <c r="O459" i="1"/>
  <c r="O460" i="1"/>
  <c r="O461" i="1"/>
  <c r="O463" i="1"/>
  <c r="O464" i="1"/>
  <c r="O465" i="1"/>
  <c r="O466" i="1"/>
  <c r="O467" i="1"/>
  <c r="O499" i="1"/>
  <c r="O500" i="1"/>
  <c r="O501" i="1"/>
  <c r="O502" i="1"/>
  <c r="O503" i="1"/>
  <c r="O505" i="1"/>
  <c r="O506" i="1"/>
  <c r="O507" i="1"/>
  <c r="O508" i="1"/>
  <c r="O509" i="1"/>
  <c r="O511" i="1"/>
  <c r="O512" i="1"/>
  <c r="O513" i="1"/>
  <c r="O514" i="1"/>
  <c r="O515" i="1"/>
  <c r="O517" i="1"/>
  <c r="O518" i="1"/>
  <c r="O519" i="1"/>
  <c r="O520" i="1"/>
  <c r="O521" i="1"/>
  <c r="O523" i="1"/>
  <c r="O524" i="1"/>
  <c r="O525" i="1"/>
  <c r="O526" i="1"/>
  <c r="O527" i="1"/>
  <c r="O529" i="1"/>
  <c r="O530" i="1"/>
  <c r="O531" i="1"/>
  <c r="O532" i="1"/>
  <c r="O533" i="1"/>
  <c r="O535" i="1"/>
  <c r="O537" i="1"/>
  <c r="O538" i="1"/>
  <c r="O539" i="1"/>
  <c r="O601" i="1"/>
  <c r="O602" i="1"/>
  <c r="O603" i="1"/>
  <c r="O604" i="1"/>
  <c r="O605" i="1"/>
  <c r="O661" i="1"/>
  <c r="O664" i="1"/>
  <c r="O665" i="1"/>
  <c r="O667" i="1"/>
  <c r="O668" i="1"/>
  <c r="O669" i="1"/>
  <c r="O670" i="1"/>
  <c r="O671" i="1"/>
  <c r="O673" i="1"/>
  <c r="O674" i="1"/>
  <c r="O675" i="1"/>
  <c r="O676" i="1"/>
  <c r="O677" i="1"/>
  <c r="O685" i="1"/>
  <c r="O687" i="1"/>
  <c r="O689" i="1"/>
  <c r="O691" i="1"/>
  <c r="O692" i="1"/>
  <c r="O693" i="1"/>
  <c r="O694" i="1"/>
  <c r="O695" i="1"/>
  <c r="O709" i="1"/>
  <c r="O710" i="1"/>
  <c r="O711" i="1"/>
  <c r="O712" i="1"/>
  <c r="O713" i="1"/>
  <c r="O733" i="1"/>
  <c r="O734" i="1"/>
  <c r="O735" i="1"/>
  <c r="O736" i="1"/>
  <c r="O737" i="1"/>
  <c r="O739" i="1"/>
  <c r="O740" i="1"/>
  <c r="O741" i="1"/>
  <c r="O742" i="1"/>
  <c r="O743" i="1"/>
  <c r="O751" i="1"/>
  <c r="O752" i="1"/>
  <c r="O753" i="1"/>
  <c r="O754" i="1"/>
  <c r="O755" i="1"/>
  <c r="O781" i="1"/>
  <c r="O775" i="1" s="1"/>
  <c r="O782" i="1"/>
  <c r="O776" i="1" s="1"/>
  <c r="O784" i="1"/>
  <c r="O778" i="1" s="1"/>
  <c r="O785" i="1"/>
  <c r="O779" i="1" s="1"/>
  <c r="O811" i="1"/>
  <c r="O812" i="1"/>
  <c r="O813" i="1"/>
  <c r="O814" i="1"/>
  <c r="O815" i="1"/>
  <c r="O841" i="1"/>
  <c r="O835" i="1" s="1"/>
  <c r="O829" i="1" s="1"/>
  <c r="O842" i="1"/>
  <c r="O836" i="1" s="1"/>
  <c r="O843" i="1"/>
  <c r="O837" i="1" s="1"/>
  <c r="O831" i="1" s="1"/>
  <c r="O844" i="1"/>
  <c r="O838" i="1" s="1"/>
  <c r="O832" i="1" s="1"/>
  <c r="O845" i="1"/>
  <c r="O839" i="1" s="1"/>
  <c r="O833" i="1" s="1"/>
  <c r="O859" i="1"/>
  <c r="O860" i="1"/>
  <c r="O862" i="1"/>
  <c r="O863" i="1"/>
  <c r="O865" i="1"/>
  <c r="O866" i="1"/>
  <c r="O868" i="1"/>
  <c r="O869" i="1"/>
  <c r="O871" i="1"/>
  <c r="O874" i="1"/>
  <c r="O875" i="1"/>
  <c r="O877" i="1"/>
  <c r="O878" i="1"/>
  <c r="O880" i="1"/>
  <c r="O881" i="1"/>
  <c r="O901" i="1"/>
  <c r="O902" i="1"/>
  <c r="O903" i="1"/>
  <c r="O904" i="1"/>
  <c r="O905" i="1"/>
  <c r="N185" i="1"/>
  <c r="O185" i="1" s="1"/>
  <c r="N122" i="1"/>
  <c r="N123" i="1"/>
  <c r="N125" i="1"/>
  <c r="N124" i="1"/>
  <c r="N121" i="1"/>
  <c r="P79" i="1"/>
  <c r="P80" i="1"/>
  <c r="P81" i="1"/>
  <c r="P82" i="1"/>
  <c r="P83" i="1"/>
  <c r="P85" i="1"/>
  <c r="P86" i="1"/>
  <c r="P87" i="1"/>
  <c r="P88" i="1"/>
  <c r="P89" i="1"/>
  <c r="P91" i="1"/>
  <c r="P92" i="1"/>
  <c r="P93" i="1"/>
  <c r="P94" i="1"/>
  <c r="P95" i="1"/>
  <c r="P97" i="1"/>
  <c r="P98" i="1"/>
  <c r="P99" i="1"/>
  <c r="P100" i="1"/>
  <c r="P101" i="1"/>
  <c r="P104" i="1"/>
  <c r="P105" i="1"/>
  <c r="P106" i="1"/>
  <c r="P127" i="1"/>
  <c r="P130" i="1"/>
  <c r="P131" i="1"/>
  <c r="P139" i="1"/>
  <c r="P142" i="1"/>
  <c r="P143" i="1"/>
  <c r="P169" i="1"/>
  <c r="P172" i="1"/>
  <c r="P173" i="1"/>
  <c r="P391" i="1"/>
  <c r="P392" i="1"/>
  <c r="P393" i="1"/>
  <c r="P395" i="1"/>
  <c r="P397" i="1"/>
  <c r="P398" i="1"/>
  <c r="P399" i="1"/>
  <c r="P401" i="1"/>
  <c r="P403" i="1"/>
  <c r="P404" i="1"/>
  <c r="P405" i="1"/>
  <c r="P407" i="1"/>
  <c r="P415" i="1"/>
  <c r="P416" i="1"/>
  <c r="P417" i="1"/>
  <c r="P419" i="1"/>
  <c r="P421" i="1"/>
  <c r="P422" i="1"/>
  <c r="P423" i="1"/>
  <c r="P425" i="1"/>
  <c r="P427" i="1"/>
  <c r="P428" i="1"/>
  <c r="P429" i="1"/>
  <c r="P431" i="1"/>
  <c r="P433" i="1"/>
  <c r="P434" i="1"/>
  <c r="P435" i="1"/>
  <c r="P437" i="1"/>
  <c r="P439" i="1"/>
  <c r="P440" i="1"/>
  <c r="P441" i="1"/>
  <c r="P443" i="1"/>
  <c r="P445" i="1"/>
  <c r="P447" i="1"/>
  <c r="P451" i="1"/>
  <c r="P452" i="1"/>
  <c r="P453" i="1"/>
  <c r="P455" i="1"/>
  <c r="P457" i="1"/>
  <c r="P458" i="1"/>
  <c r="P459" i="1"/>
  <c r="P461" i="1"/>
  <c r="P463" i="1"/>
  <c r="P464" i="1"/>
  <c r="P465" i="1"/>
  <c r="P467" i="1"/>
  <c r="P499" i="1"/>
  <c r="P500" i="1"/>
  <c r="P501" i="1"/>
  <c r="P502" i="1"/>
  <c r="P503" i="1"/>
  <c r="P505" i="1"/>
  <c r="P506" i="1"/>
  <c r="P507" i="1"/>
  <c r="P508" i="1"/>
  <c r="P509" i="1"/>
  <c r="P511" i="1"/>
  <c r="P512" i="1"/>
  <c r="P513" i="1"/>
  <c r="P514" i="1"/>
  <c r="P515" i="1"/>
  <c r="P517" i="1"/>
  <c r="P518" i="1"/>
  <c r="P519" i="1"/>
  <c r="P520" i="1"/>
  <c r="P521" i="1"/>
  <c r="P523" i="1"/>
  <c r="P524" i="1"/>
  <c r="P525" i="1"/>
  <c r="P526" i="1"/>
  <c r="P527" i="1"/>
  <c r="P529" i="1"/>
  <c r="P530" i="1"/>
  <c r="P531" i="1"/>
  <c r="P532" i="1"/>
  <c r="P533" i="1"/>
  <c r="P535" i="1"/>
  <c r="P536" i="1"/>
  <c r="P537" i="1"/>
  <c r="P538" i="1"/>
  <c r="P539" i="1"/>
  <c r="P601" i="1"/>
  <c r="P602" i="1"/>
  <c r="P603" i="1"/>
  <c r="P604" i="1"/>
  <c r="P605" i="1"/>
  <c r="P661" i="1"/>
  <c r="P664" i="1"/>
  <c r="P665" i="1"/>
  <c r="P667" i="1"/>
  <c r="P668" i="1"/>
  <c r="P669" i="1"/>
  <c r="P670" i="1"/>
  <c r="P671" i="1"/>
  <c r="P673" i="1"/>
  <c r="P674" i="1"/>
  <c r="P675" i="1"/>
  <c r="P676" i="1"/>
  <c r="P677" i="1"/>
  <c r="P685" i="1"/>
  <c r="P686" i="1"/>
  <c r="P687" i="1"/>
  <c r="P689" i="1"/>
  <c r="P691" i="1"/>
  <c r="P692" i="1"/>
  <c r="P693" i="1"/>
  <c r="P695" i="1"/>
  <c r="P709" i="1"/>
  <c r="P710" i="1"/>
  <c r="P711" i="1"/>
  <c r="P712" i="1"/>
  <c r="P713" i="1"/>
  <c r="P733" i="1"/>
  <c r="P734" i="1"/>
  <c r="P735" i="1"/>
  <c r="P736" i="1"/>
  <c r="P737" i="1"/>
  <c r="P739" i="1"/>
  <c r="P740" i="1"/>
  <c r="P741" i="1"/>
  <c r="P742" i="1"/>
  <c r="P743" i="1"/>
  <c r="P781" i="1"/>
  <c r="P782" i="1"/>
  <c r="P784" i="1"/>
  <c r="P785" i="1"/>
  <c r="P811" i="1"/>
  <c r="P812" i="1"/>
  <c r="P813" i="1"/>
  <c r="P814" i="1"/>
  <c r="P815" i="1"/>
  <c r="P841" i="1"/>
  <c r="P842" i="1"/>
  <c r="P843" i="1"/>
  <c r="P844" i="1"/>
  <c r="P845" i="1"/>
  <c r="P859" i="1"/>
  <c r="P862" i="1"/>
  <c r="P863" i="1"/>
  <c r="P865" i="1"/>
  <c r="P868" i="1"/>
  <c r="P869" i="1"/>
  <c r="P871" i="1"/>
  <c r="P874" i="1"/>
  <c r="P875" i="1"/>
  <c r="P877" i="1"/>
  <c r="P880" i="1"/>
  <c r="P881" i="1"/>
  <c r="P901" i="1"/>
  <c r="P902" i="1"/>
  <c r="P903" i="1"/>
  <c r="P904" i="1"/>
  <c r="P905" i="1"/>
  <c r="O683" i="1" l="1"/>
  <c r="O679" i="1"/>
  <c r="O680" i="1"/>
  <c r="O681" i="1"/>
  <c r="N684" i="1"/>
  <c r="N682" i="1"/>
  <c r="O688" i="1"/>
  <c r="O682" i="1" s="1"/>
  <c r="O698" i="1"/>
  <c r="N184" i="1"/>
  <c r="O184" i="1" s="1"/>
  <c r="N67" i="1"/>
  <c r="N68" i="1"/>
  <c r="N70" i="1"/>
  <c r="N181" i="1"/>
  <c r="O181" i="1" s="1"/>
  <c r="O750" i="1"/>
  <c r="O701" i="1"/>
  <c r="O697" i="1"/>
  <c r="N71" i="1"/>
  <c r="O700" i="1"/>
  <c r="N183" i="1"/>
  <c r="O183" i="1" s="1"/>
  <c r="O699" i="1"/>
  <c r="O830" i="1"/>
  <c r="O834" i="1"/>
  <c r="N120" i="1"/>
  <c r="O828" i="1" l="1"/>
  <c r="O678" i="1"/>
  <c r="N628" i="1"/>
  <c r="N622" i="1" s="1"/>
  <c r="N678" i="1"/>
  <c r="O696" i="1"/>
  <c r="K113" i="1"/>
  <c r="K77" i="1" s="1"/>
  <c r="K112" i="1"/>
  <c r="K76" i="1" s="1"/>
  <c r="K111" i="1"/>
  <c r="K75" i="1" s="1"/>
  <c r="K74" i="1"/>
  <c r="K109" i="1"/>
  <c r="K73" i="1" s="1"/>
  <c r="G110" i="1"/>
  <c r="G74" i="1" s="1"/>
  <c r="H110" i="1"/>
  <c r="O110" i="1" s="1"/>
  <c r="I74" i="1"/>
  <c r="G111" i="1"/>
  <c r="G75" i="1" s="1"/>
  <c r="H111" i="1"/>
  <c r="O111" i="1" s="1"/>
  <c r="I111" i="1"/>
  <c r="I75" i="1" s="1"/>
  <c r="G112" i="1"/>
  <c r="G76" i="1" s="1"/>
  <c r="H112" i="1"/>
  <c r="O112" i="1" s="1"/>
  <c r="I112" i="1"/>
  <c r="I76" i="1" s="1"/>
  <c r="G113" i="1"/>
  <c r="G77" i="1" s="1"/>
  <c r="H113" i="1"/>
  <c r="O113" i="1" s="1"/>
  <c r="I113" i="1"/>
  <c r="I77" i="1" s="1"/>
  <c r="H109" i="1"/>
  <c r="O109" i="1" s="1"/>
  <c r="I109" i="1"/>
  <c r="I73" i="1" s="1"/>
  <c r="G109" i="1"/>
  <c r="G73" i="1" s="1"/>
  <c r="H76" i="1" l="1"/>
  <c r="P112" i="1"/>
  <c r="H74" i="1"/>
  <c r="O74" i="1" s="1"/>
  <c r="P110" i="1"/>
  <c r="H73" i="1"/>
  <c r="P109" i="1"/>
  <c r="H75" i="1"/>
  <c r="O75" i="1" s="1"/>
  <c r="P111" i="1"/>
  <c r="H77" i="1"/>
  <c r="P113" i="1"/>
  <c r="M391" i="1"/>
  <c r="M392" i="1"/>
  <c r="M393" i="1"/>
  <c r="M394" i="1"/>
  <c r="M395" i="1"/>
  <c r="M170" i="1"/>
  <c r="P77" i="1" l="1"/>
  <c r="O77" i="1"/>
  <c r="P73" i="1"/>
  <c r="O73" i="1"/>
  <c r="P76" i="1"/>
  <c r="O76" i="1"/>
  <c r="K599" i="1"/>
  <c r="K497" i="1" s="1"/>
  <c r="K598" i="1"/>
  <c r="K496" i="1" s="1"/>
  <c r="K597" i="1"/>
  <c r="K495" i="1" s="1"/>
  <c r="K596" i="1"/>
  <c r="K494" i="1" s="1"/>
  <c r="K595" i="1"/>
  <c r="K493" i="1" s="1"/>
  <c r="G596" i="1"/>
  <c r="G494" i="1" s="1"/>
  <c r="H596" i="1"/>
  <c r="H494" i="1" s="1"/>
  <c r="I596" i="1"/>
  <c r="I494" i="1" s="1"/>
  <c r="G597" i="1"/>
  <c r="G495" i="1" s="1"/>
  <c r="H597" i="1"/>
  <c r="H495" i="1" s="1"/>
  <c r="I597" i="1"/>
  <c r="I495" i="1" s="1"/>
  <c r="G598" i="1"/>
  <c r="G496" i="1" s="1"/>
  <c r="H598" i="1"/>
  <c r="H496" i="1" s="1"/>
  <c r="I598" i="1"/>
  <c r="I496" i="1" s="1"/>
  <c r="G599" i="1"/>
  <c r="G497" i="1" s="1"/>
  <c r="H599" i="1"/>
  <c r="H497" i="1" s="1"/>
  <c r="I599" i="1"/>
  <c r="I497" i="1" s="1"/>
  <c r="H595" i="1"/>
  <c r="H493" i="1" s="1"/>
  <c r="I595" i="1"/>
  <c r="I493" i="1" s="1"/>
  <c r="G595" i="1"/>
  <c r="G493" i="1" s="1"/>
  <c r="O597" i="1" l="1"/>
  <c r="O495" i="1" s="1"/>
  <c r="O598" i="1"/>
  <c r="O496" i="1" s="1"/>
  <c r="O599" i="1"/>
  <c r="O497" i="1" s="1"/>
  <c r="O595" i="1"/>
  <c r="O493" i="1" s="1"/>
  <c r="O596" i="1"/>
  <c r="O494" i="1" s="1"/>
  <c r="P596" i="1"/>
  <c r="P595" i="1"/>
  <c r="P597" i="1"/>
  <c r="P598" i="1"/>
  <c r="P599" i="1"/>
  <c r="R599" i="1"/>
  <c r="Q599" i="1"/>
  <c r="M599" i="1"/>
  <c r="L599" i="1"/>
  <c r="J599" i="1"/>
  <c r="R598" i="1"/>
  <c r="Q598" i="1"/>
  <c r="M598" i="1"/>
  <c r="L598" i="1"/>
  <c r="J598" i="1"/>
  <c r="R597" i="1"/>
  <c r="Q597" i="1"/>
  <c r="M597" i="1"/>
  <c r="L597" i="1"/>
  <c r="J597" i="1"/>
  <c r="R596" i="1"/>
  <c r="Q596" i="1"/>
  <c r="M596" i="1"/>
  <c r="L596" i="1"/>
  <c r="J596" i="1"/>
  <c r="R595" i="1"/>
  <c r="Q595" i="1"/>
  <c r="M595" i="1"/>
  <c r="L595" i="1"/>
  <c r="J595" i="1"/>
  <c r="K594" i="1"/>
  <c r="I594" i="1"/>
  <c r="H594" i="1"/>
  <c r="O594" i="1" s="1"/>
  <c r="G594" i="1"/>
  <c r="F594" i="1"/>
  <c r="E594" i="1"/>
  <c r="D594" i="1"/>
  <c r="R503" i="1"/>
  <c r="Q503" i="1"/>
  <c r="M503" i="1"/>
  <c r="L503" i="1"/>
  <c r="J503" i="1"/>
  <c r="R502" i="1"/>
  <c r="Q502" i="1"/>
  <c r="M502" i="1"/>
  <c r="L502" i="1"/>
  <c r="J502" i="1"/>
  <c r="R501" i="1"/>
  <c r="Q501" i="1"/>
  <c r="M501" i="1"/>
  <c r="L501" i="1"/>
  <c r="J501" i="1"/>
  <c r="R500" i="1"/>
  <c r="Q500" i="1"/>
  <c r="M500" i="1"/>
  <c r="L500" i="1"/>
  <c r="J500" i="1"/>
  <c r="R499" i="1"/>
  <c r="Q499" i="1"/>
  <c r="M499" i="1"/>
  <c r="L499" i="1"/>
  <c r="J499" i="1"/>
  <c r="N498" i="1"/>
  <c r="K498" i="1"/>
  <c r="I498" i="1"/>
  <c r="H498" i="1"/>
  <c r="G498" i="1"/>
  <c r="F498" i="1"/>
  <c r="E498" i="1"/>
  <c r="D498" i="1"/>
  <c r="R515" i="1"/>
  <c r="Q515" i="1"/>
  <c r="M515" i="1"/>
  <c r="L515" i="1"/>
  <c r="J515" i="1"/>
  <c r="R514" i="1"/>
  <c r="Q514" i="1"/>
  <c r="M514" i="1"/>
  <c r="L514" i="1"/>
  <c r="J514" i="1"/>
  <c r="R513" i="1"/>
  <c r="Q513" i="1"/>
  <c r="M513" i="1"/>
  <c r="L513" i="1"/>
  <c r="J513" i="1"/>
  <c r="R512" i="1"/>
  <c r="Q512" i="1"/>
  <c r="M512" i="1"/>
  <c r="L512" i="1"/>
  <c r="J512" i="1"/>
  <c r="R511" i="1"/>
  <c r="Q511" i="1"/>
  <c r="M511" i="1"/>
  <c r="L511" i="1"/>
  <c r="J511" i="1"/>
  <c r="N510" i="1"/>
  <c r="K510" i="1"/>
  <c r="I510" i="1"/>
  <c r="H510" i="1"/>
  <c r="G510" i="1"/>
  <c r="F510" i="1"/>
  <c r="F158" i="1" s="1"/>
  <c r="F156" i="1" s="1"/>
  <c r="E510" i="1"/>
  <c r="E158" i="1" s="1"/>
  <c r="E156" i="1" s="1"/>
  <c r="D510" i="1"/>
  <c r="D158" i="1" s="1"/>
  <c r="R509" i="1"/>
  <c r="Q509" i="1"/>
  <c r="M509" i="1"/>
  <c r="L509" i="1"/>
  <c r="J509" i="1"/>
  <c r="R508" i="1"/>
  <c r="Q508" i="1"/>
  <c r="M508" i="1"/>
  <c r="L508" i="1"/>
  <c r="J508" i="1"/>
  <c r="R507" i="1"/>
  <c r="Q507" i="1"/>
  <c r="M507" i="1"/>
  <c r="L507" i="1"/>
  <c r="J507" i="1"/>
  <c r="R506" i="1"/>
  <c r="Q506" i="1"/>
  <c r="M506" i="1"/>
  <c r="L506" i="1"/>
  <c r="J506" i="1"/>
  <c r="R505" i="1"/>
  <c r="Q505" i="1"/>
  <c r="M505" i="1"/>
  <c r="L505" i="1"/>
  <c r="J505" i="1"/>
  <c r="K504" i="1"/>
  <c r="I504" i="1"/>
  <c r="H504" i="1"/>
  <c r="O504" i="1" s="1"/>
  <c r="G504" i="1"/>
  <c r="F504" i="1"/>
  <c r="F152" i="1" s="1"/>
  <c r="F150" i="1" s="1"/>
  <c r="E504" i="1"/>
  <c r="E152" i="1" s="1"/>
  <c r="E150" i="1" s="1"/>
  <c r="D504" i="1"/>
  <c r="D152" i="1" s="1"/>
  <c r="R527" i="1"/>
  <c r="Q527" i="1"/>
  <c r="M527" i="1"/>
  <c r="L527" i="1"/>
  <c r="J527" i="1"/>
  <c r="R526" i="1"/>
  <c r="Q526" i="1"/>
  <c r="M526" i="1"/>
  <c r="L526" i="1"/>
  <c r="J526" i="1"/>
  <c r="R525" i="1"/>
  <c r="Q525" i="1"/>
  <c r="M525" i="1"/>
  <c r="L525" i="1"/>
  <c r="J525" i="1"/>
  <c r="R524" i="1"/>
  <c r="Q524" i="1"/>
  <c r="M524" i="1"/>
  <c r="L524" i="1"/>
  <c r="J524" i="1"/>
  <c r="R523" i="1"/>
  <c r="Q523" i="1"/>
  <c r="M523" i="1"/>
  <c r="L523" i="1"/>
  <c r="J523" i="1"/>
  <c r="N522" i="1"/>
  <c r="K522" i="1"/>
  <c r="I522" i="1"/>
  <c r="H522" i="1"/>
  <c r="G522" i="1"/>
  <c r="F522" i="1"/>
  <c r="E522" i="1"/>
  <c r="D522" i="1"/>
  <c r="R521" i="1"/>
  <c r="Q521" i="1"/>
  <c r="M521" i="1"/>
  <c r="L521" i="1"/>
  <c r="J521" i="1"/>
  <c r="R520" i="1"/>
  <c r="Q520" i="1"/>
  <c r="M520" i="1"/>
  <c r="L520" i="1"/>
  <c r="J520" i="1"/>
  <c r="R519" i="1"/>
  <c r="Q519" i="1"/>
  <c r="M519" i="1"/>
  <c r="L519" i="1"/>
  <c r="J519" i="1"/>
  <c r="R518" i="1"/>
  <c r="Q518" i="1"/>
  <c r="M518" i="1"/>
  <c r="L518" i="1"/>
  <c r="J518" i="1"/>
  <c r="R517" i="1"/>
  <c r="Q517" i="1"/>
  <c r="M517" i="1"/>
  <c r="L517" i="1"/>
  <c r="J517" i="1"/>
  <c r="K516" i="1"/>
  <c r="I516" i="1"/>
  <c r="H516" i="1"/>
  <c r="O516" i="1" s="1"/>
  <c r="G516" i="1"/>
  <c r="F516" i="1"/>
  <c r="E516" i="1"/>
  <c r="D516" i="1"/>
  <c r="R533" i="1"/>
  <c r="Q533" i="1"/>
  <c r="M533" i="1"/>
  <c r="L533" i="1"/>
  <c r="J533" i="1"/>
  <c r="R532" i="1"/>
  <c r="Q532" i="1"/>
  <c r="M532" i="1"/>
  <c r="L532" i="1"/>
  <c r="J532" i="1"/>
  <c r="R531" i="1"/>
  <c r="Q531" i="1"/>
  <c r="M531" i="1"/>
  <c r="L531" i="1"/>
  <c r="J531" i="1"/>
  <c r="R530" i="1"/>
  <c r="Q530" i="1"/>
  <c r="M530" i="1"/>
  <c r="J530" i="1"/>
  <c r="R529" i="1"/>
  <c r="Q529" i="1"/>
  <c r="M529" i="1"/>
  <c r="L529" i="1"/>
  <c r="J529" i="1"/>
  <c r="N528" i="1"/>
  <c r="K528" i="1"/>
  <c r="I528" i="1"/>
  <c r="H528" i="1"/>
  <c r="G528" i="1"/>
  <c r="F528" i="1"/>
  <c r="E528" i="1"/>
  <c r="D528" i="1"/>
  <c r="R539" i="1"/>
  <c r="Q539" i="1"/>
  <c r="M539" i="1"/>
  <c r="L539" i="1"/>
  <c r="J539" i="1"/>
  <c r="R538" i="1"/>
  <c r="Q538" i="1"/>
  <c r="M538" i="1"/>
  <c r="L538" i="1"/>
  <c r="J538" i="1"/>
  <c r="R537" i="1"/>
  <c r="Q537" i="1"/>
  <c r="M537" i="1"/>
  <c r="L537" i="1"/>
  <c r="J537" i="1"/>
  <c r="R536" i="1"/>
  <c r="Q536" i="1"/>
  <c r="M536" i="1"/>
  <c r="L536" i="1"/>
  <c r="J536" i="1"/>
  <c r="R535" i="1"/>
  <c r="Q535" i="1"/>
  <c r="M535" i="1"/>
  <c r="L535" i="1"/>
  <c r="J535" i="1"/>
  <c r="N534" i="1"/>
  <c r="K534" i="1"/>
  <c r="I534" i="1"/>
  <c r="H534" i="1"/>
  <c r="G534" i="1"/>
  <c r="F534" i="1"/>
  <c r="E534" i="1"/>
  <c r="D534" i="1"/>
  <c r="G900" i="1"/>
  <c r="K836" i="1"/>
  <c r="K837" i="1"/>
  <c r="K838" i="1"/>
  <c r="K839" i="1"/>
  <c r="K835" i="1"/>
  <c r="G836" i="1"/>
  <c r="H836" i="1"/>
  <c r="I836" i="1"/>
  <c r="G837" i="1"/>
  <c r="H837" i="1"/>
  <c r="I837" i="1"/>
  <c r="G838" i="1"/>
  <c r="H838" i="1"/>
  <c r="I838" i="1"/>
  <c r="G839" i="1"/>
  <c r="H839" i="1"/>
  <c r="I839" i="1"/>
  <c r="K840" i="1"/>
  <c r="H840" i="1"/>
  <c r="I840" i="1"/>
  <c r="G840" i="1"/>
  <c r="K732" i="1"/>
  <c r="H732" i="1"/>
  <c r="I732" i="1"/>
  <c r="G732" i="1"/>
  <c r="K738" i="1"/>
  <c r="H738" i="1"/>
  <c r="I738" i="1"/>
  <c r="G738" i="1"/>
  <c r="R851" i="1"/>
  <c r="Q851" i="1"/>
  <c r="P851" i="1"/>
  <c r="M851" i="1"/>
  <c r="L851" i="1"/>
  <c r="J851" i="1"/>
  <c r="R850" i="1"/>
  <c r="Q850" i="1"/>
  <c r="P850" i="1"/>
  <c r="M850" i="1"/>
  <c r="L850" i="1"/>
  <c r="J850" i="1"/>
  <c r="R849" i="1"/>
  <c r="Q849" i="1"/>
  <c r="P849" i="1"/>
  <c r="M849" i="1"/>
  <c r="L849" i="1"/>
  <c r="J849" i="1"/>
  <c r="R848" i="1"/>
  <c r="Q848" i="1"/>
  <c r="P848" i="1"/>
  <c r="M848" i="1"/>
  <c r="L848" i="1"/>
  <c r="J848" i="1"/>
  <c r="F848" i="1"/>
  <c r="F846" i="1" s="1"/>
  <c r="E848" i="1"/>
  <c r="E846" i="1" s="1"/>
  <c r="D848" i="1"/>
  <c r="D846" i="1" s="1"/>
  <c r="R847" i="1"/>
  <c r="Q847" i="1"/>
  <c r="P847" i="1"/>
  <c r="M847" i="1"/>
  <c r="L847" i="1"/>
  <c r="J847" i="1"/>
  <c r="K846" i="1"/>
  <c r="I846" i="1"/>
  <c r="H846" i="1"/>
  <c r="G846" i="1"/>
  <c r="O492" i="1" l="1"/>
  <c r="D150" i="1"/>
  <c r="Q150" i="1" s="1"/>
  <c r="Q152" i="1"/>
  <c r="D156" i="1"/>
  <c r="Q156" i="1" s="1"/>
  <c r="Q158" i="1"/>
  <c r="O510" i="1"/>
  <c r="O522" i="1"/>
  <c r="O528" i="1"/>
  <c r="O498" i="1"/>
  <c r="P738" i="1"/>
  <c r="O738" i="1"/>
  <c r="P732" i="1"/>
  <c r="O732" i="1"/>
  <c r="P840" i="1"/>
  <c r="O840" i="1"/>
  <c r="O534" i="1"/>
  <c r="P522" i="1"/>
  <c r="P594" i="1"/>
  <c r="P528" i="1"/>
  <c r="P510" i="1"/>
  <c r="P534" i="1"/>
  <c r="P504" i="1"/>
  <c r="P516" i="1"/>
  <c r="P498" i="1"/>
  <c r="Q594" i="1"/>
  <c r="R534" i="1"/>
  <c r="Q528" i="1"/>
  <c r="Q522" i="1"/>
  <c r="M522" i="1"/>
  <c r="Q534" i="1"/>
  <c r="M498" i="1"/>
  <c r="Q510" i="1"/>
  <c r="M534" i="1"/>
  <c r="Q516" i="1"/>
  <c r="Q498" i="1"/>
  <c r="R516" i="1"/>
  <c r="R522" i="1"/>
  <c r="M528" i="1"/>
  <c r="M516" i="1"/>
  <c r="M510" i="1"/>
  <c r="M504" i="1"/>
  <c r="R498" i="1"/>
  <c r="L522" i="1"/>
  <c r="R510" i="1"/>
  <c r="R504" i="1"/>
  <c r="Q504" i="1"/>
  <c r="R594" i="1"/>
  <c r="M594" i="1"/>
  <c r="J594" i="1"/>
  <c r="L594" i="1"/>
  <c r="J498" i="1"/>
  <c r="L498" i="1"/>
  <c r="J504" i="1"/>
  <c r="L504" i="1"/>
  <c r="J510" i="1"/>
  <c r="L510" i="1"/>
  <c r="J516" i="1"/>
  <c r="L516" i="1"/>
  <c r="J522" i="1"/>
  <c r="R528" i="1"/>
  <c r="J528" i="1"/>
  <c r="L528" i="1"/>
  <c r="J534" i="1"/>
  <c r="L534" i="1"/>
  <c r="K834" i="1"/>
  <c r="Q846" i="1"/>
  <c r="L846" i="1"/>
  <c r="R846" i="1"/>
  <c r="M846" i="1"/>
  <c r="J846" i="1"/>
  <c r="P846" i="1"/>
  <c r="K755" i="1"/>
  <c r="I755" i="1"/>
  <c r="H755" i="1"/>
  <c r="G755" i="1"/>
  <c r="K754" i="1"/>
  <c r="I754" i="1"/>
  <c r="H754" i="1"/>
  <c r="G754" i="1"/>
  <c r="K753" i="1"/>
  <c r="I753" i="1"/>
  <c r="H753" i="1"/>
  <c r="G753" i="1"/>
  <c r="K752" i="1"/>
  <c r="I752" i="1"/>
  <c r="G752" i="1"/>
  <c r="K751" i="1"/>
  <c r="G751" i="1"/>
  <c r="K185" i="1"/>
  <c r="G185" i="1"/>
  <c r="G184" i="1"/>
  <c r="K183" i="1"/>
  <c r="G183" i="1"/>
  <c r="K181" i="1"/>
  <c r="G181" i="1"/>
  <c r="R785" i="1"/>
  <c r="Q785" i="1"/>
  <c r="M785" i="1"/>
  <c r="L785" i="1"/>
  <c r="J785" i="1"/>
  <c r="R784" i="1"/>
  <c r="Q784" i="1"/>
  <c r="M784" i="1"/>
  <c r="L784" i="1"/>
  <c r="J784" i="1"/>
  <c r="R783" i="1"/>
  <c r="M783" i="1"/>
  <c r="O777" i="1"/>
  <c r="G771" i="1"/>
  <c r="R782" i="1"/>
  <c r="Q782" i="1"/>
  <c r="M782" i="1"/>
  <c r="L782" i="1"/>
  <c r="J782" i="1"/>
  <c r="F782" i="1"/>
  <c r="F780" i="1" s="1"/>
  <c r="R781" i="1"/>
  <c r="Q781" i="1"/>
  <c r="L781" i="1"/>
  <c r="J781" i="1"/>
  <c r="N780" i="1"/>
  <c r="I780" i="1"/>
  <c r="E780" i="1"/>
  <c r="D780" i="1"/>
  <c r="K773" i="1"/>
  <c r="I773" i="1"/>
  <c r="H773" i="1"/>
  <c r="G773" i="1"/>
  <c r="I772" i="1"/>
  <c r="G772" i="1"/>
  <c r="K771" i="1"/>
  <c r="I771" i="1"/>
  <c r="K770" i="1"/>
  <c r="G770" i="1"/>
  <c r="F776" i="1"/>
  <c r="F774" i="1" s="1"/>
  <c r="E774" i="1"/>
  <c r="D774" i="1"/>
  <c r="K963" i="1"/>
  <c r="K909" i="1" s="1"/>
  <c r="K965" i="1"/>
  <c r="K911" i="1" s="1"/>
  <c r="I965" i="1"/>
  <c r="H965" i="1"/>
  <c r="G965" i="1"/>
  <c r="K964" i="1"/>
  <c r="K910" i="1" s="1"/>
  <c r="I964" i="1"/>
  <c r="I910" i="1" s="1"/>
  <c r="H964" i="1"/>
  <c r="G964" i="1"/>
  <c r="G910" i="1" s="1"/>
  <c r="I963" i="1"/>
  <c r="I909" i="1" s="1"/>
  <c r="H963" i="1"/>
  <c r="G963" i="1"/>
  <c r="G909" i="1" s="1"/>
  <c r="K962" i="1"/>
  <c r="K908" i="1" s="1"/>
  <c r="I962" i="1"/>
  <c r="I908" i="1" s="1"/>
  <c r="H962" i="1"/>
  <c r="G962" i="1"/>
  <c r="G908" i="1" s="1"/>
  <c r="F962" i="1"/>
  <c r="F960" i="1" s="1"/>
  <c r="K961" i="1"/>
  <c r="K907" i="1" s="1"/>
  <c r="I961" i="1"/>
  <c r="I907" i="1" s="1"/>
  <c r="H961" i="1"/>
  <c r="G961" i="1"/>
  <c r="G907" i="1" s="1"/>
  <c r="E960" i="1"/>
  <c r="D960" i="1"/>
  <c r="R467" i="1"/>
  <c r="Q467" i="1"/>
  <c r="R466" i="1"/>
  <c r="P466" i="1"/>
  <c r="M466" i="1"/>
  <c r="L466" i="1"/>
  <c r="J466" i="1"/>
  <c r="R465" i="1"/>
  <c r="Q465" i="1"/>
  <c r="M465" i="1"/>
  <c r="L465" i="1"/>
  <c r="J465" i="1"/>
  <c r="R464" i="1"/>
  <c r="Q464" i="1"/>
  <c r="M464" i="1"/>
  <c r="L464" i="1"/>
  <c r="J464" i="1"/>
  <c r="R463" i="1"/>
  <c r="Q463" i="1"/>
  <c r="M463" i="1"/>
  <c r="L463" i="1"/>
  <c r="J463" i="1"/>
  <c r="K462" i="1"/>
  <c r="I462" i="1"/>
  <c r="H462" i="1"/>
  <c r="O462" i="1" s="1"/>
  <c r="G462" i="1"/>
  <c r="R461" i="1"/>
  <c r="Q461" i="1"/>
  <c r="R460" i="1"/>
  <c r="M460" i="1"/>
  <c r="L460" i="1"/>
  <c r="J460" i="1"/>
  <c r="R459" i="1"/>
  <c r="Q459" i="1"/>
  <c r="M459" i="1"/>
  <c r="L459" i="1"/>
  <c r="J459" i="1"/>
  <c r="R458" i="1"/>
  <c r="Q458" i="1"/>
  <c r="M458" i="1"/>
  <c r="L458" i="1"/>
  <c r="J458" i="1"/>
  <c r="R457" i="1"/>
  <c r="Q457" i="1"/>
  <c r="M457" i="1"/>
  <c r="L457" i="1"/>
  <c r="J457" i="1"/>
  <c r="K456" i="1"/>
  <c r="I456" i="1"/>
  <c r="H456" i="1"/>
  <c r="O456" i="1" s="1"/>
  <c r="G456" i="1"/>
  <c r="R455" i="1"/>
  <c r="Q455" i="1"/>
  <c r="R454" i="1"/>
  <c r="M454" i="1"/>
  <c r="L454" i="1"/>
  <c r="J454" i="1"/>
  <c r="R453" i="1"/>
  <c r="Q453" i="1"/>
  <c r="M453" i="1"/>
  <c r="L453" i="1"/>
  <c r="J453" i="1"/>
  <c r="R452" i="1"/>
  <c r="Q452" i="1"/>
  <c r="M452" i="1"/>
  <c r="L452" i="1"/>
  <c r="J452" i="1"/>
  <c r="R451" i="1"/>
  <c r="Q451" i="1"/>
  <c r="M451" i="1"/>
  <c r="L451" i="1"/>
  <c r="J451" i="1"/>
  <c r="K450" i="1"/>
  <c r="I450" i="1"/>
  <c r="H450" i="1"/>
  <c r="O450" i="1" s="1"/>
  <c r="G450" i="1"/>
  <c r="R449" i="1"/>
  <c r="Q449" i="1"/>
  <c r="R448" i="1"/>
  <c r="M448" i="1"/>
  <c r="L448" i="1"/>
  <c r="J448" i="1"/>
  <c r="R447" i="1"/>
  <c r="Q447" i="1"/>
  <c r="M447" i="1"/>
  <c r="L447" i="1"/>
  <c r="J447" i="1"/>
  <c r="R446" i="1"/>
  <c r="Q446" i="1"/>
  <c r="M446" i="1"/>
  <c r="L446" i="1"/>
  <c r="J446" i="1"/>
  <c r="R445" i="1"/>
  <c r="Q445" i="1"/>
  <c r="M445" i="1"/>
  <c r="L445" i="1"/>
  <c r="J445" i="1"/>
  <c r="K444" i="1"/>
  <c r="I444" i="1"/>
  <c r="H444" i="1"/>
  <c r="O444" i="1" s="1"/>
  <c r="G444" i="1"/>
  <c r="R443" i="1"/>
  <c r="Q443" i="1"/>
  <c r="R442" i="1"/>
  <c r="P442" i="1"/>
  <c r="M442" i="1"/>
  <c r="L442" i="1"/>
  <c r="J442" i="1"/>
  <c r="R441" i="1"/>
  <c r="Q441" i="1"/>
  <c r="M441" i="1"/>
  <c r="L441" i="1"/>
  <c r="J441" i="1"/>
  <c r="R440" i="1"/>
  <c r="Q440" i="1"/>
  <c r="M440" i="1"/>
  <c r="L440" i="1"/>
  <c r="J440" i="1"/>
  <c r="R439" i="1"/>
  <c r="Q439" i="1"/>
  <c r="M439" i="1"/>
  <c r="L439" i="1"/>
  <c r="J439" i="1"/>
  <c r="K438" i="1"/>
  <c r="I438" i="1"/>
  <c r="H438" i="1"/>
  <c r="O438" i="1" s="1"/>
  <c r="G438" i="1"/>
  <c r="R437" i="1"/>
  <c r="Q437" i="1"/>
  <c r="R436" i="1"/>
  <c r="M436" i="1"/>
  <c r="L436" i="1"/>
  <c r="J436" i="1"/>
  <c r="R435" i="1"/>
  <c r="Q435" i="1"/>
  <c r="M435" i="1"/>
  <c r="L435" i="1"/>
  <c r="J435" i="1"/>
  <c r="R434" i="1"/>
  <c r="Q434" i="1"/>
  <c r="M434" i="1"/>
  <c r="L434" i="1"/>
  <c r="J434" i="1"/>
  <c r="R433" i="1"/>
  <c r="Q433" i="1"/>
  <c r="M433" i="1"/>
  <c r="L433" i="1"/>
  <c r="J433" i="1"/>
  <c r="K432" i="1"/>
  <c r="I432" i="1"/>
  <c r="H432" i="1"/>
  <c r="O432" i="1" s="1"/>
  <c r="G432" i="1"/>
  <c r="R431" i="1"/>
  <c r="Q431" i="1"/>
  <c r="R430" i="1"/>
  <c r="M430" i="1"/>
  <c r="L430" i="1"/>
  <c r="J430" i="1"/>
  <c r="R429" i="1"/>
  <c r="Q429" i="1"/>
  <c r="M429" i="1"/>
  <c r="L429" i="1"/>
  <c r="J429" i="1"/>
  <c r="R428" i="1"/>
  <c r="Q428" i="1"/>
  <c r="M428" i="1"/>
  <c r="L428" i="1"/>
  <c r="J428" i="1"/>
  <c r="R427" i="1"/>
  <c r="Q427" i="1"/>
  <c r="M427" i="1"/>
  <c r="L427" i="1"/>
  <c r="J427" i="1"/>
  <c r="K426" i="1"/>
  <c r="I426" i="1"/>
  <c r="H426" i="1"/>
  <c r="O426" i="1" s="1"/>
  <c r="G426" i="1"/>
  <c r="R425" i="1"/>
  <c r="Q425" i="1"/>
  <c r="R424" i="1"/>
  <c r="M424" i="1"/>
  <c r="L424" i="1"/>
  <c r="J424" i="1"/>
  <c r="R423" i="1"/>
  <c r="Q423" i="1"/>
  <c r="M423" i="1"/>
  <c r="L423" i="1"/>
  <c r="J423" i="1"/>
  <c r="R422" i="1"/>
  <c r="Q422" i="1"/>
  <c r="M422" i="1"/>
  <c r="L422" i="1"/>
  <c r="J422" i="1"/>
  <c r="R421" i="1"/>
  <c r="Q421" i="1"/>
  <c r="M421" i="1"/>
  <c r="L421" i="1"/>
  <c r="J421" i="1"/>
  <c r="K420" i="1"/>
  <c r="I420" i="1"/>
  <c r="H420" i="1"/>
  <c r="O420" i="1" s="1"/>
  <c r="G420" i="1"/>
  <c r="R419" i="1"/>
  <c r="Q419" i="1"/>
  <c r="R418" i="1"/>
  <c r="N418" i="1"/>
  <c r="M418" i="1"/>
  <c r="L418" i="1"/>
  <c r="J418" i="1"/>
  <c r="R417" i="1"/>
  <c r="Q417" i="1"/>
  <c r="M417" i="1"/>
  <c r="L417" i="1"/>
  <c r="J417" i="1"/>
  <c r="R416" i="1"/>
  <c r="Q416" i="1"/>
  <c r="M416" i="1"/>
  <c r="L416" i="1"/>
  <c r="J416" i="1"/>
  <c r="R415" i="1"/>
  <c r="Q415" i="1"/>
  <c r="M415" i="1"/>
  <c r="L415" i="1"/>
  <c r="J415" i="1"/>
  <c r="K414" i="1"/>
  <c r="I414" i="1"/>
  <c r="H414" i="1"/>
  <c r="G414" i="1"/>
  <c r="K413" i="1"/>
  <c r="I413" i="1"/>
  <c r="I389" i="1" s="1"/>
  <c r="H413" i="1"/>
  <c r="O413" i="1" s="1"/>
  <c r="O389" i="1" s="1"/>
  <c r="O383" i="1" s="1"/>
  <c r="G413" i="1"/>
  <c r="G389" i="1" s="1"/>
  <c r="G383" i="1" s="1"/>
  <c r="K412" i="1"/>
  <c r="K388" i="1" s="1"/>
  <c r="K382" i="1" s="1"/>
  <c r="I412" i="1"/>
  <c r="I388" i="1" s="1"/>
  <c r="H412" i="1"/>
  <c r="G412" i="1"/>
  <c r="G388" i="1" s="1"/>
  <c r="G382" i="1" s="1"/>
  <c r="K387" i="1"/>
  <c r="K381" i="1" s="1"/>
  <c r="I387" i="1"/>
  <c r="H411" i="1"/>
  <c r="O411" i="1" s="1"/>
  <c r="O387" i="1" s="1"/>
  <c r="O381" i="1" s="1"/>
  <c r="G411" i="1"/>
  <c r="G387" i="1" s="1"/>
  <c r="G381" i="1" s="1"/>
  <c r="I386" i="1"/>
  <c r="O410" i="1"/>
  <c r="O386" i="1" s="1"/>
  <c r="O380" i="1" s="1"/>
  <c r="G386" i="1"/>
  <c r="G380" i="1" s="1"/>
  <c r="K409" i="1"/>
  <c r="I409" i="1"/>
  <c r="I385" i="1" s="1"/>
  <c r="I379" i="1" s="1"/>
  <c r="H409" i="1"/>
  <c r="O409" i="1" s="1"/>
  <c r="O385" i="1" s="1"/>
  <c r="O379" i="1" s="1"/>
  <c r="G409" i="1"/>
  <c r="R407" i="1"/>
  <c r="Q407" i="1"/>
  <c r="R406" i="1"/>
  <c r="N406" i="1"/>
  <c r="O406" i="1" s="1"/>
  <c r="M406" i="1"/>
  <c r="L406" i="1"/>
  <c r="J406" i="1"/>
  <c r="R405" i="1"/>
  <c r="Q405" i="1"/>
  <c r="M405" i="1"/>
  <c r="L405" i="1"/>
  <c r="J405" i="1"/>
  <c r="R404" i="1"/>
  <c r="Q404" i="1"/>
  <c r="M404" i="1"/>
  <c r="L404" i="1"/>
  <c r="J404" i="1"/>
  <c r="R403" i="1"/>
  <c r="Q403" i="1"/>
  <c r="M403" i="1"/>
  <c r="L403" i="1"/>
  <c r="J403" i="1"/>
  <c r="K402" i="1"/>
  <c r="I402" i="1"/>
  <c r="H402" i="1"/>
  <c r="G402" i="1"/>
  <c r="R401" i="1"/>
  <c r="Q401" i="1"/>
  <c r="R400" i="1"/>
  <c r="N400" i="1"/>
  <c r="O400" i="1" s="1"/>
  <c r="M400" i="1"/>
  <c r="L400" i="1"/>
  <c r="J400" i="1"/>
  <c r="R399" i="1"/>
  <c r="Q399" i="1"/>
  <c r="M399" i="1"/>
  <c r="L399" i="1"/>
  <c r="J399" i="1"/>
  <c r="R398" i="1"/>
  <c r="Q398" i="1"/>
  <c r="M398" i="1"/>
  <c r="L398" i="1"/>
  <c r="J398" i="1"/>
  <c r="R397" i="1"/>
  <c r="Q397" i="1"/>
  <c r="M397" i="1"/>
  <c r="L397" i="1"/>
  <c r="J397" i="1"/>
  <c r="K396" i="1"/>
  <c r="I396" i="1"/>
  <c r="H396" i="1"/>
  <c r="G396" i="1"/>
  <c r="R395" i="1"/>
  <c r="Q395" i="1"/>
  <c r="R394" i="1"/>
  <c r="N394" i="1"/>
  <c r="O394" i="1" s="1"/>
  <c r="L394" i="1"/>
  <c r="J394" i="1"/>
  <c r="R393" i="1"/>
  <c r="Q393" i="1"/>
  <c r="L393" i="1"/>
  <c r="J393" i="1"/>
  <c r="R392" i="1"/>
  <c r="Q392" i="1"/>
  <c r="L392" i="1"/>
  <c r="J392" i="1"/>
  <c r="R391" i="1"/>
  <c r="Q391" i="1"/>
  <c r="L391" i="1"/>
  <c r="J391" i="1"/>
  <c r="K390" i="1"/>
  <c r="I390" i="1"/>
  <c r="H390" i="1"/>
  <c r="G390" i="1"/>
  <c r="F384" i="1"/>
  <c r="E384" i="1"/>
  <c r="D384" i="1"/>
  <c r="F380" i="1"/>
  <c r="E380" i="1"/>
  <c r="E378" i="1" s="1"/>
  <c r="D380" i="1"/>
  <c r="D378" i="1" s="1"/>
  <c r="R881" i="1"/>
  <c r="Q881" i="1"/>
  <c r="M881" i="1"/>
  <c r="R880" i="1"/>
  <c r="Q880" i="1"/>
  <c r="M880" i="1"/>
  <c r="R879" i="1"/>
  <c r="N879" i="1"/>
  <c r="O879" i="1" s="1"/>
  <c r="M879" i="1"/>
  <c r="R878" i="1"/>
  <c r="M878" i="1"/>
  <c r="J878" i="1"/>
  <c r="R877" i="1"/>
  <c r="Q877" i="1"/>
  <c r="M877" i="1"/>
  <c r="K876" i="1"/>
  <c r="I876" i="1"/>
  <c r="H876" i="1"/>
  <c r="G876" i="1"/>
  <c r="F876" i="1"/>
  <c r="E876" i="1"/>
  <c r="D876" i="1"/>
  <c r="R875" i="1"/>
  <c r="Q875" i="1"/>
  <c r="M875" i="1"/>
  <c r="R874" i="1"/>
  <c r="Q874" i="1"/>
  <c r="M874" i="1"/>
  <c r="R873" i="1"/>
  <c r="N873" i="1"/>
  <c r="O873" i="1" s="1"/>
  <c r="M873" i="1"/>
  <c r="R872" i="1"/>
  <c r="N872" i="1"/>
  <c r="M872" i="1"/>
  <c r="J872" i="1"/>
  <c r="R871" i="1"/>
  <c r="Q871" i="1"/>
  <c r="M871" i="1"/>
  <c r="K870" i="1"/>
  <c r="I870" i="1"/>
  <c r="H870" i="1"/>
  <c r="G870" i="1"/>
  <c r="F870" i="1"/>
  <c r="E870" i="1"/>
  <c r="D870" i="1"/>
  <c r="R869" i="1"/>
  <c r="Q869" i="1"/>
  <c r="M869" i="1"/>
  <c r="R868" i="1"/>
  <c r="Q868" i="1"/>
  <c r="M868" i="1"/>
  <c r="R867" i="1"/>
  <c r="N867" i="1"/>
  <c r="O867" i="1" s="1"/>
  <c r="M867" i="1"/>
  <c r="L867" i="1"/>
  <c r="J867" i="1"/>
  <c r="R866" i="1"/>
  <c r="M866" i="1"/>
  <c r="L866" i="1"/>
  <c r="J866" i="1"/>
  <c r="R865" i="1"/>
  <c r="Q865" i="1"/>
  <c r="M865" i="1"/>
  <c r="K864" i="1"/>
  <c r="I864" i="1"/>
  <c r="H864" i="1"/>
  <c r="G864" i="1"/>
  <c r="F864" i="1"/>
  <c r="E864" i="1"/>
  <c r="D864" i="1"/>
  <c r="R863" i="1"/>
  <c r="Q863" i="1"/>
  <c r="M863" i="1"/>
  <c r="R862" i="1"/>
  <c r="Q862" i="1"/>
  <c r="M862" i="1"/>
  <c r="R861" i="1"/>
  <c r="N861" i="1"/>
  <c r="M861" i="1"/>
  <c r="R860" i="1"/>
  <c r="M860" i="1"/>
  <c r="L860" i="1"/>
  <c r="J860" i="1"/>
  <c r="R859" i="1"/>
  <c r="Q859" i="1"/>
  <c r="M859" i="1"/>
  <c r="K858" i="1"/>
  <c r="I858" i="1"/>
  <c r="H858" i="1"/>
  <c r="G858" i="1"/>
  <c r="F858" i="1"/>
  <c r="E858" i="1"/>
  <c r="D858" i="1"/>
  <c r="K857" i="1"/>
  <c r="I857" i="1"/>
  <c r="H857" i="1"/>
  <c r="G857" i="1"/>
  <c r="K856" i="1"/>
  <c r="I856" i="1"/>
  <c r="H856" i="1"/>
  <c r="G856" i="1"/>
  <c r="K855" i="1"/>
  <c r="I855" i="1"/>
  <c r="H855" i="1"/>
  <c r="G855" i="1"/>
  <c r="K854" i="1"/>
  <c r="I854" i="1"/>
  <c r="H854" i="1"/>
  <c r="K853" i="1"/>
  <c r="I853" i="1"/>
  <c r="H853" i="1"/>
  <c r="G853" i="1"/>
  <c r="F852" i="1"/>
  <c r="E852" i="1"/>
  <c r="D852" i="1"/>
  <c r="R173" i="1"/>
  <c r="Q173" i="1"/>
  <c r="R172" i="1"/>
  <c r="Q172" i="1"/>
  <c r="J171" i="1"/>
  <c r="R170" i="1"/>
  <c r="L170" i="1"/>
  <c r="J170" i="1"/>
  <c r="R169" i="1"/>
  <c r="Q169" i="1"/>
  <c r="I168" i="1"/>
  <c r="H168" i="1"/>
  <c r="G168" i="1"/>
  <c r="K167" i="1"/>
  <c r="I167" i="1"/>
  <c r="H167" i="1"/>
  <c r="G167" i="1"/>
  <c r="K166" i="1"/>
  <c r="I166" i="1"/>
  <c r="H166" i="1"/>
  <c r="G166" i="1"/>
  <c r="I165" i="1"/>
  <c r="H165" i="1"/>
  <c r="G165" i="1"/>
  <c r="K164" i="1"/>
  <c r="I164" i="1"/>
  <c r="H164" i="1"/>
  <c r="G164" i="1"/>
  <c r="K163" i="1"/>
  <c r="I163" i="1"/>
  <c r="H163" i="1"/>
  <c r="G163" i="1"/>
  <c r="D493" i="1"/>
  <c r="E493" i="1"/>
  <c r="F493" i="1"/>
  <c r="D494" i="1"/>
  <c r="D488" i="1" s="1"/>
  <c r="E494" i="1"/>
  <c r="E488" i="1" s="1"/>
  <c r="F494" i="1"/>
  <c r="F488" i="1" s="1"/>
  <c r="D495" i="1"/>
  <c r="E495" i="1"/>
  <c r="E489" i="1" s="1"/>
  <c r="F495" i="1"/>
  <c r="F489" i="1" s="1"/>
  <c r="D496" i="1"/>
  <c r="E496" i="1"/>
  <c r="F496" i="1"/>
  <c r="P496" i="1"/>
  <c r="D497" i="1"/>
  <c r="E497" i="1"/>
  <c r="F497" i="1"/>
  <c r="D600" i="1"/>
  <c r="E600" i="1"/>
  <c r="F600" i="1"/>
  <c r="G600" i="1"/>
  <c r="H600" i="1"/>
  <c r="O600" i="1" s="1"/>
  <c r="I600" i="1"/>
  <c r="K600" i="1"/>
  <c r="J601" i="1"/>
  <c r="L601" i="1"/>
  <c r="M601" i="1"/>
  <c r="Q601" i="1"/>
  <c r="R601" i="1"/>
  <c r="J602" i="1"/>
  <c r="L602" i="1"/>
  <c r="M602" i="1"/>
  <c r="Q602" i="1"/>
  <c r="R602" i="1"/>
  <c r="J603" i="1"/>
  <c r="L603" i="1"/>
  <c r="M603" i="1"/>
  <c r="Q603" i="1"/>
  <c r="R603" i="1"/>
  <c r="J604" i="1"/>
  <c r="L604" i="1"/>
  <c r="M604" i="1"/>
  <c r="Q604" i="1"/>
  <c r="R604" i="1"/>
  <c r="J605" i="1"/>
  <c r="L605" i="1"/>
  <c r="M605" i="1"/>
  <c r="Q605" i="1"/>
  <c r="R605" i="1"/>
  <c r="D607" i="1"/>
  <c r="E607" i="1"/>
  <c r="F607" i="1"/>
  <c r="G607" i="1"/>
  <c r="G487" i="1" s="1"/>
  <c r="H607" i="1"/>
  <c r="H487" i="1" s="1"/>
  <c r="I607" i="1"/>
  <c r="I487" i="1" s="1"/>
  <c r="K607" i="1"/>
  <c r="K487" i="1" s="1"/>
  <c r="N607" i="1"/>
  <c r="N487" i="1" s="1"/>
  <c r="D608" i="1"/>
  <c r="E608" i="1"/>
  <c r="F608" i="1"/>
  <c r="G608" i="1"/>
  <c r="G488" i="1" s="1"/>
  <c r="H608" i="1"/>
  <c r="H488" i="1" s="1"/>
  <c r="I608" i="1"/>
  <c r="I488" i="1" s="1"/>
  <c r="K608" i="1"/>
  <c r="K488" i="1" s="1"/>
  <c r="N608" i="1"/>
  <c r="N488" i="1" s="1"/>
  <c r="D609" i="1"/>
  <c r="E609" i="1"/>
  <c r="F609" i="1"/>
  <c r="G609" i="1"/>
  <c r="G489" i="1" s="1"/>
  <c r="H609" i="1"/>
  <c r="H489" i="1" s="1"/>
  <c r="I609" i="1"/>
  <c r="K609" i="1"/>
  <c r="K489" i="1" s="1"/>
  <c r="N609" i="1"/>
  <c r="N489" i="1" s="1"/>
  <c r="D610" i="1"/>
  <c r="E610" i="1"/>
  <c r="F610" i="1"/>
  <c r="G610" i="1"/>
  <c r="G490" i="1" s="1"/>
  <c r="H610" i="1"/>
  <c r="H490" i="1" s="1"/>
  <c r="I610" i="1"/>
  <c r="I490" i="1" s="1"/>
  <c r="K610" i="1"/>
  <c r="K490" i="1" s="1"/>
  <c r="N610" i="1"/>
  <c r="N490" i="1" s="1"/>
  <c r="D611" i="1"/>
  <c r="E611" i="1"/>
  <c r="F611" i="1"/>
  <c r="G611" i="1"/>
  <c r="G491" i="1" s="1"/>
  <c r="H611" i="1"/>
  <c r="H491" i="1" s="1"/>
  <c r="I611" i="1"/>
  <c r="I491" i="1" s="1"/>
  <c r="K611" i="1"/>
  <c r="K491" i="1" s="1"/>
  <c r="N611" i="1"/>
  <c r="N491" i="1" s="1"/>
  <c r="D625" i="1"/>
  <c r="D619" i="1" s="1"/>
  <c r="E625" i="1"/>
  <c r="E619" i="1" s="1"/>
  <c r="F625" i="1"/>
  <c r="F619" i="1" s="1"/>
  <c r="D626" i="1"/>
  <c r="D620" i="1" s="1"/>
  <c r="E626" i="1"/>
  <c r="E620" i="1" s="1"/>
  <c r="F626" i="1"/>
  <c r="F620" i="1" s="1"/>
  <c r="D627" i="1"/>
  <c r="E627" i="1"/>
  <c r="E621" i="1" s="1"/>
  <c r="F627" i="1"/>
  <c r="F621" i="1" s="1"/>
  <c r="D628" i="1"/>
  <c r="D622" i="1" s="1"/>
  <c r="E628" i="1"/>
  <c r="E622" i="1" s="1"/>
  <c r="F628" i="1"/>
  <c r="F622" i="1" s="1"/>
  <c r="D629" i="1"/>
  <c r="D623" i="1" s="1"/>
  <c r="E629" i="1"/>
  <c r="E623" i="1" s="1"/>
  <c r="F629" i="1"/>
  <c r="F623" i="1" s="1"/>
  <c r="D654" i="1"/>
  <c r="E654" i="1"/>
  <c r="F654" i="1"/>
  <c r="G655" i="1"/>
  <c r="H655" i="1"/>
  <c r="K655" i="1"/>
  <c r="K657" i="1"/>
  <c r="G658" i="1"/>
  <c r="H658" i="1"/>
  <c r="K658" i="1"/>
  <c r="G659" i="1"/>
  <c r="H659" i="1"/>
  <c r="K659" i="1"/>
  <c r="D660" i="1"/>
  <c r="E660" i="1"/>
  <c r="F660" i="1"/>
  <c r="I660" i="1"/>
  <c r="K660" i="1"/>
  <c r="J661" i="1"/>
  <c r="L661" i="1"/>
  <c r="M661" i="1"/>
  <c r="Q661" i="1"/>
  <c r="R661" i="1"/>
  <c r="G656" i="1"/>
  <c r="R662" i="1"/>
  <c r="G663" i="1"/>
  <c r="H663" i="1"/>
  <c r="L663" i="1" s="1"/>
  <c r="R663" i="1"/>
  <c r="J664" i="1"/>
  <c r="L664" i="1"/>
  <c r="M664" i="1"/>
  <c r="Q664" i="1"/>
  <c r="R664" i="1"/>
  <c r="J665" i="1"/>
  <c r="L665" i="1"/>
  <c r="M665" i="1"/>
  <c r="Q665" i="1"/>
  <c r="R665" i="1"/>
  <c r="D666" i="1"/>
  <c r="E666" i="1"/>
  <c r="F666" i="1"/>
  <c r="G666" i="1"/>
  <c r="H666" i="1"/>
  <c r="I666" i="1"/>
  <c r="K666" i="1"/>
  <c r="N666" i="1"/>
  <c r="J667" i="1"/>
  <c r="L667" i="1"/>
  <c r="M667" i="1"/>
  <c r="Q667" i="1"/>
  <c r="R667" i="1"/>
  <c r="J668" i="1"/>
  <c r="L668" i="1"/>
  <c r="M668" i="1"/>
  <c r="Q668" i="1"/>
  <c r="R668" i="1"/>
  <c r="J669" i="1"/>
  <c r="L669" i="1"/>
  <c r="M669" i="1"/>
  <c r="Q669" i="1"/>
  <c r="R669" i="1"/>
  <c r="J670" i="1"/>
  <c r="L670" i="1"/>
  <c r="M670" i="1"/>
  <c r="Q670" i="1"/>
  <c r="R670" i="1"/>
  <c r="J671" i="1"/>
  <c r="L671" i="1"/>
  <c r="M671" i="1"/>
  <c r="Q671" i="1"/>
  <c r="R671" i="1"/>
  <c r="D672" i="1"/>
  <c r="E672" i="1"/>
  <c r="F672" i="1"/>
  <c r="G672" i="1"/>
  <c r="H672" i="1"/>
  <c r="I672" i="1"/>
  <c r="K672" i="1"/>
  <c r="N672" i="1"/>
  <c r="J673" i="1"/>
  <c r="L673" i="1"/>
  <c r="M673" i="1"/>
  <c r="Q673" i="1"/>
  <c r="R673" i="1"/>
  <c r="J674" i="1"/>
  <c r="L674" i="1"/>
  <c r="M674" i="1"/>
  <c r="Q674" i="1"/>
  <c r="R674" i="1"/>
  <c r="J675" i="1"/>
  <c r="L675" i="1"/>
  <c r="M675" i="1"/>
  <c r="Q675" i="1"/>
  <c r="R675" i="1"/>
  <c r="J676" i="1"/>
  <c r="L676" i="1"/>
  <c r="M676" i="1"/>
  <c r="Q676" i="1"/>
  <c r="R676" i="1"/>
  <c r="J677" i="1"/>
  <c r="L677" i="1"/>
  <c r="M677" i="1"/>
  <c r="Q677" i="1"/>
  <c r="R677" i="1"/>
  <c r="D678" i="1"/>
  <c r="E678" i="1"/>
  <c r="F678" i="1"/>
  <c r="G679" i="1"/>
  <c r="H679" i="1"/>
  <c r="G680" i="1"/>
  <c r="H680" i="1"/>
  <c r="G681" i="1"/>
  <c r="H681" i="1"/>
  <c r="G682" i="1"/>
  <c r="H682" i="1"/>
  <c r="G683" i="1"/>
  <c r="H683" i="1"/>
  <c r="I683" i="1"/>
  <c r="K683" i="1"/>
  <c r="K678" i="1" s="1"/>
  <c r="D684" i="1"/>
  <c r="E684" i="1"/>
  <c r="F684" i="1"/>
  <c r="G684" i="1"/>
  <c r="H684" i="1"/>
  <c r="O684" i="1" s="1"/>
  <c r="I684" i="1"/>
  <c r="K684" i="1"/>
  <c r="J685" i="1"/>
  <c r="L685" i="1"/>
  <c r="M685" i="1"/>
  <c r="Q685" i="1"/>
  <c r="R685" i="1"/>
  <c r="J686" i="1"/>
  <c r="M686" i="1"/>
  <c r="Q686" i="1"/>
  <c r="R686" i="1"/>
  <c r="J687" i="1"/>
  <c r="L687" i="1"/>
  <c r="M687" i="1"/>
  <c r="Q687" i="1"/>
  <c r="R687" i="1"/>
  <c r="J688" i="1"/>
  <c r="L688" i="1"/>
  <c r="M688" i="1"/>
  <c r="Q688" i="1"/>
  <c r="R688" i="1"/>
  <c r="J689" i="1"/>
  <c r="L689" i="1"/>
  <c r="M689" i="1"/>
  <c r="Q689" i="1"/>
  <c r="R689" i="1"/>
  <c r="D690" i="1"/>
  <c r="E690" i="1"/>
  <c r="F690" i="1"/>
  <c r="G690" i="1"/>
  <c r="H690" i="1"/>
  <c r="I690" i="1"/>
  <c r="K690" i="1"/>
  <c r="N690" i="1"/>
  <c r="J691" i="1"/>
  <c r="L691" i="1"/>
  <c r="M691" i="1"/>
  <c r="Q691" i="1"/>
  <c r="R691" i="1"/>
  <c r="J692" i="1"/>
  <c r="L692" i="1"/>
  <c r="M692" i="1"/>
  <c r="Q692" i="1"/>
  <c r="R692" i="1"/>
  <c r="J693" i="1"/>
  <c r="L693" i="1"/>
  <c r="M693" i="1"/>
  <c r="Q693" i="1"/>
  <c r="R693" i="1"/>
  <c r="J694" i="1"/>
  <c r="L694" i="1"/>
  <c r="M694" i="1"/>
  <c r="Q694" i="1"/>
  <c r="R694" i="1"/>
  <c r="J695" i="1"/>
  <c r="L695" i="1"/>
  <c r="M695" i="1"/>
  <c r="Q695" i="1"/>
  <c r="R695" i="1"/>
  <c r="G697" i="1"/>
  <c r="H697" i="1"/>
  <c r="L697" i="1" s="1"/>
  <c r="I697" i="1"/>
  <c r="D698" i="1"/>
  <c r="E698" i="1"/>
  <c r="F698" i="1"/>
  <c r="G698" i="1"/>
  <c r="H698" i="1"/>
  <c r="I698" i="1"/>
  <c r="D699" i="1"/>
  <c r="E699" i="1"/>
  <c r="F699" i="1"/>
  <c r="G699" i="1"/>
  <c r="H699" i="1"/>
  <c r="I699" i="1"/>
  <c r="I621" i="1" s="1"/>
  <c r="D700" i="1"/>
  <c r="E700" i="1"/>
  <c r="F700" i="1"/>
  <c r="G700" i="1"/>
  <c r="H700" i="1"/>
  <c r="I700" i="1"/>
  <c r="D701" i="1"/>
  <c r="E701" i="1"/>
  <c r="F701" i="1"/>
  <c r="G701" i="1"/>
  <c r="H701" i="1"/>
  <c r="I701" i="1"/>
  <c r="J709" i="1"/>
  <c r="L709" i="1"/>
  <c r="M709" i="1"/>
  <c r="Q709" i="1"/>
  <c r="R709" i="1"/>
  <c r="J710" i="1"/>
  <c r="L710" i="1"/>
  <c r="M710" i="1"/>
  <c r="Q710" i="1"/>
  <c r="R710" i="1"/>
  <c r="J711" i="1"/>
  <c r="L711" i="1"/>
  <c r="M711" i="1"/>
  <c r="Q711" i="1"/>
  <c r="R711" i="1"/>
  <c r="J712" i="1"/>
  <c r="L712" i="1"/>
  <c r="M712" i="1"/>
  <c r="Q712" i="1"/>
  <c r="R712" i="1"/>
  <c r="J713" i="1"/>
  <c r="L713" i="1"/>
  <c r="M713" i="1"/>
  <c r="Q713" i="1"/>
  <c r="R713" i="1"/>
  <c r="I489" i="1" l="1"/>
  <c r="J489" i="1" s="1"/>
  <c r="M911" i="1"/>
  <c r="H389" i="1"/>
  <c r="H383" i="1" s="1"/>
  <c r="G906" i="1"/>
  <c r="H486" i="1"/>
  <c r="N486" i="1"/>
  <c r="G486" i="1"/>
  <c r="K486" i="1"/>
  <c r="I486" i="1"/>
  <c r="G657" i="1"/>
  <c r="R907" i="1"/>
  <c r="I906" i="1"/>
  <c r="O962" i="1"/>
  <c r="O908" i="1" s="1"/>
  <c r="H908" i="1"/>
  <c r="O963" i="1"/>
  <c r="O909" i="1" s="1"/>
  <c r="H909" i="1"/>
  <c r="R910" i="1"/>
  <c r="R911" i="1"/>
  <c r="M907" i="1"/>
  <c r="K906" i="1"/>
  <c r="R908" i="1"/>
  <c r="R909" i="1"/>
  <c r="J909" i="1"/>
  <c r="M910" i="1"/>
  <c r="M908" i="1"/>
  <c r="M909" i="1"/>
  <c r="O961" i="1"/>
  <c r="O907" i="1" s="1"/>
  <c r="H907" i="1"/>
  <c r="O964" i="1"/>
  <c r="O910" i="1" s="1"/>
  <c r="H910" i="1"/>
  <c r="O965" i="1"/>
  <c r="I380" i="1"/>
  <c r="I381" i="1"/>
  <c r="I382" i="1"/>
  <c r="I383" i="1"/>
  <c r="M870" i="1"/>
  <c r="O773" i="1"/>
  <c r="L662" i="1"/>
  <c r="H656" i="1"/>
  <c r="J656" i="1" s="1"/>
  <c r="O166" i="1"/>
  <c r="O167" i="1"/>
  <c r="O163" i="1"/>
  <c r="O853" i="1"/>
  <c r="O856" i="1"/>
  <c r="O857" i="1"/>
  <c r="H625" i="1"/>
  <c r="Q625" i="1" s="1"/>
  <c r="O655" i="1"/>
  <c r="O608" i="1"/>
  <c r="P659" i="1"/>
  <c r="H629" i="1"/>
  <c r="O659" i="1"/>
  <c r="O629" i="1" s="1"/>
  <c r="G625" i="1"/>
  <c r="O666" i="1"/>
  <c r="N663" i="1"/>
  <c r="N657" i="1" s="1"/>
  <c r="N627" i="1" s="1"/>
  <c r="N621" i="1" s="1"/>
  <c r="O662" i="1"/>
  <c r="G629" i="1"/>
  <c r="N855" i="1"/>
  <c r="O855" i="1" s="1"/>
  <c r="O861" i="1"/>
  <c r="H388" i="1"/>
  <c r="H769" i="1"/>
  <c r="O672" i="1"/>
  <c r="G628" i="1"/>
  <c r="I629" i="1"/>
  <c r="I623" i="1" s="1"/>
  <c r="I678" i="1"/>
  <c r="P681" i="1"/>
  <c r="P679" i="1"/>
  <c r="H628" i="1"/>
  <c r="Q628" i="1" s="1"/>
  <c r="O658" i="1"/>
  <c r="O628" i="1" s="1"/>
  <c r="G626" i="1"/>
  <c r="G620" i="1" s="1"/>
  <c r="O611" i="1"/>
  <c r="O610" i="1"/>
  <c r="O609" i="1"/>
  <c r="O607" i="1"/>
  <c r="P166" i="1"/>
  <c r="P170" i="1"/>
  <c r="N164" i="1"/>
  <c r="O164" i="1" s="1"/>
  <c r="O170" i="1"/>
  <c r="N854" i="1"/>
  <c r="O872" i="1"/>
  <c r="P418" i="1"/>
  <c r="N412" i="1"/>
  <c r="O418" i="1"/>
  <c r="H770" i="1"/>
  <c r="H182" i="1"/>
  <c r="H162" i="1"/>
  <c r="N165" i="1"/>
  <c r="O171" i="1"/>
  <c r="P690" i="1"/>
  <c r="O690" i="1"/>
  <c r="P497" i="1"/>
  <c r="P493" i="1"/>
  <c r="P961" i="1"/>
  <c r="P672" i="1"/>
  <c r="P600" i="1"/>
  <c r="P167" i="1"/>
  <c r="P611" i="1"/>
  <c r="P610" i="1"/>
  <c r="P609" i="1"/>
  <c r="P608" i="1"/>
  <c r="P607" i="1"/>
  <c r="P701" i="1"/>
  <c r="H657" i="1"/>
  <c r="Q657" i="1" s="1"/>
  <c r="P658" i="1"/>
  <c r="Q171" i="1"/>
  <c r="P171" i="1"/>
  <c r="P860" i="1"/>
  <c r="P861" i="1"/>
  <c r="P878" i="1"/>
  <c r="P879" i="1"/>
  <c r="Q389" i="1"/>
  <c r="P389" i="1"/>
  <c r="Q409" i="1"/>
  <c r="P409" i="1"/>
  <c r="Q413" i="1"/>
  <c r="P413" i="1"/>
  <c r="P697" i="1"/>
  <c r="Q683" i="1"/>
  <c r="P683" i="1"/>
  <c r="P700" i="1"/>
  <c r="Q680" i="1"/>
  <c r="P680" i="1"/>
  <c r="P163" i="1"/>
  <c r="P853" i="1"/>
  <c r="P856" i="1"/>
  <c r="Q872" i="1"/>
  <c r="P872" i="1"/>
  <c r="Q873" i="1"/>
  <c r="P873" i="1"/>
  <c r="Q410" i="1"/>
  <c r="P410" i="1"/>
  <c r="P420" i="1"/>
  <c r="P424" i="1"/>
  <c r="P430" i="1"/>
  <c r="Q436" i="1"/>
  <c r="P436" i="1"/>
  <c r="P444" i="1"/>
  <c r="P448" i="1"/>
  <c r="P454" i="1"/>
  <c r="Q460" i="1"/>
  <c r="P460" i="1"/>
  <c r="P962" i="1"/>
  <c r="P753" i="1"/>
  <c r="Q867" i="1"/>
  <c r="P867" i="1"/>
  <c r="Q411" i="1"/>
  <c r="P411" i="1"/>
  <c r="P783" i="1"/>
  <c r="P684" i="1"/>
  <c r="Q682" i="1"/>
  <c r="P682" i="1"/>
  <c r="P666" i="1"/>
  <c r="P655" i="1"/>
  <c r="P857" i="1"/>
  <c r="P394" i="1"/>
  <c r="Q400" i="1"/>
  <c r="P400" i="1"/>
  <c r="Q406" i="1"/>
  <c r="P406" i="1"/>
  <c r="P963" i="1"/>
  <c r="P965" i="1"/>
  <c r="P495" i="1"/>
  <c r="P755" i="1"/>
  <c r="P494" i="1"/>
  <c r="P184" i="1"/>
  <c r="M390" i="1"/>
  <c r="M396" i="1"/>
  <c r="M402" i="1"/>
  <c r="K168" i="1"/>
  <c r="M168" i="1" s="1"/>
  <c r="M171" i="1"/>
  <c r="M414" i="1"/>
  <c r="M420" i="1"/>
  <c r="M426" i="1"/>
  <c r="M432" i="1"/>
  <c r="M438" i="1"/>
  <c r="M444" i="1"/>
  <c r="M450" i="1"/>
  <c r="M456" i="1"/>
  <c r="M462" i="1"/>
  <c r="M690" i="1"/>
  <c r="M672" i="1"/>
  <c r="M600" i="1"/>
  <c r="I622" i="1"/>
  <c r="K627" i="1"/>
  <c r="I620" i="1"/>
  <c r="K629" i="1"/>
  <c r="K623" i="1" s="1"/>
  <c r="K628" i="1"/>
  <c r="K622" i="1" s="1"/>
  <c r="K626" i="1"/>
  <c r="K625" i="1"/>
  <c r="K619" i="1" s="1"/>
  <c r="M754" i="1"/>
  <c r="Q491" i="1"/>
  <c r="Q681" i="1"/>
  <c r="R402" i="1"/>
  <c r="Q444" i="1"/>
  <c r="H385" i="1"/>
  <c r="H379" i="1" s="1"/>
  <c r="J402" i="1"/>
  <c r="H751" i="1"/>
  <c r="G750" i="1"/>
  <c r="M752" i="1"/>
  <c r="R753" i="1"/>
  <c r="L755" i="1"/>
  <c r="M963" i="1"/>
  <c r="M965" i="1"/>
  <c r="R752" i="1"/>
  <c r="J755" i="1"/>
  <c r="H780" i="1"/>
  <c r="J780" i="1" s="1"/>
  <c r="R185" i="1"/>
  <c r="Q753" i="1"/>
  <c r="I751" i="1"/>
  <c r="H752" i="1"/>
  <c r="M753" i="1"/>
  <c r="J754" i="1"/>
  <c r="R754" i="1"/>
  <c r="M755" i="1"/>
  <c r="Q755" i="1"/>
  <c r="J753" i="1"/>
  <c r="R755" i="1"/>
  <c r="L754" i="1"/>
  <c r="K750" i="1"/>
  <c r="L753" i="1"/>
  <c r="M496" i="1"/>
  <c r="J183" i="1"/>
  <c r="J773" i="1"/>
  <c r="R181" i="1"/>
  <c r="L775" i="1"/>
  <c r="G780" i="1"/>
  <c r="L183" i="1"/>
  <c r="L181" i="1"/>
  <c r="G182" i="1"/>
  <c r="G180" i="1" s="1"/>
  <c r="R183" i="1"/>
  <c r="I180" i="1"/>
  <c r="Q184" i="1"/>
  <c r="L185" i="1"/>
  <c r="M181" i="1"/>
  <c r="M183" i="1"/>
  <c r="M185" i="1"/>
  <c r="K184" i="1"/>
  <c r="J185" i="1"/>
  <c r="P185" i="1"/>
  <c r="R775" i="1"/>
  <c r="L778" i="1"/>
  <c r="M780" i="1"/>
  <c r="J853" i="1"/>
  <c r="G774" i="1"/>
  <c r="J776" i="1"/>
  <c r="Q783" i="1"/>
  <c r="N414" i="1"/>
  <c r="O414" i="1" s="1"/>
  <c r="L783" i="1"/>
  <c r="M771" i="1"/>
  <c r="R771" i="1"/>
  <c r="R414" i="1"/>
  <c r="J456" i="1"/>
  <c r="R964" i="1"/>
  <c r="I770" i="1"/>
  <c r="K772" i="1"/>
  <c r="J779" i="1"/>
  <c r="R780" i="1"/>
  <c r="J783" i="1"/>
  <c r="R773" i="1"/>
  <c r="R462" i="1"/>
  <c r="J778" i="1"/>
  <c r="J962" i="1"/>
  <c r="I769" i="1"/>
  <c r="R776" i="1"/>
  <c r="G769" i="1"/>
  <c r="G768" i="1" s="1"/>
  <c r="K769" i="1"/>
  <c r="H772" i="1"/>
  <c r="K774" i="1"/>
  <c r="M776" i="1"/>
  <c r="R777" i="1"/>
  <c r="M778" i="1"/>
  <c r="R779" i="1"/>
  <c r="L773" i="1"/>
  <c r="L779" i="1"/>
  <c r="L770" i="1"/>
  <c r="M773" i="1"/>
  <c r="I774" i="1"/>
  <c r="J775" i="1"/>
  <c r="M777" i="1"/>
  <c r="R778" i="1"/>
  <c r="M779" i="1"/>
  <c r="L776" i="1"/>
  <c r="J163" i="1"/>
  <c r="L396" i="1"/>
  <c r="J964" i="1"/>
  <c r="R167" i="1"/>
  <c r="J855" i="1"/>
  <c r="L413" i="1"/>
  <c r="Q961" i="1"/>
  <c r="H960" i="1"/>
  <c r="O960" i="1" s="1"/>
  <c r="G852" i="1"/>
  <c r="N402" i="1"/>
  <c r="O402" i="1" s="1"/>
  <c r="L432" i="1"/>
  <c r="G960" i="1"/>
  <c r="R962" i="1"/>
  <c r="J857" i="1"/>
  <c r="N858" i="1"/>
  <c r="P858" i="1" s="1"/>
  <c r="R876" i="1"/>
  <c r="M387" i="1"/>
  <c r="M412" i="1"/>
  <c r="R413" i="1"/>
  <c r="Q420" i="1"/>
  <c r="P165" i="1"/>
  <c r="H852" i="1"/>
  <c r="Q856" i="1"/>
  <c r="H387" i="1"/>
  <c r="H381" i="1" s="1"/>
  <c r="K389" i="1"/>
  <c r="K383" i="1" s="1"/>
  <c r="R411" i="1"/>
  <c r="J414" i="1"/>
  <c r="J432" i="1"/>
  <c r="J438" i="1"/>
  <c r="J444" i="1"/>
  <c r="R450" i="1"/>
  <c r="L462" i="1"/>
  <c r="I960" i="1"/>
  <c r="J961" i="1"/>
  <c r="R961" i="1"/>
  <c r="L962" i="1"/>
  <c r="J963" i="1"/>
  <c r="Q963" i="1"/>
  <c r="L964" i="1"/>
  <c r="J965" i="1"/>
  <c r="Q965" i="1"/>
  <c r="K960" i="1"/>
  <c r="L961" i="1"/>
  <c r="M962" i="1"/>
  <c r="R963" i="1"/>
  <c r="M964" i="1"/>
  <c r="R965" i="1"/>
  <c r="M961" i="1"/>
  <c r="Q962" i="1"/>
  <c r="L963" i="1"/>
  <c r="Q964" i="1"/>
  <c r="L965" i="1"/>
  <c r="I162" i="1"/>
  <c r="J166" i="1"/>
  <c r="J856" i="1"/>
  <c r="L857" i="1"/>
  <c r="J858" i="1"/>
  <c r="N864" i="1"/>
  <c r="O864" i="1" s="1"/>
  <c r="J389" i="1"/>
  <c r="R396" i="1"/>
  <c r="I408" i="1"/>
  <c r="M411" i="1"/>
  <c r="J412" i="1"/>
  <c r="J420" i="1"/>
  <c r="P432" i="1"/>
  <c r="R387" i="1"/>
  <c r="R388" i="1"/>
  <c r="L167" i="1"/>
  <c r="N168" i="1"/>
  <c r="N162" i="1" s="1"/>
  <c r="J854" i="1"/>
  <c r="J870" i="1"/>
  <c r="L402" i="1"/>
  <c r="R410" i="1"/>
  <c r="J413" i="1"/>
  <c r="R426" i="1"/>
  <c r="L456" i="1"/>
  <c r="J462" i="1"/>
  <c r="L607" i="1"/>
  <c r="R438" i="1"/>
  <c r="I384" i="1"/>
  <c r="L390" i="1"/>
  <c r="N390" i="1"/>
  <c r="R409" i="1"/>
  <c r="N396" i="1"/>
  <c r="M409" i="1"/>
  <c r="K408" i="1"/>
  <c r="K385" i="1"/>
  <c r="J390" i="1"/>
  <c r="R390" i="1"/>
  <c r="J396" i="1"/>
  <c r="G408" i="1"/>
  <c r="G385" i="1"/>
  <c r="G379" i="1" s="1"/>
  <c r="L409" i="1"/>
  <c r="M388" i="1"/>
  <c r="Q394" i="1"/>
  <c r="H408" i="1"/>
  <c r="J409" i="1"/>
  <c r="J411" i="1"/>
  <c r="L414" i="1"/>
  <c r="Q418" i="1"/>
  <c r="R420" i="1"/>
  <c r="J426" i="1"/>
  <c r="P426" i="1"/>
  <c r="L438" i="1"/>
  <c r="Q442" i="1"/>
  <c r="R444" i="1"/>
  <c r="J450" i="1"/>
  <c r="P450" i="1"/>
  <c r="Q466" i="1"/>
  <c r="R412" i="1"/>
  <c r="M413" i="1"/>
  <c r="L420" i="1"/>
  <c r="Q424" i="1"/>
  <c r="L444" i="1"/>
  <c r="Q448" i="1"/>
  <c r="L411" i="1"/>
  <c r="L412" i="1"/>
  <c r="L426" i="1"/>
  <c r="Q430" i="1"/>
  <c r="R432" i="1"/>
  <c r="L450" i="1"/>
  <c r="Q454" i="1"/>
  <c r="R456" i="1"/>
  <c r="K380" i="1"/>
  <c r="R163" i="1"/>
  <c r="J165" i="1"/>
  <c r="M167" i="1"/>
  <c r="I852" i="1"/>
  <c r="L855" i="1"/>
  <c r="Q857" i="1"/>
  <c r="R858" i="1"/>
  <c r="R864" i="1"/>
  <c r="J167" i="1"/>
  <c r="L853" i="1"/>
  <c r="M876" i="1"/>
  <c r="L858" i="1"/>
  <c r="K852" i="1"/>
  <c r="M853" i="1"/>
  <c r="R854" i="1"/>
  <c r="M855" i="1"/>
  <c r="R856" i="1"/>
  <c r="M857" i="1"/>
  <c r="N870" i="1"/>
  <c r="O870" i="1" s="1"/>
  <c r="J876" i="1"/>
  <c r="Q853" i="1"/>
  <c r="L854" i="1"/>
  <c r="L856" i="1"/>
  <c r="M858" i="1"/>
  <c r="M864" i="1"/>
  <c r="R870" i="1"/>
  <c r="R853" i="1"/>
  <c r="M854" i="1"/>
  <c r="R855" i="1"/>
  <c r="M856" i="1"/>
  <c r="R857" i="1"/>
  <c r="Q860" i="1"/>
  <c r="Q861" i="1"/>
  <c r="Q866" i="1"/>
  <c r="Q878" i="1"/>
  <c r="Q879" i="1"/>
  <c r="J864" i="1"/>
  <c r="N876" i="1"/>
  <c r="Q659" i="1"/>
  <c r="L608" i="1"/>
  <c r="L163" i="1"/>
  <c r="Q163" i="1"/>
  <c r="G162" i="1"/>
  <c r="R166" i="1"/>
  <c r="R171" i="1"/>
  <c r="M608" i="1"/>
  <c r="J610" i="1"/>
  <c r="M163" i="1"/>
  <c r="R164" i="1"/>
  <c r="Q166" i="1"/>
  <c r="Q167" i="1"/>
  <c r="Q170" i="1"/>
  <c r="J164" i="1"/>
  <c r="P164" i="1"/>
  <c r="K165" i="1"/>
  <c r="L166" i="1"/>
  <c r="J168" i="1"/>
  <c r="L171" i="1"/>
  <c r="M166" i="1"/>
  <c r="M164" i="1"/>
  <c r="L164" i="1"/>
  <c r="M493" i="1"/>
  <c r="L680" i="1"/>
  <c r="M609" i="1"/>
  <c r="Q700" i="1"/>
  <c r="J701" i="1"/>
  <c r="J700" i="1"/>
  <c r="R681" i="1"/>
  <c r="R666" i="1"/>
  <c r="L679" i="1"/>
  <c r="M666" i="1"/>
  <c r="Q655" i="1"/>
  <c r="M655" i="1"/>
  <c r="L611" i="1"/>
  <c r="J600" i="1"/>
  <c r="M497" i="1"/>
  <c r="R494" i="1"/>
  <c r="Q679" i="1"/>
  <c r="J679" i="1"/>
  <c r="J655" i="1"/>
  <c r="L672" i="1"/>
  <c r="M659" i="1"/>
  <c r="L690" i="1"/>
  <c r="R682" i="1"/>
  <c r="J681" i="1"/>
  <c r="Q600" i="1"/>
  <c r="L494" i="1"/>
  <c r="L683" i="1"/>
  <c r="M681" i="1"/>
  <c r="L698" i="1"/>
  <c r="J697" i="1"/>
  <c r="J690" i="1"/>
  <c r="J684" i="1"/>
  <c r="R659" i="1"/>
  <c r="Q658" i="1"/>
  <c r="M657" i="1"/>
  <c r="R656" i="1"/>
  <c r="L655" i="1"/>
  <c r="R609" i="1"/>
  <c r="J609" i="1"/>
  <c r="J607" i="1"/>
  <c r="J497" i="1"/>
  <c r="R496" i="1"/>
  <c r="M495" i="1"/>
  <c r="M682" i="1"/>
  <c r="J680" i="1"/>
  <c r="R655" i="1"/>
  <c r="J495" i="1"/>
  <c r="Q495" i="1"/>
  <c r="J683" i="1"/>
  <c r="L658" i="1"/>
  <c r="M656" i="1"/>
  <c r="E486" i="1"/>
  <c r="L681" i="1"/>
  <c r="L701" i="1"/>
  <c r="Q701" i="1"/>
  <c r="G696" i="1"/>
  <c r="R690" i="1"/>
  <c r="R683" i="1"/>
  <c r="L682" i="1"/>
  <c r="G678" i="1"/>
  <c r="R680" i="1"/>
  <c r="M679" i="1"/>
  <c r="R672" i="1"/>
  <c r="J666" i="1"/>
  <c r="J662" i="1"/>
  <c r="L659" i="1"/>
  <c r="R658" i="1"/>
  <c r="M683" i="1"/>
  <c r="J682" i="1"/>
  <c r="M680" i="1"/>
  <c r="H678" i="1"/>
  <c r="Q672" i="1"/>
  <c r="M660" i="1"/>
  <c r="J659" i="1"/>
  <c r="M658" i="1"/>
  <c r="E618" i="1"/>
  <c r="R679" i="1"/>
  <c r="L666" i="1"/>
  <c r="G660" i="1"/>
  <c r="J658" i="1"/>
  <c r="R657" i="1"/>
  <c r="L609" i="1"/>
  <c r="Q608" i="1"/>
  <c r="M607" i="1"/>
  <c r="R497" i="1"/>
  <c r="L497" i="1"/>
  <c r="E492" i="1"/>
  <c r="D489" i="1"/>
  <c r="D486" i="1" s="1"/>
  <c r="H492" i="1"/>
  <c r="Q493" i="1"/>
  <c r="Q611" i="1"/>
  <c r="L496" i="1"/>
  <c r="L493" i="1"/>
  <c r="G492" i="1"/>
  <c r="Q610" i="1"/>
  <c r="R607" i="1"/>
  <c r="Q497" i="1"/>
  <c r="J496" i="1"/>
  <c r="J494" i="1"/>
  <c r="K492" i="1"/>
  <c r="F492" i="1"/>
  <c r="R698" i="1"/>
  <c r="J698" i="1"/>
  <c r="M700" i="1"/>
  <c r="M698" i="1"/>
  <c r="M697" i="1"/>
  <c r="R697" i="1"/>
  <c r="L700" i="1"/>
  <c r="M701" i="1"/>
  <c r="R701" i="1"/>
  <c r="R700" i="1"/>
  <c r="I696" i="1"/>
  <c r="Q684" i="1"/>
  <c r="J657" i="1"/>
  <c r="F618" i="1"/>
  <c r="R699" i="1"/>
  <c r="J699" i="1"/>
  <c r="M699" i="1"/>
  <c r="Q690" i="1"/>
  <c r="G619" i="1"/>
  <c r="L699" i="1"/>
  <c r="M684" i="1"/>
  <c r="L684" i="1"/>
  <c r="R684" i="1"/>
  <c r="J672" i="1"/>
  <c r="Q666" i="1"/>
  <c r="R660" i="1"/>
  <c r="H660" i="1"/>
  <c r="L660" i="1" s="1"/>
  <c r="G627" i="1"/>
  <c r="E624" i="1"/>
  <c r="H606" i="1"/>
  <c r="D606" i="1"/>
  <c r="D624" i="1"/>
  <c r="D621" i="1"/>
  <c r="R611" i="1"/>
  <c r="J611" i="1"/>
  <c r="H696" i="1"/>
  <c r="L696" i="1" s="1"/>
  <c r="K654" i="1"/>
  <c r="M654" i="1" s="1"/>
  <c r="M611" i="1"/>
  <c r="Q609" i="1"/>
  <c r="R608" i="1"/>
  <c r="J608" i="1"/>
  <c r="F606" i="1"/>
  <c r="J663" i="1"/>
  <c r="F624" i="1"/>
  <c r="M610" i="1"/>
  <c r="L610" i="1"/>
  <c r="R610" i="1"/>
  <c r="N606" i="1"/>
  <c r="Q607" i="1"/>
  <c r="E606" i="1"/>
  <c r="F486" i="1"/>
  <c r="K606" i="1"/>
  <c r="G606" i="1"/>
  <c r="R600" i="1"/>
  <c r="L600" i="1"/>
  <c r="Q496" i="1"/>
  <c r="R495" i="1"/>
  <c r="L495" i="1"/>
  <c r="M494" i="1"/>
  <c r="J493" i="1"/>
  <c r="I492" i="1"/>
  <c r="I606" i="1"/>
  <c r="Q494" i="1"/>
  <c r="R493" i="1"/>
  <c r="D492" i="1"/>
  <c r="F108" i="1"/>
  <c r="E108" i="1"/>
  <c r="D108" i="1"/>
  <c r="L908" i="1" l="1"/>
  <c r="O487" i="1"/>
  <c r="O490" i="1"/>
  <c r="O489" i="1"/>
  <c r="O491" i="1"/>
  <c r="O488" i="1"/>
  <c r="J486" i="1"/>
  <c r="P486" i="1"/>
  <c r="M486" i="1"/>
  <c r="L486" i="1"/>
  <c r="Q385" i="1"/>
  <c r="L911" i="1"/>
  <c r="Q911" i="1"/>
  <c r="P911" i="1"/>
  <c r="H906" i="1"/>
  <c r="Q907" i="1"/>
  <c r="P907" i="1"/>
  <c r="O906" i="1"/>
  <c r="L907" i="1"/>
  <c r="J911" i="1"/>
  <c r="L909" i="1"/>
  <c r="Q909" i="1"/>
  <c r="P909" i="1"/>
  <c r="J907" i="1"/>
  <c r="G622" i="1"/>
  <c r="Q910" i="1"/>
  <c r="P910" i="1"/>
  <c r="M906" i="1"/>
  <c r="R906" i="1"/>
  <c r="J385" i="1"/>
  <c r="G623" i="1"/>
  <c r="L910" i="1"/>
  <c r="J910" i="1"/>
  <c r="J908" i="1"/>
  <c r="Q908" i="1"/>
  <c r="P908" i="1"/>
  <c r="R385" i="1"/>
  <c r="K379" i="1"/>
  <c r="L388" i="1"/>
  <c r="H382" i="1"/>
  <c r="L489" i="1"/>
  <c r="J487" i="1"/>
  <c r="K621" i="1"/>
  <c r="K620" i="1"/>
  <c r="R381" i="1"/>
  <c r="M381" i="1"/>
  <c r="O770" i="1"/>
  <c r="Q855" i="1"/>
  <c r="R383" i="1"/>
  <c r="R382" i="1"/>
  <c r="P663" i="1"/>
  <c r="N852" i="1"/>
  <c r="O852" i="1" s="1"/>
  <c r="M627" i="1"/>
  <c r="L656" i="1"/>
  <c r="Q488" i="1"/>
  <c r="K162" i="1"/>
  <c r="L168" i="1"/>
  <c r="R168" i="1"/>
  <c r="J388" i="1"/>
  <c r="H654" i="1"/>
  <c r="Q663" i="1"/>
  <c r="L780" i="1"/>
  <c r="L382" i="1"/>
  <c r="L657" i="1"/>
  <c r="J162" i="1"/>
  <c r="O663" i="1"/>
  <c r="R772" i="1"/>
  <c r="M751" i="1"/>
  <c r="R770" i="1"/>
  <c r="Q490" i="1"/>
  <c r="P487" i="1"/>
  <c r="P491" i="1"/>
  <c r="O769" i="1"/>
  <c r="O854" i="1"/>
  <c r="O780" i="1"/>
  <c r="O606" i="1"/>
  <c r="M488" i="1"/>
  <c r="H771" i="1"/>
  <c r="L777" i="1"/>
  <c r="O772" i="1"/>
  <c r="H626" i="1"/>
  <c r="N388" i="1"/>
  <c r="N382" i="1" s="1"/>
  <c r="N408" i="1"/>
  <c r="O625" i="1"/>
  <c r="N656" i="1"/>
  <c r="N660" i="1"/>
  <c r="O660" i="1" s="1"/>
  <c r="H774" i="1"/>
  <c r="J774" i="1" s="1"/>
  <c r="Q662" i="1"/>
  <c r="J777" i="1"/>
  <c r="P662" i="1"/>
  <c r="P657" i="1"/>
  <c r="H627" i="1"/>
  <c r="P627" i="1" s="1"/>
  <c r="O657" i="1"/>
  <c r="O627" i="1" s="1"/>
  <c r="O412" i="1"/>
  <c r="O388" i="1" s="1"/>
  <c r="O168" i="1"/>
  <c r="O162" i="1"/>
  <c r="O165" i="1"/>
  <c r="I624" i="1"/>
  <c r="I619" i="1"/>
  <c r="P628" i="1"/>
  <c r="P629" i="1"/>
  <c r="R627" i="1"/>
  <c r="P396" i="1"/>
  <c r="O396" i="1"/>
  <c r="P390" i="1"/>
  <c r="O390" i="1"/>
  <c r="P490" i="1"/>
  <c r="P492" i="1"/>
  <c r="P876" i="1"/>
  <c r="O876" i="1"/>
  <c r="P854" i="1"/>
  <c r="O858" i="1"/>
  <c r="P960" i="1"/>
  <c r="M770" i="1"/>
  <c r="J383" i="1"/>
  <c r="P383" i="1"/>
  <c r="K182" i="1"/>
  <c r="P385" i="1"/>
  <c r="P752" i="1"/>
  <c r="P780" i="1"/>
  <c r="P412" i="1"/>
  <c r="P386" i="1"/>
  <c r="P488" i="1"/>
  <c r="P181" i="1"/>
  <c r="P489" i="1"/>
  <c r="P751" i="1"/>
  <c r="P678" i="1"/>
  <c r="P606" i="1"/>
  <c r="H619" i="1"/>
  <c r="P625" i="1"/>
  <c r="Q387" i="1"/>
  <c r="P387" i="1"/>
  <c r="Q870" i="1"/>
  <c r="P870" i="1"/>
  <c r="Q462" i="1"/>
  <c r="P462" i="1"/>
  <c r="Q754" i="1"/>
  <c r="P754" i="1"/>
  <c r="Q456" i="1"/>
  <c r="P456" i="1"/>
  <c r="Q438" i="1"/>
  <c r="P438" i="1"/>
  <c r="Q162" i="1"/>
  <c r="P168" i="1"/>
  <c r="P402" i="1"/>
  <c r="P414" i="1"/>
  <c r="Q864" i="1"/>
  <c r="P864" i="1"/>
  <c r="P855" i="1"/>
  <c r="J852" i="1"/>
  <c r="R165" i="1"/>
  <c r="M408" i="1"/>
  <c r="R389" i="1"/>
  <c r="M389" i="1"/>
  <c r="M492" i="1"/>
  <c r="M606" i="1"/>
  <c r="L488" i="1"/>
  <c r="M696" i="1"/>
  <c r="L625" i="1"/>
  <c r="Q165" i="1"/>
  <c r="Q858" i="1"/>
  <c r="Q854" i="1"/>
  <c r="Q414" i="1"/>
  <c r="J386" i="1"/>
  <c r="Q168" i="1"/>
  <c r="Q402" i="1"/>
  <c r="Q386" i="1"/>
  <c r="Q780" i="1"/>
  <c r="H750" i="1"/>
  <c r="Q751" i="1"/>
  <c r="G621" i="1"/>
  <c r="M629" i="1"/>
  <c r="J770" i="1"/>
  <c r="R629" i="1"/>
  <c r="M625" i="1"/>
  <c r="L629" i="1"/>
  <c r="M772" i="1"/>
  <c r="L751" i="1"/>
  <c r="J625" i="1"/>
  <c r="J960" i="1"/>
  <c r="R626" i="1"/>
  <c r="L752" i="1"/>
  <c r="Q752" i="1"/>
  <c r="J752" i="1"/>
  <c r="R751" i="1"/>
  <c r="J751" i="1"/>
  <c r="I750" i="1"/>
  <c r="H384" i="1"/>
  <c r="R408" i="1"/>
  <c r="R960" i="1"/>
  <c r="J629" i="1"/>
  <c r="Q629" i="1"/>
  <c r="R625" i="1"/>
  <c r="R769" i="1"/>
  <c r="J181" i="1"/>
  <c r="R628" i="1"/>
  <c r="M626" i="1"/>
  <c r="M382" i="1"/>
  <c r="R184" i="1"/>
  <c r="J184" i="1"/>
  <c r="L184" i="1"/>
  <c r="M184" i="1"/>
  <c r="Q181" i="1"/>
  <c r="H180" i="1"/>
  <c r="Q185" i="1"/>
  <c r="K180" i="1"/>
  <c r="I768" i="1"/>
  <c r="J678" i="1"/>
  <c r="Q960" i="1"/>
  <c r="J769" i="1"/>
  <c r="J772" i="1"/>
  <c r="R774" i="1"/>
  <c r="M774" i="1"/>
  <c r="L772" i="1"/>
  <c r="L769" i="1"/>
  <c r="K768" i="1"/>
  <c r="J387" i="1"/>
  <c r="L109" i="1"/>
  <c r="L492" i="1"/>
  <c r="H623" i="1"/>
  <c r="L389" i="1"/>
  <c r="M383" i="1"/>
  <c r="L387" i="1"/>
  <c r="Q396" i="1"/>
  <c r="M960" i="1"/>
  <c r="L960" i="1"/>
  <c r="Q426" i="1"/>
  <c r="Q432" i="1"/>
  <c r="Q390" i="1"/>
  <c r="L386" i="1"/>
  <c r="M386" i="1"/>
  <c r="Q450" i="1"/>
  <c r="L383" i="1"/>
  <c r="I378" i="1"/>
  <c r="M385" i="1"/>
  <c r="K384" i="1"/>
  <c r="R384" i="1" s="1"/>
  <c r="L385" i="1"/>
  <c r="R386" i="1"/>
  <c r="J408" i="1"/>
  <c r="L408" i="1"/>
  <c r="Q383" i="1"/>
  <c r="G378" i="1"/>
  <c r="G384" i="1"/>
  <c r="Q412" i="1"/>
  <c r="J491" i="1"/>
  <c r="R852" i="1"/>
  <c r="M852" i="1"/>
  <c r="L852" i="1"/>
  <c r="Q876" i="1"/>
  <c r="R678" i="1"/>
  <c r="H622" i="1"/>
  <c r="Q109" i="1"/>
  <c r="J628" i="1"/>
  <c r="M165" i="1"/>
  <c r="L165" i="1"/>
  <c r="Q164" i="1"/>
  <c r="L113" i="1"/>
  <c r="L112" i="1"/>
  <c r="L606" i="1"/>
  <c r="R112" i="1"/>
  <c r="M111" i="1"/>
  <c r="Q110" i="1"/>
  <c r="R111" i="1"/>
  <c r="G654" i="1"/>
  <c r="Q489" i="1"/>
  <c r="J654" i="1"/>
  <c r="Q678" i="1"/>
  <c r="H108" i="1"/>
  <c r="M491" i="1"/>
  <c r="L491" i="1"/>
  <c r="M489" i="1"/>
  <c r="R492" i="1"/>
  <c r="J492" i="1"/>
  <c r="L654" i="1"/>
  <c r="R491" i="1"/>
  <c r="R489" i="1"/>
  <c r="R490" i="1"/>
  <c r="J490" i="1"/>
  <c r="M487" i="1"/>
  <c r="L487" i="1"/>
  <c r="L490" i="1"/>
  <c r="M490" i="1"/>
  <c r="D618" i="1"/>
  <c r="R488" i="1"/>
  <c r="J488" i="1"/>
  <c r="L678" i="1"/>
  <c r="M678" i="1"/>
  <c r="R487" i="1"/>
  <c r="J660" i="1"/>
  <c r="Q660" i="1"/>
  <c r="K624" i="1"/>
  <c r="R654" i="1"/>
  <c r="R623" i="1"/>
  <c r="G624" i="1"/>
  <c r="M623" i="1"/>
  <c r="H621" i="1"/>
  <c r="R619" i="1"/>
  <c r="Q492" i="1"/>
  <c r="Q487" i="1"/>
  <c r="J606" i="1"/>
  <c r="R606" i="1"/>
  <c r="L628" i="1"/>
  <c r="M628" i="1"/>
  <c r="Q606" i="1"/>
  <c r="L627" i="1"/>
  <c r="J696" i="1"/>
  <c r="R696" i="1"/>
  <c r="K108" i="1"/>
  <c r="M109" i="1"/>
  <c r="M110" i="1"/>
  <c r="R110" i="1"/>
  <c r="Q111" i="1"/>
  <c r="M113" i="1"/>
  <c r="L110" i="1"/>
  <c r="R109" i="1"/>
  <c r="L111" i="1"/>
  <c r="M112" i="1"/>
  <c r="Q112" i="1"/>
  <c r="J113" i="1"/>
  <c r="I108" i="1"/>
  <c r="J109" i="1"/>
  <c r="J110" i="1"/>
  <c r="J111" i="1"/>
  <c r="J112" i="1"/>
  <c r="Q113" i="1"/>
  <c r="R113" i="1"/>
  <c r="G108" i="1"/>
  <c r="K731" i="1"/>
  <c r="K730" i="1"/>
  <c r="K729" i="1"/>
  <c r="K728" i="1"/>
  <c r="K727" i="1"/>
  <c r="G728" i="1"/>
  <c r="H728" i="1"/>
  <c r="O728" i="1" s="1"/>
  <c r="I728" i="1"/>
  <c r="G729" i="1"/>
  <c r="H729" i="1"/>
  <c r="O729" i="1" s="1"/>
  <c r="I729" i="1"/>
  <c r="G730" i="1"/>
  <c r="H730" i="1"/>
  <c r="O730" i="1" s="1"/>
  <c r="I730" i="1"/>
  <c r="G731" i="1"/>
  <c r="H731" i="1"/>
  <c r="O731" i="1" s="1"/>
  <c r="I731" i="1"/>
  <c r="H727" i="1"/>
  <c r="O727" i="1" s="1"/>
  <c r="I727" i="1"/>
  <c r="G727" i="1"/>
  <c r="R743" i="1"/>
  <c r="Q743" i="1"/>
  <c r="M743" i="1"/>
  <c r="L743" i="1"/>
  <c r="J743" i="1"/>
  <c r="R742" i="1"/>
  <c r="Q742" i="1"/>
  <c r="M742" i="1"/>
  <c r="L742" i="1"/>
  <c r="J742" i="1"/>
  <c r="R741" i="1"/>
  <c r="Q741" i="1"/>
  <c r="M741" i="1"/>
  <c r="L741" i="1"/>
  <c r="J741" i="1"/>
  <c r="R740" i="1"/>
  <c r="Q740" i="1"/>
  <c r="M740" i="1"/>
  <c r="L740" i="1"/>
  <c r="J740" i="1"/>
  <c r="R739" i="1"/>
  <c r="Q739" i="1"/>
  <c r="M739" i="1"/>
  <c r="L739" i="1"/>
  <c r="J739" i="1"/>
  <c r="F738" i="1"/>
  <c r="E738" i="1"/>
  <c r="D738" i="1"/>
  <c r="L774" i="1" l="1"/>
  <c r="H624" i="1"/>
  <c r="J624" i="1" s="1"/>
  <c r="O486" i="1"/>
  <c r="H620" i="1"/>
  <c r="P660" i="1"/>
  <c r="M621" i="1"/>
  <c r="L906" i="1"/>
  <c r="P622" i="1"/>
  <c r="Q619" i="1"/>
  <c r="M619" i="1"/>
  <c r="M620" i="1"/>
  <c r="J906" i="1"/>
  <c r="G618" i="1"/>
  <c r="Q906" i="1"/>
  <c r="P906" i="1"/>
  <c r="O384" i="1"/>
  <c r="O382" i="1"/>
  <c r="J626" i="1"/>
  <c r="R621" i="1"/>
  <c r="K618" i="1"/>
  <c r="R620" i="1"/>
  <c r="L626" i="1"/>
  <c r="J627" i="1"/>
  <c r="Q627" i="1"/>
  <c r="R379" i="1"/>
  <c r="Q852" i="1"/>
  <c r="R182" i="1"/>
  <c r="J382" i="1"/>
  <c r="O656" i="1"/>
  <c r="O626" i="1" s="1"/>
  <c r="O624" i="1" s="1"/>
  <c r="N626" i="1"/>
  <c r="M182" i="1"/>
  <c r="R162" i="1"/>
  <c r="L162" i="1"/>
  <c r="M162" i="1"/>
  <c r="P750" i="1"/>
  <c r="J379" i="1"/>
  <c r="Q623" i="1"/>
  <c r="L619" i="1"/>
  <c r="O619" i="1"/>
  <c r="O621" i="1"/>
  <c r="I618" i="1"/>
  <c r="O622" i="1"/>
  <c r="O623" i="1"/>
  <c r="N182" i="1"/>
  <c r="P182" i="1" s="1"/>
  <c r="N654" i="1"/>
  <c r="Q656" i="1"/>
  <c r="O771" i="1"/>
  <c r="J771" i="1"/>
  <c r="L771" i="1"/>
  <c r="N384" i="1"/>
  <c r="Q384" i="1" s="1"/>
  <c r="P388" i="1"/>
  <c r="Q388" i="1"/>
  <c r="P108" i="1"/>
  <c r="O108" i="1"/>
  <c r="P656" i="1"/>
  <c r="H768" i="1"/>
  <c r="P619" i="1"/>
  <c r="J622" i="1"/>
  <c r="P408" i="1"/>
  <c r="O408" i="1"/>
  <c r="P852" i="1"/>
  <c r="P621" i="1"/>
  <c r="Q379" i="1"/>
  <c r="P379" i="1"/>
  <c r="L182" i="1"/>
  <c r="P623" i="1"/>
  <c r="H378" i="1"/>
  <c r="P381" i="1"/>
  <c r="Q380" i="1"/>
  <c r="J380" i="1"/>
  <c r="P380" i="1"/>
  <c r="P162" i="1"/>
  <c r="M750" i="1"/>
  <c r="Q750" i="1"/>
  <c r="J384" i="1"/>
  <c r="L750" i="1"/>
  <c r="I726" i="1"/>
  <c r="M727" i="1"/>
  <c r="K726" i="1"/>
  <c r="G726" i="1"/>
  <c r="H726" i="1"/>
  <c r="O726" i="1" s="1"/>
  <c r="J619" i="1"/>
  <c r="L623" i="1"/>
  <c r="J623" i="1"/>
  <c r="J381" i="1"/>
  <c r="J182" i="1"/>
  <c r="R624" i="1"/>
  <c r="M624" i="1"/>
  <c r="J750" i="1"/>
  <c r="R750" i="1"/>
  <c r="Q381" i="1"/>
  <c r="P183" i="1"/>
  <c r="Q408" i="1"/>
  <c r="M180" i="1"/>
  <c r="L180" i="1"/>
  <c r="J180" i="1"/>
  <c r="R180" i="1"/>
  <c r="L381" i="1"/>
  <c r="M768" i="1"/>
  <c r="R768" i="1"/>
  <c r="Q738" i="1"/>
  <c r="M379" i="1"/>
  <c r="K378" i="1"/>
  <c r="L379" i="1"/>
  <c r="M380" i="1"/>
  <c r="L380" i="1"/>
  <c r="R380" i="1"/>
  <c r="M384" i="1"/>
  <c r="L384" i="1"/>
  <c r="Q622" i="1"/>
  <c r="Q108" i="1"/>
  <c r="L108" i="1"/>
  <c r="M108" i="1"/>
  <c r="L621" i="1"/>
  <c r="J621" i="1"/>
  <c r="Q621" i="1"/>
  <c r="Q486" i="1"/>
  <c r="R486" i="1"/>
  <c r="L622" i="1"/>
  <c r="M622" i="1"/>
  <c r="R622" i="1"/>
  <c r="R108" i="1"/>
  <c r="J108" i="1"/>
  <c r="M738" i="1"/>
  <c r="R738" i="1"/>
  <c r="J738" i="1"/>
  <c r="L738" i="1"/>
  <c r="L624" i="1" l="1"/>
  <c r="J620" i="1"/>
  <c r="L620" i="1"/>
  <c r="H618" i="1"/>
  <c r="L768" i="1"/>
  <c r="O378" i="1"/>
  <c r="J768" i="1"/>
  <c r="Q182" i="1"/>
  <c r="P384" i="1"/>
  <c r="O654" i="1"/>
  <c r="P654" i="1"/>
  <c r="Q654" i="1"/>
  <c r="N180" i="1"/>
  <c r="O180" i="1" s="1"/>
  <c r="O182" i="1"/>
  <c r="O768" i="1"/>
  <c r="N378" i="1"/>
  <c r="Q378" i="1" s="1"/>
  <c r="Q382" i="1"/>
  <c r="P382" i="1"/>
  <c r="N620" i="1"/>
  <c r="N624" i="1"/>
  <c r="Q626" i="1"/>
  <c r="P626" i="1"/>
  <c r="J378" i="1"/>
  <c r="R618" i="1"/>
  <c r="M618" i="1"/>
  <c r="Q183" i="1"/>
  <c r="M378" i="1"/>
  <c r="L378" i="1"/>
  <c r="R378" i="1"/>
  <c r="R845" i="1"/>
  <c r="Q845" i="1"/>
  <c r="M845" i="1"/>
  <c r="L845" i="1"/>
  <c r="J845" i="1"/>
  <c r="R844" i="1"/>
  <c r="Q844" i="1"/>
  <c r="M844" i="1"/>
  <c r="L844" i="1"/>
  <c r="J844" i="1"/>
  <c r="R843" i="1"/>
  <c r="Q843" i="1"/>
  <c r="M843" i="1"/>
  <c r="L843" i="1"/>
  <c r="J843" i="1"/>
  <c r="R842" i="1"/>
  <c r="Q842" i="1"/>
  <c r="M842" i="1"/>
  <c r="L842" i="1"/>
  <c r="J842" i="1"/>
  <c r="R841" i="1"/>
  <c r="Q841" i="1"/>
  <c r="M841" i="1"/>
  <c r="L841" i="1"/>
  <c r="J841" i="1"/>
  <c r="F840" i="1"/>
  <c r="E840" i="1"/>
  <c r="D840" i="1"/>
  <c r="P839" i="1"/>
  <c r="G833" i="1"/>
  <c r="P838" i="1"/>
  <c r="G832" i="1"/>
  <c r="P837" i="1"/>
  <c r="K831" i="1"/>
  <c r="H831" i="1"/>
  <c r="G831" i="1"/>
  <c r="P836" i="1"/>
  <c r="H830" i="1"/>
  <c r="G830" i="1"/>
  <c r="F836" i="1"/>
  <c r="F834" i="1" s="1"/>
  <c r="D836" i="1"/>
  <c r="K829" i="1"/>
  <c r="I835" i="1"/>
  <c r="I834" i="1" s="1"/>
  <c r="H835" i="1"/>
  <c r="G835" i="1"/>
  <c r="E834" i="1"/>
  <c r="K137" i="1"/>
  <c r="K136" i="1"/>
  <c r="K135" i="1"/>
  <c r="K134" i="1"/>
  <c r="K133" i="1"/>
  <c r="G134" i="1"/>
  <c r="H134" i="1"/>
  <c r="I134" i="1"/>
  <c r="G135" i="1"/>
  <c r="H135" i="1"/>
  <c r="I135" i="1"/>
  <c r="G136" i="1"/>
  <c r="H136" i="1"/>
  <c r="I136" i="1"/>
  <c r="G137" i="1"/>
  <c r="H137" i="1"/>
  <c r="I137" i="1"/>
  <c r="H133" i="1"/>
  <c r="I133" i="1"/>
  <c r="G133" i="1"/>
  <c r="K125" i="1"/>
  <c r="K124" i="1"/>
  <c r="K70" i="1" s="1"/>
  <c r="K123" i="1"/>
  <c r="K69" i="1" s="1"/>
  <c r="K122" i="1"/>
  <c r="K68" i="1" s="1"/>
  <c r="K121" i="1"/>
  <c r="K67" i="1" s="1"/>
  <c r="G122" i="1"/>
  <c r="H122" i="1"/>
  <c r="O122" i="1" s="1"/>
  <c r="I122" i="1"/>
  <c r="G123" i="1"/>
  <c r="G69" i="1" s="1"/>
  <c r="H123" i="1"/>
  <c r="O123" i="1" s="1"/>
  <c r="I123" i="1"/>
  <c r="I69" i="1" s="1"/>
  <c r="G124" i="1"/>
  <c r="G70" i="1" s="1"/>
  <c r="H124" i="1"/>
  <c r="O124" i="1" s="1"/>
  <c r="I124" i="1"/>
  <c r="G125" i="1"/>
  <c r="H125" i="1"/>
  <c r="O125" i="1" s="1"/>
  <c r="I125" i="1"/>
  <c r="I71" i="1" s="1"/>
  <c r="H121" i="1"/>
  <c r="O121" i="1" s="1"/>
  <c r="I121" i="1"/>
  <c r="I67" i="1" s="1"/>
  <c r="G121" i="1"/>
  <c r="G67" i="1" s="1"/>
  <c r="K71" i="1"/>
  <c r="L618" i="1" l="1"/>
  <c r="J618" i="1"/>
  <c r="M134" i="1"/>
  <c r="L134" i="1"/>
  <c r="G71" i="1"/>
  <c r="I70" i="1"/>
  <c r="I68" i="1"/>
  <c r="G68" i="1"/>
  <c r="P378" i="1"/>
  <c r="P137" i="1"/>
  <c r="O137" i="1"/>
  <c r="P136" i="1"/>
  <c r="O136" i="1"/>
  <c r="P134" i="1"/>
  <c r="O134" i="1"/>
  <c r="P624" i="1"/>
  <c r="Q624" i="1"/>
  <c r="P133" i="1"/>
  <c r="O133" i="1"/>
  <c r="N618" i="1"/>
  <c r="P620" i="1"/>
  <c r="Q620" i="1"/>
  <c r="O620" i="1"/>
  <c r="H69" i="1"/>
  <c r="L69" i="1" s="1"/>
  <c r="P123" i="1"/>
  <c r="H70" i="1"/>
  <c r="L70" i="1" s="1"/>
  <c r="P124" i="1"/>
  <c r="H67" i="1"/>
  <c r="P121" i="1"/>
  <c r="H71" i="1"/>
  <c r="P125" i="1"/>
  <c r="H68" i="1"/>
  <c r="P122" i="1"/>
  <c r="P835" i="1"/>
  <c r="H829" i="1"/>
  <c r="H834" i="1"/>
  <c r="P834" i="1" s="1"/>
  <c r="G829" i="1"/>
  <c r="G834" i="1"/>
  <c r="Q838" i="1"/>
  <c r="Q837" i="1"/>
  <c r="Q835" i="1"/>
  <c r="Q836" i="1"/>
  <c r="Q839" i="1"/>
  <c r="D834" i="1"/>
  <c r="R835" i="1"/>
  <c r="M836" i="1"/>
  <c r="R837" i="1"/>
  <c r="M838" i="1"/>
  <c r="M839" i="1"/>
  <c r="H833" i="1"/>
  <c r="H832" i="1"/>
  <c r="I831" i="1"/>
  <c r="M835" i="1"/>
  <c r="R836" i="1"/>
  <c r="M837" i="1"/>
  <c r="R838" i="1"/>
  <c r="R839" i="1"/>
  <c r="R840" i="1"/>
  <c r="I829" i="1"/>
  <c r="I833" i="1"/>
  <c r="I832" i="1"/>
  <c r="I830" i="1"/>
  <c r="K830" i="1"/>
  <c r="K832" i="1"/>
  <c r="K833" i="1"/>
  <c r="Q840" i="1"/>
  <c r="J840" i="1"/>
  <c r="L840" i="1"/>
  <c r="J835" i="1"/>
  <c r="L835" i="1"/>
  <c r="J836" i="1"/>
  <c r="L836" i="1"/>
  <c r="J837" i="1"/>
  <c r="L837" i="1"/>
  <c r="J838" i="1"/>
  <c r="L838" i="1"/>
  <c r="J839" i="1"/>
  <c r="L839" i="1"/>
  <c r="M840" i="1"/>
  <c r="R143" i="1"/>
  <c r="M143" i="1"/>
  <c r="M137" i="1" s="1"/>
  <c r="L143" i="1"/>
  <c r="L137" i="1" s="1"/>
  <c r="J143" i="1"/>
  <c r="R142" i="1"/>
  <c r="M142" i="1"/>
  <c r="M136" i="1" s="1"/>
  <c r="L142" i="1"/>
  <c r="L136" i="1" s="1"/>
  <c r="J142" i="1"/>
  <c r="R141" i="1"/>
  <c r="M141" i="1"/>
  <c r="M135" i="1" s="1"/>
  <c r="L141" i="1"/>
  <c r="L135" i="1" s="1"/>
  <c r="J141" i="1"/>
  <c r="R140" i="1"/>
  <c r="M140" i="1"/>
  <c r="L140" i="1"/>
  <c r="J140" i="1"/>
  <c r="R139" i="1"/>
  <c r="M139" i="1"/>
  <c r="M133" i="1" s="1"/>
  <c r="L139" i="1"/>
  <c r="J139" i="1"/>
  <c r="F139" i="1"/>
  <c r="E139" i="1"/>
  <c r="D139" i="1"/>
  <c r="Q139" i="1" s="1"/>
  <c r="K138" i="1"/>
  <c r="I138" i="1"/>
  <c r="H138" i="1"/>
  <c r="G138" i="1"/>
  <c r="R137" i="1"/>
  <c r="R136" i="1"/>
  <c r="R135" i="1"/>
  <c r="F135" i="1"/>
  <c r="E135" i="1"/>
  <c r="D135" i="1"/>
  <c r="R134" i="1"/>
  <c r="R133" i="1"/>
  <c r="F133" i="1"/>
  <c r="E133" i="1"/>
  <c r="D133" i="1"/>
  <c r="Q133" i="1" s="1"/>
  <c r="K132" i="1"/>
  <c r="I132" i="1"/>
  <c r="G132" i="1"/>
  <c r="M131" i="1"/>
  <c r="R131" i="1"/>
  <c r="F131" i="1"/>
  <c r="E131" i="1"/>
  <c r="D131" i="1"/>
  <c r="M130" i="1"/>
  <c r="R130" i="1"/>
  <c r="F130" i="1"/>
  <c r="E130" i="1"/>
  <c r="D130" i="1"/>
  <c r="Q130" i="1" s="1"/>
  <c r="M129" i="1"/>
  <c r="R129" i="1"/>
  <c r="M128" i="1"/>
  <c r="R128" i="1"/>
  <c r="F128" i="1"/>
  <c r="E128" i="1"/>
  <c r="D128" i="1"/>
  <c r="M127" i="1"/>
  <c r="R127" i="1"/>
  <c r="G126" i="1"/>
  <c r="H126" i="1"/>
  <c r="O126" i="1" s="1"/>
  <c r="M125" i="1"/>
  <c r="F125" i="1"/>
  <c r="E125" i="1"/>
  <c r="D125" i="1"/>
  <c r="M124" i="1"/>
  <c r="R124" i="1"/>
  <c r="F124" i="1"/>
  <c r="E124" i="1"/>
  <c r="D124" i="1"/>
  <c r="M123" i="1"/>
  <c r="R123" i="1"/>
  <c r="F123" i="1"/>
  <c r="E123" i="1"/>
  <c r="D123" i="1"/>
  <c r="M122" i="1"/>
  <c r="R122" i="1"/>
  <c r="M121" i="1"/>
  <c r="F121" i="1"/>
  <c r="E121" i="1"/>
  <c r="D121" i="1"/>
  <c r="I120" i="1"/>
  <c r="H120" i="1"/>
  <c r="O120" i="1" s="1"/>
  <c r="G120" i="1"/>
  <c r="R101" i="1"/>
  <c r="Q101" i="1"/>
  <c r="M101" i="1"/>
  <c r="L101" i="1"/>
  <c r="J101" i="1"/>
  <c r="R100" i="1"/>
  <c r="Q100" i="1"/>
  <c r="M100" i="1"/>
  <c r="L100" i="1"/>
  <c r="J100" i="1"/>
  <c r="R99" i="1"/>
  <c r="Q99" i="1"/>
  <c r="M99" i="1"/>
  <c r="L99" i="1"/>
  <c r="J99" i="1"/>
  <c r="R98" i="1"/>
  <c r="Q98" i="1"/>
  <c r="M98" i="1"/>
  <c r="L98" i="1"/>
  <c r="J98" i="1"/>
  <c r="R97" i="1"/>
  <c r="Q97" i="1"/>
  <c r="M97" i="1"/>
  <c r="L97" i="1"/>
  <c r="J97" i="1"/>
  <c r="K96" i="1"/>
  <c r="I96" i="1"/>
  <c r="H96" i="1"/>
  <c r="O96" i="1" s="1"/>
  <c r="G96" i="1"/>
  <c r="F96" i="1"/>
  <c r="E96" i="1"/>
  <c r="D96" i="1"/>
  <c r="R95" i="1"/>
  <c r="Q95" i="1"/>
  <c r="M95" i="1"/>
  <c r="L95" i="1"/>
  <c r="J95" i="1"/>
  <c r="R94" i="1"/>
  <c r="Q94" i="1"/>
  <c r="M94" i="1"/>
  <c r="L94" i="1"/>
  <c r="J94" i="1"/>
  <c r="R93" i="1"/>
  <c r="Q93" i="1"/>
  <c r="M93" i="1"/>
  <c r="L93" i="1"/>
  <c r="J93" i="1"/>
  <c r="R92" i="1"/>
  <c r="Q92" i="1"/>
  <c r="M92" i="1"/>
  <c r="L92" i="1"/>
  <c r="J92" i="1"/>
  <c r="R91" i="1"/>
  <c r="Q91" i="1"/>
  <c r="M91" i="1"/>
  <c r="L91" i="1"/>
  <c r="J91" i="1"/>
  <c r="K90" i="1"/>
  <c r="I90" i="1"/>
  <c r="H90" i="1"/>
  <c r="O90" i="1" s="1"/>
  <c r="G90" i="1"/>
  <c r="F90" i="1"/>
  <c r="E90" i="1"/>
  <c r="D90" i="1"/>
  <c r="O70" i="1" l="1"/>
  <c r="L68" i="1"/>
  <c r="L71" i="1"/>
  <c r="L138" i="1"/>
  <c r="O67" i="1"/>
  <c r="O71" i="1"/>
  <c r="O68" i="1"/>
  <c r="O618" i="1"/>
  <c r="Q618" i="1"/>
  <c r="P618" i="1"/>
  <c r="J68" i="1"/>
  <c r="P96" i="1"/>
  <c r="P90" i="1"/>
  <c r="P180" i="1"/>
  <c r="R834" i="1"/>
  <c r="L90" i="1"/>
  <c r="R96" i="1"/>
  <c r="J834" i="1"/>
  <c r="L834" i="1"/>
  <c r="Q834" i="1"/>
  <c r="R138" i="1"/>
  <c r="R90" i="1"/>
  <c r="M138" i="1"/>
  <c r="M834" i="1"/>
  <c r="Q90" i="1"/>
  <c r="M90" i="1"/>
  <c r="Q96" i="1"/>
  <c r="M96" i="1"/>
  <c r="R132" i="1"/>
  <c r="M132" i="1"/>
  <c r="K120" i="1"/>
  <c r="M120" i="1" s="1"/>
  <c r="R121" i="1"/>
  <c r="R125" i="1"/>
  <c r="H132" i="1"/>
  <c r="L132" i="1" s="1"/>
  <c r="J133" i="1"/>
  <c r="J134" i="1"/>
  <c r="J135" i="1"/>
  <c r="J136" i="1"/>
  <c r="J137" i="1"/>
  <c r="J138" i="1"/>
  <c r="I126" i="1"/>
  <c r="K126" i="1"/>
  <c r="J127" i="1"/>
  <c r="L127" i="1"/>
  <c r="J128" i="1"/>
  <c r="L128" i="1"/>
  <c r="J129" i="1"/>
  <c r="L129" i="1"/>
  <c r="J130" i="1"/>
  <c r="L130" i="1"/>
  <c r="J131" i="1"/>
  <c r="L131" i="1"/>
  <c r="Q131" i="1"/>
  <c r="J120" i="1"/>
  <c r="J121" i="1"/>
  <c r="L121" i="1"/>
  <c r="Q121" i="1"/>
  <c r="J122" i="1"/>
  <c r="L122" i="1"/>
  <c r="J123" i="1"/>
  <c r="L123" i="1"/>
  <c r="J124" i="1"/>
  <c r="L124" i="1"/>
  <c r="Q124" i="1"/>
  <c r="J125" i="1"/>
  <c r="L125" i="1"/>
  <c r="Q125" i="1"/>
  <c r="J96" i="1"/>
  <c r="L96" i="1"/>
  <c r="J90" i="1"/>
  <c r="R89" i="1"/>
  <c r="Q89" i="1"/>
  <c r="M89" i="1"/>
  <c r="L89" i="1"/>
  <c r="J89" i="1"/>
  <c r="R88" i="1"/>
  <c r="Q88" i="1"/>
  <c r="M88" i="1"/>
  <c r="L88" i="1"/>
  <c r="J88" i="1"/>
  <c r="R87" i="1"/>
  <c r="Q87" i="1"/>
  <c r="M87" i="1"/>
  <c r="L87" i="1"/>
  <c r="R86" i="1"/>
  <c r="Q86" i="1"/>
  <c r="M86" i="1"/>
  <c r="L86" i="1"/>
  <c r="J86" i="1"/>
  <c r="R85" i="1"/>
  <c r="Q85" i="1"/>
  <c r="M85" i="1"/>
  <c r="L85" i="1"/>
  <c r="J85" i="1"/>
  <c r="K84" i="1"/>
  <c r="I84" i="1"/>
  <c r="H84" i="1"/>
  <c r="O84" i="1" s="1"/>
  <c r="G84" i="1"/>
  <c r="F84" i="1"/>
  <c r="E84" i="1"/>
  <c r="D84" i="1"/>
  <c r="R83" i="1"/>
  <c r="Q83" i="1"/>
  <c r="M83" i="1"/>
  <c r="L83" i="1"/>
  <c r="J83" i="1"/>
  <c r="R82" i="1"/>
  <c r="Q82" i="1"/>
  <c r="M82" i="1"/>
  <c r="L82" i="1"/>
  <c r="J82" i="1"/>
  <c r="R81" i="1"/>
  <c r="Q81" i="1"/>
  <c r="M81" i="1"/>
  <c r="L81" i="1"/>
  <c r="J81" i="1"/>
  <c r="R80" i="1"/>
  <c r="Q80" i="1"/>
  <c r="M80" i="1"/>
  <c r="L80" i="1"/>
  <c r="J80" i="1"/>
  <c r="R79" i="1"/>
  <c r="Q79" i="1"/>
  <c r="M79" i="1"/>
  <c r="L79" i="1"/>
  <c r="J79" i="1"/>
  <c r="N78" i="1"/>
  <c r="K78" i="1"/>
  <c r="I78" i="1"/>
  <c r="H78" i="1"/>
  <c r="G78" i="1"/>
  <c r="F78" i="1"/>
  <c r="E78" i="1"/>
  <c r="D78" i="1"/>
  <c r="E143" i="1"/>
  <c r="F142" i="1"/>
  <c r="D142" i="1"/>
  <c r="N141" i="1"/>
  <c r="E141" i="1"/>
  <c r="P84" i="1" l="1"/>
  <c r="O78" i="1"/>
  <c r="N135" i="1"/>
  <c r="N69" i="1" s="1"/>
  <c r="O69" i="1" s="1"/>
  <c r="O141" i="1"/>
  <c r="P78" i="1"/>
  <c r="P141" i="1"/>
  <c r="Q180" i="1"/>
  <c r="E137" i="1"/>
  <c r="F136" i="1"/>
  <c r="E140" i="1"/>
  <c r="Q78" i="1"/>
  <c r="R78" i="1"/>
  <c r="D136" i="1"/>
  <c r="Q136" i="1" s="1"/>
  <c r="M78" i="1"/>
  <c r="E136" i="1"/>
  <c r="E142" i="1"/>
  <c r="D143" i="1"/>
  <c r="F137" i="1"/>
  <c r="F143" i="1"/>
  <c r="D141" i="1"/>
  <c r="F140" i="1"/>
  <c r="F141" i="1"/>
  <c r="Q142" i="1"/>
  <c r="R84" i="1"/>
  <c r="R120" i="1"/>
  <c r="J132" i="1"/>
  <c r="M126" i="1"/>
  <c r="R126" i="1"/>
  <c r="J126" i="1"/>
  <c r="L84" i="1"/>
  <c r="Q84" i="1"/>
  <c r="M84" i="1"/>
  <c r="J84" i="1"/>
  <c r="J78" i="1"/>
  <c r="L78" i="1"/>
  <c r="D140" i="1"/>
  <c r="R833" i="1"/>
  <c r="M833" i="1"/>
  <c r="L833" i="1"/>
  <c r="J833" i="1"/>
  <c r="R832" i="1"/>
  <c r="M832" i="1"/>
  <c r="L832" i="1"/>
  <c r="J832" i="1"/>
  <c r="R831" i="1"/>
  <c r="M831" i="1"/>
  <c r="L831" i="1"/>
  <c r="J831" i="1"/>
  <c r="R830" i="1"/>
  <c r="M830" i="1"/>
  <c r="L830" i="1"/>
  <c r="J830" i="1"/>
  <c r="R829" i="1"/>
  <c r="M829" i="1"/>
  <c r="L829" i="1"/>
  <c r="J829" i="1"/>
  <c r="K828" i="1"/>
  <c r="I828" i="1"/>
  <c r="H828" i="1"/>
  <c r="G828" i="1"/>
  <c r="R827" i="1"/>
  <c r="P827" i="1"/>
  <c r="M827" i="1"/>
  <c r="L827" i="1"/>
  <c r="J827" i="1"/>
  <c r="R826" i="1"/>
  <c r="P826" i="1"/>
  <c r="M826" i="1"/>
  <c r="L826" i="1"/>
  <c r="J826" i="1"/>
  <c r="R825" i="1"/>
  <c r="P825" i="1"/>
  <c r="M825" i="1"/>
  <c r="L825" i="1"/>
  <c r="J825" i="1"/>
  <c r="R824" i="1"/>
  <c r="P824" i="1"/>
  <c r="M824" i="1"/>
  <c r="L824" i="1"/>
  <c r="J824" i="1"/>
  <c r="F824" i="1"/>
  <c r="F822" i="1" s="1"/>
  <c r="E824" i="1"/>
  <c r="E822" i="1" s="1"/>
  <c r="D824" i="1"/>
  <c r="D822" i="1" s="1"/>
  <c r="R823" i="1"/>
  <c r="P823" i="1"/>
  <c r="M823" i="1"/>
  <c r="L823" i="1"/>
  <c r="J823" i="1"/>
  <c r="K822" i="1"/>
  <c r="I822" i="1"/>
  <c r="H822" i="1"/>
  <c r="G822" i="1"/>
  <c r="R815" i="1"/>
  <c r="Q815" i="1"/>
  <c r="M815" i="1"/>
  <c r="L815" i="1"/>
  <c r="J815" i="1"/>
  <c r="R814" i="1"/>
  <c r="Q814" i="1"/>
  <c r="M814" i="1"/>
  <c r="L814" i="1"/>
  <c r="J814" i="1"/>
  <c r="R813" i="1"/>
  <c r="Q813" i="1"/>
  <c r="M813" i="1"/>
  <c r="L813" i="1"/>
  <c r="J813" i="1"/>
  <c r="R812" i="1"/>
  <c r="Q812" i="1"/>
  <c r="M812" i="1"/>
  <c r="L812" i="1"/>
  <c r="J812" i="1"/>
  <c r="R811" i="1"/>
  <c r="Q811" i="1"/>
  <c r="M811" i="1"/>
  <c r="L811" i="1"/>
  <c r="J811" i="1"/>
  <c r="N810" i="1"/>
  <c r="K810" i="1"/>
  <c r="I810" i="1"/>
  <c r="H810" i="1"/>
  <c r="G810" i="1"/>
  <c r="F810" i="1"/>
  <c r="E810" i="1"/>
  <c r="D810" i="1"/>
  <c r="K803" i="1"/>
  <c r="I803" i="1"/>
  <c r="H803" i="1"/>
  <c r="G803" i="1"/>
  <c r="K802" i="1"/>
  <c r="I802" i="1"/>
  <c r="H802" i="1"/>
  <c r="G802" i="1"/>
  <c r="K801" i="1"/>
  <c r="H801" i="1"/>
  <c r="G801" i="1"/>
  <c r="K800" i="1"/>
  <c r="I800" i="1"/>
  <c r="H800" i="1"/>
  <c r="G800" i="1"/>
  <c r="I799" i="1"/>
  <c r="H799" i="1"/>
  <c r="F804" i="1"/>
  <c r="E804" i="1"/>
  <c r="D804" i="1"/>
  <c r="F803" i="1"/>
  <c r="E803" i="1"/>
  <c r="D803" i="1"/>
  <c r="F802" i="1"/>
  <c r="E802" i="1"/>
  <c r="D802" i="1"/>
  <c r="F801" i="1"/>
  <c r="E801" i="1"/>
  <c r="D801" i="1"/>
  <c r="F800" i="1"/>
  <c r="E800" i="1"/>
  <c r="D800" i="1"/>
  <c r="F799" i="1"/>
  <c r="E799" i="1"/>
  <c r="D799" i="1"/>
  <c r="R797" i="1"/>
  <c r="Q797" i="1"/>
  <c r="P797" i="1"/>
  <c r="M797" i="1"/>
  <c r="L797" i="1"/>
  <c r="J797" i="1"/>
  <c r="R796" i="1"/>
  <c r="Q796" i="1"/>
  <c r="P796" i="1"/>
  <c r="M796" i="1"/>
  <c r="L796" i="1"/>
  <c r="J796" i="1"/>
  <c r="R795" i="1"/>
  <c r="Q795" i="1"/>
  <c r="P795" i="1"/>
  <c r="M795" i="1"/>
  <c r="L795" i="1"/>
  <c r="J795" i="1"/>
  <c r="R794" i="1"/>
  <c r="Q794" i="1"/>
  <c r="P794" i="1"/>
  <c r="M794" i="1"/>
  <c r="L794" i="1"/>
  <c r="J794" i="1"/>
  <c r="F794" i="1"/>
  <c r="F792" i="1" s="1"/>
  <c r="E794" i="1"/>
  <c r="E792" i="1" s="1"/>
  <c r="D794" i="1"/>
  <c r="D792" i="1" s="1"/>
  <c r="R793" i="1"/>
  <c r="Q793" i="1"/>
  <c r="P793" i="1"/>
  <c r="M793" i="1"/>
  <c r="L793" i="1"/>
  <c r="J793" i="1"/>
  <c r="K792" i="1"/>
  <c r="I792" i="1"/>
  <c r="H792" i="1"/>
  <c r="G792" i="1"/>
  <c r="F697" i="1"/>
  <c r="F696" i="1" s="1"/>
  <c r="E697" i="1"/>
  <c r="E696" i="1" s="1"/>
  <c r="D697" i="1"/>
  <c r="R749" i="1"/>
  <c r="P749" i="1"/>
  <c r="M749" i="1"/>
  <c r="L749" i="1"/>
  <c r="J749" i="1"/>
  <c r="R748" i="1"/>
  <c r="P748" i="1"/>
  <c r="M748" i="1"/>
  <c r="L748" i="1"/>
  <c r="J748" i="1"/>
  <c r="R747" i="1"/>
  <c r="P747" i="1"/>
  <c r="M747" i="1"/>
  <c r="L747" i="1"/>
  <c r="J747" i="1"/>
  <c r="R746" i="1"/>
  <c r="P746" i="1"/>
  <c r="M746" i="1"/>
  <c r="L746" i="1"/>
  <c r="J746" i="1"/>
  <c r="F746" i="1"/>
  <c r="F744" i="1" s="1"/>
  <c r="E746" i="1"/>
  <c r="E744" i="1" s="1"/>
  <c r="D746" i="1"/>
  <c r="D744" i="1" s="1"/>
  <c r="R745" i="1"/>
  <c r="M745" i="1"/>
  <c r="L745" i="1"/>
  <c r="J745" i="1"/>
  <c r="K744" i="1"/>
  <c r="I744" i="1"/>
  <c r="H744" i="1"/>
  <c r="G744" i="1"/>
  <c r="R719" i="1"/>
  <c r="P719" i="1"/>
  <c r="M719" i="1"/>
  <c r="L719" i="1"/>
  <c r="J719" i="1"/>
  <c r="R718" i="1"/>
  <c r="P718" i="1"/>
  <c r="M718" i="1"/>
  <c r="L718" i="1"/>
  <c r="J718" i="1"/>
  <c r="R717" i="1"/>
  <c r="P717" i="1"/>
  <c r="M717" i="1"/>
  <c r="L717" i="1"/>
  <c r="J717" i="1"/>
  <c r="R716" i="1"/>
  <c r="P716" i="1"/>
  <c r="M716" i="1"/>
  <c r="L716" i="1"/>
  <c r="J716" i="1"/>
  <c r="F716" i="1"/>
  <c r="F714" i="1" s="1"/>
  <c r="F708" i="1" s="1"/>
  <c r="F702" i="1" s="1"/>
  <c r="E716" i="1"/>
  <c r="E714" i="1" s="1"/>
  <c r="E708" i="1" s="1"/>
  <c r="E702" i="1" s="1"/>
  <c r="D716" i="1"/>
  <c r="D714" i="1" s="1"/>
  <c r="D708" i="1" s="1"/>
  <c r="D702" i="1" s="1"/>
  <c r="Q702" i="1" s="1"/>
  <c r="R715" i="1"/>
  <c r="M715" i="1"/>
  <c r="L715" i="1"/>
  <c r="J715" i="1"/>
  <c r="K714" i="1"/>
  <c r="K708" i="1" s="1"/>
  <c r="I714" i="1"/>
  <c r="I708" i="1" s="1"/>
  <c r="H714" i="1"/>
  <c r="H708" i="1" s="1"/>
  <c r="G714" i="1"/>
  <c r="G708" i="1" s="1"/>
  <c r="D122" i="1"/>
  <c r="R179" i="1"/>
  <c r="M179" i="1"/>
  <c r="L179" i="1"/>
  <c r="J179" i="1"/>
  <c r="R178" i="1"/>
  <c r="M178" i="1"/>
  <c r="L178" i="1"/>
  <c r="J178" i="1"/>
  <c r="R177" i="1"/>
  <c r="M177" i="1"/>
  <c r="L177" i="1"/>
  <c r="J177" i="1"/>
  <c r="R176" i="1"/>
  <c r="M176" i="1"/>
  <c r="L176" i="1"/>
  <c r="J176" i="1"/>
  <c r="R175" i="1"/>
  <c r="P175" i="1"/>
  <c r="M175" i="1"/>
  <c r="L175" i="1"/>
  <c r="J175" i="1"/>
  <c r="K174" i="1"/>
  <c r="I174" i="1"/>
  <c r="H174" i="1"/>
  <c r="G174" i="1"/>
  <c r="R149" i="1"/>
  <c r="R148" i="1"/>
  <c r="R147" i="1"/>
  <c r="R146" i="1"/>
  <c r="R145" i="1"/>
  <c r="R107" i="1"/>
  <c r="Q107" i="1"/>
  <c r="R106" i="1"/>
  <c r="Q106" i="1"/>
  <c r="M106" i="1"/>
  <c r="L106" i="1"/>
  <c r="J106" i="1"/>
  <c r="R105" i="1"/>
  <c r="Q105" i="1"/>
  <c r="M105" i="1"/>
  <c r="L105" i="1"/>
  <c r="J105" i="1"/>
  <c r="R104" i="1"/>
  <c r="Q104" i="1"/>
  <c r="M104" i="1"/>
  <c r="L104" i="1"/>
  <c r="J104" i="1"/>
  <c r="R103" i="1"/>
  <c r="Q103" i="1"/>
  <c r="K102" i="1"/>
  <c r="H102" i="1"/>
  <c r="O102" i="1" s="1"/>
  <c r="G102" i="1"/>
  <c r="F102" i="1"/>
  <c r="E102" i="1"/>
  <c r="D102" i="1"/>
  <c r="F77" i="1"/>
  <c r="F71" i="1" s="1"/>
  <c r="E77" i="1"/>
  <c r="E71" i="1" s="1"/>
  <c r="D77" i="1"/>
  <c r="Q77" i="1" s="1"/>
  <c r="F76" i="1"/>
  <c r="F70" i="1" s="1"/>
  <c r="E76" i="1"/>
  <c r="E70" i="1" s="1"/>
  <c r="D76" i="1"/>
  <c r="Q76" i="1" s="1"/>
  <c r="P75" i="1"/>
  <c r="F75" i="1"/>
  <c r="F69" i="1" s="1"/>
  <c r="E75" i="1"/>
  <c r="E69" i="1" s="1"/>
  <c r="D75" i="1"/>
  <c r="D69" i="1" s="1"/>
  <c r="P74" i="1"/>
  <c r="F74" i="1"/>
  <c r="F68" i="1" s="1"/>
  <c r="E74" i="1"/>
  <c r="E68" i="1" s="1"/>
  <c r="D74" i="1"/>
  <c r="D68" i="1" s="1"/>
  <c r="F73" i="1"/>
  <c r="F67" i="1" s="1"/>
  <c r="E73" i="1"/>
  <c r="D73" i="1"/>
  <c r="Q73" i="1" s="1"/>
  <c r="M799" i="1" l="1"/>
  <c r="M800" i="1"/>
  <c r="M801" i="1"/>
  <c r="O807" i="1"/>
  <c r="O801" i="1" s="1"/>
  <c r="N801" i="1"/>
  <c r="N15" i="1" s="1"/>
  <c r="O808" i="1"/>
  <c r="O802" i="1" s="1"/>
  <c r="N802" i="1"/>
  <c r="N66" i="1"/>
  <c r="O806" i="1"/>
  <c r="O800" i="1" s="1"/>
  <c r="N800" i="1"/>
  <c r="N13" i="1" s="1"/>
  <c r="O805" i="1"/>
  <c r="O799" i="1" s="1"/>
  <c r="N799" i="1"/>
  <c r="N12" i="1" s="1"/>
  <c r="O809" i="1"/>
  <c r="O803" i="1" s="1"/>
  <c r="N803" i="1"/>
  <c r="N17" i="1" s="1"/>
  <c r="O810" i="1"/>
  <c r="N132" i="1"/>
  <c r="O132" i="1" s="1"/>
  <c r="O135" i="1"/>
  <c r="P135" i="1"/>
  <c r="Q135" i="1"/>
  <c r="P102" i="1"/>
  <c r="P67" i="1"/>
  <c r="P71" i="1"/>
  <c r="P70" i="1"/>
  <c r="P698" i="1"/>
  <c r="P699" i="1"/>
  <c r="P149" i="1"/>
  <c r="P147" i="1"/>
  <c r="P148" i="1"/>
  <c r="P177" i="1"/>
  <c r="P179" i="1"/>
  <c r="P806" i="1"/>
  <c r="P807" i="1"/>
  <c r="P775" i="1"/>
  <c r="P805" i="1"/>
  <c r="P809" i="1"/>
  <c r="P810" i="1"/>
  <c r="P808" i="1"/>
  <c r="M708" i="1"/>
  <c r="Q775" i="1"/>
  <c r="P777" i="1"/>
  <c r="L708" i="1"/>
  <c r="Q699" i="1"/>
  <c r="D696" i="1"/>
  <c r="Q697" i="1"/>
  <c r="Q698" i="1"/>
  <c r="J708" i="1"/>
  <c r="R708" i="1"/>
  <c r="E138" i="1"/>
  <c r="E134" i="1"/>
  <c r="E132" i="1" s="1"/>
  <c r="G804" i="1"/>
  <c r="F134" i="1"/>
  <c r="F132" i="1" s="1"/>
  <c r="N804" i="1"/>
  <c r="H804" i="1"/>
  <c r="D134" i="1"/>
  <c r="F798" i="1"/>
  <c r="D120" i="1"/>
  <c r="F122" i="1"/>
  <c r="F120" i="1" s="1"/>
  <c r="D127" i="1"/>
  <c r="D129" i="1"/>
  <c r="F127" i="1"/>
  <c r="F129" i="1"/>
  <c r="P129" i="1"/>
  <c r="F138" i="1"/>
  <c r="Q143" i="1"/>
  <c r="E122" i="1"/>
  <c r="E120" i="1" s="1"/>
  <c r="E127" i="1"/>
  <c r="E129" i="1"/>
  <c r="D138" i="1"/>
  <c r="P140" i="1"/>
  <c r="D137" i="1"/>
  <c r="Q141" i="1"/>
  <c r="L75" i="1"/>
  <c r="G799" i="1"/>
  <c r="G798" i="1" s="1"/>
  <c r="I72" i="1"/>
  <c r="D67" i="1"/>
  <c r="D71" i="1"/>
  <c r="E72" i="1"/>
  <c r="G72" i="1"/>
  <c r="M174" i="1"/>
  <c r="R714" i="1"/>
  <c r="R744" i="1"/>
  <c r="M822" i="1"/>
  <c r="M792" i="1"/>
  <c r="M802" i="1"/>
  <c r="R810" i="1"/>
  <c r="R828" i="1"/>
  <c r="E67" i="1"/>
  <c r="E66" i="1" s="1"/>
  <c r="D70" i="1"/>
  <c r="Q70" i="1" s="1"/>
  <c r="H66" i="1"/>
  <c r="R144" i="1"/>
  <c r="R792" i="1"/>
  <c r="P792" i="1"/>
  <c r="Q792" i="1"/>
  <c r="E798" i="1"/>
  <c r="R805" i="1"/>
  <c r="R806" i="1"/>
  <c r="R807" i="1"/>
  <c r="R808" i="1"/>
  <c r="R809" i="1"/>
  <c r="Q810" i="1"/>
  <c r="M810" i="1"/>
  <c r="R174" i="1"/>
  <c r="M714" i="1"/>
  <c r="F66" i="1"/>
  <c r="M71" i="1"/>
  <c r="F72" i="1"/>
  <c r="M73" i="1"/>
  <c r="M77" i="1"/>
  <c r="R102" i="1"/>
  <c r="D798" i="1"/>
  <c r="H798" i="1"/>
  <c r="M803" i="1"/>
  <c r="Q803" i="1"/>
  <c r="M805" i="1"/>
  <c r="Q805" i="1"/>
  <c r="M806" i="1"/>
  <c r="Q806" i="1"/>
  <c r="M807" i="1"/>
  <c r="Q807" i="1"/>
  <c r="M808" i="1"/>
  <c r="Q808" i="1"/>
  <c r="M809" i="1"/>
  <c r="Q809" i="1"/>
  <c r="R822" i="1"/>
  <c r="M828" i="1"/>
  <c r="R800" i="1"/>
  <c r="R801" i="1"/>
  <c r="J828" i="1"/>
  <c r="L828" i="1"/>
  <c r="R799" i="1"/>
  <c r="R802" i="1"/>
  <c r="R803" i="1"/>
  <c r="J822" i="1"/>
  <c r="L822" i="1"/>
  <c r="I798" i="1"/>
  <c r="K798" i="1"/>
  <c r="J801" i="1"/>
  <c r="L801" i="1"/>
  <c r="J803" i="1"/>
  <c r="L803" i="1"/>
  <c r="I804" i="1"/>
  <c r="K804" i="1"/>
  <c r="J805" i="1"/>
  <c r="L805" i="1"/>
  <c r="J806" i="1"/>
  <c r="L806" i="1"/>
  <c r="J807" i="1"/>
  <c r="L807" i="1"/>
  <c r="J808" i="1"/>
  <c r="L808" i="1"/>
  <c r="J809" i="1"/>
  <c r="L809" i="1"/>
  <c r="J800" i="1"/>
  <c r="L800" i="1"/>
  <c r="J802" i="1"/>
  <c r="L802" i="1"/>
  <c r="J810" i="1"/>
  <c r="L810" i="1"/>
  <c r="J792" i="1"/>
  <c r="L792" i="1"/>
  <c r="J744" i="1"/>
  <c r="L744" i="1"/>
  <c r="M744" i="1"/>
  <c r="J714" i="1"/>
  <c r="L714" i="1"/>
  <c r="G66" i="1"/>
  <c r="M70" i="1"/>
  <c r="D72" i="1"/>
  <c r="H72" i="1"/>
  <c r="O72" i="1" s="1"/>
  <c r="Q74" i="1"/>
  <c r="M74" i="1"/>
  <c r="Q75" i="1"/>
  <c r="M75" i="1"/>
  <c r="M76" i="1"/>
  <c r="Q102" i="1"/>
  <c r="M102" i="1"/>
  <c r="M68" i="1"/>
  <c r="L74" i="1"/>
  <c r="M69" i="1"/>
  <c r="J174" i="1"/>
  <c r="L174" i="1"/>
  <c r="R67" i="1"/>
  <c r="R73" i="1"/>
  <c r="R70" i="1"/>
  <c r="R71" i="1"/>
  <c r="K72" i="1"/>
  <c r="R74" i="1"/>
  <c r="R75" i="1"/>
  <c r="R76" i="1"/>
  <c r="R68" i="1"/>
  <c r="R77" i="1"/>
  <c r="M67" i="1"/>
  <c r="I66" i="1"/>
  <c r="K66" i="1"/>
  <c r="L66" i="1" s="1"/>
  <c r="J67" i="1"/>
  <c r="J69" i="1"/>
  <c r="J71" i="1"/>
  <c r="J70" i="1"/>
  <c r="J73" i="1"/>
  <c r="L73" i="1"/>
  <c r="J74" i="1"/>
  <c r="J75" i="1"/>
  <c r="J76" i="1"/>
  <c r="L76" i="1"/>
  <c r="J77" i="1"/>
  <c r="L77" i="1"/>
  <c r="J102" i="1"/>
  <c r="L102" i="1"/>
  <c r="Q802" i="1" l="1"/>
  <c r="N16" i="1"/>
  <c r="N14" i="1" s="1"/>
  <c r="N11" i="1" s="1"/>
  <c r="L72" i="1"/>
  <c r="M798" i="1"/>
  <c r="P72" i="1"/>
  <c r="P803" i="1"/>
  <c r="O804" i="1"/>
  <c r="N798" i="1"/>
  <c r="Q798" i="1" s="1"/>
  <c r="O798" i="1"/>
  <c r="O66" i="1"/>
  <c r="P69" i="1"/>
  <c r="P696" i="1"/>
  <c r="P779" i="1"/>
  <c r="P801" i="1"/>
  <c r="P778" i="1"/>
  <c r="Q801" i="1"/>
  <c r="Q800" i="1"/>
  <c r="P802" i="1"/>
  <c r="P799" i="1"/>
  <c r="P804" i="1"/>
  <c r="P822" i="1"/>
  <c r="P68" i="1"/>
  <c r="P800" i="1"/>
  <c r="M804" i="1"/>
  <c r="M72" i="1"/>
  <c r="Q799" i="1"/>
  <c r="Q804" i="1"/>
  <c r="P776" i="1"/>
  <c r="P772" i="1"/>
  <c r="Q779" i="1"/>
  <c r="P771" i="1"/>
  <c r="Q778" i="1"/>
  <c r="Q777" i="1"/>
  <c r="E126" i="1"/>
  <c r="Q71" i="1"/>
  <c r="R72" i="1"/>
  <c r="L804" i="1"/>
  <c r="Q67" i="1"/>
  <c r="Q696" i="1"/>
  <c r="F126" i="1"/>
  <c r="J72" i="1"/>
  <c r="D66" i="1"/>
  <c r="P132" i="1"/>
  <c r="Q134" i="1"/>
  <c r="Q127" i="1"/>
  <c r="D126" i="1"/>
  <c r="Q137" i="1"/>
  <c r="N138" i="1"/>
  <c r="O138" i="1" s="1"/>
  <c r="Q140" i="1"/>
  <c r="D132" i="1"/>
  <c r="Q129" i="1"/>
  <c r="Q123" i="1"/>
  <c r="P120" i="1"/>
  <c r="Q122" i="1"/>
  <c r="L798" i="1"/>
  <c r="J804" i="1"/>
  <c r="R804" i="1"/>
  <c r="R798" i="1"/>
  <c r="J798" i="1"/>
  <c r="R69" i="1"/>
  <c r="Q72" i="1"/>
  <c r="Q69" i="1"/>
  <c r="Q68" i="1"/>
  <c r="M66" i="1"/>
  <c r="J66" i="1"/>
  <c r="R66" i="1"/>
  <c r="E830" i="1"/>
  <c r="E828" i="1" s="1"/>
  <c r="D830" i="1"/>
  <c r="P833" i="1"/>
  <c r="P832" i="1"/>
  <c r="P831" i="1"/>
  <c r="Q827" i="1"/>
  <c r="Q826" i="1"/>
  <c r="Q825" i="1"/>
  <c r="Q824" i="1"/>
  <c r="Q823" i="1"/>
  <c r="P66" i="1" l="1"/>
  <c r="Q768" i="1"/>
  <c r="P773" i="1"/>
  <c r="Q773" i="1"/>
  <c r="P770" i="1"/>
  <c r="P768" i="1"/>
  <c r="Q138" i="1"/>
  <c r="P138" i="1"/>
  <c r="P798" i="1"/>
  <c r="Q770" i="1"/>
  <c r="Q772" i="1"/>
  <c r="Q771" i="1"/>
  <c r="Q776" i="1"/>
  <c r="Q66" i="1"/>
  <c r="Q120" i="1"/>
  <c r="Q132" i="1"/>
  <c r="F830" i="1"/>
  <c r="F828" i="1" s="1"/>
  <c r="P829" i="1"/>
  <c r="Q822" i="1"/>
  <c r="D828" i="1"/>
  <c r="Q830" i="1"/>
  <c r="Q831" i="1"/>
  <c r="Q829" i="1"/>
  <c r="P769" i="1" l="1"/>
  <c r="P774" i="1"/>
  <c r="O774" i="1"/>
  <c r="Q769" i="1"/>
  <c r="Q774" i="1"/>
  <c r="Q832" i="1"/>
  <c r="Q833" i="1"/>
  <c r="P828" i="1" l="1"/>
  <c r="P830" i="1"/>
  <c r="Q828" i="1"/>
  <c r="P731" i="1" l="1"/>
  <c r="P729" i="1"/>
  <c r="P730" i="1"/>
  <c r="P727" i="1"/>
  <c r="P728" i="1"/>
  <c r="P726" i="1"/>
  <c r="L737" i="1"/>
  <c r="L736" i="1"/>
  <c r="L735" i="1"/>
  <c r="L733" i="1"/>
  <c r="J737" i="1"/>
  <c r="J736" i="1"/>
  <c r="J735" i="1"/>
  <c r="J733" i="1"/>
  <c r="K725" i="1"/>
  <c r="K724" i="1"/>
  <c r="K722" i="1"/>
  <c r="K721" i="1"/>
  <c r="G722" i="1"/>
  <c r="H722" i="1"/>
  <c r="I722" i="1"/>
  <c r="G723" i="1"/>
  <c r="I723" i="1"/>
  <c r="G724" i="1"/>
  <c r="H724" i="1"/>
  <c r="I724" i="1"/>
  <c r="G725" i="1"/>
  <c r="H725" i="1"/>
  <c r="I725" i="1"/>
  <c r="I721" i="1"/>
  <c r="G721" i="1"/>
  <c r="P745" i="1"/>
  <c r="P715" i="1"/>
  <c r="P128" i="1"/>
  <c r="G896" i="1"/>
  <c r="G890" i="1" s="1"/>
  <c r="H896" i="1"/>
  <c r="O896" i="1" s="1"/>
  <c r="O890" i="1" s="1"/>
  <c r="G897" i="1"/>
  <c r="G891" i="1" s="1"/>
  <c r="H897" i="1"/>
  <c r="G898" i="1"/>
  <c r="G892" i="1" s="1"/>
  <c r="H898" i="1"/>
  <c r="I898" i="1"/>
  <c r="G899" i="1"/>
  <c r="G893" i="1" s="1"/>
  <c r="H899" i="1"/>
  <c r="I899" i="1"/>
  <c r="H895" i="1"/>
  <c r="G895" i="1"/>
  <c r="E726" i="1"/>
  <c r="R727" i="1"/>
  <c r="D728" i="1"/>
  <c r="D726" i="1" s="1"/>
  <c r="F728" i="1"/>
  <c r="F726" i="1" s="1"/>
  <c r="L728" i="1"/>
  <c r="R728" i="1"/>
  <c r="M730" i="1"/>
  <c r="R730" i="1"/>
  <c r="M731" i="1"/>
  <c r="R731" i="1"/>
  <c r="D732" i="1"/>
  <c r="E732" i="1"/>
  <c r="F732" i="1"/>
  <c r="M733" i="1"/>
  <c r="Q733" i="1"/>
  <c r="Q727" i="1" s="1"/>
  <c r="R733" i="1"/>
  <c r="J734" i="1"/>
  <c r="L734" i="1"/>
  <c r="M734" i="1"/>
  <c r="Q734" i="1"/>
  <c r="R734" i="1"/>
  <c r="M735" i="1"/>
  <c r="Q735" i="1"/>
  <c r="Q729" i="1" s="1"/>
  <c r="Q723" i="1" s="1"/>
  <c r="R735" i="1"/>
  <c r="M736" i="1"/>
  <c r="Q736" i="1"/>
  <c r="Q730" i="1" s="1"/>
  <c r="Q724" i="1" s="1"/>
  <c r="R736" i="1"/>
  <c r="M737" i="1"/>
  <c r="Q737" i="1"/>
  <c r="Q731" i="1" s="1"/>
  <c r="Q725" i="1" s="1"/>
  <c r="R737" i="1"/>
  <c r="I12" i="1" l="1"/>
  <c r="K12" i="1"/>
  <c r="K16" i="1"/>
  <c r="I15" i="1"/>
  <c r="I13" i="1"/>
  <c r="K13" i="1"/>
  <c r="K17" i="1"/>
  <c r="I892" i="1"/>
  <c r="I894" i="1"/>
  <c r="I893" i="1"/>
  <c r="G16" i="1"/>
  <c r="G17" i="1"/>
  <c r="G13" i="1"/>
  <c r="O725" i="1"/>
  <c r="G15" i="1"/>
  <c r="O722" i="1"/>
  <c r="O724" i="1"/>
  <c r="P897" i="1"/>
  <c r="O897" i="1"/>
  <c r="O891" i="1" s="1"/>
  <c r="P898" i="1"/>
  <c r="O898" i="1"/>
  <c r="O892" i="1" s="1"/>
  <c r="P899" i="1"/>
  <c r="O899" i="1"/>
  <c r="O893" i="1" s="1"/>
  <c r="P895" i="1"/>
  <c r="O895" i="1"/>
  <c r="O889" i="1" s="1"/>
  <c r="H890" i="1"/>
  <c r="H13" i="1" s="1"/>
  <c r="P896" i="1"/>
  <c r="P722" i="1"/>
  <c r="P724" i="1"/>
  <c r="P725" i="1"/>
  <c r="L724" i="1"/>
  <c r="G889" i="1"/>
  <c r="G12" i="1" s="1"/>
  <c r="G894" i="1"/>
  <c r="L899" i="1"/>
  <c r="H893" i="1"/>
  <c r="L897" i="1"/>
  <c r="H891" i="1"/>
  <c r="L895" i="1"/>
  <c r="H894" i="1"/>
  <c r="O894" i="1" s="1"/>
  <c r="L898" i="1"/>
  <c r="H892" i="1"/>
  <c r="L725" i="1"/>
  <c r="P126" i="1"/>
  <c r="Q128" i="1"/>
  <c r="Q717" i="1"/>
  <c r="Q718" i="1"/>
  <c r="Q719" i="1"/>
  <c r="Q747" i="1"/>
  <c r="Q748" i="1"/>
  <c r="Q749" i="1"/>
  <c r="Q716" i="1"/>
  <c r="P744" i="1"/>
  <c r="Q746" i="1"/>
  <c r="L732" i="1"/>
  <c r="H721" i="1"/>
  <c r="M721" i="1"/>
  <c r="L729" i="1"/>
  <c r="K723" i="1"/>
  <c r="Q728" i="1"/>
  <c r="Q722" i="1" s="1"/>
  <c r="Q721" i="1"/>
  <c r="H723" i="1"/>
  <c r="L730" i="1"/>
  <c r="L731" i="1"/>
  <c r="J727" i="1"/>
  <c r="J731" i="1"/>
  <c r="J730" i="1"/>
  <c r="J729" i="1"/>
  <c r="L727" i="1"/>
  <c r="H889" i="1"/>
  <c r="J895" i="1"/>
  <c r="J897" i="1"/>
  <c r="M898" i="1"/>
  <c r="M728" i="1"/>
  <c r="J728" i="1"/>
  <c r="J899" i="1"/>
  <c r="J898" i="1"/>
  <c r="M897" i="1"/>
  <c r="M892" i="1"/>
  <c r="M895" i="1"/>
  <c r="M899" i="1"/>
  <c r="J724" i="1"/>
  <c r="M729" i="1"/>
  <c r="M732" i="1"/>
  <c r="J732" i="1"/>
  <c r="M724" i="1"/>
  <c r="R732" i="1"/>
  <c r="M725" i="1"/>
  <c r="Q732" i="1"/>
  <c r="R729" i="1"/>
  <c r="J725" i="1"/>
  <c r="H15" i="1" l="1"/>
  <c r="H12" i="1"/>
  <c r="O13" i="1"/>
  <c r="O17" i="1"/>
  <c r="H16" i="1"/>
  <c r="I16" i="1"/>
  <c r="I14" i="1" s="1"/>
  <c r="H17" i="1"/>
  <c r="K15" i="1"/>
  <c r="K14" i="1" s="1"/>
  <c r="K11" i="1" s="1"/>
  <c r="O16" i="1"/>
  <c r="I17" i="1"/>
  <c r="L891" i="1"/>
  <c r="L13" i="1"/>
  <c r="I888" i="1"/>
  <c r="O888" i="1"/>
  <c r="G14" i="1"/>
  <c r="G11" i="1" s="1"/>
  <c r="L889" i="1"/>
  <c r="L892" i="1"/>
  <c r="P890" i="1"/>
  <c r="P891" i="1"/>
  <c r="L17" i="1"/>
  <c r="P721" i="1"/>
  <c r="O721" i="1"/>
  <c r="L893" i="1"/>
  <c r="O723" i="1"/>
  <c r="P145" i="1"/>
  <c r="P723" i="1"/>
  <c r="P892" i="1"/>
  <c r="P893" i="1"/>
  <c r="P889" i="1"/>
  <c r="N708" i="1"/>
  <c r="P714" i="1"/>
  <c r="M13" i="1"/>
  <c r="Q726" i="1"/>
  <c r="L721" i="1"/>
  <c r="J891" i="1"/>
  <c r="Q126" i="1"/>
  <c r="J721" i="1"/>
  <c r="Q715" i="1"/>
  <c r="Q745" i="1"/>
  <c r="Q720" i="1"/>
  <c r="J726" i="1"/>
  <c r="L726" i="1"/>
  <c r="M726" i="1"/>
  <c r="R726" i="1"/>
  <c r="J889" i="1"/>
  <c r="J892" i="1"/>
  <c r="J893" i="1"/>
  <c r="M893" i="1"/>
  <c r="M891" i="1"/>
  <c r="M889" i="1"/>
  <c r="M16" i="1" l="1"/>
  <c r="O12" i="1"/>
  <c r="H14" i="1"/>
  <c r="H11" i="1" s="1"/>
  <c r="O15" i="1"/>
  <c r="O14" i="1" s="1"/>
  <c r="I11" i="1"/>
  <c r="M17" i="1"/>
  <c r="C6" i="1"/>
  <c r="P708" i="1"/>
  <c r="O708" i="1"/>
  <c r="Q708" i="1"/>
  <c r="G6" i="1"/>
  <c r="M15" i="1"/>
  <c r="I6" i="1"/>
  <c r="M12" i="1"/>
  <c r="L12" i="1"/>
  <c r="M14" i="1"/>
  <c r="Q714" i="1"/>
  <c r="Q744" i="1"/>
  <c r="O11" i="1" l="1"/>
  <c r="H6" i="1"/>
  <c r="Q895" i="1"/>
  <c r="Q897" i="1"/>
  <c r="Q898" i="1"/>
  <c r="Q899" i="1"/>
  <c r="Q901" i="1"/>
  <c r="Q903" i="1"/>
  <c r="Q904" i="1"/>
  <c r="Q905" i="1"/>
  <c r="Q175" i="1" s="1"/>
  <c r="Q179" i="1"/>
  <c r="R721" i="1"/>
  <c r="R724" i="1"/>
  <c r="R725" i="1"/>
  <c r="D894" i="1"/>
  <c r="D146" i="1" s="1"/>
  <c r="E894" i="1"/>
  <c r="E146" i="1" s="1"/>
  <c r="E144" i="1" s="1"/>
  <c r="F894" i="1"/>
  <c r="F146" i="1" s="1"/>
  <c r="F144" i="1" s="1"/>
  <c r="R895" i="1"/>
  <c r="J896" i="1"/>
  <c r="L896" i="1"/>
  <c r="M896" i="1"/>
  <c r="R896" i="1"/>
  <c r="R897" i="1"/>
  <c r="R898" i="1"/>
  <c r="R899" i="1"/>
  <c r="D900" i="1"/>
  <c r="E900" i="1"/>
  <c r="F900" i="1"/>
  <c r="H900" i="1"/>
  <c r="I900" i="1"/>
  <c r="K900" i="1"/>
  <c r="R901" i="1"/>
  <c r="J902" i="1"/>
  <c r="L902" i="1"/>
  <c r="M902" i="1"/>
  <c r="R902" i="1"/>
  <c r="J903" i="1"/>
  <c r="L903" i="1"/>
  <c r="M903" i="1"/>
  <c r="R903" i="1"/>
  <c r="J904" i="1"/>
  <c r="L904" i="1"/>
  <c r="M904" i="1"/>
  <c r="R904" i="1"/>
  <c r="J905" i="1"/>
  <c r="L905" i="1"/>
  <c r="M905" i="1"/>
  <c r="R905" i="1"/>
  <c r="D889" i="1"/>
  <c r="E889" i="1"/>
  <c r="F889" i="1"/>
  <c r="E892" i="1"/>
  <c r="D893" i="1"/>
  <c r="E893" i="1"/>
  <c r="F893" i="1"/>
  <c r="D890" i="1"/>
  <c r="D891" i="1"/>
  <c r="E891" i="1"/>
  <c r="F891" i="1"/>
  <c r="P178" i="1" l="1"/>
  <c r="D144" i="1"/>
  <c r="Q177" i="1"/>
  <c r="Q149" i="1"/>
  <c r="Q147" i="1"/>
  <c r="J723" i="1"/>
  <c r="F890" i="1"/>
  <c r="E890" i="1"/>
  <c r="Q893" i="1"/>
  <c r="Q889" i="1"/>
  <c r="D892" i="1"/>
  <c r="Q902" i="1"/>
  <c r="Q896" i="1"/>
  <c r="R900" i="1"/>
  <c r="J900" i="1"/>
  <c r="E176" i="1"/>
  <c r="E174" i="1" s="1"/>
  <c r="J894" i="1"/>
  <c r="R892" i="1"/>
  <c r="N900" i="1"/>
  <c r="P894" i="1"/>
  <c r="L900" i="1"/>
  <c r="L894" i="1"/>
  <c r="R894" i="1"/>
  <c r="F17" i="1"/>
  <c r="F892" i="1"/>
  <c r="F16" i="1" s="1"/>
  <c r="E16" i="1"/>
  <c r="E722" i="1"/>
  <c r="D176" i="1"/>
  <c r="D17" i="1"/>
  <c r="E15" i="1"/>
  <c r="E17" i="1"/>
  <c r="M900" i="1"/>
  <c r="M894" i="1"/>
  <c r="J890" i="1"/>
  <c r="F722" i="1"/>
  <c r="R893" i="1"/>
  <c r="P900" i="1" l="1"/>
  <c r="O900" i="1"/>
  <c r="P176" i="1"/>
  <c r="D174" i="1"/>
  <c r="Q900" i="1"/>
  <c r="Q148" i="1"/>
  <c r="Q894" i="1"/>
  <c r="Q146" i="1" s="1"/>
  <c r="Q178" i="1"/>
  <c r="Q145" i="1"/>
  <c r="M722" i="1"/>
  <c r="R722" i="1"/>
  <c r="M723" i="1"/>
  <c r="L723" i="1"/>
  <c r="Q890" i="1"/>
  <c r="D16" i="1"/>
  <c r="P16" i="1"/>
  <c r="G720" i="1"/>
  <c r="D722" i="1"/>
  <c r="K720" i="1"/>
  <c r="P17" i="1"/>
  <c r="G888" i="1"/>
  <c r="D888" i="1"/>
  <c r="Q892" i="1"/>
  <c r="Q891" i="1"/>
  <c r="D15" i="1"/>
  <c r="E14" i="1"/>
  <c r="H888" i="1"/>
  <c r="F176" i="1"/>
  <c r="F174" i="1" s="1"/>
  <c r="E12" i="1"/>
  <c r="E888" i="1"/>
  <c r="J17" i="1"/>
  <c r="R17" i="1"/>
  <c r="E13" i="1"/>
  <c r="E720" i="1"/>
  <c r="L722" i="1"/>
  <c r="H720" i="1"/>
  <c r="J722" i="1"/>
  <c r="R889" i="1"/>
  <c r="F720" i="1"/>
  <c r="M890" i="1"/>
  <c r="L890" i="1"/>
  <c r="R723" i="1"/>
  <c r="I720" i="1"/>
  <c r="R891" i="1"/>
  <c r="F888" i="1"/>
  <c r="F15" i="1"/>
  <c r="F14" i="1" s="1"/>
  <c r="R890" i="1"/>
  <c r="D12" i="1"/>
  <c r="O720" i="1" l="1"/>
  <c r="P146" i="1"/>
  <c r="P174" i="1"/>
  <c r="Q176" i="1"/>
  <c r="Q144" i="1"/>
  <c r="Q17" i="1"/>
  <c r="L888" i="1"/>
  <c r="D720" i="1"/>
  <c r="D13" i="1"/>
  <c r="R16" i="1"/>
  <c r="M888" i="1"/>
  <c r="F13" i="1"/>
  <c r="D14" i="1"/>
  <c r="E11" i="1"/>
  <c r="P15" i="1"/>
  <c r="R15" i="1"/>
  <c r="R12" i="1"/>
  <c r="F12" i="1"/>
  <c r="J720" i="1"/>
  <c r="R720" i="1"/>
  <c r="P12" i="1"/>
  <c r="L720" i="1"/>
  <c r="J888" i="1"/>
  <c r="R888" i="1"/>
  <c r="R13" i="1"/>
  <c r="M720" i="1"/>
  <c r="J15" i="1"/>
  <c r="J12" i="1"/>
  <c r="P720" i="1" l="1"/>
  <c r="P144" i="1"/>
  <c r="P888" i="1"/>
  <c r="Q174" i="1"/>
  <c r="P14" i="1"/>
  <c r="Q12" i="1"/>
  <c r="Q888" i="1"/>
  <c r="Q16" i="1"/>
  <c r="J13" i="1"/>
  <c r="F11" i="1"/>
  <c r="J16" i="1"/>
  <c r="L16" i="1"/>
  <c r="P13" i="1"/>
  <c r="D11" i="1"/>
  <c r="R14" i="1"/>
  <c r="L15" i="1"/>
  <c r="Q15" i="1" l="1"/>
  <c r="Q13" i="1"/>
  <c r="J14" i="1"/>
  <c r="P11" i="1"/>
  <c r="L14" i="1"/>
  <c r="Q14" i="1"/>
  <c r="J11" i="1" l="1"/>
  <c r="L11" i="1"/>
  <c r="M11" i="1"/>
  <c r="R11" i="1"/>
  <c r="Q11" i="1" l="1"/>
</calcChain>
</file>

<file path=xl/comments1.xml><?xml version="1.0" encoding="utf-8"?>
<comments xmlns="http://schemas.openxmlformats.org/spreadsheetml/2006/main">
  <authors>
    <author>User</author>
    <author>1</author>
    <author>Asus</author>
    <author>Морычева Надежда</author>
  </authors>
  <commentList>
    <comment ref="G32" authorId="0">
      <text>
        <r>
          <rPr>
            <b/>
            <sz val="18"/>
            <color indexed="81"/>
            <rFont val="Tahoma"/>
            <family val="2"/>
            <charset val="204"/>
          </rPr>
          <t>User:</t>
        </r>
        <r>
          <rPr>
            <sz val="18"/>
            <color indexed="81"/>
            <rFont val="Tahoma"/>
            <family val="2"/>
            <charset val="204"/>
          </rPr>
          <t xml:space="preserve">
ДФ</t>
        </r>
      </text>
    </comment>
    <comment ref="G38" authorId="0">
      <text>
        <r>
          <rPr>
            <b/>
            <sz val="16"/>
            <color indexed="81"/>
            <rFont val="Tahoma"/>
            <family val="2"/>
            <charset val="204"/>
          </rPr>
          <t>User:</t>
        </r>
        <r>
          <rPr>
            <sz val="16"/>
            <color indexed="81"/>
            <rFont val="Tahoma"/>
            <family val="2"/>
            <charset val="204"/>
          </rPr>
          <t xml:space="preserve">
ДФ</t>
        </r>
      </text>
    </comment>
    <comment ref="B6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2126</t>
        </r>
      </text>
    </comment>
    <comment ref="B114"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H194" authorId="2">
      <text>
        <r>
          <rPr>
            <b/>
            <sz val="9"/>
            <color indexed="81"/>
            <rFont val="Tahoma"/>
            <family val="2"/>
            <charset val="204"/>
          </rPr>
          <t>Asus:</t>
        </r>
        <r>
          <rPr>
            <sz val="9"/>
            <color indexed="81"/>
            <rFont val="Tahoma"/>
            <family val="2"/>
            <charset val="204"/>
          </rPr>
          <t xml:space="preserve">
</t>
        </r>
        <r>
          <rPr>
            <b/>
            <sz val="18"/>
            <color indexed="81"/>
            <rFont val="Tahoma"/>
            <family val="2"/>
            <charset val="204"/>
          </rPr>
          <t xml:space="preserve"> В АЦК 280 информацию о справке дала Вершинина</t>
        </r>
      </text>
    </comment>
    <comment ref="H200" authorId="2">
      <text>
        <r>
          <rPr>
            <b/>
            <sz val="9"/>
            <color indexed="81"/>
            <rFont val="Tahoma"/>
            <family val="2"/>
            <charset val="204"/>
          </rPr>
          <t>Asus:</t>
        </r>
        <r>
          <rPr>
            <sz val="9"/>
            <color indexed="81"/>
            <rFont val="Tahoma"/>
            <family val="2"/>
            <charset val="204"/>
          </rPr>
          <t xml:space="preserve">
</t>
        </r>
        <r>
          <rPr>
            <b/>
            <sz val="18"/>
            <color indexed="81"/>
            <rFont val="Tahoma"/>
            <family val="2"/>
            <charset val="204"/>
          </rPr>
          <t xml:space="preserve"> В АЦК 280 информацию о справке дала Вершинина</t>
        </r>
      </text>
    </comment>
    <comment ref="B204"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2109
</t>
        </r>
      </text>
    </comment>
    <comment ref="B21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2112</t>
        </r>
      </text>
    </comment>
    <comment ref="B21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5106</t>
        </r>
      </text>
    </comment>
    <comment ref="B498"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2101</t>
        </r>
      </text>
    </comment>
    <comment ref="B504"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K506" authorId="0">
      <text>
        <r>
          <rPr>
            <b/>
            <sz val="14"/>
            <color indexed="81"/>
            <rFont val="Tahoma"/>
            <family val="2"/>
            <charset val="204"/>
          </rPr>
          <t>User:</t>
        </r>
        <r>
          <rPr>
            <sz val="14"/>
            <color indexed="81"/>
            <rFont val="Tahoma"/>
            <family val="2"/>
            <charset val="204"/>
          </rPr>
          <t xml:space="preserve">
АЦК 523 623,34
</t>
        </r>
      </text>
    </comment>
    <comment ref="B510"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2103</t>
        </r>
      </text>
    </comment>
    <comment ref="B516"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522"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2207</t>
        </r>
      </text>
    </comment>
    <comment ref="B528"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2115</t>
        </r>
      </text>
    </comment>
    <comment ref="B534"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540" authorId="3">
      <text>
        <r>
          <rPr>
            <sz val="16"/>
            <color indexed="81"/>
            <rFont val="Tahoma"/>
            <family val="2"/>
            <charset val="204"/>
          </rPr>
          <t>0304</t>
        </r>
      </text>
    </comment>
    <comment ref="B546"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2303</t>
        </r>
      </text>
    </comment>
    <comment ref="G548"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316,8</t>
        </r>
      </text>
    </comment>
    <comment ref="B552" authorId="3">
      <text>
        <r>
          <rPr>
            <b/>
            <sz val="16"/>
            <color indexed="81"/>
            <rFont val="Tahoma"/>
            <family val="2"/>
            <charset val="204"/>
          </rPr>
          <t>2303</t>
        </r>
      </text>
    </comment>
    <comment ref="H554"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236</t>
        </r>
      </text>
    </comment>
    <comment ref="B558"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0304</t>
        </r>
      </text>
    </comment>
    <comment ref="B564"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0207</t>
        </r>
      </text>
    </comment>
    <comment ref="K566"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В АЦК 
8 010,3</t>
        </r>
      </text>
    </comment>
    <comment ref="B570"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576"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0304</t>
        </r>
      </text>
    </comment>
    <comment ref="B582"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2303</t>
        </r>
      </text>
    </comment>
    <comment ref="B636" authorId="0">
      <text>
        <r>
          <rPr>
            <b/>
            <sz val="9"/>
            <color indexed="81"/>
            <rFont val="Tahoma"/>
            <family val="2"/>
            <charset val="204"/>
          </rPr>
          <t>User:</t>
        </r>
        <r>
          <rPr>
            <sz val="18"/>
            <color indexed="81"/>
            <rFont val="Tahoma"/>
            <family val="2"/>
            <charset val="204"/>
          </rPr>
          <t xml:space="preserve">
5103</t>
        </r>
      </text>
    </comment>
    <comment ref="B642" authorId="0">
      <text>
        <r>
          <rPr>
            <b/>
            <sz val="9"/>
            <color indexed="81"/>
            <rFont val="Tahoma"/>
            <family val="2"/>
            <charset val="204"/>
          </rPr>
          <t>User:</t>
        </r>
        <r>
          <rPr>
            <sz val="9"/>
            <color indexed="81"/>
            <rFont val="Tahoma"/>
            <family val="2"/>
            <charset val="204"/>
          </rPr>
          <t xml:space="preserve">
</t>
        </r>
        <r>
          <rPr>
            <sz val="14"/>
            <color indexed="81"/>
            <rFont val="Tahoma"/>
            <family val="2"/>
            <charset val="204"/>
          </rPr>
          <t>2106</t>
        </r>
      </text>
    </comment>
    <comment ref="B648"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66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2205</t>
        </r>
      </text>
    </comment>
    <comment ref="B66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2119</t>
        </r>
      </text>
    </comment>
    <comment ref="B672" authorId="0">
      <text>
        <r>
          <rPr>
            <b/>
            <sz val="9"/>
            <color indexed="81"/>
            <rFont val="Tahoma"/>
            <family val="2"/>
            <charset val="204"/>
          </rPr>
          <t>User:</t>
        </r>
        <r>
          <rPr>
            <sz val="9"/>
            <color indexed="81"/>
            <rFont val="Tahoma"/>
            <family val="2"/>
            <charset val="204"/>
          </rPr>
          <t xml:space="preserve">
</t>
        </r>
        <r>
          <rPr>
            <sz val="20"/>
            <color indexed="81"/>
            <rFont val="Tahoma"/>
            <family val="2"/>
            <charset val="204"/>
          </rPr>
          <t>2106</t>
        </r>
      </text>
    </comment>
    <comment ref="B702" authorId="3">
      <text>
        <r>
          <rPr>
            <b/>
            <sz val="14"/>
            <color indexed="81"/>
            <rFont val="Tahoma"/>
            <family val="2"/>
            <charset val="204"/>
          </rPr>
          <t>Морычева Надежда:</t>
        </r>
        <r>
          <rPr>
            <sz val="14"/>
            <color indexed="81"/>
            <rFont val="Tahoma"/>
            <family val="2"/>
            <charset val="204"/>
          </rPr>
          <t xml:space="preserve">
2129 доп фк.</t>
        </r>
      </text>
    </comment>
    <comment ref="B708"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2110</t>
        </r>
      </text>
    </comment>
    <comment ref="B78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2223</t>
        </r>
      </text>
    </comment>
    <comment ref="B78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2223</t>
        </r>
      </text>
    </comment>
    <comment ref="B84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7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882"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List>
</comments>
</file>

<file path=xl/sharedStrings.xml><?xml version="1.0" encoding="utf-8"?>
<sst xmlns="http://schemas.openxmlformats.org/spreadsheetml/2006/main" count="1447" uniqueCount="478">
  <si>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</si>
  <si>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</si>
  <si>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</si>
  <si>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</si>
  <si>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</si>
  <si>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</si>
  <si>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</si>
  <si>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</si>
  <si>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</si>
  <si>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</si>
  <si>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</si>
  <si>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</si>
  <si>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</si>
  <si>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</si>
  <si>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</si>
  <si>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</si>
  <si>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</si>
  <si>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</si>
  <si>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 xml:space="preserve">бюджет МО, всего, в т.ч: </t>
  </si>
  <si>
    <t>6.</t>
  </si>
  <si>
    <t>7.</t>
  </si>
  <si>
    <t xml:space="preserve">бюджет МО </t>
  </si>
  <si>
    <t>бюджет МО</t>
  </si>
  <si>
    <t>% к уточненному плану</t>
  </si>
  <si>
    <t>бюджет МО сверх соглашения</t>
  </si>
  <si>
    <t>2.</t>
  </si>
  <si>
    <t>2.1.</t>
  </si>
  <si>
    <t>3.</t>
  </si>
  <si>
    <t>Остаток финансирования 2013 года</t>
  </si>
  <si>
    <t>бюджет ХМАО-Югры</t>
  </si>
  <si>
    <t>23.</t>
  </si>
  <si>
    <t xml:space="preserve">Остаток по результатам ожидаемого исполнения 
</t>
  </si>
  <si>
    <r>
      <t xml:space="preserve">Финансовые затраты на реализацию программы в </t>
    </r>
    <r>
      <rPr>
        <u/>
        <sz val="18"/>
        <rFont val="Times New Roman"/>
        <family val="2"/>
        <charset val="204"/>
      </rPr>
      <t>2014</t>
    </r>
    <r>
      <rPr>
        <sz val="18"/>
        <rFont val="Times New Roman"/>
        <family val="2"/>
        <charset val="204"/>
      </rPr>
      <t xml:space="preserve"> году  </t>
    </r>
  </si>
  <si>
    <t xml:space="preserve">Утвержденный план 
на 2014 год </t>
  </si>
  <si>
    <t xml:space="preserve">Уточненный план 
на 2014 год </t>
  </si>
  <si>
    <t>Ожидаемое исполнение на 01.01.2015</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</si>
  <si>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</si>
  <si>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</si>
  <si>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</si>
  <si>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"Развитие массовой физической культуры и спорта"</t>
  </si>
  <si>
    <t>Подпрограмма "Территориальное планирование учреждений здравоохранения автономного округа"</t>
  </si>
  <si>
    <t>Пол-ка"Нефтяник"700 пос.мкр.37 (УКС)</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</si>
  <si>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</si>
  <si>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</si>
  <si>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</si>
  <si>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</si>
  <si>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2014-2020 годах» (Лапин О.М.)</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</si>
  <si>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</si>
  <si>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</si>
  <si>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</si>
  <si>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</si>
  <si>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</si>
  <si>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</si>
  <si>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</si>
  <si>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</si>
  <si>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</si>
  <si>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</si>
  <si>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</si>
  <si>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</si>
  <si>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</si>
  <si>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</si>
  <si>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</si>
  <si>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Государственная программа Ханты-Мансийского автономного округа – Югры «Информационное общество Ханты-Мансийского автономного округа – Югры на 2014-2020 годы» (Артемьева Н.П.)</t>
  </si>
  <si>
    <t>17.</t>
  </si>
  <si>
    <t>17.1.</t>
  </si>
  <si>
    <t>17.1.1</t>
  </si>
  <si>
    <t>18.</t>
  </si>
  <si>
    <t>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(Сафиоллин А.М.)</t>
  </si>
  <si>
    <t>19.</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</si>
  <si>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(Сафиоллин А.М.)</t>
  </si>
  <si>
    <t>22.</t>
  </si>
  <si>
    <t>22.1.</t>
  </si>
  <si>
    <t>22.1.1.</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</si>
  <si>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</si>
  <si>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</si>
  <si>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</si>
  <si>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10.1.</t>
  </si>
  <si>
    <t>10.1.1.</t>
  </si>
  <si>
    <t>10.1.2.</t>
  </si>
  <si>
    <t>9.1.</t>
  </si>
  <si>
    <t>9.1.1.</t>
  </si>
  <si>
    <t>Реализация мероприятий не запланирована</t>
  </si>
  <si>
    <t>10.1.3.</t>
  </si>
  <si>
    <t>Организация отдыха и оздоровления детей, проживающих в муниципальных образованиях автономного округа (субсидии и субвенции местным бюджетам)</t>
  </si>
  <si>
    <t>10.1.3.1.</t>
  </si>
  <si>
    <t>10.1.3.2.</t>
  </si>
  <si>
    <t>Организация питания детей школьного возраста в оздоровительных лагерях с дневным пребыванием детей (ДО+ДКМПиС)</t>
  </si>
  <si>
    <t>Строительство (реконструкция) объектов, предназначенных для размещения детских загородных         
оздоровительных учреждений (ДАиГ)</t>
  </si>
  <si>
    <t>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(ДАиГ)</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</si>
  <si>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</si>
  <si>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</si>
  <si>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</si>
  <si>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</si>
  <si>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Модернизация программно-аппаратных комплексов общедоступных библиотек Югры (приобретение оборудования) (ДКМПиС)</t>
  </si>
  <si>
    <t>Обеспечение сохранения музейного фонда Югры (реставрация и консервация музейных фондов) (ДКМПиС)</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</si>
  <si>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</si>
  <si>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</si>
  <si>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</si>
  <si>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</si>
  <si>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</si>
  <si>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</si>
  <si>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</si>
  <si>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 xml:space="preserve">2.2.1. </t>
  </si>
  <si>
    <t>2.3.</t>
  </si>
  <si>
    <t xml:space="preserve">2.3.1. </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</si>
  <si>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</si>
  <si>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</si>
  <si>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</si>
  <si>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Детский сад "Золотой ключик" (ДАиГ)</t>
  </si>
  <si>
    <t>9.2.</t>
  </si>
  <si>
    <t>9.2.1.</t>
  </si>
  <si>
    <t>Подпрограмма IV "Допризывная подготовка молодежи"</t>
  </si>
  <si>
    <t>Создание информационной базы "Солдат Отечества" (ДКМПиС)</t>
  </si>
  <si>
    <t>19.1.</t>
  </si>
  <si>
    <t>19.1.1.</t>
  </si>
  <si>
    <t>Предоставление субсидии бюджетам  муниципальных      
образований автономного округа на содействие местному самоуправлению в  развитии  исторических и иных местных традиций (ДКМПиС)</t>
  </si>
  <si>
    <t>Подпрограмма II «Поддержание устойчивого исполнения бюджетов муниципальных образований автономного округа»</t>
  </si>
  <si>
    <t>12.1.2.</t>
  </si>
  <si>
    <t>2.1.6.</t>
  </si>
  <si>
    <t>Осуществление отдельных гос. полномочий, переданных муниципальным образованиям автономного округа в области архивного дела (УБУиО)</t>
  </si>
  <si>
    <t>2.1.6.1.</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</si>
  <si>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</si>
  <si>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</si>
  <si>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10.2.</t>
  </si>
  <si>
    <t>10.2.1.</t>
  </si>
  <si>
    <t>10.1.1.1.</t>
  </si>
  <si>
    <t>Выплата единовременного пособия при всех формах устройства детей, лишенных родительского попечения, в семью (опека - УБУиО)</t>
  </si>
  <si>
    <t>10.1.3.3.</t>
  </si>
  <si>
    <t>10.1.4.</t>
  </si>
  <si>
    <t>10.1.4.1.</t>
  </si>
  <si>
    <t>10.1.4.2.</t>
  </si>
  <si>
    <t>Организация отдыха и оздоровления детей, проживающих в автономном округе, в организациях отдыха и оздоровления, действующих в автономном округе, а также расположенных в климатически благоприятных регионах России (субвенции местным бюджетам) (ДО)</t>
  </si>
  <si>
    <t>Организация отдыха и оздоровления детей-сирот и детей, оставшихся без попечения родителей, лиц из их числа, проживающих в автономном округе, в организациях отдыха и оздоровления, действующих в автономном округе, а также расположенных в климатически благоприятных регионах России (субвенции местным бюджетам) (ДО)</t>
  </si>
  <si>
    <t>10.1.1.2.</t>
  </si>
  <si>
    <t>Дополнительные меры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 (опека - УБУиО)</t>
  </si>
  <si>
    <t xml:space="preserve">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t>
  </si>
  <si>
    <t>10.2.2.</t>
  </si>
  <si>
    <t>7.1.</t>
  </si>
  <si>
    <t xml:space="preserve">Подпрограмма 1 "Создание условий для обеспечения качественными коммунальными услугами" </t>
  </si>
  <si>
    <t>7.1.1.</t>
  </si>
  <si>
    <t>Предоставление субсидии на реконструкцию, расширение, модернизацию, строительство объектов коммунального комплекса (ДГХ)</t>
  </si>
  <si>
    <t>Канализационный коллектор от КНС-12(7) (ДГХ)</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</si>
  <si>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</si>
  <si>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Сети тепловодоснабжения, водоснабжения от ж.д. пр. Первопроходцев,2 до  ул. Геологическая,18/1 в мкр.25 (ДГХ)</t>
  </si>
  <si>
    <t>7.2.</t>
  </si>
  <si>
    <t xml:space="preserve">Подпрограмма 2 "Содействие проведению капитального ремонта многоквартирных домов" </t>
  </si>
  <si>
    <t>7.2.1.</t>
  </si>
  <si>
    <t>Содействие проведению капитального ремонта многоквартирных домов(ДГХ)</t>
  </si>
  <si>
    <t>7.3.</t>
  </si>
  <si>
    <t>Подпрограмма 3 "Поддержка частных инвестиций в жилищно-коммунальном комплексе"</t>
  </si>
  <si>
    <t>7.3.1.</t>
  </si>
  <si>
    <t>Предоставление субсидии на возмещение части затрат на уплату процентов по привлекаемым заемным средствам (ДГХ)</t>
  </si>
  <si>
    <t>7.4.</t>
  </si>
  <si>
    <t>Подпрограмма 4 "Обеспечение равных прав потребителей на получение энергетических ресурсов"</t>
  </si>
  <si>
    <t>7.4.1.</t>
  </si>
  <si>
    <t>Предоставление субсидии на возмещение части затрат на уплату процентов по привлекаемым заемным средствам на оплату задолженности на энергоресурсы (ДГХ)</t>
  </si>
  <si>
    <t>Предоставление субвенции на возмещение недополученных доходов организациям, осуществляющим реализацию населению сжиженного газа (ДГХ)</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</si>
  <si>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</si>
  <si>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</si>
  <si>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Внедрение частотных преобразователей на насосном оборудовании водозаборных сооружений  (ДГХ)</t>
  </si>
  <si>
    <t>Установка энергоэкономичного и надежного оборудования на водозаборных сооружениях (ДГХ)</t>
  </si>
  <si>
    <t>Реконструкция котельных установок. В том числе: реконструкция котельного оборудования (ДГХ)</t>
  </si>
  <si>
    <t>Техническое перевооружение магистральных тепловых сетей на основе современных технологий (ДГХ)</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</si>
  <si>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 (ДГХ)</t>
  </si>
  <si>
    <t xml:space="preserve">4. </t>
  </si>
  <si>
    <t>4.1.</t>
  </si>
  <si>
    <t>Обеспечение страхования муниципального имущества (ДИЗО)</t>
  </si>
  <si>
    <t>21.</t>
  </si>
  <si>
    <t>Заключение соглашения не предусмотрено.</t>
  </si>
  <si>
    <t>21.1.</t>
  </si>
  <si>
    <t>Государственная поддержка развития растениеводства (ДИЗО)</t>
  </si>
  <si>
    <t>21.2.</t>
  </si>
  <si>
    <t xml:space="preserve"> Государственная поддержка развития животноводства (ДИЗО)</t>
  </si>
  <si>
    <t>21.3.</t>
  </si>
  <si>
    <t xml:space="preserve"> Государственная поддержка рыбохозяйственного комплекса (ДИЗО)</t>
  </si>
  <si>
    <t>21.4.</t>
  </si>
  <si>
    <t>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(ДИЗО)</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</si>
  <si>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(ДГХ)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t>
    </r>
  </si>
  <si>
    <t>8.1.</t>
  </si>
  <si>
    <t>8.1.4.</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</si>
  <si>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</si>
  <si>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</si>
  <si>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Проведение  образовательных мероприятий для субъектов малого и среднего предпринимательства и иных организаций (ДЭП)</t>
  </si>
  <si>
    <t>Стимулирование развития молодежного предпринимательства (ДЭП)</t>
  </si>
  <si>
    <t xml:space="preserve"> Совершенствование механизмов финансовой поддержки (ДЭП)</t>
  </si>
  <si>
    <t xml:space="preserve"> 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</si>
  <si>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 xml:space="preserve">Оказание финансовой поддержки субъектам, осуществляющим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представленным консалтинговым услугам </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</si>
  <si>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</si>
  <si>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</si>
  <si>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</si>
  <si>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</si>
  <si>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</si>
  <si>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</si>
  <si>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</si>
  <si>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 xml:space="preserve">1. </t>
  </si>
  <si>
    <t>1.1.</t>
  </si>
  <si>
    <t>Подпрограмма I "Содействие трудоустройству граждан"</t>
  </si>
  <si>
    <t>1.1.1.</t>
  </si>
  <si>
    <t>1.1.2.</t>
  </si>
  <si>
    <t>1.2.</t>
  </si>
  <si>
    <t>Подпрограмма III "Улучшение условий охраны труда в автономном округе"</t>
  </si>
  <si>
    <t>1.2.1.</t>
  </si>
  <si>
    <t>Подпрограмма III"Содействие развитию жилищного строительства"</t>
  </si>
  <si>
    <t>Ликвидация и расселение приспособленных для проживания строений (ДАиГ)</t>
  </si>
  <si>
    <t>Инженерные сети в посёлке Снежный (УКС)</t>
  </si>
  <si>
    <t>Магистральный водовод в ВЖР от ул.9П (Нефтеюганское шоссе) по ул.Рационализаторов до ВК-сущ (ДАиГ)</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</si>
  <si>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 (ДАиГ)</t>
  </si>
  <si>
    <t>Застройка микрорайона 48, Инженерные сети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</si>
  <si>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</si>
  <si>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</si>
  <si>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</si>
  <si>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Возмещение части затрат в связи с предоставлением учителям общеобразовательных организаций ипотечного кредита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</si>
  <si>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</si>
  <si>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ВОВ (ДАиГ)</t>
  </si>
  <si>
    <t>15.1</t>
  </si>
  <si>
    <t>Подпрограмма  "Развитие системы обращения с отходами производства и потребления в ХМАО-Югре"</t>
  </si>
  <si>
    <t>15.1.1.</t>
  </si>
  <si>
    <t>Расширение полигона твёрдых бытовых отходов в г. Сургуте (УПиЭ)</t>
  </si>
  <si>
    <t>6.1.</t>
  </si>
  <si>
    <t>Подпрограмма "Профилактика правонарушений"</t>
  </si>
  <si>
    <t>6.1.1.</t>
  </si>
  <si>
    <t>6.1.2.</t>
  </si>
  <si>
    <t>6.1.3.</t>
  </si>
  <si>
    <t>Субвенция на осуществление полномочий по созданию и обеспечению деятельности административных комиссий (УБУиО)</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</si>
  <si>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</si>
  <si>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</si>
  <si>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</si>
  <si>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</si>
  <si>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Субсидии муниципальным образованиям на софинансирование расходных обязательств (ДКМПиС)</t>
  </si>
  <si>
    <t>9.1.2.</t>
  </si>
  <si>
    <t>9.1.3.</t>
  </si>
  <si>
    <t>9.1.4.</t>
  </si>
  <si>
    <t>9.1.5.</t>
  </si>
  <si>
    <t>9.1.6.</t>
  </si>
  <si>
    <t>9.1.7.</t>
  </si>
  <si>
    <t>Строительство объектов дошкольного образования</t>
  </si>
  <si>
    <t>9.1.8.</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</si>
  <si>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</si>
  <si>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</si>
  <si>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</si>
  <si>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</si>
  <si>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Субвенции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  (компенсации части родительской платы за присмотр и уход за детьми) (ДО)</t>
  </si>
  <si>
    <t xml:space="preserve">Субвенции на информационное обеспечение общеобразовательных учреждений (доступ к образовательным ресурсам сети «Интернет») (ДО) </t>
  </si>
  <si>
    <t>8.1.1.</t>
  </si>
  <si>
    <t>8.1.2.</t>
  </si>
  <si>
    <t>8.1.3.</t>
  </si>
  <si>
    <t>8.1.4.1.</t>
  </si>
  <si>
    <t>8.1.4.2.</t>
  </si>
  <si>
    <t>8.1.4.3.</t>
  </si>
  <si>
    <t>8.1.4.4.</t>
  </si>
  <si>
    <t>8.1.4.5.</t>
  </si>
  <si>
    <t>8.1.4.6.</t>
  </si>
  <si>
    <t>8.1.4.7.</t>
  </si>
  <si>
    <t>8.1.4.8.</t>
  </si>
  <si>
    <t>8.1.4.9.</t>
  </si>
  <si>
    <t>21.5.</t>
  </si>
  <si>
    <t>Всего по программам 
Ханты-Мансийского автономного округа - Югры</t>
  </si>
  <si>
    <t>7.4.2.</t>
  </si>
  <si>
    <t>7.4.3.</t>
  </si>
  <si>
    <t>7.4.4.</t>
  </si>
  <si>
    <t>7.4.5.</t>
  </si>
  <si>
    <t>7.4.6.</t>
  </si>
  <si>
    <t>7.4.7.</t>
  </si>
  <si>
    <t>7.4.8.</t>
  </si>
  <si>
    <t>7.4.9.</t>
  </si>
  <si>
    <t>7.4.10.</t>
  </si>
  <si>
    <t>7.1.1.1.</t>
  </si>
  <si>
    <t>7.1.2.1.</t>
  </si>
  <si>
    <t>Субвенция на осуществление полномочий по государственной регистрации актов гражданского состояния (ЗАГС - УБУиО)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</si>
  <si>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</si>
  <si>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</si>
  <si>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(ДГХ,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</si>
  <si>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</si>
  <si>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Ожидаемый остаток средств за 2014 год</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</si>
  <si>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</si>
  <si>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</si>
  <si>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(ДАиГ)</t>
  </si>
  <si>
    <t>Приобретения жилья (Обеспечение жильем граждан и формирование маневренного жилищного фонда) (ДАиГ)</t>
  </si>
  <si>
    <t>Обеспечение жилыми помещениями детей- сирот и детей, оставшихся без попечения родителей, лиц из 
числа детей-сирот и детей, оставшихся без попечения родителей (субвенции местным бюджетам) (ДИиЗО)</t>
  </si>
  <si>
    <t>(тыс. руб.)</t>
  </si>
  <si>
    <t>23.1.</t>
  </si>
  <si>
    <t>23.1.1.</t>
  </si>
  <si>
    <t>23.1.2.</t>
  </si>
  <si>
    <t>23.1.3.</t>
  </si>
  <si>
    <t>23.1.4.</t>
  </si>
  <si>
    <t>23.1.5.</t>
  </si>
  <si>
    <t>23.1.6.</t>
  </si>
  <si>
    <t>23.1.7.</t>
  </si>
  <si>
    <t>23.2.</t>
  </si>
  <si>
    <t>23.2.1.</t>
  </si>
  <si>
    <t>23.2.2.</t>
  </si>
  <si>
    <t>23.2.3.</t>
  </si>
  <si>
    <t>23.2.4.</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</si>
  <si>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</si>
  <si>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(Базаров В.В.)</t>
  </si>
  <si>
    <t>Заключено соглашение от 10.02.2014 № 17-10-2853/4 о софинансировании и реализации мероприятий государственной программы ХМАО - Югры  «Обеспечение прав и законных интересов населения Ханты-Мансийского автономного округа – Югры в отдельных сферах жизнедеятельности в 2014-2020 годах» между Департаментом внутренней политики ХМАО-Югры  и Администрацией города.</t>
  </si>
  <si>
    <t>Заключено соглашение от 28.02.2014 № С-84/14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и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t>
  </si>
  <si>
    <t>Округом утверждена программа капитального ремонта общего имущества в многоквартирных домах в феврале 2014 года. Формирование и утверждение краткосрочного плана реализации указанной программы предусмотрено в марте-апреле 2014 года.  
Работы запланированы на 3,4 кварталы 2014 года.</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</si>
  <si>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(ДГХ) </t>
  </si>
  <si>
    <r>
      <t xml:space="preserve">Снижение рисков и смягчение последствий чрезвычайных ситуаций природного и техногенного характера на территории Ханты-Мансийского автономного округа - Югры (ГОиЧС)
</t>
    </r>
    <r>
      <rPr>
        <sz val="18"/>
        <rFont val="Times New Roman"/>
        <family val="1"/>
        <charset val="204"/>
      </rPr>
      <t>Создание общественных спасательных постов в местах массового отдыха людей на водных объектах</t>
    </r>
  </si>
  <si>
    <t>Спорт.комп.с плав.бас.50м г. Сургут (УКС)</t>
  </si>
  <si>
    <t>Заключено 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между КУ ХМАО-Югры "Сургутский Центр занятости населения" и Администрацией города.</t>
  </si>
  <si>
    <t>7.3.2.</t>
  </si>
  <si>
    <t>7.4.11.</t>
  </si>
  <si>
    <t xml:space="preserve">Премирование работников (УБУиО) </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</si>
  <si>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производится по мере поступления заявлений.</t>
  </si>
  <si>
    <t>Подпрограмма II "Дополнительные мероприятия в области занятости  населения"</t>
  </si>
  <si>
    <t>Содействие в трудоустройстве незанятых инвалидов на оборудование (оснащенные) для них рабочие места (ДКМПиС)</t>
  </si>
  <si>
    <t>1.3.</t>
  </si>
  <si>
    <t>1.3.1.</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</si>
  <si>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(ДО+ДКМПиС)</t>
  </si>
  <si>
    <t>Организация проведения оплачиваемых общественных работ для не занятых трудовой деятельностью и безработных граждан (ДО+ДКМПиС)</t>
  </si>
  <si>
    <t xml:space="preserve">Заключено соглашение от 07.04.2014 №7 о сотрудничестве в сфере реализации государственных программ ХМАО – Югры  между Департаментом культуры ХМАО - Югры и Администрацией города.
</t>
  </si>
  <si>
    <t xml:space="preserve">Соглашение от 09.05.2012 о представлении субсидии из бюджета ХМАО-Югры на страхование муниципального имущества  между Департаментом по управлению муниципальным имуществом ХМАО-Югры  и муниципальным образованием действует до 31.12.2016 года.
Заключено дополнительное соглашение от 21.04.2014 №1 между Департаментом по  управлению государственным имуществом ХМАО - Югры и Администрацией города. </t>
  </si>
  <si>
    <t>17.1.2.</t>
  </si>
  <si>
    <t>Подпрограмма "Развитие малого и среднего предпринимательства" (ДЭП)</t>
  </si>
  <si>
    <t>Объездная автодорога в обход ГРЭС-1 и ГРЭС-2 (УКС)</t>
  </si>
  <si>
    <t>Субвенция на осуществление полномочий по государственному управлению охраной труда (ДЭП - УБУиО)</t>
  </si>
  <si>
    <t>Подпрограмма «Казачество»</t>
  </si>
  <si>
    <t>9.1.9.</t>
  </si>
  <si>
    <t>9.1.10.</t>
  </si>
  <si>
    <t>9.1.11.</t>
  </si>
  <si>
    <t>9.1.12.</t>
  </si>
  <si>
    <t>9.1.13.</t>
  </si>
  <si>
    <t>9.1.14.</t>
  </si>
  <si>
    <t>Конкурсы на получение денежного поощрения лучших педагогов и образовательных организаций (ДО)</t>
  </si>
  <si>
    <t>Конкурсная документация находится на стадии размещения в системе муниципального заказа, освоение планируется в 3, 4 кварталах 2014 года</t>
  </si>
  <si>
    <t>Поощрение лучших учащихся образовательных организаций, расположенных на территории автономного округа, в том числе награжденных золотой и серебряной медалями "За особые успехи в обучении" (ДО)</t>
  </si>
  <si>
    <t>Комплектование вариативных групп дошкольного образования, групп присмотра и ухода, современным оборудованием, учебно методическими комплексами, инвентарем (ДО)</t>
  </si>
  <si>
    <t>Проведение независимой государственной (итоговой) аттестации выпускников, в том числе в новой форме (9 классы) и в форме единого государственного экзамена, и других процедур оценки качества образования (ДО)</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</si>
  <si>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(УБУиО)</t>
  </si>
  <si>
    <t>8.2.</t>
  </si>
  <si>
    <t>8.2.1.</t>
  </si>
  <si>
    <t>8.2.2.</t>
  </si>
  <si>
    <t>Подпрограмма "Совершенствование государственного и муниципального управления" (МФЦ)</t>
  </si>
  <si>
    <t>Развитие многофункциональных центров предоставления государственных и муниципальных услуг (приобретение оборудования для МФЦ г. Сургута)</t>
  </si>
  <si>
    <t>Осуществлена выплата единовременного пособия при всех формах устройства детей, лишенных родительского попечения, в семью в полном объеме.</t>
  </si>
  <si>
    <t>9.1.15.</t>
  </si>
  <si>
    <t xml:space="preserve">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"Детский сад "Золотой ключик").
</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</si>
  <si>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</si>
  <si>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9.1.16.</t>
  </si>
  <si>
    <t>Поддержка и развитие системы региональных инновационных, стажировочных и пилотных площадок (ДО)</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</si>
  <si>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"Спорт.комп.с плав.бас.50 м г. Сургут").
Соглашение по мероприятию "Субсидии муниципальным образованиям на софинансирование расходных обязательств" государственной программы  в муниципальное образование не поступало.</t>
  </si>
  <si>
    <t>Рекультивация полигона твёрдых бытовых отходов 1 очереди (УПиЭ)</t>
  </si>
  <si>
    <t>15.1.2.</t>
  </si>
  <si>
    <r>
      <t xml:space="preserve">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"Расширение полигона твёрдых бытовых отходов в г. Сургуте").
</t>
    </r>
    <r>
      <rPr>
        <sz val="18"/>
        <rFont val="Times New Roman"/>
        <family val="1"/>
        <charset val="204"/>
      </rPr>
      <t xml:space="preserve">
</t>
    </r>
  </si>
  <si>
    <t>Субсидия местным бюджетам на строительство (реконструкцию), капитальный ремонт и ремонт автомобильных дорог общего пользования местного значения)  (ДГХ, ДФ)</t>
  </si>
  <si>
    <t>Поддержка казачьих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</si>
  <si>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Организация и проведение мероприятий 
по развитию одаренных детей (олимпиады, конкурсы, форумы, профильные смены, учебно-тренировочные сборы и др.) (ДО)</t>
  </si>
  <si>
    <t>Укрепление комплексной безопасности муниципальных образовательных организаций (ДО)</t>
  </si>
  <si>
    <t>Обеспечение комплексной безопасности муниципальных образовательных организаций (ДГХ)</t>
  </si>
  <si>
    <t>Дополнительные гарантии прав на имущество и жилые помещения для детей-сирот и детей,     
оставшихся без попечения родителей, лиц из их числа детей-сирот и детей, оставшихся без попечения родителей (субвенции местным бюджетам) 
(опека - УБУиО)</t>
  </si>
  <si>
    <t>Предоставление субсидий муниципальным образованиям для создания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материального стимулирования граждан, участвующих в охране общественного порядка, пресечения преступлений и иных правонарушений (Наш город)</t>
  </si>
  <si>
    <t>Дополнительные ассигнования доведены приказом ДФ от 26.05.2014 №79-П. Ожидаемое исполнение 3-4 квартал 2014 года.</t>
  </si>
  <si>
    <t>Ожидаемый % исполнения</t>
  </si>
  <si>
    <t xml:space="preserve">Заключен договор с ДЭР ХМАО №27 от 07.04.2014 о предоставлении субсидии из бюджета Ханты-Мансийского автономного округа – Югры на реализацию подпрограммы «Развитие малого и среднего предпринимательства». 
Заключено соглашение № 43 от 23.04.2014 о предоставлении субсидии из бюджета ХМАО-Югры бюджетам МО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Депэкономики ХМАО - Югры и Администрацией города. 
Заключено соглашение № 16 от 24.03.2014 о предоставлении субсидии на развитие многофункциональных центров предоставления государственных и муниципальных услуг между Депэкономики ХМАО - Югры и Администрацией города. </t>
  </si>
  <si>
    <r>
      <t xml:space="preserve">Заключено соглашение от 14.03.2014 № 2 между департаментом строительства ХМАО-Югры и Администрацией города.
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"Инженерные сети в посёлке Снежный",
- "Магистральный водовод в ВЖР от ул.9П (Нефтеюганское шоссе) по ул.Рационализаторов до ВК-сущ"). 
</t>
    </r>
    <r>
      <rPr>
        <sz val="18"/>
        <rFont val="Times New Roman"/>
        <family val="2"/>
        <charset val="204"/>
      </rPr>
      <t xml:space="preserve">
Соглашение по мероприятиям "Улучшение жилищных условий молодых семей в соответствии с федеральной целевой программой "Жилище", "Возмещение части затрат в связи с предоставлением учителям общеобразовательных организаций ипотечного кредита",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государственной программы в муниципальное образование не поступало.</t>
    </r>
  </si>
  <si>
    <t xml:space="preserve">Заключено соглашение от 31.12.2013 № 17-10-2912/14 о совместной реализации государственных программ на территории ХМАО-Югры между Департаментом образования и молодежной политики ХМАО - Югры и Администрацией города. </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</si>
  <si>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</si>
  <si>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</si>
  <si>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Неизрасходованные средства в сумме 181,3 тыс. руб. запланированы на реализацию мероприятия "Реставрация и консервация музейных фондов" в ноябре 2014 года.</t>
  </si>
  <si>
    <t xml:space="preserve">На основании письма Департамента физической культуры и спорта Ханты-Мансийского автономного округа – Югры от 24.09.2013 № 19-исх-3252 была предусмотрена доля софинансирования программы на 2014 год в сумме 475,88 тыс. руб. 
Расходование средств возможно после доведения средств на 2014 год из бюджета автономного округа. </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</si>
  <si>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(нераспределенные субсидии на софинансирование объектов капитального строительства). 
Нераспределенную субсидию предложено направить на объекты капитального ремонта. 
Подписано дополнительное соглашение № 1 от 04.04.2014 к Соглашению № 27 от 31.03.2014 о  предоставлении в 2014 году субсидии из бюджета ХМАО – Югры на софинансирование дорожных работ, предусмотренных задачей 3 подпрограммы VI «Дорожное хозяйство» государственной программы «Развитие транспортной системы Ханты-Мансийского автономного округа - Югры на 2014-2020 годы».</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</si>
  <si>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"'Поликлиника "Нефтяник" 700 пос.мкр.37"). 
На заседании Думы города от 30.04.2014 № 500-V ДГ перераспределены средства из муниципальной программы "Развитие МТБ учреждений здравоохранения" в муниципальную программу  «Управление муниципальным имуществом и земельными ресурсами в городе Сургуте на 2014 - 2016 годы».</t>
  </si>
  <si>
    <t xml:space="preserve">Проектно-изыскательские работы выполняются в соответствии с заключенным МК с  ООО "Юградорпроект" № 10/П-2013 от 01.07.2013. Сумма по контракту 
6 714,2 тыс. руб. (в 2013 году выполнено на сумму 3 357,1 тыс. руб.). Срок выполнения работ по контракту - 30.09.2014 года. </t>
  </si>
  <si>
    <t xml:space="preserve">По состоянию на 01.07.2014 потребность в приобретение жилых помещений отсутствует. 
На основании справки ДФ ХМАО-Югры  от 23.04.2014 № 500/07/71 уменьшены объемы субсидий федерального (на сумму 4 389,2 тыс. руб.) и окружного  (на сумму  1 341,2 тыс. руб.) бюджетов. Средства сняты решением Думы города от 26.06.2014  № 541-V ДГ. </t>
  </si>
  <si>
    <t>3.1.</t>
  </si>
  <si>
    <t xml:space="preserve">3.1.1. </t>
  </si>
  <si>
    <t>6.1.4.</t>
  </si>
  <si>
    <t>Предоставление субсидии на благоустройство придомовых территорий (ДГХ)</t>
  </si>
  <si>
    <t>Работы выполнены собственными силами: закуплено оборудование и произведён монтаж насосов. Мероприятие выполнено - 100%.</t>
  </si>
  <si>
    <t>Средства были включены в бюджетную роспись управления бюджетного учета и отчетности 02.04.2014. Исполнение мероприятия 100%.</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</si>
  <si>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В департамент природных ресурсов и несырьевого сектора экономики направлено письмо от 28.03.2014  № 07-01-14-4617/14-0 с предложением о снятии бюджетных ассигнований по данному мероприятию в связи с отсутствием заявлений о предоставлении субсидии, либо о перераспределении средств на мероприятие "Государственная поддержка рыбохозяйственного комплекса". 
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21.07.2014. Переутверждение плановых назначений будет произведено на очередном заседании Думы города о внесении изменений в бюджет.</t>
  </si>
  <si>
    <t>Субсидия на софинансирование расходных обязательств местных бюджетов, возникающих при выполнении полномочий органов местного самоуправления по созданию условий для осуществления присмотра и ухода за детьми-инвалидами (ДО)</t>
  </si>
  <si>
    <t>Развитие материально-технической базы профильных классов (милицейские (полицейские), кадетские классы (ДО)</t>
  </si>
  <si>
    <t>9.1.17.</t>
  </si>
  <si>
    <t>9.1.17.1.</t>
  </si>
  <si>
    <t>На реализацию мероприятий 8.1.4.7. - 8.1.4.9. городскому округу город Сургут согласовано предоставление субсидии в сумме 5 700 тыс. руб., при этом 894,3 тыс. руб. из средств бюджета автономного округа уже доведены до муниципального образования на основании договора № 27 от 07.04.2014, а основная сумма 4 805,7 тыс. руб. из средств федерального бюджета не доведена. Для уточнения доведенной суммы и сроков ее предоставления направлено письмо в ДЭР ХМАО-Югры от 29.05.14. № 05-02-2093/14. Письмом от 22.07.2014 №22-Исх-5719 ДЭР ХМАО-Югры сообщили, что подписание договоров между ДЭР ХМАО-Югры и МО о предоставлении средств планируется в 3 квартале 2014 года.</t>
  </si>
  <si>
    <r>
      <t xml:space="preserve"> Аукцион на выполнение строительно-монтажных работ проведен в декабре 2013 года, победитель ООО "СУ-14". ООО "Комплект сервис" подана жалоба в ФАС на действия аукционной комиссии. Выдано предписание об аннулировании результатов торгов. ООО "СУ-14" подало иск об оспаривании предписания. Предварительное судебное заседание состоялось 03.03.2014 года, однако антимонопольный орган не обеспечил явку представителя. Судебное заседание назначенное на 03.04.2014 года состоялось. ООО "СУ-14" обратилось в Арбитражный суд ХМАО-Югры с исковым заявлением о понуждении заказчика заключить муниципальный контракт в соответствии с протоколом подведения итогов открытого аукциона в эл. форме от 04.12.2013 года № ЭГА/2.  Дело № А75-3882/2014 рассмотрено </t>
    </r>
    <r>
      <rPr>
        <b/>
        <sz val="18"/>
        <rFont val="Times New Roman"/>
        <family val="1"/>
        <charset val="204"/>
      </rPr>
      <t>02.06.201</t>
    </r>
    <r>
      <rPr>
        <sz val="18"/>
        <rFont val="Times New Roman"/>
        <family val="2"/>
        <charset val="204"/>
      </rPr>
      <t xml:space="preserve">4, вынесено решение о </t>
    </r>
    <r>
      <rPr>
        <b/>
        <sz val="18"/>
        <rFont val="Times New Roman"/>
        <family val="1"/>
        <charset val="204"/>
      </rPr>
      <t>признании  аукциона состоявшимся</t>
    </r>
    <r>
      <rPr>
        <sz val="18"/>
        <rFont val="Times New Roman"/>
        <family val="2"/>
        <charset val="204"/>
      </rPr>
      <t>. В связи с тем, что УФАС ХМАО-Югры подана апелляционная жалоба от 28.04.2014 №03/ВБ-1787  производство по делу ООО "СУ-14" о понуждении Заказчика заключить муниципальный кон</t>
    </r>
    <r>
      <rPr>
        <sz val="18"/>
        <rFont val="Times New Roman"/>
        <family val="1"/>
        <charset val="204"/>
      </rPr>
      <t xml:space="preserve">тракт приостановлено до разрешения дела апелляционной инстанции.   </t>
    </r>
    <r>
      <rPr>
        <b/>
        <sz val="18"/>
        <rFont val="Times New Roman"/>
        <family val="1"/>
        <charset val="204"/>
      </rPr>
      <t xml:space="preserve">23.07.2014 </t>
    </r>
    <r>
      <rPr>
        <sz val="18"/>
        <rFont val="Times New Roman"/>
        <family val="2"/>
        <charset val="204"/>
      </rPr>
      <t>апелляционная жалоба УФАС ХМАО-Югры рассмотрена восьмым Арбитражным судом и</t>
    </r>
    <r>
      <rPr>
        <b/>
        <sz val="18"/>
        <rFont val="Times New Roman"/>
        <family val="1"/>
        <charset val="204"/>
      </rPr>
      <t xml:space="preserve"> оставлена без удовлетворения</t>
    </r>
    <r>
      <rPr>
        <sz val="18"/>
        <rFont val="Times New Roman"/>
        <family val="2"/>
        <charset val="204"/>
      </rPr>
      <t xml:space="preserve">, решение Арбитражного суда ХМАО-Югры оставлено без изменения. </t>
    </r>
    <r>
      <rPr>
        <b/>
        <sz val="18"/>
        <rFont val="Times New Roman"/>
        <family val="1"/>
        <charset val="204"/>
      </rPr>
      <t>МКУ "УКС" подано заявление о возобновлении производства по делу</t>
    </r>
    <r>
      <rPr>
        <sz val="18"/>
        <rFont val="Times New Roman"/>
        <family val="2"/>
        <charset val="204"/>
      </rPr>
      <t xml:space="preserve">  №А75-3882/2014г. </t>
    </r>
    <r>
      <rPr>
        <b/>
        <sz val="18"/>
        <rFont val="Times New Roman"/>
        <family val="1"/>
        <charset val="204"/>
      </rPr>
      <t>о понуждении Заказчика заключить муниципальный контракт.</t>
    </r>
    <r>
      <rPr>
        <sz val="18"/>
        <rFont val="Times New Roman"/>
        <family val="2"/>
        <charset val="204"/>
      </rPr>
      <t xml:space="preserve"> Ориентировочная дата рассмотрения дела - </t>
    </r>
    <r>
      <rPr>
        <b/>
        <sz val="18"/>
        <rFont val="Times New Roman"/>
        <family val="1"/>
        <charset val="204"/>
      </rPr>
      <t>11.09.2014г</t>
    </r>
    <r>
      <rPr>
        <sz val="18"/>
        <rFont val="Times New Roman"/>
        <family val="2"/>
        <charset val="204"/>
      </rPr>
      <t xml:space="preserve">. 
</t>
    </r>
    <r>
      <rPr>
        <b/>
        <sz val="18"/>
        <rFont val="Times New Roman"/>
        <family val="1"/>
        <charset val="204"/>
      </rPr>
      <t>По утвержденном</t>
    </r>
    <r>
      <rPr>
        <sz val="18"/>
        <rFont val="Times New Roman"/>
        <family val="2"/>
        <charset val="204"/>
      </rPr>
      <t xml:space="preserve">у Арбитражным судом </t>
    </r>
    <r>
      <rPr>
        <b/>
        <sz val="18"/>
        <rFont val="Times New Roman"/>
        <family val="1"/>
        <charset val="204"/>
      </rPr>
      <t>мировому соглашению</t>
    </r>
    <r>
      <rPr>
        <sz val="18"/>
        <rFont val="Times New Roman"/>
        <family val="2"/>
        <charset val="204"/>
      </rPr>
      <t xml:space="preserve"> между МКУ «Управление капитального строительства» и ООО "СУ-14"</t>
    </r>
    <r>
      <rPr>
        <b/>
        <sz val="18"/>
        <rFont val="Times New Roman"/>
        <family val="1"/>
        <charset val="204"/>
      </rPr>
      <t xml:space="preserve"> будет заключен контракт</t>
    </r>
    <r>
      <rPr>
        <sz val="18"/>
        <rFont val="Times New Roman"/>
        <family val="2"/>
        <charset val="204"/>
      </rPr>
      <t xml:space="preserve"> на выполнение строительно-монтажных работ по объекту «Детский сад "Золотой ключик", ул. Энтузиастов, 51/1 г. Сургута» </t>
    </r>
    <r>
      <rPr>
        <b/>
        <sz val="18"/>
        <rFont val="Times New Roman"/>
        <family val="1"/>
        <charset val="204"/>
      </rPr>
      <t>со сроком выполнения работ с сентября 2014 по декабрь 2015 года.</t>
    </r>
  </si>
  <si>
    <t>Средства в сумме 152 тыс. руб. запланированы на проведение семинара в рамках реализации мероприятия "Деятельность информационно-ресурсного центра по менеджменту качества для учреждений культуры" в сентябре 2014 года.
Экономия в сумме 9,00 тыс. руб. образовалась по факту оплаты авиабилетов к месту прохождения переподготовки и обратно экспертов конкурса Правительства РФ в области качества, а также за счет сокращения продолжительности прохождения переподготовки (с 2-х дней до 1-го дня) и будет направлена на оказание услуг по проведению семинара в рамках обучения менеджменту качества работников учреждения культуры.</t>
  </si>
  <si>
    <t xml:space="preserve">Размещение аукционной документации на приобретение малых архитектурных форм для обустройства и оборудования детской площадки "Забава" на территории ИКЦ "Старый Сургут" осуществлено в июле 2014 года. Исполнение контракта - 4 квартал 2014 года. </t>
  </si>
  <si>
    <t>1. Рассмотрено 30 заявлений на предоставление субсидии субъекту МСП, в том числе:
1. 1. По 18 заявлениям - отказ в оказании финансовой поддержки  (в связи с освоением лимитов бюджетных обязательств, предусмотренных местным бюджетом - 15 заявок; несоответствие условиям получения поддержки - 3 заявки);  
1.2. По 12 заявлениям изданы постановления Администрации города Сургута, подписаны Соглашения. Произведена оплата на сумму 2 292,51 тыс.руб.
2. В настоящее время в работе нет заявлений от субъектов МСП на оказание финансовой поддержки.                                                                                 
3. В целях реализации Программы и оказания финансовой поддержки субъектам МСП ведется информационно-консультационная работа.</t>
  </si>
  <si>
    <t>Информация о реализации государственных программ Ханты-Мансийского автономного округа - Югры
на территории городского округа город Сургут на 01.09.2014 года</t>
  </si>
  <si>
    <t>на 01.09.2014</t>
  </si>
  <si>
    <t>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контракту - 429 464,05 тыс.руб. Срок выполнения работ - 30.11.2015г.
Готовность объекта - 3%. Выполнены: общестроительные работы</t>
  </si>
  <si>
    <t xml:space="preserve">Проведено 134 аукциона на право заключения контракта на приобретение жилых помещений, в том числе:
- 89 аукционов признаны несостоявшимися по причине отсутствия участников,
- 45 аукционов признаны несостоявшимися по причине наличия заявок только от одного участника. 
По итогам согласования с Контрольно-счетной палатой города, муниципальным образованием городской округ город Сургут 28.07.2014, 31.07.2014, 08.08.2014, 20.08.2014 подписаны 45 муниципальных контрактов на приобретение 45 жилых помещений (2 672,59 кв.м., 140 466,27 тыс. руб.) 
90 аукционов будут проведены повторно в сентябре 2014 г.  Предварительно о намерении участвовать в аукционах сообщили:
- ООО ««СеверСтройПартнер» - 9 квартир (654,89 кв.м., 35 466, 21 тыс. руб.), 
- ООО «ЦентрМенеджмент» - 81 квартира (3 786,2 кв.м., 206 526,4 тыс. руб.).
</t>
  </si>
  <si>
    <t>Предусмотрены бюджетные средства, обеспечивающие  долю местного бюджета в размере 10%. 
Согласно п. 8 постановления Правительства ХМАО – Югры от 02.07.2012 № 233-п распределение субсидий между муниципальными образованиями в 2013-2015 годах осуществляется департаментом строительства ХМАО – Югры до 20 января планируемого финансового года в пределах утвержденных ассигнований на реализацию данного мероприятия.
Согласно письму Департамента строительства ХМАО – Югры от 31.03.2014 № 34-Исх-2779 распределение субсидий между муниципальными образованиями на реализацию мероприятий по ликвидации и расселению приспособленных для проживания строений в 2014 году не осуществлялось ввиду отсутствия утвержденных ассигнований на реализацию данного мероприятия в указанном году.
Средства будут предложены к перераспределению на иные направления расходов на заседание Думы в сентябре</t>
  </si>
  <si>
    <r>
      <t xml:space="preserve">
Работы выполняются в соответствии с заключенным  муниципал</t>
    </r>
    <r>
      <rPr>
        <sz val="18"/>
        <rFont val="Times New Roman"/>
        <family val="2"/>
        <charset val="204"/>
      </rPr>
      <t xml:space="preserve">ьным контрактом с единственным исполнителем ЗАО "Природный камень" № 15/2013 от 19.12.2013 на сумму 78 585,74 тыс. руб. Работы по графику производства работ запланированы, в связи с их сезонностью,  на летний период времени.  Срок выполнения работ - 30.09.2014 года.  
Готовность объекта (по первому этапу) - 31%. Выполнены: подготовительные работы, выторфовка, вертикальная планировка (земляные работы). </t>
    </r>
  </si>
  <si>
    <t>Выполнение строительно-монтажных работ производится в соответствии с заключенным МК с  ООО СК "ВОРТ" МК №14/2013 от 26.11.2013.  Сумма по контракту 45 842,29 тыс. руб. Срок выполнения работ - 30.06.2014 года. 
Работы по строительству объекта завершены. Ведется работа по оформлению документации о вводе объекта в эксплуатацию.
Невостребованные средства плана (ХМАО) - 0,24 тыс.руб.</t>
  </si>
  <si>
    <r>
      <t xml:space="preserve">Средства федерального бюджета в рамках данного мероприятия решением Думы города от 26.06.2014  № 541-V ДГ переутверждены.
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- 17  молодых семей в рамках переходящих обязательств сохранили право  на получение социальной выплаты в 2014 году.  Из них: 15 молодых семей получили денежные средства из федерального, окружного и местного бюджетов, </t>
    </r>
    <r>
      <rPr>
        <sz val="18"/>
        <rFont val="Times New Roman"/>
        <family val="1"/>
        <charset val="204"/>
      </rPr>
      <t>2 семьям заявки из уполномоченного банка на перечисление субсидии не поступали.</t>
    </r>
    <r>
      <rPr>
        <sz val="18"/>
        <rFont val="Times New Roman"/>
        <family val="2"/>
        <charset val="204"/>
      </rPr>
      <t xml:space="preserve">
</t>
    </r>
    <r>
      <rPr>
        <sz val="18"/>
        <rFont val="Times New Roman"/>
        <family val="1"/>
        <charset val="204"/>
      </rPr>
      <t>08.08.2014 между Администрацией города Сургута и  Департаментом строительства ХМАО-Юг</t>
    </r>
    <r>
      <rPr>
        <sz val="18"/>
        <rFont val="Times New Roman"/>
        <family val="2"/>
        <charset val="204"/>
      </rPr>
      <t xml:space="preserve">ры заключено соглашение о предоставлении в 2014 году средств федерального бюджета, бюджета ХМАО - Югры бюджету муниципального образования города Сургута на финансирование мероприятия "Улучшение жилищных условий молодых семей в соответствии с федеральной целевой программой "Жилище"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2011 - 2015 годы. В соответствии с данным соглашением предусмотрено:
- из федерального бюджета 1 002,46 тыс. руб., 
- из окружного бюджета 8 520,88 тыс. руб., 
- из средств местного бюджета 501,23 тыс. руб.  Социальную выплату на приобретение (строительство) жилья в рамках указанного соглашения 2014 года получит 12 молодых семей.   </t>
    </r>
  </si>
  <si>
    <r>
      <t xml:space="preserve">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в 2014 году 2 молодых учителя. На 01.09.2014 согласно заявки банка субсидия перечислена одному молодому учителю, по второму молодому учителю заявка с банка в Администрацию города не поступала.   
</t>
    </r>
    <r>
      <rPr>
        <sz val="18"/>
        <rFont val="Times New Roman"/>
        <family val="1"/>
        <charset val="204"/>
      </rPr>
      <t xml:space="preserve">В июле месяце произведен возврат средств в бюджет автономного округа в сумме 418,4 тыс.руб. (данные средства окружного бюджета были предусмотрены под участников 2012 года, в текущем году данные граждане по личному заявлению исключены из участников мероприятия).  </t>
    </r>
  </si>
  <si>
    <r>
      <t>Средства федерального бюджета в рамках данного мероприятия решением Думы города от 26.06.2014  № 541-V ДГ переутверждены.</t>
    </r>
    <r>
      <rPr>
        <sz val="18"/>
        <rFont val="Times New Roman"/>
        <family val="2"/>
        <charset val="204"/>
      </rPr>
      <t xml:space="preserve">
Согласно постановлению Правительства Ханты-Мансийского автономного округа - Югры от 10.10.2006 № 237-п и Списка получателей субсидии в 2014 году по Ханты-Мансийскому округу (утвержденного Департаментом строительства ХМАО), </t>
    </r>
    <r>
      <rPr>
        <b/>
        <sz val="18"/>
        <rFont val="Times New Roman"/>
        <family val="1"/>
        <charset val="204"/>
      </rPr>
      <t>право на получение субсидии за счет средств федерального бюджета предоставлено 45 льготополучателям</t>
    </r>
    <r>
      <rPr>
        <sz val="18"/>
        <rFont val="Times New Roman"/>
        <family val="2"/>
        <charset val="204"/>
      </rPr>
      <t xml:space="preserve">, состоящим на учете в г.Сургуте. В установленном порядке граждане, включенные в список уведомлены о необходимости предоставления документов для принятия решения о выдаче гарантийного письма. 
С начала года согласно личных заявлений и представленных документов </t>
    </r>
    <r>
      <rPr>
        <b/>
        <sz val="18"/>
        <rFont val="Times New Roman"/>
        <family val="1"/>
        <charset val="204"/>
      </rPr>
      <t>выдано 10 гарантийных писем</t>
    </r>
    <r>
      <rPr>
        <sz val="18"/>
        <rFont val="Times New Roman"/>
        <family val="2"/>
        <charset val="204"/>
      </rPr>
      <t xml:space="preserve"> (со сроком действия 90 дней), из них на 01.09.2014:  
- по 2 гарантийным письмам истёк срок действия,
- 1 льготополучатель снят с учёта без предоставления субсидии, т.к. приобрел жилое помещение с нарушением норм Порядка предоставления субсидии из федерального бюджета, 
- 2 льготополучателя получили субсидию, 
- оставшиеся 5 получателей субсидии находятся на стадии заключения договоров купли - продажи жилых помещений.</t>
    </r>
  </si>
  <si>
    <t>Средства ХМАО 1 192,66 тыс.руб. в сумме:
 - 403,0 тыс. руб. поступили в соответствии с соглашением № 16 от 23.04.2014 о предоставлении субсидии на развитие многофункциональных центров предоставления государственных и муниципальных услуг; 
- 789,66 тыс. руб. в порядке возврата в бюджет МО, не использованных в 2013 году, межбюджетных трансфертов, полученных в форме субсидии.
Средства будут исполнены в 4 квартале 2014 года по муниципальным контрактам, заключенным по результатам проведения аукционов, в соответствии с планом-графиком размещения заказов на 2014 год (на поставку офисного и информационного оборудования и диктофонов).</t>
  </si>
  <si>
    <r>
      <t xml:space="preserve">Заключено соглашение № 43 от 23.04.2014 о предоставлении субсидии из бюджета ХМАО-Югры бюджетам МО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Депэкономики ХМАО - Югры и Администрацией города.  
Средства поступили в соответствии с уведомлением ДФ Администрации города Сургута справка №500/07/02 от 06.05.2014 г., изменение бюджетной сметы утверждено решением Думы города от 26.06.2014 № 541-V ДГ. 
</t>
    </r>
    <r>
      <rPr>
        <b/>
        <sz val="18"/>
        <rFont val="Times New Roman"/>
        <family val="1"/>
        <charset val="204"/>
      </rPr>
      <t>Средства исполнены в полном объеме</t>
    </r>
    <r>
      <rPr>
        <sz val="18"/>
        <rFont val="Times New Roman"/>
        <family val="1"/>
        <charset val="204"/>
      </rPr>
      <t xml:space="preserve">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t>
    </r>
  </si>
  <si>
    <t>Кассовый план 9 мес. - 4 759,43 тыс.руб. Произведена выплата заработной платы за январь-июль и первую половину августа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</si>
  <si>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9 мес. - 22 605,58 тыс. руб. Произведена выплата заработной платы за январь-июль и первую половину августа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</si>
  <si>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9 мес. - 7 984,32 тыс.руб. Произведена выплата заработной платы за январь-июль и первую половину августа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</si>
  <si>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9 мес. - 52 903,84 тыс.руб. Произведена выплата заработной платы за январь-июль и первую половину августа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</si>
  <si>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 11/П-2013 от 03.07.13. Сумма по контракту 3 345,19 тыс. руб. (в 2013 году выполнено работ на сумму  1 672,6 тыс. руб.). Срок выполнения работ - 03.06.2014 года. Работы по II этапу рабочей документации выполнены  Договор на проведение госэкспертизы не заключен в связи с тем, что земельный участок запроектированный под объект сформирован не в полном объеме. Проведение госэкспертизы на сумму 373,23 тыс.руб. планируется в 2015 году. Проводится работа по расторжению контракта.</t>
  </si>
  <si>
    <r>
      <rPr>
        <u/>
        <sz val="18"/>
        <rFont val="Times New Roman"/>
        <family val="1"/>
        <charset val="204"/>
      </rPr>
      <t>Департамент финансов.</t>
    </r>
    <r>
      <rPr>
        <sz val="18"/>
        <rFont val="Times New Roman"/>
        <family val="2"/>
        <charset val="204"/>
      </rPr>
      <t xml:space="preserve">
В соответствии с решением Думы города от 27.12.13 № 455-V ДГ "О бюджете городского округа город Сургут на 2014 год и плановый период 2015-2016 годов" средства зарезервированы в бюджетной росписи департамента финансов в сумме 970,5 тыс. руб. Согласно письмам КУ ХМАО-Югры "Сургутский Центр занятости населения" "О распределении финансовых средств" и на основании приказов департамента финансов "Об изменении в сводной бюджетной росписи, лимитов бюджетных обязательств и кассового плана" средства перемещены на учреждения  образования, молодежной политики для их использования.</t>
    </r>
  </si>
  <si>
    <r>
      <rPr>
        <u/>
        <sz val="18"/>
        <rFont val="Times New Roman"/>
        <family val="1"/>
        <charset val="204"/>
      </rPr>
      <t>ДКМПиС</t>
    </r>
    <r>
      <rPr>
        <sz val="18"/>
        <rFont val="Times New Roman"/>
        <family val="1"/>
        <charset val="204"/>
      </rPr>
      <t xml:space="preserve">
Уточненный план 69,30 тыс. руб.
Договор в рамках подпрограммы "Дополнительное  мероприятие по содействию трудоустройству незанятых инвалидов на оборудованные (оснащенные) для них рабочие места" от 06.03.2014 №63/01 заключен между КУ ХМАО-Югры "Сургутский центр занятости" и МАОУ ДОД СДЮСШОР "Олимп". 
Исполнение мероприятия 100 %.</t>
    </r>
  </si>
  <si>
    <r>
      <rPr>
        <u/>
        <sz val="18"/>
        <rFont val="Times New Roman"/>
        <family val="1"/>
        <charset val="204"/>
      </rPr>
      <t xml:space="preserve">ДО
</t>
    </r>
    <r>
      <rPr>
        <sz val="18"/>
        <rFont val="Times New Roman"/>
        <family val="1"/>
        <charset val="204"/>
      </rPr>
      <t>Уточненный план 31,82 тыс. руб.</t>
    </r>
    <r>
      <rPr>
        <u/>
        <sz val="18"/>
        <rFont val="Times New Roman"/>
        <family val="1"/>
        <charset val="204"/>
      </rPr>
      <t xml:space="preserve">
</t>
    </r>
    <r>
      <rPr>
        <sz val="18"/>
        <rFont val="Times New Roman"/>
        <family val="1"/>
        <charset val="204"/>
      </rPr>
      <t xml:space="preserve">В соответствии с письмом КУ ХМАО-Югры "Сургутский центр занятости населения" на реализацию мероприятия выделены средства на 2 образовательных учреждения.
В образовательных учреждениях вакансии имеются. КУ ХМАО-Югры "Сургутский центр занятости населения" проводит работу по поиску кандидатов.
</t>
    </r>
    <r>
      <rPr>
        <u/>
        <sz val="18"/>
        <rFont val="Times New Roman"/>
        <family val="1"/>
        <charset val="204"/>
      </rPr>
      <t>ДКМПиС</t>
    </r>
    <r>
      <rPr>
        <sz val="18"/>
        <rFont val="Times New Roman"/>
        <family val="1"/>
        <charset val="204"/>
      </rPr>
      <t xml:space="preserve">
Уточненный план 7,83 тыс. руб.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Исполнение мероприятия 100 %.</t>
    </r>
  </si>
  <si>
    <t>Модернизация программно-аппаратных комплексов общедоступных библиотек Югры (приобретение оборудования) 188 тыс. руб. (159,8 тыс. руб. - бюджет округа, 28,2 тыс. руб. - местный бюджет). Приобретение РФИД-станций книговыдачи и межсетевых экранов запланировано на сентябрь 2014 года.</t>
  </si>
  <si>
    <t>Средства предусмотрены на обновление материально-технической базы учреждений муниципальных детских школ искусств (по видам искусств) в сфере культуры 2 560 тыс. руб. ( 2158,1 тыс. руб. - бюджет округа, 401,9 тыс. руб. - местный бюджет). 
В соответствии с планом-графиком размещения закупок планируется размещение заявок в электронном виде и проведение аукциона:
- на приобретение рояля МБОУ ДОД ДШИ им. Г. Кукуевицкого в сентябре (1 257,1 тыс. руб. - бюджет округа; 242,9 тыс. руб. - местный бюджет);
- на приобретение пяти единиц пианино МБОУ ДОД ДШИ № 3 в сентябре (901 тыс. руб. - бюджет округа; 159 тыс. руб. - местный бюджет).
Ожидаемое исполнение в 4 квартале по факту поставки.</t>
  </si>
  <si>
    <t xml:space="preserve">Соглашение № 7 о сотрудничестве в сфере реализации государственных программ ХМАО – Югры  между Департаментом культуры ХМАО - Югры и Администрацией города подписано 07.04.2014. 
Ассигнования в сумме 72,4 тыс. руб. направлены на командировочные расходы МБУК "СКМ" в Главный военный архив Министерства обороны России в город Подольск для работы с архивными данными участников войн из числа военнослужащих ХМАО-Югры.
Средства в сумме 27,6 тыс. руб. запланированы на реализацию мероприятия "Создание информационной базы "Солдат Отечества" в сентябре 2014 года.
</t>
  </si>
  <si>
    <t xml:space="preserve">Заключено соглашение от 30.01.2014 № МЕ-5с  о предоставлении субсидии между Департаментом внутренней политики ХМАО – Югры и Администрацией города. </t>
  </si>
  <si>
    <t>План на 2014 год 1 500 тыс. руб.
- 267 тыс. руб. - средства израсходованы;
- 723 тыс. руб. - конкурсная документация на приобретение технических средств находится на стадии размещения в системе муниципального заказа, планируемый срок размещения - сентябрь 2014 года, освоение - декабрь;
- 510 тыс. руб. - средства будут освоены в плановом порядке в 4 квартале 2014 года.</t>
  </si>
  <si>
    <t>Для создания общественного спасательного поста в местах массового отдыха людей на водных объектах в июне 2014 года  МКУ «Сургутский спасательный центр» опубликовал план-график приобретения: плавательного средства (гребная лодка), громкоговорителя, противопожарного щита, информационного стенда, спасательных средств путем заключения договоров.
1. В целях своевременной реализации государственной программы ХМАО-Югры "Защита населения и территорий от чрезвычайных ситуаций, обеспечение пожарной безопасности в ХМАО-Югре на 2014-2020 годы", заключение договоров по приобретению товаров для создания общественных постов в местах массового отдыха людей на водных объектах на сумму 99,5 тыс. руб. было произведено за счет бюджета МО по подпрограмме "Выполнение аварийно-спасательных работ и обучение населения в области гражданской обороны" в конце июня 2014 года.
        Копия Соглашения № 15 от 16.06.2014  "О предоставлении субсидии из бюджета ХМАО-Югры Администрации МО город Сургут на создание общественных спасательных постов в местах массового отдыха людей на водных объектах", где прописан алгоритм получения субсидии из окружного бюджета, была получена   21.07.2014г., то есть после заключения данных договоров.  
        После проведения процедуры по выделению субсидии из окружного бюджета (99,5 тыс. руб.), денежные средства будут возмещены в бюджет МО в полном объеме.
      2. Заключен договор на приобретение наборов для оказания первой медицинской помощи на воде на сумму 11,0 тыс. руб. Оплата будет произведена по факту поставки товара, согласно договорных обязательств.</t>
  </si>
  <si>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</si>
  <si>
    <t>Исполнение мероприятия 100 %</t>
  </si>
  <si>
    <t xml:space="preserve">ДГХ: Зарегистрированы бюджетные обязательства на осуществление отлова, транспортировки, учета, содержания, умерщвления, утилизации безнадзорных и бродячих животных на сумму 773,9 тыс. руб., из них оплачены 369,58 тыс. руб. 
УБУиО: 29,30 тыс. руб. - планируются к освоению в 4 квартале  2014 на оплату труда работнику за выполнение функции по учету. Срок оплаты - декабрь 2014 года.
</t>
  </si>
  <si>
    <t xml:space="preserve">1. В соответствии с постановлением Администрации города от 28.01.2014 № 570 об утверждении перечня получателей субсидии (с изменениями от 20.06.2014 № 4125) заключены:
- соглашение № 01-АПК от 11.06.2014 на сумму 2 814,587 тыс. руб. с ИП Даитбековой М.М. о предоставлении субсидии на производство и реализацию пищевой рыбной продукции;
- соглашение № 02-АПК от 23.06.2014 на сумму 1 570,9 тыс. руб. с ООО "Сургутский рыбхоз" на предоставление субсидии на производство и реализацию искусственно выращенной рыбы.
-  Соглашение № 03-АПК от 16.07.2014 на сумму 668,813 тыс.руб. с ИП Патрушевым Н.А.  на предоставление субсидии на производство и реализацию пищевой рыбной продукции.
2. В настоящее время с отраслевым органом ведется работа (исх. от 23.05.2014 № 07-01-14-7241/14, от 25.04.2014 № 07-01-14-5923/14-0-0; от 01.04.2014 № 07-01-14-4709/14, от 28.03.2014  № 07-01-14-4635/14, 4636/14; от 27.03.14 № 07-01-14-4505/14)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2. Денежные средства, полученные из бюджета автономного округа по заявкам за январь - март, будут перечислены получателям субсидии после официальных разъяснений отраслевого органа и приведения в соответствие нормативных документов ХМАО-Югры. 
</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</si>
  <si>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2 271,6 тыс. руб. (1 930,8 тыс. руб. - бюджет округа, 340,8 тыс. руб. - местный бюджет), в том числе:
- 363 тыс. руб. - исполнены (308,5 тыс. руб. - бюджет округа, 54,5 тыс.руб. - местный бюджет);
- 1 908,6 тыс. руб. - заключение договоров запланировано на сентябрь 2014 года.</t>
  </si>
  <si>
    <t>В соответствии с уточненным планом (сетевой график) ассигнования в сумме 105 тыс.руб., предусмотренные на участие ансамбля учащихся МБОУ ДОД ДШИ им. Г. Кукуевицкого "Веселый аккордеон" в XII Всероссийском конкурсе "Виват, баян" поступят в соответствии с графиком - в сентябре 2014 года.</t>
  </si>
  <si>
    <t>Заключены 3 муниципальных контракта на общую сумму 802,81 тыс.руб., срок исполнения декабрь. Размещена закупка на оказание услуг по организации и проведению практического образовательного мероприятия с начальной ценой 107,00 тыс.руб.
Остаток средств в сумме 13,59 тыс. руб. после определения экономии по результатам состоявшегося аукциона будет внесен в план-график размещения заказов.</t>
  </si>
  <si>
    <t>Заключены 4 муниципальных контракта на общую сумму 1 012,27 тыс. рублей.
Срок исполнения контрактов: декабрь 2014.  
 Остаток средств окружного бюджета в сумме 10,73 тыс. руб. планируется к возврату. Готовится соответствующее обращение.</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</si>
  <si>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</si>
  <si>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r>
      <t xml:space="preserve">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В январе 2014 года направлено предложение в отраслевой орган - департамент природных ресурсов и несырьевого сектора экономики (исх. от 23.01.2014 № 07-01-14-517/14-0) о перераспределении бюджетных ассигнований на мероприятие "Государственная поддержка рыбохозяйственного комплекса".  </t>
    </r>
    <r>
      <rPr>
        <sz val="18"/>
        <color rgb="FFFF0000"/>
        <rFont val="Times New Roman"/>
        <family val="1"/>
        <charset val="204"/>
      </rPr>
      <t xml:space="preserve"> 
</t>
    </r>
    <r>
      <rPr>
        <sz val="18"/>
        <rFont val="Times New Roman"/>
        <family val="1"/>
        <charset val="204"/>
      </rPr>
      <t>Справками департамента финансов ХМАО-Югры от 05.2014, 07.2014 произведено частичное уменьшение бюджетных ассигнований  по другим мероприятиям программы.</t>
    </r>
  </si>
  <si>
    <t>Выполнение работ в соответствии с заключенным муниципальным контрактом на выполнение работ по строительству объекта от 19.08.2013 № 17-10-2617/3.
В 2014 году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 накопителя. Выполнено строительство проездов 5-7. 
Ожидаемое исполнение остатка неиспользованных средств - октябрь, ноябрь 2014 года.
0,02 тыс. руб. - экономия средств МО, сложившаяся после проведения торгов.</t>
  </si>
  <si>
    <t>Выделены дополнительные средства в соответствии с решением Думы города о бюджете от 30.04.2014 № 500-V ДГ, в том числе:
- 20 тыс. руб. - на проведение проектных и изыскательских работ в целях разработки проектно-сметной документации для рекультивации полигона твёрдых бытовых отходов 1 очереди;
- 11 199,99 тыс. руб. - на рекультивацию полигона твёрдых бытовых отходов 1 очереди (во исполнение решения Сургутского городского суда от 20.06.2013).
Ожидаемое исполнение в полном объеме в 4 квартале 2014 года.
Выделены дополнительные средства из бюджета ХМАО в соответствии с решением Думы города о бюджете от 26.06.2014 № 541-V ДГ в сумме 44 800 тыс. руб. Ожидаемое исполнение 4 квартал 2014 года. В настоящее время проходит согласование Порядка предоставления субсидии на финансовое обеспечение (возмещение) затрат в связи с выполнением работ по рекультивации полигона твердых бытовых отходов. Подготовка документов к процедуре размещения муниципального заказа</t>
  </si>
  <si>
    <r>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"Канализационный коллектор от КНС-12(7)"). 
Заключено соглашение от 31.03.2014 № 2-14 о предоставлении субсидии из бюджета ХМАО - Югры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2014 - 2015 годов между Департаментом жилищно-коммунального комплекса и энергетики ХМАО-Югры и Администрацией города.</t>
    </r>
    <r>
      <rPr>
        <sz val="18"/>
        <color rgb="FFFF0000"/>
        <rFont val="Times New Roman"/>
        <family val="1"/>
        <charset val="204"/>
      </rPr>
      <t xml:space="preserve">
</t>
    </r>
    <r>
      <rPr>
        <sz val="18"/>
        <rFont val="Times New Roman"/>
        <family val="1"/>
        <charset val="204"/>
      </rPr>
      <t>По мероприятию «Предоставление субсидии на благоустройство придомовых территорий» ДЖККиЭ ХМАО-Югры (письмо от 23.06.2014 № 33-Исх-3113) уведомил, что финансирование  мероприятия в 2014 году из средств бюджета ХМАО-Югры осуществляться не будет.    
В рамках мероприятий «Предоставление субсидии на возмещение части затрат на уплату процентов по привлекаемым заемным средствам на оплату задолженности на энергоресурсы», «Предоставление субвенции на возмещение недополученных доходов организациям, осуществляющим реализацию населению сжиженного газа» заключение соглашений с округом не требуется согласно ГП.</t>
    </r>
  </si>
  <si>
    <t xml:space="preserve">Процедура согласования проекта Соглашения по мероприятию "Предоставление субсидии  на благоустройство домовых территорий"  приостановлена (письмо Департамента строительства, энергетики и жилищно-коммунального комплекса ХМАО-Югры  - вх. от 19.03.2014 № 01-12-1631/14-0) в связи с вносимыми изменениями в механизм реализации мероприятия государственной программы. Письмом  ДЖККиЭ ХМАО-Югры от 23.06.2014 № 33Исх-3113 доведено, что финансирование данного мероприятия в 2014 году из средств бюджета ХМАО-Югры осуществляться не будет.      
Средства местного бюджета планируется использовать на мероприятия по благоустройству придомовой территории в рамках реализации муниципальной программы «Комфортное проживание в городе Сургуте на 2014-2016 годы».
</t>
  </si>
  <si>
    <t>В бюджет муниципального образования  27.03.2014 поступили средства окружного бюджета в сумме 1 369,8 тыс.руб.  Порядок предоставления субсидии утвержден постановлением Администрации города от 30.06.2014 №4375.  Перечень получателей субсидии и объемов предоставляемых субсидий утвержден распоряжением Администрации города от 23.07.2014 №2139. Соглашение со СГМУП "Городские тепловые сети" заключено 08.08.2014. Документы на возмещение затрат по процентным ставкам в стадии проверки специалистами департамента городского хозяйства, оплата расходов в сумме поступивших средств будет произведена в сентябре месяце. Освоение оставшихся средств планируется в 4 квартале по мере поступления средств из окружного бюджета.</t>
  </si>
  <si>
    <t xml:space="preserve">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тыс.руб. подписан с протоколом разногласий 03.06.2014 (соглашение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муниципальное образование средства  из округа 23.07.2014  поступили средства в сумме 8 846,42 тыс.руб. Оплачены фактические расходы ОАО «Сургутгаз» за январь-июнь 2014 года в сумме 8 844,62 тыс.руб. 
Стоимость 1 кг. газа на 2 полугодие 2014 года утверждена приказом РСТ от 10.06.2014 №55-нп, на основании которого подготовлено дополнительное соглашение с ОАО "Сургутгаз" и направлено предприятию на подпись. Средства планируются к освоению в 3 и 4 кварталах 2014 года по мере поступления средств из окружного бюджета. 
УБУиО: 10,46 тыс.руб. средства планируются к освоению в 3 квартале 2014 года.
</t>
  </si>
  <si>
    <t>Средства в сумме 349,60 тыс. руб. включены в бюджетную роспись департамента городского хозяйства 03.04.2014. 
Заключен муниципальный контракт от 14.07.2014 №36-МЗ с ООО "Инженерно-техническая компания "Энергоресурс" на выполнение ремонтных работ по замене осветительных приборов на объектах социальной сферы (МБДОУ №90 "Незабудка"). Период выполнения работ с 14.07.2014 по 02.08.2014, оплата - до 31.12.2014. Работы выполнены в полном объеме. Ведется оформление исполнительной документации.
1,76 тыс.руб. - экономия по итогам проведения конкурса.</t>
  </si>
  <si>
    <t xml:space="preserve">Работы по объекту начаты в 2013 году, по результатам конкурса был заключен договор с ООО "СУ-57" № 2055/2103 от 22.05.13. По состоянию на 01.09.2014 произведена оплата за выполненные работы в сумме 7 127,97 тыс. руб. Окончание работ - сентябрь 2014 года. </t>
  </si>
  <si>
    <t xml:space="preserve"> По результатам  проведенного конкурса определен  победитель ООО "Юграэнергосервис", заключен договор № 2717/2014   от 04.04.2014. Работы ведутся согласно графика производства работ. Окончание работ - декабрь 2014. 
По состоянию на 01.09.14  произведена оплата за выполненные работы  в сумме 2 516,77 тыс. рублей. </t>
  </si>
  <si>
    <t>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тыс.руб. со сроком исполнения - 20.06.2014. Оборудование поставлено 100%.  Собственными силами ведутся демонтажные работы и монтаж частотных преобразователей в количестве 9 ед. Окончание работ - сентябрь 2014.</t>
  </si>
  <si>
    <t xml:space="preserve">Конкурс состоялся  29.04.2014,  определен победитель ООО "Мармитэкс", заключен договор № 46 от 13.05.14, начало производства работ с июня 2014. Окончание работ - октябрь 2014 года. 
По состоянию на 01.09.14 произведена оплата за выполненные работы (кассовые расходы) в размере 8 512,00 тыс. руб.
Техническая  готовность: 95% - по участку от 4ТК10 по пр. Набережный до ЦТП-3, 100% - по участку от 4ТК35 по ул. 60 лет Октября.    </t>
  </si>
  <si>
    <t>В связи с тем, что происходит постоянное изменение данных по видам собственности муниципальных квартир, проведено уточнение количества приборов учета необходимых к установке (2 653  шт.). 
 В соответствии с изменениями, внесенными в план-график размещения заказов пакеты конкурсной документации на установку ИПУ ХГВС на сумму затрат 
6 556,0 тыс. руб. (лоты № 49, 50, 51, 52)   размещены  на сайте Администрации города,  Электронные аукционы проведены 30.06.2014, определен победитель - ООО УК "ДЕЗ ВЖР". Заключены муниципальные контракты на общую сумму 5 541,97 тыс.руб. (16.07.2014 №49 – 2 012,265 тыс.руб.; №50 – 1 464,039 тыс.руб.; №51 – 1 228,784 тыс.руб.). Работы ведутся.
Завершение работ по лотам № 49, 50 - 30.11.14, по лотам № 51, 52 - 31.10.14.  По лоту № 14 на установку ИПУ эл/энергии  в количестве 1 367 шт. (3 271,68 тыс.руб.) проведен электронный аукцион 26.05.14. По результатам аукциона определен победитель ООО "ЭнергоСпектр", заключен муниципальный контракт на сумму 2 183,642 тыс. руб. Ведутся работы по установке электросчетчиков, завершение работ - 31.10.14. Оплата работ согласно графику с июня 2014 до завершения работ.
На этапе формирования  план-графика размещения заказов, по результатам аукционов (лоты №14, 49, 50, 51, 52),  по состоянию на 01.09.2014 образовалась экономия бюджетных средств в сумме 3 157,35 тыс. руб. Средства предложены к перераспределению в рамках мероприятий других программ.</t>
  </si>
  <si>
    <t>План на 2014 год:
- 42 900 тыс. руб. - заработная плата за классное руководство;
- 11 993 тыс. руб. - начисления на выплаты по оплате труда.
Средства планируется освоить в 3,4 кварталах                                                                 
Неизрасходованный остаток профинансированных средств 48,42 тыс. руб. - срок выплаты заработной платы и начислений на выплаты по оплате труда до 15 числа месяца, следующего за отчетным;
24,09 тыс. руб. возврат неизрасходованных средств МБОУ гимназия № 4 в связи с реорганизацией.</t>
  </si>
  <si>
    <t>План на 2014 год:
- 1 110 580,6 тыс. руб. - заработная плата;
- 321 901,3 тыс. руб. - начисления на выплаты по оплате труда;
- 178 876,8 тыс. руб. - приобретение учебных пособий, игрового оборудования, уличного игрового оборудования.
Средства планируется освоить в 3,4 кварталах. 
Неизрасходованный остаток профинансированных средств 756,64 тыс. руб. - срок выплаты заработной платы и начислений на выплаты по оплате труда до 15 числа месяца, следующего за расчетным.</t>
  </si>
  <si>
    <t xml:space="preserve">План на 2014 год:
- 5 738,8  тыс. руб. - заработная плата;
- 1 733,2 тыс. руб. - начисления на выплаты по оплате труда;
Средства планируется освоить в 3,4 кварталах.
Неизрасходованный остаток профинансированных средств 1 004,61 тыс. руб. будет направлен на оплату труда младших воспитателей, задержка произошла в связи  с изменением ДФ ХМАО-Югры формы предоставления финансовой помощи (ранее средства были представлены в форме субвенции), что повлекло за собой внесение изменений в решение Думы города о бюджете, нормативные акты, соглашения с муниципальными образовательными учреждениями.          </t>
  </si>
  <si>
    <r>
      <t xml:space="preserve">Средства будут израсходованы в 3,4 кварталах для оплаты услуг доступа к сети "Интернет" общеобразовательными учреждениями.
- 2 266,05 тыс. руб. - израсходованы для оплаты услуг по предоставлению доступа к образовательным ресурсам сети интернет;                                                                 
</t>
    </r>
    <r>
      <rPr>
        <sz val="18"/>
        <rFont val="Times New Roman"/>
        <family val="1"/>
        <charset val="204"/>
      </rPr>
      <t>- 1 872 т</t>
    </r>
    <r>
      <rPr>
        <sz val="18"/>
        <rFont val="Times New Roman"/>
        <family val="2"/>
        <charset val="204"/>
      </rPr>
      <t>ыс. руб. - оплата услуг по предоставлению доступа к образовательным ресурсам сети интернет наступает в следующих отчетных периодах согласно условиям заключенных договоров;
Неизрасходованный остаток финансирования 204,95 тыс. руб. - остаток средств, сложившийся в связи со снижением фактических затрат, по причине смены тарифного плана.</t>
    </r>
  </si>
  <si>
    <t>Средства выделены в соответствии с уведомлением об изменении бюджетных ассигнований и лимитов бюджетных обязательств от 28.02.2014 № 30 
Средства будут израсходованы в 3,4 кварталах по факту поставки мебели и торгово-технологического оборудования.</t>
  </si>
  <si>
    <t>1 085,12 тыс. руб. - освоено;
528,58 тыс. руб. - средства находятся на стадии размещения в системе муниципального заказа, освоение планируется в 3, 4 кварталах 2014 года.</t>
  </si>
  <si>
    <t>-198,74 тыс. руб. - израсходованы на участие команды ХМАО-Югры в XI сборе воспитанников кадетских корпусов и школ г. Москва;
- 31,71 тыс. руб. - израсходованы на проведение открытого личного командного первенства АО по шахматам среди детских коллективов "Надежды Югры";
- 67,4 тыс. руб. - израсходованы на оплату работы судей, приобретение наградного материала заключены, оплата будет осуществлена в июле 2014 года;
- 18,95 тыс. руб. - экономия, сложившаяся в результате освоения, возвращенная в бюджет автономного округа.</t>
  </si>
  <si>
    <t>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10.07.2014 № 230/11/14, приказом ДОиМП ХМАО-Югры от 17.07.2014 № 943 "О поощрении" (награждение денежным поощрением).
Средства в сумме 1 346 тыс. руб. освоены в полном объеме.</t>
  </si>
  <si>
    <t>Средства израсходованы на приобретение канцелярских товаров.</t>
  </si>
  <si>
    <t xml:space="preserve">
Отклонение утвержденного плана от уточненного на 50 тыс. руб. связано с выделением  средств из бюджета ХМАО на развитие МТБ профильных классов.
Средства освоены в полном объеме на приобретение информационных стендов по строевой подготовке.</t>
  </si>
  <si>
    <t xml:space="preserve">12 269,10 тыс. руб. - в соответствии со справками Департамента финансов ХМАО - Югры № 500/07/17), поступили средства, срок освоения 2 полугодие 2014 года. 
43 530,85 тыс.руб. - освоены средства по заключенным контрактам на организацию отдыха (приобретение путевок);
7 175,75 тыс. руб. - контракты зарегистрированы, оплата по факту оказания услуг;
9 935,40 тыс. руб. - осуществляется подготовка конкурсной документации на открытый конкурс на оказание услуг по организации отдыха детей в осенний и зимний периоды. </t>
  </si>
  <si>
    <t>7 318,5 руб. - освоены средства на приобретение путевок в 1 полугодии.
2 032,17 руб. - контракты заключены, оплата по факту оказания услуг;
649,33 руб. - экономия, подлежащая исполнению в 2014 году, в том числе:
- 492,33 руб. - по заключенному контракту с ООО Туристическое агентство "Планета детства" на приобретение путевок, в связи с уменьшением  численности получателей и фактической стоимости путевок; 
- 157 руб. - экономия, сложившаяся по итогам размещения средств на приобретение путевок в системе муниципального заказа.
Планируемый срок освоения средств 2 полугодие 2014 года.</t>
  </si>
  <si>
    <t>Запланированы расходы на осуществление:
1. Ежемесячных выплат (оплата проезда в городском транспорте, содержание детей-сирот, заработная плата приемных родителей) - оплата производится планомерно в течение всего финансового года.
2.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3. 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(ДГХ) в сумме 1 725,40 тыс. руб. На 2014 год запланирован ремонт в 4 квартирах.
Заключен муниципальный контракт от 28.07.2014 №32-ГХ на сумму 370,06 тыс.руб. По 2 квартирам на сумму 607,57 тыс.руб. аукцион не состоялся. Планируется повторное размещение.        
747,77 тыс.руб. – сложившаяся экономия, планируется на выполнение ремонта квартир детям-сиротам по мере поступления заявок.</t>
  </si>
  <si>
    <t xml:space="preserve">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 на стадии процедуры торгов. По результатам торгов победителем признан ООО СК "СОК".  Заключен муниципальный контракт № 01/2014 от 03.02.2014 сумма по контракту - 517 000 тыс. руб., сумма 2014 года - 416 568,42 тыс. руб. Срок выполнения работ по контракту 15.12.2015 года. Ожидаемое исполнение средств 2014 года в сумме 416 568,59 тыс. руб. - в 3, 4 квартале 2014 года.
Направлено письмо на ДЭР ХМАО  от 12.05.14 № 01-11-2691/14-0-0 об уменьшении остатка средств окружного бюджета в сумме 1 725,42  тыс. руб. (экономия по результатам проведенных торгов) в 2014 году и дополнительного выделения средств окружного бюджета в сумме 237 284,58 тыс. руб. в 2015 году для обеспечения проведения конкурса на поставку и монтаж оборудования. Внесены изменения в АИП от 18.07.2014 № 268-п. 
 На основании справки ДФ ХМАО №500/12/33 от 01.08.2014 внесены  изменения в доведенные лимиты (уменьшение на сумму 1917 тыс.руб).  Приведение утвержденного плана в соответствие с уточненным будет вынесено на очередное заседание ДГ  которое состоится в сентябре.
Процент готовности объекта - 65%.  </t>
  </si>
  <si>
    <r>
      <rPr>
        <u/>
        <sz val="18"/>
        <rFont val="Times New Roman"/>
        <family val="1"/>
        <charset val="204"/>
      </rPr>
      <t xml:space="preserve">ДО: </t>
    </r>
    <r>
      <rPr>
        <sz val="18"/>
        <rFont val="Times New Roman"/>
        <family val="1"/>
        <charset val="204"/>
      </rPr>
      <t xml:space="preserve">
Отклонение утвержденного плана от уточненного составляет 12 269,10 тыс.руб. План уменьшен в соответствии со справками ДФ ХМАО-Югры от 15.07.2014 № 500/08/74.
22 942,80 ты.руб. - освоены средства на организацию питания детей школьного возраста в оздоровительных лагерях с дневным пребыванием детей.
2 782,9  тыс.руб. - договора на организацию питания в осенний период зарегистрированы, освоение средств во втором полугодии 2014 года, по факту оказания услуг;
</t>
    </r>
    <r>
      <rPr>
        <sz val="18"/>
        <rFont val="Times New Roman"/>
        <family val="1"/>
        <charset val="204"/>
      </rPr>
      <t xml:space="preserve">
</t>
    </r>
    <r>
      <rPr>
        <u/>
        <sz val="18"/>
        <rFont val="Times New Roman"/>
        <family val="1"/>
        <charset val="204"/>
      </rPr>
      <t xml:space="preserve">ДКМПиС: </t>
    </r>
    <r>
      <rPr>
        <sz val="18"/>
        <rFont val="Times New Roman"/>
        <family val="1"/>
        <charset val="204"/>
      </rPr>
      <t xml:space="preserve">
Субсидия на питание.
Для всех учреждений, принимающих участие в реализации государственной программы Ханты-Мансийского автономного округа – Югры «Социальная поддержка жителей Ханты-Мансийского автономного округа – Югры на 2014-2020 годы» утверждены муниципальные задания, заключены соглашения на выделение субсидии на реализацию муниципального задания, в рамках которых определены объемы финансирования расходов на организацию питание в лагерях дневного пребывания. Договора на организацию питания заключены учреждениями в июне 2014 года. Оплата по факту оказания услуг.
</t>
    </r>
  </si>
  <si>
    <t xml:space="preserve">Средства выделены в соответствии с уведомлением об изменении бюджетных ассигнований и лимитов бюджетных обязательств от 03.04.2014 № 20 , приказ ДФ от 03.04.2014 № 40 на выполнение работ по капитальному ремонту МБОУ Лицей № 2.
Заключен Муниципальный контракт № 8-МЗ от 23.03.2014 на капитальный ремонт МБОУ Лицей № 2, срок выполнения работ с 23.01.2014 - 20.08.2014 года. Работы ведутся с нарушением сроков выполнения работ. Проводится работа по оформлению претензии к подрядчику.
40 580,07 тыс. руб. – оплачены работы. Ориентировочный срок полного исполнения денежных средств - сентябрь 2014 года.
</t>
  </si>
  <si>
    <t>МКУ "ХЭУ": подготовлена конкурсная документация, заявка в процессе согласования, опубликование на сайте гос.закупок и заключение муниципального контракта  - сентябрь 2014, оплата по контракту  - декабрь 2014.</t>
  </si>
  <si>
    <r>
      <t>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15.07.2014. Переутверждение плановых назначений будет произведено на очередном заседании Думы города о внесении изменений в бюджет.</t>
    </r>
    <r>
      <rPr>
        <u/>
        <sz val="18"/>
        <rFont val="Times New Roman"/>
        <family val="1"/>
        <charset val="204"/>
      </rPr>
      <t xml:space="preserve">
Уточненный план 2014 года 34 014,03 тыс. руб. </t>
    </r>
    <r>
      <rPr>
        <sz val="18"/>
        <rFont val="Times New Roman"/>
        <family val="1"/>
        <charset val="204"/>
      </rPr>
      <t>в том числе: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страховая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2. Заключен муниципальный контракт от 04.02.2014 № 3 на сумму 3 569,83 тыс. руб., из них:
- 356,98 тыс. руб. - (средства МО - 10%) перечислена страховая премия;
- 3 212,85 тыс. руб. - (средства ХМАО - 90 %) перечислена страховая премия.
В соответствии с заключенным дополнительным соглашением № 1 от 18.06.2014 исключены 2 объекта страхования, в связи с чем сумма контракта уточнена:
- 341,935 тыс. руб. в части доли местного бюджета (10%);
- 3 077,416 тыс. руб. в части доли автономного округа.
Средства возвращены страховой компанией в конце июня 2014 года на лицевой счет департамента.
3. Экономия по результатам размещенного муниципального заказа составила 19 404,36 тыс. руб.,  (17 464,54 тыс. руб. - средства ХМАО;  
- 1 939,82 тыс. руб. - средства МО). 
В ответ на запрос Департамента по управлению гос.имуществом ХМАО-Югры от 22.04.14 № 13-Исх-4596 направлено предложение департамента о готовности страхования дополнительного количества муниципального имущества за счет средств экономии (исх. от 30.04.14 № 01-11-2516/14-0-0).
В настоящее время размещен муниципальный заказ на проведение конкурса на страхование 6168 объектов муниципального имущества на общую сумму 10 443,516 тыс. руб. Дата рассмотрения и оценки  заявок - 01.10.2014 г. 
Готовится обращение в отраслевой орган с предложением уменьшить бюджетные ассигнования 2014 года в соответствии с ожидаемым остатком неиспользованных средств.</t>
    </r>
  </si>
  <si>
    <t>Заключено соглашение от 31.03.2014 № 2-14 о предоставлении субсидии из бюджета ХМАО - Югры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2014 - 2015 годов между Департаментом жилищно-коммунального комплекса и энергетики ХМАО-Югры и Администрацией города.
 Порядок предоставления субсидии  утвержден постановлением Администрации города от 12.05.2014 № 3062. Перечень получателей субсидий и объем предоставленных субсидий утвержден распоряжением Администрации города от 23.05.2014 № 1424.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Работы проводится в соответствии с графиком работ.
187,55 тыс.руб. – экономия по итогам проведения конкурса. Финансирование работ за счет окружного бюджета по факту их выполнения.
Строительно-монтажные работы выполнены 100%. Выполняются работы по восстановлению нарушенного благоустройства. До 15.09.2014 ожидается выполнение на сумму 4 125,82 тыс.руб.
Средства в сумме 10 191,3 тыс. руб. добавлены уведомлением об изменений бюджетных назначений от 25.08.2014 № 76 (П.2.3. приказа ДФ от 10.03.2011 №23 (с изменениями), Приказ ДФ от 25.08.2014 №148) на выполнение мероприятий по капитальному ремонту (замене) газопроводов, систем теплоснабжения, водоснабжения и водоотведения для подготовки объектов СГМУП "Тепловик" к осенне-зимнему периоду 2014-2015 годов. Дополнительное соглашение направлено Администрацией города 17.08.2014 в ДР ЖКК ХМАО-Югры на согласование. Ожидаемое освоение средств до конца 2014 года.</t>
  </si>
  <si>
    <t xml:space="preserve">СГМУП "ГВК" закупка и монтаж энергосберегающих ламп -  июль-август 2014. Монтаж ламп будет произведен собственными силами.                                  
Между СГМУП "ГТС" и  ООО ГК "Сургутэнерго" заключен договор на сумму 
1 099,74 тыс. руб. на техническое перевооружение наружного освещения территории котельной № 3. 
Работы выполнены собственными силами  согласно графика производства работ в августе, техническая готовность - 100%.  
</t>
  </si>
  <si>
    <t xml:space="preserve">Услуги по 2 муниципальным контрактам и 2 договорам оплачены. Заключены 2 муниципальных контракта на общую сумму: 1 518,43 тыс. руб. Размещена 1 закупка на оказание  услуг по информационному освещению на телевидении мероприятий на с начальной ценой 354,00 тыс. рублей, срок исполнения контрактов декабрь 2014 года. 
Остаток средств  после определения экономии по результатам аукциона будет внесен в план-график размещения заказов.
</t>
  </si>
  <si>
    <t>Отклонение уточненного плана от утвержденного в связи с уменьшением бюджетных ассигнований в соответствии со справками Департамента финансов ХМАО-Югры от 22.04.2014 № 500/11/158.
План на 2014 год:
- 3 229 178,4  тыс. руб. - заработная плата;
- 904 631,8 тыс. руб. - начисления на выплаты по оплате труда;
- 100 608,3 тыс. руб. - приобретение учебных пособий, расходных материалов, спортивного инвентаря, робототехники, программного обеспечения и пр.
Средства планируется освоить во 3,4 кварталах                                                                     Неизрасходованный остаток профинансированных средств 7 938,37 тыс. руб. - срок оплаты по принятым обязательствам на  поставку учебников, материальных запасов, основных средств по факту поставки</t>
  </si>
  <si>
    <t xml:space="preserve">147 825,49 тыс. руб. израсходованы  на оплату муниципальных контрактов на оказание услуг по организации горячего питания обучающихся в I полугодии;
39 265,46 тыс. руб. произведена предоплата по заключенным контрактам на оказание услуг по организации горячего питания обучающихся в II полугодии.
Средства субвенции по предоставлению завтраков и обедов обучающимся общеобразовательных организаций планируется освоить до конца 2014 года в соответствии с кассовым планом.  
Средства планируется освоить в 3,4 кварталах: 
13 176,39 тыс. руб. - остаток средств по МК № 19/14 от 28.02.2014, срок оказания услуг по 30.09.2014 (оказание услуги по обеспечению предоставления завтраков и обедов в учебное время обучающимся муниципальных  общеобразовательных учреждений);
281,39 - остаток средств по МК №№ 2/14, 3/14, 4/14, 5/14, 8/14 в связи с уменьшением фактических затрат на приобретение продуктов питания по причине уменьшения численности дето-дней, МК подлежат расторжению.
560,00 тыс.руб. - МК на 2 полугодие 2014 года на поставку продуктов питания;
117 755,9 тыс.руб. - МК № 92/14 от 31.08.2014 на оказание услуг по организации горячего питания для муниципальных бюджетных общеобразовательных учреждений, осуществляющих предоставление обучающимся завтраков и обедов. Срок оказания услуг 31.08.2014 по 31.12.2014;
36,74 тыс. руб. экономия, сложившаяся после проведения аукциона;
7 969,63 тыс. руб. - готовится договоры на поставку продуктов для организации горячего питания обучающихся в период с 01.11.14 по 31.12.2014. </t>
  </si>
  <si>
    <r>
      <t xml:space="preserve">Средства будут израсходованы до конца 2014 года на компенсацию части родительской платы за присмотр и уход за детьми в образовательных учреждениях, реализующих программу дошкольного образования и администрирование госполномочия.                                                                                                                                                        План: 
-127 166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- 10 659,8 тыс. руб. - заработная плата, начисления на выплаты по оплате труда персонала, осуществляющего администрирование госполномочия; 
- 5,2 тыс. руб. - средства на приобретение расходных материалов.                                                                                                                                        
Профинансировано:                                                                                                                           
- </t>
    </r>
    <r>
      <rPr>
        <sz val="18"/>
        <rFont val="Times New Roman"/>
        <family val="1"/>
        <charset val="204"/>
      </rPr>
      <t xml:space="preserve">53 990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t>
    </r>
    <r>
      <rPr>
        <sz val="18"/>
        <rFont val="Times New Roman"/>
        <family val="2"/>
        <charset val="204"/>
      </rPr>
      <t>Из них не израсходова</t>
    </r>
    <r>
      <rPr>
        <sz val="18"/>
        <rFont val="Times New Roman"/>
        <family val="1"/>
        <charset val="204"/>
      </rPr>
      <t xml:space="preserve">но 2 151,53  </t>
    </r>
    <r>
      <rPr>
        <sz val="18"/>
        <rFont val="Times New Roman"/>
        <family val="2"/>
        <charset val="204"/>
      </rPr>
      <t xml:space="preserve">тыс. руб. в связи с переносом сроков ввода в эксплуатацию МБДОУ № 26, 31, 33, 34, 37 и уменьшением фактически начисленной родительской платы за содержание детей в дошкольных образовательных учреждениях, связанным с уменьшением количества дней посещения детьми дошкольных учреждений по уважительным причинам.                                                                                                                                  
</t>
    </r>
    <r>
      <rPr>
        <sz val="18"/>
        <rFont val="Times New Roman"/>
        <family val="1"/>
        <charset val="204"/>
      </rPr>
      <t>- 6</t>
    </r>
    <r>
      <rPr>
        <sz val="18"/>
        <rFont val="Times New Roman"/>
        <family val="2"/>
        <charset val="204"/>
      </rPr>
      <t xml:space="preserve"> 399,6 тыс. руб. - администрирование госполномочия.  Из них неизрасходованный ост</t>
    </r>
    <r>
      <rPr>
        <sz val="18"/>
        <rFont val="Times New Roman"/>
        <family val="1"/>
        <charset val="204"/>
      </rPr>
      <t>аток 502,16</t>
    </r>
    <r>
      <rPr>
        <sz val="18"/>
        <rFont val="Times New Roman"/>
        <family val="2"/>
        <charset val="204"/>
      </rPr>
      <t xml:space="preserve"> тыс. руб. - срок выплаты заработной платы и начислений на выплаты по оплате труда до 15 числа месяца, следующего за расчетным.</t>
    </r>
  </si>
  <si>
    <t xml:space="preserve">
Отклонение уточненного плана от утвержденного на 1 000 тыс. руб.  обусловлено поступлением иных межбюджетных трансфертов в соответствии со справками Департамента финансов ХМАО-Югры от 10.07.2014 №230/11/05, приказом ДОиМП ХМАО-Югры от 02.07.2014 № 888 "Об итогах конкурса пилотных и стажировочных площадок опережающего введения федеральных государственных образовательных стандартов общего образования в реализации проектов модернизации и развития образования" на приобретения учебного оборудования, модернизации материально-технической базы в соответствии с требованием ФГОС общего образования.
1 300 тыс. руб. - освоение планируется в плановом порядке в 4 квартале 2014 года, включая 300 тыс. руб., предусмотренные на приобретение робототехники в МБОУ СОШ № 13.</t>
  </si>
  <si>
    <t xml:space="preserve">1. По итогам аукциона от 19.05.2014 заключен контракт № 48 от 18.06.2014  с ООО УК "Центр Менеджмент" на покупку одной однокомнатной квартиры площадью  36,2 кв.м. стоимостью 1 894,64 тыс. руб. Контракт исполнен, оплата произведена в июле. 
2. 26.05.2014 размещены извещения о проведении муниципального заказа в форме аукциона на приобретение 73 квартир на сумму 138 309,01 тыс. руб. 
По итогам аукционов от 06.06.2014 года 15 аукционов признаны несостоявшимися по причине отсутствия заявителя,  по 58 аукционам  - один заявитель ООО УК "Центр Менеджмент". По 58 аукционам заключены контракты № 54-64, 66-111 от 08.07.2014 и № 65 от 15.07.2014 на покупку 58 однокомнатных квартир площадью  36,2 кв.метров стоимостью 1 894,64 тыс.руб. каждая и на общую сумму 109 889,35 тыс.руб. 
Контракты исполнены, оплачены в августе 2014 года. 
3. В июле повторно было объявлено 13 аукционов на приобретение 13 однокомнатных квартир. Согласно 13 протоколов рассмотрения единственной заявки на участие в аукционе от 25.07.2014 аукционы признаны несостоявшимися по причине подачи одной заявки на участие. По согласованию с КСП города заключены 13 контрактов от 20.08.2014 года № 123-135 с единственным поставщиком на сумму 24 630,37 тыс.руб. со сроком исполнения до 19.01.2015 года. Ожидаемое исполнение бюджетных ассигнований - до конца 2014 года.
4. В настоящее время готовится к размещению 2 аукциона на приобретение 2-х однокомнатных квартир.
</t>
  </si>
  <si>
    <r>
      <t xml:space="preserve">
Аукцион на выполнение СМР проведен 30.09.2013г. Участником аукциона подана жалоба в ФАС на действия аукционной комиссии. 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проведено предварительное заседание суда.
 По результатам проведенного </t>
    </r>
    <r>
      <rPr>
        <b/>
        <sz val="18"/>
        <rFont val="Times New Roman"/>
        <family val="1"/>
        <charset val="204"/>
      </rPr>
      <t>29.01.2014</t>
    </r>
    <r>
      <rPr>
        <sz val="18"/>
        <rFont val="Times New Roman"/>
        <family val="2"/>
        <charset val="204"/>
      </rPr>
      <t xml:space="preserve"> судебного заседания ненормативный правовой акт и предписание УФАС ХМАО-Югры </t>
    </r>
    <r>
      <rPr>
        <b/>
        <sz val="18"/>
        <rFont val="Times New Roman"/>
        <family val="1"/>
        <charset val="204"/>
      </rPr>
      <t>признаны недействительными</t>
    </r>
    <r>
      <rPr>
        <sz val="18"/>
        <rFont val="Times New Roman"/>
        <family val="2"/>
        <charset val="204"/>
      </rPr>
      <t xml:space="preserve"> в полном объеме. 06.03.2014 года УФАС по ХМАО-Югре решение арбитражного суда по ХМАО-Югре оспорено путем подачи апелляционной жалобы в восьмой  арбитражный апелляционный суд, тем самым решение суда первой инстанции не вступило в законную силу. </t>
    </r>
    <r>
      <rPr>
        <b/>
        <sz val="18"/>
        <rFont val="Times New Roman"/>
        <family val="1"/>
        <charset val="204"/>
      </rPr>
      <t>Дата рассмотрения апелляционной жалобы</t>
    </r>
    <r>
      <rPr>
        <sz val="18"/>
        <rFont val="Times New Roman"/>
        <family val="2"/>
        <charset val="204"/>
      </rPr>
      <t xml:space="preserve"> УФАС -03.06.2014г, </t>
    </r>
    <r>
      <rPr>
        <b/>
        <sz val="18"/>
        <rFont val="Times New Roman"/>
        <family val="1"/>
        <charset val="204"/>
      </rPr>
      <t xml:space="preserve">перенесена на 03.07.2014г. </t>
    </r>
    <r>
      <rPr>
        <sz val="18"/>
        <rFont val="Times New Roman"/>
        <family val="2"/>
        <charset val="204"/>
      </rPr>
      <t xml:space="preserve">Рассмотрение состоялось, </t>
    </r>
    <r>
      <rPr>
        <b/>
        <sz val="18"/>
        <rFont val="Times New Roman"/>
        <family val="1"/>
        <charset val="204"/>
      </rPr>
      <t xml:space="preserve">предписание </t>
    </r>
    <r>
      <rPr>
        <sz val="18"/>
        <rFont val="Times New Roman"/>
        <family val="2"/>
        <charset val="204"/>
      </rPr>
      <t xml:space="preserve">УФАС </t>
    </r>
    <r>
      <rPr>
        <b/>
        <sz val="18"/>
        <rFont val="Times New Roman"/>
        <family val="1"/>
        <charset val="204"/>
      </rPr>
      <t>признаны недействительными.</t>
    </r>
    <r>
      <rPr>
        <sz val="18"/>
        <rFont val="Times New Roman"/>
        <family val="2"/>
        <charset val="204"/>
      </rPr>
      <t xml:space="preserve"> ООО СК "ВОРТ" подало исковое заявление о понуждении заказчика к заключению МК на выполнение работ по строительству объекта. Исковое заявление принято к производству арбитражным судом ХМАО-Югры. Между сторонами 0</t>
    </r>
    <r>
      <rPr>
        <b/>
        <sz val="18"/>
        <rFont val="Times New Roman"/>
        <family val="1"/>
        <charset val="204"/>
      </rPr>
      <t xml:space="preserve">4.08.2014 заключено мировое соглашение. </t>
    </r>
    <r>
      <rPr>
        <sz val="18"/>
        <rFont val="Times New Roman"/>
        <family val="2"/>
        <charset val="204"/>
      </rPr>
      <t>28.08.2014г на заседании суда мировое соглашение утверждено.                                                                                    Для обеспечения условий согласно протокола аукциона и завершения строительства объекта направлены предложения о внесении изменений в Адресную инвестиционную программу ХМАО-Югры письмом от 24.03.2014г №02-01-1979/14. Внесены изменения в АИП Постановлением  правительства ХМАО от 08.05.2014 №169-п. Уточнена доля МО по соглашению в связи с выделением дополнительных средств окружного бюджета.</t>
    </r>
  </si>
  <si>
    <r>
      <t xml:space="preserve">Заключено дополнительное соглашение от 04.04.2014 № 1 к соглашению от 31.03.2014 № 27 на выполнение работ по ремонту автомобильных дорог местного значения. Средства в сумме 472 545,90 тыс. руб. утверждены решением Думы города от 26.06.2014 № 541-V ДГ.
Зарегистрированы бюджетные обязательства на сумму 470 881,13 (447 337,07 тыс.руб. - средства ХМАО, 23 544,06 тыс.руб. - средства МО). 
</t>
    </r>
    <r>
      <rPr>
        <sz val="18"/>
        <rFont val="Times New Roman"/>
        <family val="1"/>
        <charset val="204"/>
      </rPr>
      <t>Остаток средств в сумме 1 664,77 тыс. руб. - экономия по результатам проведения конкурсов (1 662,79 тыс. руб.), уточнение сметных расчетов (1,98 тыс. руб.). Финансирование работ за счет окружного бюджета по факту их выполнения.</t>
    </r>
    <r>
      <rPr>
        <sz val="18"/>
        <color rgb="FFFF0000"/>
        <rFont val="Times New Roman"/>
        <family val="1"/>
        <charset val="204"/>
      </rPr>
      <t xml:space="preserve">
</t>
    </r>
    <r>
      <rPr>
        <sz val="18"/>
        <rFont val="Times New Roman"/>
        <family val="2"/>
        <charset val="204"/>
      </rPr>
      <t xml:space="preserve">Планируемое освоение средств до конца 2014 года.
</t>
    </r>
  </si>
  <si>
    <r>
      <t xml:space="preserve">
В рамках реализации мероприятия предусмотрены:
- 280 тыс. руб. - выплаты материального поощрения участникам добровольных народных дружин по результатам работы. Выплаты произведены в июле в сумме 198 тыс. руб. и будут произведены в декабре в сумме 202 тыс. руб.; 
- 275 тыс. руб. - расходы на осуществление финансовой поддержки победителям конкурсов добровольных народных дружин ("Лучшая добровольная народная дружина по охране общественного порядка города Сургута") предусмотренные договором о предоставлении межбюджетных трансфертов от 30.04.2014 № МС-30с будут реализованы в 4 квартале.%
</t>
    </r>
    <r>
      <rPr>
        <sz val="18"/>
        <color rgb="FFFF0000"/>
        <rFont val="Times New Roman"/>
        <family val="1"/>
        <charset val="204"/>
      </rPr>
      <t xml:space="preserve">
</t>
    </r>
  </si>
  <si>
    <r>
      <rPr>
        <u/>
        <sz val="18"/>
        <rFont val="Times New Roman"/>
        <family val="1"/>
        <charset val="204"/>
      </rPr>
      <t>ДГХ:</t>
    </r>
    <r>
      <rPr>
        <sz val="18"/>
        <rFont val="Times New Roman"/>
        <family val="1"/>
        <charset val="204"/>
      </rPr>
      <t xml:space="preserve">
План на 2014 год составляет 42 090 тыс. руб.:
-  40 211,5 тыс. руб. - зарегистрированы договоры на выполнение работ по капитальному ремонту объектов соц. сферы (МБДОУ № 6 Василек - работы выполнены и  оплачены в полном объеме на сумму 20 666,5 тыс.руб., МБОУ Лицей № 2 - работы ведутся согласно графика, выполнено и оплачено на 01.09.2014 - 14 697,52 тыс.руб.).
- 1 878,5 тыс. руб. -  размещены, аукцион состоялся 14.07.2014, стадия заключения МК, срок выполнения работ в 4 квартале 2014 (капитальный ремонт МБДОУ № 83 "Утиное гнездышко").
</t>
    </r>
    <r>
      <rPr>
        <u/>
        <sz val="18"/>
        <rFont val="Times New Roman"/>
        <family val="1"/>
        <charset val="204"/>
      </rPr>
      <t>МКУ "ХЭУ":</t>
    </r>
    <r>
      <rPr>
        <sz val="18"/>
        <rFont val="Times New Roman"/>
        <family val="1"/>
        <charset val="204"/>
      </rPr>
      <t xml:space="preserve">
План на 2014 год составил 6 739,6 тыс. руб.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2358,009 тыс. руб.) выполнены, оплата будет произведена в сентябре; работы по ремонту крыши гаражных боксов согласно муниципального контракта № 54 от 30.06.2014 с ООО "Теплостройизоляция"  на сумму 3 347,917 тыс. руб. выполнены и оплачены. Полученную экономию в сумме 1033,673 тыс. руб. - планируется  использовать  на другие мероприятия программы.</t>
    </r>
  </si>
  <si>
    <t>Размещение (в том числе приобретение, установка, монтаж, подключение) в наиболее криминогенных общественных местах и на улицах населенных пунктов автономного округа,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</si>
  <si>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 xml:space="preserve">
План на 2014 год 61 786,65 тыс. руб., (окружной бюджет - 55 608 тыс. руб., местный бюджет - 6 178,65 тыс. руб.) . Строительно-монтажные работы согласно условиям муниципального контракта №84-ГХ от 10.12.2013г  с ООО ПФ"СТИС" завершены в марте 2014 года. Санация трубопровода полимерным рукавом выполнена в полном объеме. Оформлен акт приемки законченного реконструкцией объекта.
- 0,12 тыс. руб. (окружной бюджет) - экономия по факту выполненных работ (муниципальный контракт скорректирован 14.04.2014).  </t>
  </si>
  <si>
    <t xml:space="preserve">
Проектно-изыскательские работы выполняются в соответствии с муниципальным контрактом №04/П-2014 от 09.01.2014г с ООО "ЭКСПроект". 
Сумма по контракту 8 700 тыс. руб.  (средства ХМАО - 7 830 тыс. руб., средства МО - 870 тыс. руб.). Срок выполнения работ по контракту 9 месяцев с даты подписания.
Остаток средств местного бюджета частично снят (на 23,1 тыс. руб.) по решению Думы города от 26.06.2014 № 541-VДГ. Оставшаяся сумма средств местного бюджета (791,91 тыс. руб.)  будет предложена к перераспределению и вынесена на очередное заседание Думы города.
</t>
  </si>
  <si>
    <t xml:space="preserve">Проектно-изыскательские работы выполняются в соответствии с муниципальным контрактом № 01/П-2014 от 09.01.2014г с ООО "Стройуслуга".  
Сумма по контракту 6 016,56 тыс. руб. (средства ХМАО - 5 414,9 тыс. руб., средства МО - 601,66 тыс. руб.). Срок выполнения работ по контракту 9 месяцев с даты подписания (октябрь 2014 года).
Ожидаемая экономия средств плана ХМАО - 0,10 тыс. руб.
</t>
  </si>
  <si>
    <r>
      <rPr>
        <u/>
        <sz val="18"/>
        <rFont val="Times New Roman"/>
        <family val="1"/>
        <charset val="204"/>
      </rPr>
      <t xml:space="preserve">ДО
</t>
    </r>
    <r>
      <rPr>
        <sz val="18"/>
        <rFont val="Times New Roman"/>
        <family val="1"/>
        <charset val="204"/>
      </rPr>
      <t xml:space="preserve">Уточненный план 610,91тыс. руб. План уточнен в соответствии с письмом департамента финансов Администрации города от 26.08.2014 № 08-И-1401/14.
На основании письма казенного учреждения ХМАО-Югры "Сургутский центр занятости населения" от 29.07.2014 № 2527 о распределении финансовых средств в разрезе участников мероприятий в рамках программы и справок Департамента труда и занятости населения ХМАО-Югры от 15.08.2014 № 49 "Об изменении бюджетной росписи расходов на 2014 финансовый год и на плановый период 2015 и 2016 годов", "Об изменении лимитов бюджетных  обязательств на 2014 год и на плановый период 2015 и 2016 годов".
В соответствии с письмом КУ ХМАО-Югры "Сургутский центр занятости населения" на реализацию мероприятия выделены средства на 10 образовательных учреждений.
В 5 образовательных учреждениях вакансии имеются. КУ ХМАО-Югры "Сургутский центр занятости населения" проводит работу по поиску кандидатов.
С 5-ю учреждениями заключены договоры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на сумму 372,27 тыс. руб., из них 
71,17 тыс. руб. - выплачена компенсация расходов по оплате труда работников, и страховых взносов в государственные внебюджетные фонды.          </t>
    </r>
    <r>
      <rPr>
        <u/>
        <sz val="18"/>
        <rFont val="Times New Roman"/>
        <family val="1"/>
        <charset val="204"/>
      </rPr>
      <t xml:space="preserve">
</t>
    </r>
  </si>
  <si>
    <t>ДКМПиС
Уточненный план 46,96 тыс. руб.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Исполнение мероприятия 100 %.</t>
  </si>
  <si>
    <r>
      <t xml:space="preserve">Получены:
- положительное заключение государственной экспертизы от 05.08.2013 № 86-1-4-0233-13 проектной документации без сметы на строительство и результаты инженерных изысканий; 
- положительное заключение от 11.12.2013 № 86-1-6-0246-13 о проверке достоверности определения сметной стоимости объекта.
Проектная документация утверждена приказом МКУ «УКС» от 20.01.2014 № 1-ОД, утверждена Департаментом строительства ХМАО-Югры 14.03.2014г. Сформирована конкурсная документация для проведения конкурса на выполнение строительно-монтажных работ. Получено согласование Главы города на проведение конкурса без доведенных лимитов окружного бюджета на 2015-2016 годы. Документация на проведение аукциона на выполнение работ по строительству объекта размещена 30.07.2014г. Дата проведения аукциона - 25.08.2014г. </t>
    </r>
    <r>
      <rPr>
        <b/>
        <sz val="17.5"/>
        <rFont val="Times New Roman"/>
        <family val="2"/>
        <charset val="204"/>
      </rPr>
      <t>20.08.2014г. - подана жалоба</t>
    </r>
    <r>
      <rPr>
        <sz val="17.5"/>
        <rFont val="Times New Roman"/>
        <family val="2"/>
        <charset val="204"/>
      </rPr>
      <t xml:space="preserve"> участником определения поставщика </t>
    </r>
    <r>
      <rPr>
        <b/>
        <sz val="17.5"/>
        <rFont val="Times New Roman"/>
        <family val="2"/>
        <charset val="204"/>
      </rPr>
      <t>на положения аукционной документации.</t>
    </r>
    <r>
      <rPr>
        <sz val="17.5"/>
        <rFont val="Times New Roman"/>
        <family val="2"/>
        <charset val="204"/>
      </rPr>
      <t xml:space="preserve"> </t>
    </r>
    <r>
      <rPr>
        <b/>
        <sz val="17.5"/>
        <rFont val="Times New Roman"/>
        <family val="2"/>
        <charset val="204"/>
      </rPr>
      <t>УФАС по ХМАО приостановлена процедура проведения электронного аукциона</t>
    </r>
    <r>
      <rPr>
        <sz val="17.5"/>
        <rFont val="Times New Roman"/>
        <family val="2"/>
        <charset val="204"/>
      </rPr>
      <t xml:space="preserve">, в части заключения контракта до рассмотрения жалобы. Рассмотрение жалобы назначено на 26.08.2014г.
</t>
    </r>
    <r>
      <rPr>
        <b/>
        <sz val="17.5"/>
        <rFont val="Times New Roman"/>
        <family val="2"/>
        <charset val="204"/>
      </rPr>
      <t>26.08.2014 г. УФАС принято решение  об отмене протоколов, составленных в ходе проведения электронного аукциона</t>
    </r>
    <r>
      <rPr>
        <sz val="17.5"/>
        <rFont val="Times New Roman"/>
        <family val="2"/>
        <charset val="204"/>
      </rPr>
      <t xml:space="preserve">, о внесении  изменений в извещение и документацию электронного аукциона, в части допущенных нарушений. </t>
    </r>
    <r>
      <rPr>
        <b/>
        <sz val="17.5"/>
        <rFont val="Times New Roman"/>
        <family val="2"/>
        <charset val="204"/>
      </rPr>
      <t>При этом срок проведения аукциона назначен на 22.09.2014г</t>
    </r>
    <r>
      <rPr>
        <sz val="17.5"/>
        <rFont val="Times New Roman"/>
        <family val="2"/>
        <charset val="204"/>
      </rPr>
      <t>. Ориентировочный срок заключения контракта - 15.10.2014г.</t>
    </r>
  </si>
  <si>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</si>
  <si>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В департамент природных ресурсов и несырьевого сектора экономики направлено письмо от 28.03.2014  № 07-01-14-4617/14-0 с предложением о снятии бюджетных ассигнований по данному мероприятию в связи с отсутствием заявлений о предоставлении субсидии, либо о перераспределении средств на мероприятие "Государственная поддержка рыбохозяйственного комплекса". 
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21.07.2014. Переутверждение плановых назначений будет произведено на очередном заседании Думы города о внесении изменений в бюджет.</t>
  </si>
  <si>
    <t>Государственная программа "Развитие физической культуры и спорта в Ханты-Мансийском автономном округе — Югре" на 2014 — 2020 годы" (Грищенкова Г.Р.)</t>
  </si>
  <si>
    <t>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(Яремаченко В.И.)</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</si>
  <si>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</si>
  <si>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</si>
  <si>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 xml:space="preserve">Израсходованы средства в сумме 631,15 тыс. руб., в том числе:
- 610,73 тыс. руб. - произведена оплата за экспертизу по контракту №07/П-2012 от 06.11.2012г с ООО "СоюзПроектСтрой";
- 20 тыс. руб. - оплачены услуги ОАО ИЦ "Сургутстройцена".  
- 0,42 тыс.руб. -произведена оплата за составление акта технологического присоединения к электрическим сетям объекта.                                           
Средства в сумме 4356,0 тыс. руб. запланированы на проведение конкурса по выполнению ПИР на переустройство газопровода-отвода к ГРЭС-2. Извещение о проведении конкурса опубликовано 07.05.2014, дата рассмотрения и оценки заявок на участие в конкурсе - 04.06.2014. Конкурс состоялся. Победитель определен - ООО "Стройуслуга". МК № 06/П-2014 от 23.06.2014 заключен на сумму  3 981,74 тыс. руб. Срок выполнения работ по контракту - 6 месяцев с даты заключения.                           
Остаток невостребованных средств составил 483,33 тыс. руб.. из них: 
- 3,4 тыс. руб. - отклонение в стоимости за проведение гос. экспертизы между планам и фактом; 
- 79,3 тыс. руб. - переустройство сетей газоснабжения; 
- 26,8 тыс. руб. - проведение экспертизы промбезопасности; 
- 373,83 тыс. руб. - экономия по результатам проведения конкурса на выполнение ПИР.   Средства будут предложены к перераспределению.
 Дополнительное соглашение № 1 от 04.04.14г (к соглашению № 27 от 31.03.2014) о  предоставлении в 2014 году субсидии из бюджета ХМАО – Югры на софинансирование дорожных работ, предусмотренных задачей 3 подпрограммы VI «Дорожное хозяйство» государственной программы «Развитие транспортной системы Ханты-Мансийского автономного округа - Югры на 2014-2020 годы» подписано. Средства бюджета ХМАО и доля МО решением Дум апреля, июня перераспределены на капитальный ремонт дорог.
</t>
  </si>
  <si>
    <t xml:space="preserve">Выделенные денежные средства согласно приказу ДФ г.Сургута от 31.07.2014 № 128 в размере 15 089,00 тыс. руб. запланированы на следующие нужды:
1)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7 582,85 руб.:
-№ 463-14 от 01.08.2014 на сумму 99,43 тыс. руб. Срок исполнения договора и оплата: 30.09.2014;
-№ 11-14-МК от 18.08.2014 на сумму 1 990,91 тыс. руб. Срок исполнения: 31.10.2014, оплата ноябрь 2014 года;
-№ 13-14-МК на сумму 2 039,00 тыс. руб.  (контракт в стадии заключения, ориентировочный срок заключения - 22.09.2014). Срок исполнения: 22.12.2014, оплата декабрь 2014 года;
- аукцион № 0187300006514001294 на сумму 348,66 тыс. руб. состоится 15.09.2014, ориентировочный срок заключения контракта - 03.10.2014. Срок исполнения: 22.12.2014, оплата - декабрь 2014 года;
- аукцион № 0187300006514001332 на сумму 2 999,80 тыс. руб. состоится 22.09.2014, ориентировочный срок заключения контракта - 13.10.2014. Срок исполнения: 22.12.2014, оплата декабрь 2014 года;
-договор с единственным поставщиком (монополистом) на оказание услуг по приёму, обработке и доставке писем в целях информирования населения об АПК "Безопасный город"  на  оставшиеся средства 101,35 тыс. руб. и экономию по проводимому аукциону  № 0187300006514001332. Ориентировочный срок заключения 17.11.2014.  Срок исполнения: 22.12.2014, оплата декабрь 2014 года;
</t>
  </si>
  <si>
    <t>-договора с единственными поставщиками на поставку конвертов для оказания услуг по приёму, обработке и доставке писем в целях информирования населения об АПК "Безопасный город"  на  оставшиеся средства 3,7 тыс. руб. и экономию по проводимому аукциону  № 0187300006514001294. Ориентировочный срок заключения 19.09.2014.  Срок исполнения: 31.10.2014, оплата ноябрь 2014 года.
2) Поставка, ввод в эксплуатацию и гарантийное обслуживание технических средств  на сумму 4 992,89 руб.:
- аукционная документация в стадии согласования. Ориентировочные сроки:  дата аукциона - 27.10.2014,  срок заключения контракта - 17.11.2014, срок исполнения: 20.12.2014, оплата декабрь 2014 года.
3) Приобретение цветного МФУ на сумму 2 513,26 тыс. руб.
-аукционная документация в стадии согласования. Ориентировочные сроки:  дата аукциона - 27.10.2014,  срок заключения контракта - 17.11.2014. Срок исполнения: 20.12.2014, оплата декабрь 2014 года.</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</si>
  <si>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</si>
  <si>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Государственная программа "Обеспечение доступным и комфортным жильем жителей Ханты-Мансийского автономного округа - Югры в 2014-2020 годах" ( Фокеев А.А.)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</si>
</sst>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7" formatCode="&quot;$&quot;#,##0_);\(&quot;$&quot;#,##0\)"/>
    <numFmt numFmtId="168" formatCode="&quot;р.&quot;#,##0_);\(&quot;р.&quot;#,##0\)"/>
    <numFmt numFmtId="170" formatCode="0.0%"/>
  </numFmts>
  <fonts count="50"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u/>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sz val="12"/>
      <name val="Times New Roman"/>
      <family val="2"/>
      <charset val="204"/>
    </font>
    <font>
      <b/>
      <sz val="14"/>
      <color indexed="81"/>
      <name val="Tahoma"/>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name val="Times New Roman"/>
      <family val="2"/>
      <charset val="204"/>
    </font>
    <font>
      <sz val="12"/>
      <color theme="1"/>
      <name val="Times New Roman"/>
      <family val="1"/>
      <charset val="204"/>
    </font>
    <font>
      <sz val="18"/>
      <color rgb="FFFF0000"/>
      <name val="Times New Roman"/>
      <family val="1"/>
      <charset val="204"/>
    </font>
    <font>
      <sz val="20"/>
      <name val="Times New Roman"/>
      <family val="2"/>
      <charset val="204"/>
    </font>
    <font>
      <sz val="24"/>
      <name val="Times New Roman"/>
      <family val="2"/>
      <charset val="204"/>
    </font>
    <font>
      <i/>
      <sz val="18"/>
      <color rgb="FFFF0000"/>
      <name val="Times New Roman"/>
      <family val="1"/>
      <charset val="204"/>
    </font>
    <font>
      <b/>
      <sz val="18"/>
      <color indexed="81"/>
      <name val="Tahoma"/>
      <family val="2"/>
      <charset val="204"/>
    </font>
    <font>
      <sz val="18"/>
      <color indexed="81"/>
      <name val="Tahoma"/>
      <family val="2"/>
      <charset val="204"/>
    </font>
    <font>
      <b/>
      <sz val="16"/>
      <color indexed="81"/>
      <name val="Tahoma"/>
      <family val="2"/>
      <charset val="204"/>
    </font>
    <font>
      <sz val="16"/>
      <color indexed="81"/>
      <name val="Tahoma"/>
      <family val="2"/>
      <charset val="204"/>
    </font>
    <font>
      <sz val="20"/>
      <color indexed="81"/>
      <name val="Tahoma"/>
      <family val="2"/>
      <charset val="204"/>
    </font>
    <font>
      <sz val="17.5"/>
      <name val="Times New Roman"/>
      <family val="2"/>
      <charset val="204"/>
    </font>
    <font>
      <b/>
      <sz val="17.5"/>
      <name val="Times New Roman"/>
      <family val="2"/>
      <charset val="204"/>
    </font>
    <font>
      <sz val="17"/>
      <name val="Times New Roman"/>
      <family val="1"/>
      <charset val="204"/>
    </font>
  </fonts>
  <fills count="10">
    <fill>
      <patternFill patternType="none"/>
    </fill>
    <fill>
      <patternFill patternType="gray125"/>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5" fillId="0" borderId="0"/>
    <xf numFmtId="0" fontId="19" fillId="0" borderId="0"/>
    <xf numFmtId="0" fontId="5" fillId="0" borderId="0"/>
    <xf numFmtId="0" fontId="19" fillId="0" borderId="0"/>
    <xf numFmtId="0" fontId="2" fillId="0" borderId="0"/>
    <xf numFmtId="0" fontId="4" fillId="0" borderId="0"/>
    <xf numFmtId="0" fontId="2" fillId="0" borderId="0"/>
    <xf numFmtId="0" fontId="18" fillId="0" borderId="0"/>
    <xf numFmtId="0" fontId="4" fillId="0" borderId="0"/>
    <xf numFmtId="0" fontId="4" fillId="0" borderId="0"/>
    <xf numFmtId="0" fontId="4" fillId="0" borderId="0"/>
    <xf numFmtId="0" fontId="5" fillId="0" borderId="0"/>
    <xf numFmtId="0" fontId="19"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 fillId="0" borderId="0"/>
    <xf numFmtId="0" fontId="1" fillId="0" borderId="0"/>
    <xf numFmtId="0" fontId="1" fillId="0" borderId="0"/>
    <xf numFmtId="0" fontId="1" fillId="0" borderId="0"/>
  </cellStyleXfs>
  <cellXfs count="463">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0" xfId="0" applyFont="1" applyFill="1" applyAlignment="1">
      <alignment horizontal="left" vertical="top" wrapText="1"/>
    </xf>
    <xf numFmtId="4" fontId="1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4" fontId="9" fillId="3" borderId="1" xfId="0" applyNumberFormat="1" applyFont="1" applyFill="1" applyBorder="1" applyAlignment="1">
      <alignment horizontal="center" vertical="center" wrapText="1"/>
    </xf>
    <xf numFmtId="0" fontId="9" fillId="2" borderId="0" xfId="0" applyFont="1" applyFill="1" applyAlignment="1">
      <alignment horizontal="left" vertical="top" wrapText="1"/>
    </xf>
    <xf numFmtId="4" fontId="12"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9" fontId="12"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0" fontId="12" fillId="2" borderId="0" xfId="0" applyFont="1" applyFill="1" applyAlignment="1">
      <alignment horizontal="left" vertical="top" wrapText="1"/>
    </xf>
    <xf numFmtId="4" fontId="9" fillId="3" borderId="3"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4" fontId="12" fillId="3" borderId="3" xfId="0" applyNumberFormat="1" applyFont="1" applyFill="1" applyBorder="1" applyAlignment="1">
      <alignment horizontal="center"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5" xfId="0" applyFont="1" applyFill="1" applyBorder="1" applyAlignment="1">
      <alignment horizontal="center" vertical="top" wrapText="1"/>
    </xf>
    <xf numFmtId="4" fontId="9" fillId="4" borderId="9" xfId="0" applyNumberFormat="1" applyFont="1" applyFill="1" applyBorder="1" applyAlignment="1">
      <alignment horizontal="center" vertical="center" wrapText="1"/>
    </xf>
    <xf numFmtId="4" fontId="12" fillId="4" borderId="5"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6" borderId="0" xfId="0" applyFont="1" applyFill="1" applyAlignment="1">
      <alignment horizontal="left" vertical="top" wrapText="1"/>
    </xf>
    <xf numFmtId="0" fontId="9" fillId="6" borderId="0" xfId="0" applyFont="1" applyFill="1" applyAlignment="1">
      <alignment horizontal="left" vertical="top" wrapText="1"/>
    </xf>
    <xf numFmtId="4" fontId="16" fillId="5" borderId="1" xfId="0" applyNumberFormat="1"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4" fontId="12" fillId="4" borderId="4" xfId="0" applyNumberFormat="1" applyFont="1" applyFill="1" applyBorder="1" applyAlignment="1">
      <alignment vertical="top" wrapText="1"/>
    </xf>
    <xf numFmtId="4" fontId="12" fillId="4" borderId="2" xfId="0" applyNumberFormat="1" applyFont="1" applyFill="1" applyBorder="1" applyAlignment="1">
      <alignment vertical="top" wrapText="1"/>
    </xf>
    <xf numFmtId="0" fontId="12" fillId="4" borderId="2" xfId="0" applyFont="1" applyFill="1" applyBorder="1" applyAlignment="1">
      <alignment vertical="top" wrapText="1"/>
    </xf>
    <xf numFmtId="9" fontId="20" fillId="0" borderId="0" xfId="0" applyNumberFormat="1" applyFont="1" applyFill="1" applyBorder="1" applyAlignment="1">
      <alignment wrapText="1"/>
    </xf>
    <xf numFmtId="9" fontId="20" fillId="0" borderId="0" xfId="0" applyNumberFormat="1" applyFont="1" applyFill="1" applyBorder="1" applyAlignment="1">
      <alignment horizontal="right" vertical="center" wrapText="1"/>
    </xf>
    <xf numFmtId="9" fontId="20"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4" borderId="0" xfId="0" applyFont="1" applyFill="1" applyAlignment="1">
      <alignment horizontal="left" vertical="top" wrapText="1"/>
    </xf>
    <xf numFmtId="4" fontId="16" fillId="7" borderId="1" xfId="0" applyNumberFormat="1" applyFont="1" applyFill="1" applyBorder="1" applyAlignment="1">
      <alignment horizontal="center" vertical="center" wrapText="1"/>
    </xf>
    <xf numFmtId="0" fontId="13" fillId="0" borderId="0" xfId="0" applyFont="1" applyFill="1" applyAlignment="1">
      <alignment wrapText="1"/>
    </xf>
    <xf numFmtId="0" fontId="9" fillId="4" borderId="0" xfId="0" applyFont="1" applyFill="1" applyAlignment="1">
      <alignment wrapText="1"/>
    </xf>
    <xf numFmtId="4" fontId="17" fillId="4" borderId="1" xfId="0" applyNumberFormat="1"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0" fontId="13" fillId="4" borderId="0" xfId="0" applyFont="1" applyFill="1" applyAlignment="1">
      <alignment wrapText="1"/>
    </xf>
    <xf numFmtId="4" fontId="13" fillId="4" borderId="5" xfId="0" applyNumberFormat="1" applyFont="1" applyFill="1" applyBorder="1" applyAlignment="1">
      <alignment horizontal="center" vertical="center"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0" fontId="17" fillId="4" borderId="0" xfId="0" applyFont="1" applyFill="1" applyAlignment="1">
      <alignment horizontal="left" vertical="top" wrapText="1"/>
    </xf>
    <xf numFmtId="0" fontId="17" fillId="4" borderId="0" xfId="0" applyFont="1" applyFill="1" applyAlignment="1">
      <alignment horizontal="left" vertical="center" wrapText="1"/>
    </xf>
    <xf numFmtId="0" fontId="12" fillId="4" borderId="0" xfId="0" applyFont="1" applyFill="1" applyAlignment="1">
      <alignment horizontal="left" vertical="top" wrapText="1"/>
    </xf>
    <xf numFmtId="0" fontId="9" fillId="4" borderId="0" xfId="0" applyFont="1" applyFill="1" applyAlignment="1">
      <alignment horizontal="left" vertical="top" wrapText="1"/>
    </xf>
    <xf numFmtId="0" fontId="15" fillId="4" borderId="0" xfId="0" applyFont="1" applyFill="1" applyAlignment="1">
      <alignment horizontal="left" vertical="top" wrapText="1"/>
    </xf>
    <xf numFmtId="0" fontId="15" fillId="4" borderId="0" xfId="0" applyFont="1" applyFill="1" applyAlignment="1">
      <alignment horizontal="left" vertical="center" wrapText="1"/>
    </xf>
    <xf numFmtId="4" fontId="15" fillId="4" borderId="1" xfId="0" applyNumberFormat="1" applyFont="1" applyFill="1" applyBorder="1" applyAlignment="1">
      <alignment horizontal="center" vertical="center" wrapText="1"/>
    </xf>
    <xf numFmtId="4" fontId="13" fillId="4" borderId="9" xfId="0" applyNumberFormat="1" applyFont="1" applyFill="1" applyBorder="1" applyAlignment="1">
      <alignment horizontal="center" vertical="center" wrapText="1"/>
    </xf>
    <xf numFmtId="0" fontId="11" fillId="4" borderId="0" xfId="0" applyFont="1" applyFill="1" applyAlignment="1">
      <alignment horizontal="left" vertical="top" wrapText="1"/>
    </xf>
    <xf numFmtId="0" fontId="12" fillId="5" borderId="1" xfId="0" applyFont="1" applyFill="1" applyBorder="1" applyAlignment="1">
      <alignment horizontal="left" vertical="center" wrapText="1"/>
    </xf>
    <xf numFmtId="4"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9" fontId="9" fillId="5" borderId="5" xfId="0" applyNumberFormat="1" applyFont="1" applyFill="1" applyBorder="1" applyAlignment="1">
      <alignment horizontal="center" vertical="center" wrapText="1"/>
    </xf>
    <xf numFmtId="9" fontId="9" fillId="5" borderId="1"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top" wrapText="1"/>
    </xf>
    <xf numFmtId="9" fontId="9" fillId="4" borderId="1" xfId="0" applyNumberFormat="1" applyFont="1" applyFill="1" applyBorder="1" applyAlignment="1">
      <alignment horizontal="center" vertical="top" wrapText="1"/>
    </xf>
    <xf numFmtId="4" fontId="9" fillId="4" borderId="1" xfId="0" applyNumberFormat="1" applyFont="1" applyFill="1" applyBorder="1" applyAlignment="1">
      <alignment horizontal="center" vertical="top" wrapText="1"/>
    </xf>
    <xf numFmtId="9" fontId="9" fillId="4" borderId="5" xfId="0" applyNumberFormat="1" applyFont="1" applyFill="1" applyBorder="1" applyAlignment="1">
      <alignment horizontal="center" vertical="top" wrapText="1"/>
    </xf>
    <xf numFmtId="0" fontId="12" fillId="5" borderId="4" xfId="0" applyFont="1" applyFill="1" applyBorder="1" applyAlignment="1">
      <alignment horizontal="left" vertical="top" wrapText="1"/>
    </xf>
    <xf numFmtId="0" fontId="9" fillId="5"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quotePrefix="1" applyFont="1" applyFill="1" applyBorder="1" applyAlignment="1">
      <alignment horizontal="center" vertical="center" wrapText="1"/>
    </xf>
    <xf numFmtId="0" fontId="9" fillId="5" borderId="5" xfId="0" applyFont="1" applyFill="1" applyBorder="1" applyAlignment="1">
      <alignment horizontal="left" vertical="center" wrapText="1"/>
    </xf>
    <xf numFmtId="0" fontId="12" fillId="5" borderId="3" xfId="0" quotePrefix="1" applyFont="1" applyFill="1" applyBorder="1" applyAlignment="1">
      <alignment horizontal="center" vertical="center" wrapText="1"/>
    </xf>
    <xf numFmtId="0" fontId="12" fillId="5" borderId="2" xfId="0" applyFont="1" applyFill="1" applyBorder="1" applyAlignment="1">
      <alignment horizontal="center" vertical="center" wrapText="1"/>
    </xf>
    <xf numFmtId="0" fontId="9" fillId="5" borderId="7" xfId="0" applyFont="1" applyFill="1" applyBorder="1" applyAlignment="1">
      <alignment horizontal="left" vertical="center" wrapText="1"/>
    </xf>
    <xf numFmtId="0" fontId="12" fillId="5" borderId="2" xfId="0" applyFont="1" applyFill="1" applyBorder="1" applyAlignment="1">
      <alignment vertical="center" wrapText="1"/>
    </xf>
    <xf numFmtId="0" fontId="9" fillId="5" borderId="8" xfId="0" applyFont="1" applyFill="1" applyBorder="1" applyAlignment="1">
      <alignment horizontal="left" vertical="center" wrapText="1"/>
    </xf>
    <xf numFmtId="4"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9" xfId="0" applyNumberFormat="1" applyFont="1" applyFill="1" applyBorder="1" applyAlignment="1">
      <alignment horizontal="center" vertical="center" wrapText="1"/>
    </xf>
    <xf numFmtId="0" fontId="12" fillId="5" borderId="3" xfId="0" applyFont="1" applyFill="1" applyBorder="1" applyAlignment="1">
      <alignment vertical="center" wrapText="1"/>
    </xf>
    <xf numFmtId="4" fontId="9" fillId="5" borderId="3"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9"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0" fontId="12" fillId="5"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9" fontId="16" fillId="5" borderId="1" xfId="0" applyNumberFormat="1" applyFont="1" applyFill="1" applyBorder="1" applyAlignment="1">
      <alignment horizontal="center" vertical="center" wrapText="1"/>
    </xf>
    <xf numFmtId="9" fontId="30" fillId="5" borderId="1" xfId="0" applyNumberFormat="1" applyFont="1" applyFill="1" applyBorder="1" applyAlignment="1">
      <alignment horizontal="center" vertical="center" wrapText="1"/>
    </xf>
    <xf numFmtId="9" fontId="31" fillId="5" borderId="1" xfId="0" applyNumberFormat="1" applyFont="1" applyFill="1" applyBorder="1" applyAlignment="1">
      <alignment horizontal="center" vertical="center" wrapText="1"/>
    </xf>
    <xf numFmtId="9" fontId="30" fillId="5" borderId="5" xfId="0" applyNumberFormat="1" applyFont="1" applyFill="1" applyBorder="1" applyAlignment="1">
      <alignment horizontal="center" vertical="center" wrapText="1"/>
    </xf>
    <xf numFmtId="9" fontId="31" fillId="5" borderId="5" xfId="0" applyNumberFormat="1" applyFont="1" applyFill="1" applyBorder="1" applyAlignment="1">
      <alignment horizontal="center" vertical="center" wrapText="1"/>
    </xf>
    <xf numFmtId="9" fontId="31" fillId="5" borderId="3" xfId="0" applyNumberFormat="1" applyFont="1" applyFill="1" applyBorder="1" applyAlignment="1">
      <alignment horizontal="center" vertical="center" wrapText="1"/>
    </xf>
    <xf numFmtId="9" fontId="30" fillId="5" borderId="3" xfId="0" applyNumberFormat="1" applyFont="1" applyFill="1" applyBorder="1" applyAlignment="1">
      <alignment horizontal="center" vertical="center" wrapText="1"/>
    </xf>
    <xf numFmtId="9" fontId="30" fillId="5" borderId="9" xfId="0" applyNumberFormat="1" applyFont="1" applyFill="1" applyBorder="1" applyAlignment="1">
      <alignment horizontal="center" vertical="center" wrapText="1"/>
    </xf>
    <xf numFmtId="9" fontId="31" fillId="5" borderId="9"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 xfId="0" applyFont="1" applyFill="1" applyBorder="1" applyAlignment="1">
      <alignment horizontal="left" vertical="center" wrapText="1"/>
    </xf>
    <xf numFmtId="4" fontId="13" fillId="5" borderId="1" xfId="0" applyNumberFormat="1" applyFont="1" applyFill="1" applyBorder="1" applyAlignment="1">
      <alignment horizontal="center" vertical="center" wrapText="1"/>
    </xf>
    <xf numFmtId="9" fontId="13" fillId="5" borderId="1" xfId="0" applyNumberFormat="1" applyFont="1" applyFill="1" applyBorder="1" applyAlignment="1">
      <alignment horizontal="center" vertical="center" wrapText="1"/>
    </xf>
    <xf numFmtId="9" fontId="13" fillId="5" borderId="5"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7" xfId="0" applyFont="1" applyFill="1" applyBorder="1" applyAlignment="1">
      <alignment horizontal="left" vertical="center" wrapText="1"/>
    </xf>
    <xf numFmtId="9" fontId="13" fillId="5" borderId="9" xfId="0" applyNumberFormat="1" applyFont="1" applyFill="1" applyBorder="1" applyAlignment="1">
      <alignment horizontal="center" vertical="center" wrapText="1"/>
    </xf>
    <xf numFmtId="164" fontId="13" fillId="4" borderId="5" xfId="0" applyNumberFormat="1" applyFont="1" applyFill="1" applyBorder="1" applyAlignment="1">
      <alignment horizontal="center" vertical="center" wrapText="1"/>
    </xf>
    <xf numFmtId="0" fontId="13" fillId="5" borderId="2" xfId="0" applyFont="1" applyFill="1" applyBorder="1" applyAlignment="1">
      <alignment vertical="center" wrapText="1"/>
    </xf>
    <xf numFmtId="0" fontId="13" fillId="5" borderId="8" xfId="0" applyFont="1" applyFill="1" applyBorder="1" applyAlignment="1">
      <alignment horizontal="left" vertical="center" wrapText="1"/>
    </xf>
    <xf numFmtId="0" fontId="13" fillId="5" borderId="3" xfId="0" applyFont="1" applyFill="1" applyBorder="1" applyAlignment="1">
      <alignment horizontal="left" vertical="center" wrapText="1"/>
    </xf>
    <xf numFmtId="4" fontId="13" fillId="5" borderId="3" xfId="0" applyNumberFormat="1" applyFont="1" applyFill="1" applyBorder="1" applyAlignment="1">
      <alignment horizontal="center" vertical="center" wrapText="1"/>
    </xf>
    <xf numFmtId="0" fontId="13" fillId="5" borderId="3" xfId="0" applyFont="1" applyFill="1" applyBorder="1" applyAlignment="1">
      <alignment vertical="center" wrapText="1"/>
    </xf>
    <xf numFmtId="0" fontId="16" fillId="5" borderId="6" xfId="0" applyFont="1" applyFill="1" applyBorder="1" applyAlignment="1">
      <alignment horizontal="left" vertical="center" wrapText="1"/>
    </xf>
    <xf numFmtId="9" fontId="16" fillId="5" borderId="5" xfId="0" applyNumberFormat="1" applyFont="1" applyFill="1" applyBorder="1" applyAlignment="1">
      <alignment horizontal="center" vertical="center" wrapText="1"/>
    </xf>
    <xf numFmtId="9" fontId="35" fillId="5" borderId="1" xfId="0" applyNumberFormat="1" applyFont="1" applyFill="1" applyBorder="1" applyAlignment="1">
      <alignment horizontal="center" vertical="center" wrapText="1"/>
    </xf>
    <xf numFmtId="9" fontId="35" fillId="5" borderId="5" xfId="0" applyNumberFormat="1" applyFont="1" applyFill="1" applyBorder="1" applyAlignment="1">
      <alignment horizontal="center" vertical="center" wrapText="1"/>
    </xf>
    <xf numFmtId="9" fontId="35" fillId="5" borderId="9"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25" fillId="0" borderId="0" xfId="0" applyFont="1" applyFill="1" applyBorder="1" applyAlignment="1">
      <alignment wrapText="1"/>
    </xf>
    <xf numFmtId="170" fontId="12" fillId="4" borderId="1" xfId="0" applyNumberFormat="1" applyFont="1" applyFill="1" applyBorder="1" applyAlignment="1">
      <alignment horizontal="center" vertical="center" wrapText="1"/>
    </xf>
    <xf numFmtId="170" fontId="12" fillId="4" borderId="5"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7" fillId="4" borderId="0" xfId="0" applyFont="1" applyFill="1" applyAlignment="1">
      <alignment wrapText="1"/>
    </xf>
    <xf numFmtId="170" fontId="12" fillId="5" borderId="1" xfId="0" applyNumberFormat="1" applyFont="1" applyFill="1" applyBorder="1" applyAlignment="1">
      <alignment horizontal="center" vertical="center" wrapText="1"/>
    </xf>
    <xf numFmtId="170" fontId="9" fillId="5" borderId="1" xfId="0" applyNumberFormat="1" applyFont="1" applyFill="1" applyBorder="1" applyAlignment="1">
      <alignment horizontal="center" vertical="center" wrapText="1"/>
    </xf>
    <xf numFmtId="170" fontId="31" fillId="5" borderId="1" xfId="0" applyNumberFormat="1" applyFont="1" applyFill="1" applyBorder="1" applyAlignment="1">
      <alignment horizontal="center" vertical="center" wrapText="1"/>
    </xf>
    <xf numFmtId="10" fontId="16" fillId="5"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9" fontId="24" fillId="5" borderId="5" xfId="0" applyNumberFormat="1" applyFont="1" applyFill="1" applyBorder="1" applyAlignment="1">
      <alignment horizontal="center" vertical="center" wrapText="1"/>
    </xf>
    <xf numFmtId="9" fontId="24" fillId="5" borderId="1" xfId="0" applyNumberFormat="1" applyFont="1" applyFill="1" applyBorder="1" applyAlignment="1">
      <alignment horizontal="center" vertical="center" wrapText="1"/>
    </xf>
    <xf numFmtId="170" fontId="16" fillId="5"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0" fontId="11" fillId="4" borderId="1" xfId="0" applyFont="1" applyFill="1" applyBorder="1" applyAlignment="1">
      <alignment horizontal="center" vertical="top" wrapText="1"/>
    </xf>
    <xf numFmtId="0" fontId="15" fillId="4" borderId="4" xfId="0" applyFont="1" applyFill="1" applyBorder="1" applyAlignment="1">
      <alignment vertical="top" wrapText="1"/>
    </xf>
    <xf numFmtId="0" fontId="9" fillId="4" borderId="2" xfId="0" applyFont="1" applyFill="1" applyBorder="1" applyAlignment="1">
      <alignment vertical="top" wrapText="1"/>
    </xf>
    <xf numFmtId="0" fontId="9" fillId="4" borderId="3" xfId="0" applyFont="1" applyFill="1" applyBorder="1" applyAlignment="1">
      <alignmen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top" wrapText="1"/>
    </xf>
    <xf numFmtId="0" fontId="9" fillId="4" borderId="3" xfId="0" applyFont="1" applyFill="1" applyBorder="1" applyAlignment="1">
      <alignment horizontal="left" vertical="center" wrapText="1"/>
    </xf>
    <xf numFmtId="0" fontId="15" fillId="4" borderId="1" xfId="0" applyFont="1" applyFill="1" applyBorder="1" applyAlignment="1">
      <alignment horizontal="left" vertical="center" wrapText="1"/>
    </xf>
    <xf numFmtId="9" fontId="15" fillId="4" borderId="5" xfId="0" applyNumberFormat="1" applyFont="1" applyFill="1" applyBorder="1" applyAlignment="1">
      <alignment horizontal="center" vertical="center" wrapText="1"/>
    </xf>
    <xf numFmtId="4" fontId="15" fillId="4" borderId="5" xfId="0" applyNumberFormat="1" applyFont="1" applyFill="1" applyBorder="1" applyAlignment="1">
      <alignment horizontal="center" vertical="center" wrapText="1"/>
    </xf>
    <xf numFmtId="0" fontId="17" fillId="4" borderId="1" xfId="0" applyFont="1" applyFill="1" applyBorder="1" applyAlignment="1" applyProtection="1">
      <alignment horizontal="left" vertical="center" wrapText="1"/>
      <protection locked="0"/>
    </xf>
    <xf numFmtId="9" fontId="17" fillId="4" borderId="5" xfId="0" applyNumberFormat="1" applyFont="1" applyFill="1" applyBorder="1" applyAlignment="1">
      <alignment horizontal="center" vertical="center" wrapText="1"/>
    </xf>
    <xf numFmtId="9" fontId="25" fillId="4" borderId="5" xfId="0" applyNumberFormat="1" applyFont="1" applyFill="1" applyBorder="1" applyAlignment="1">
      <alignment horizontal="center" vertical="center" wrapText="1"/>
    </xf>
    <xf numFmtId="9" fontId="9" fillId="4" borderId="5" xfId="0" applyNumberFormat="1" applyFont="1" applyFill="1" applyBorder="1" applyAlignment="1">
      <alignment horizontal="center" vertical="center" wrapText="1"/>
    </xf>
    <xf numFmtId="0" fontId="9" fillId="4" borderId="9" xfId="0" applyFont="1" applyFill="1" applyBorder="1" applyAlignment="1">
      <alignment horizontal="left" vertical="center" wrapText="1"/>
    </xf>
    <xf numFmtId="4" fontId="12" fillId="4" borderId="3"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7" fillId="4" borderId="1"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9" fontId="25" fillId="4"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5" fillId="4" borderId="4" xfId="0" applyFont="1" applyFill="1" applyBorder="1" applyAlignment="1">
      <alignment horizontal="left" vertical="center" wrapText="1"/>
    </xf>
    <xf numFmtId="9" fontId="25" fillId="4" borderId="9"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4" fontId="39" fillId="4" borderId="0" xfId="0" applyNumberFormat="1" applyFont="1" applyFill="1" applyBorder="1" applyAlignment="1">
      <alignment horizontal="right" wrapText="1"/>
    </xf>
    <xf numFmtId="9" fontId="25" fillId="4"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4" fontId="12" fillId="9"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1" fillId="4" borderId="1" xfId="0" applyFont="1" applyFill="1" applyBorder="1" applyAlignment="1">
      <alignment horizontal="left" vertical="center" wrapText="1"/>
    </xf>
    <xf numFmtId="9" fontId="32" fillId="4" borderId="5" xfId="0" applyNumberFormat="1"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4" fontId="15" fillId="4" borderId="3" xfId="0" applyNumberFormat="1" applyFont="1" applyFill="1" applyBorder="1" applyAlignment="1">
      <alignment horizontal="center" vertical="center" wrapText="1"/>
    </xf>
    <xf numFmtId="170" fontId="15" fillId="4" borderId="3" xfId="0" applyNumberFormat="1" applyFont="1" applyFill="1" applyBorder="1" applyAlignment="1">
      <alignment horizontal="center" vertical="center" wrapText="1"/>
    </xf>
    <xf numFmtId="9" fontId="15" fillId="4" borderId="9" xfId="0" applyNumberFormat="1" applyFont="1" applyFill="1" applyBorder="1" applyAlignment="1">
      <alignment horizontal="center" vertical="center" wrapText="1"/>
    </xf>
    <xf numFmtId="170" fontId="9" fillId="4" borderId="1" xfId="0" applyNumberFormat="1" applyFont="1" applyFill="1" applyBorder="1" applyAlignment="1">
      <alignment horizontal="center" vertical="center" wrapText="1"/>
    </xf>
    <xf numFmtId="9" fontId="15" fillId="4" borderId="3" xfId="0" applyNumberFormat="1" applyFont="1" applyFill="1" applyBorder="1" applyAlignment="1">
      <alignment horizontal="center" vertical="center" wrapText="1"/>
    </xf>
    <xf numFmtId="170" fontId="25" fillId="4" borderId="5" xfId="0" applyNumberFormat="1" applyFont="1" applyFill="1" applyBorder="1" applyAlignment="1">
      <alignment horizontal="center" vertical="center" wrapText="1"/>
    </xf>
    <xf numFmtId="170" fontId="9" fillId="4" borderId="5" xfId="0" applyNumberFormat="1" applyFont="1" applyFill="1" applyBorder="1" applyAlignment="1">
      <alignment horizontal="center" vertical="center" wrapText="1"/>
    </xf>
    <xf numFmtId="9" fontId="16" fillId="4" borderId="5" xfId="0" applyNumberFormat="1" applyFont="1" applyFill="1" applyBorder="1" applyAlignment="1">
      <alignment horizontal="center" vertical="center" wrapText="1"/>
    </xf>
    <xf numFmtId="10" fontId="15" fillId="4" borderId="5" xfId="0" applyNumberFormat="1" applyFont="1" applyFill="1" applyBorder="1" applyAlignment="1">
      <alignment horizontal="center" vertical="center" wrapText="1"/>
    </xf>
    <xf numFmtId="10" fontId="29" fillId="4" borderId="5" xfId="0" applyNumberFormat="1" applyFont="1" applyFill="1" applyBorder="1" applyAlignment="1">
      <alignment horizontal="center" vertical="center" wrapText="1"/>
    </xf>
    <xf numFmtId="170" fontId="25" fillId="4" borderId="1" xfId="0" applyNumberFormat="1" applyFont="1" applyFill="1" applyBorder="1" applyAlignment="1">
      <alignment horizontal="center" vertical="center" wrapText="1"/>
    </xf>
    <xf numFmtId="10" fontId="25" fillId="4" borderId="5" xfId="0" applyNumberFormat="1" applyFont="1" applyFill="1" applyBorder="1" applyAlignment="1">
      <alignment horizontal="center" vertical="center" wrapText="1"/>
    </xf>
    <xf numFmtId="10" fontId="9"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20" fillId="0" borderId="0"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2" fontId="15" fillId="4" borderId="1" xfId="0" applyNumberFormat="1" applyFont="1" applyFill="1" applyBorder="1" applyAlignment="1">
      <alignment horizontal="center" vertical="center" wrapText="1"/>
    </xf>
    <xf numFmtId="4" fontId="13" fillId="4" borderId="3" xfId="0" applyNumberFormat="1" applyFont="1" applyFill="1" applyBorder="1" applyAlignment="1">
      <alignment horizontal="center" vertical="center" wrapText="1"/>
    </xf>
    <xf numFmtId="9" fontId="13" fillId="4" borderId="9" xfId="0" applyNumberFormat="1" applyFont="1" applyFill="1" applyBorder="1" applyAlignment="1">
      <alignment horizontal="center" vertical="center" wrapText="1"/>
    </xf>
    <xf numFmtId="9" fontId="13" fillId="4" borderId="5" xfId="0" applyNumberFormat="1" applyFont="1" applyFill="1" applyBorder="1" applyAlignment="1">
      <alignment horizontal="center" vertical="center" wrapText="1"/>
    </xf>
    <xf numFmtId="9" fontId="27" fillId="4" borderId="9"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9" fillId="4" borderId="9" xfId="0" applyNumberFormat="1" applyFont="1" applyFill="1" applyBorder="1" applyAlignment="1">
      <alignment horizontal="center" vertical="center" wrapText="1"/>
    </xf>
    <xf numFmtId="9" fontId="28" fillId="4" borderId="5"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9" fontId="27" fillId="4" borderId="5" xfId="0" applyNumberFormat="1" applyFont="1" applyFill="1" applyBorder="1" applyAlignment="1">
      <alignment horizontal="center" vertical="center" wrapText="1"/>
    </xf>
    <xf numFmtId="0" fontId="15" fillId="4" borderId="2" xfId="0" applyFont="1" applyFill="1" applyBorder="1" applyAlignment="1">
      <alignment vertical="top" wrapText="1"/>
    </xf>
    <xf numFmtId="0" fontId="17" fillId="4" borderId="1"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7" fillId="4" borderId="4" xfId="0" applyFont="1" applyFill="1" applyBorder="1" applyAlignment="1">
      <alignment vertical="top" wrapText="1"/>
    </xf>
    <xf numFmtId="0" fontId="13" fillId="4" borderId="4" xfId="0" applyFont="1" applyFill="1" applyBorder="1" applyAlignment="1">
      <alignment vertical="top" wrapText="1"/>
    </xf>
    <xf numFmtId="170" fontId="9" fillId="5" borderId="5" xfId="0" applyNumberFormat="1" applyFont="1" applyFill="1" applyBorder="1" applyAlignment="1">
      <alignment horizontal="center" vertical="center" wrapText="1"/>
    </xf>
    <xf numFmtId="170" fontId="16" fillId="5" borderId="5"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0" fontId="13" fillId="4" borderId="5" xfId="0" applyFont="1" applyFill="1" applyBorder="1" applyAlignment="1">
      <alignment horizontal="left" vertical="center" wrapText="1"/>
    </xf>
    <xf numFmtId="0" fontId="13" fillId="4" borderId="9" xfId="0" applyFont="1" applyFill="1" applyBorder="1" applyAlignment="1">
      <alignment horizontal="left" vertical="center" wrapText="1"/>
    </xf>
    <xf numFmtId="2" fontId="17" fillId="4" borderId="1"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9" fillId="4" borderId="3"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0" fontId="15" fillId="4" borderId="3" xfId="0" applyFont="1" applyFill="1" applyBorder="1" applyAlignment="1" applyProtection="1">
      <alignment horizontal="left" vertical="center" wrapText="1"/>
      <protection locked="0"/>
    </xf>
    <xf numFmtId="49" fontId="17"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9" fontId="25" fillId="4" borderId="4" xfId="0" applyNumberFormat="1" applyFont="1" applyFill="1" applyBorder="1" applyAlignment="1">
      <alignment horizontal="center" vertical="center" wrapText="1"/>
    </xf>
    <xf numFmtId="0" fontId="13" fillId="4" borderId="2" xfId="0" applyFont="1" applyFill="1" applyBorder="1" applyAlignment="1">
      <alignmen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4" fontId="9" fillId="4" borderId="0" xfId="0" applyNumberFormat="1" applyFont="1" applyFill="1" applyAlignment="1">
      <alignment wrapText="1"/>
    </xf>
    <xf numFmtId="0" fontId="15" fillId="4" borderId="0" xfId="0" applyFont="1" applyFill="1" applyAlignment="1">
      <alignment wrapText="1"/>
    </xf>
    <xf numFmtId="49" fontId="16" fillId="4" borderId="2"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170" fontId="15" fillId="4" borderId="1" xfId="0" applyNumberFormat="1" applyFont="1" applyFill="1" applyBorder="1" applyAlignment="1">
      <alignment horizontal="center" vertical="center" wrapText="1"/>
    </xf>
    <xf numFmtId="0" fontId="9" fillId="4" borderId="0" xfId="0" applyFont="1" applyFill="1" applyAlignment="1">
      <alignment horizontal="center" wrapText="1"/>
    </xf>
    <xf numFmtId="2" fontId="9" fillId="4" borderId="0" xfId="0" applyNumberFormat="1" applyFont="1" applyFill="1" applyAlignment="1">
      <alignment wrapText="1"/>
    </xf>
    <xf numFmtId="9" fontId="9" fillId="4" borderId="0" xfId="0" applyNumberFormat="1" applyFont="1" applyFill="1" applyAlignment="1">
      <alignment wrapText="1"/>
    </xf>
    <xf numFmtId="9" fontId="20" fillId="4" borderId="0" xfId="0" applyNumberFormat="1" applyFont="1" applyFill="1" applyAlignment="1">
      <alignment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9" fontId="13" fillId="5" borderId="3" xfId="0" applyNumberFormat="1" applyFont="1" applyFill="1" applyBorder="1" applyAlignment="1">
      <alignment horizontal="center" vertical="center" wrapText="1"/>
    </xf>
    <xf numFmtId="9" fontId="35" fillId="5"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9" fillId="4" borderId="3"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0" fontId="13" fillId="4" borderId="3" xfId="0" applyFont="1" applyFill="1" applyBorder="1" applyAlignment="1">
      <alignment horizontal="left" vertical="center" wrapText="1"/>
    </xf>
    <xf numFmtId="4" fontId="30" fillId="5" borderId="1" xfId="0" applyNumberFormat="1" applyFont="1" applyFill="1" applyBorder="1" applyAlignment="1">
      <alignment horizontal="center" vertical="center" wrapText="1"/>
    </xf>
    <xf numFmtId="4" fontId="35" fillId="5" borderId="1" xfId="0" applyNumberFormat="1" applyFont="1" applyFill="1" applyBorder="1" applyAlignment="1">
      <alignment horizontal="center" vertical="center" wrapText="1"/>
    </xf>
    <xf numFmtId="4" fontId="31" fillId="5"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1" fontId="9" fillId="0" borderId="0" xfId="0" applyNumberFormat="1" applyFont="1" applyFill="1" applyBorder="1" applyAlignment="1">
      <alignment horizontal="right" vertical="center" wrapText="1"/>
    </xf>
    <xf numFmtId="4" fontId="12" fillId="8" borderId="1" xfId="0" applyNumberFormat="1" applyFont="1" applyFill="1" applyBorder="1" applyAlignment="1">
      <alignment horizontal="center" vertical="center" wrapText="1"/>
    </xf>
    <xf numFmtId="0" fontId="9" fillId="8" borderId="0" xfId="0" applyFont="1" applyFill="1" applyAlignment="1">
      <alignment horizontal="left" vertical="top" wrapText="1"/>
    </xf>
    <xf numFmtId="4" fontId="12" fillId="8" borderId="3" xfId="0" applyNumberFormat="1" applyFont="1" applyFill="1" applyBorder="1" applyAlignment="1">
      <alignment horizontal="center" vertical="center" wrapText="1"/>
    </xf>
    <xf numFmtId="4" fontId="9" fillId="8" borderId="5" xfId="0" applyNumberFormat="1" applyFont="1" applyFill="1" applyBorder="1" applyAlignment="1">
      <alignment horizontal="center" vertical="center" wrapText="1"/>
    </xf>
    <xf numFmtId="4" fontId="17" fillId="8" borderId="1" xfId="0" applyNumberFormat="1" applyFont="1" applyFill="1" applyBorder="1" applyAlignment="1">
      <alignment horizontal="center" vertical="center" wrapText="1"/>
    </xf>
    <xf numFmtId="0" fontId="17" fillId="8" borderId="0" xfId="0" applyFont="1" applyFill="1" applyAlignment="1">
      <alignment horizontal="left" vertical="center" wrapText="1"/>
    </xf>
    <xf numFmtId="4" fontId="17" fillId="8" borderId="5" xfId="0" applyNumberFormat="1" applyFont="1" applyFill="1" applyBorder="1" applyAlignment="1">
      <alignment horizontal="center" vertical="center" wrapText="1"/>
    </xf>
    <xf numFmtId="4" fontId="12" fillId="8" borderId="5" xfId="0" applyNumberFormat="1" applyFont="1" applyFill="1" applyBorder="1" applyAlignment="1">
      <alignment horizontal="center" vertical="center" wrapText="1"/>
    </xf>
    <xf numFmtId="4" fontId="12" fillId="8" borderId="9" xfId="0" applyNumberFormat="1" applyFont="1" applyFill="1" applyBorder="1" applyAlignment="1">
      <alignment horizontal="center" vertical="center" wrapText="1"/>
    </xf>
    <xf numFmtId="0" fontId="13" fillId="4" borderId="0" xfId="0" applyFont="1" applyFill="1" applyAlignment="1">
      <alignment horizontal="left" vertical="center" wrapText="1"/>
    </xf>
    <xf numFmtId="0" fontId="12" fillId="5" borderId="4"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3" fillId="4" borderId="4" xfId="0"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2" fontId="9" fillId="4" borderId="1"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3" xfId="0" applyFont="1" applyFill="1" applyBorder="1" applyAlignment="1">
      <alignment horizontal="left" vertical="center" wrapText="1"/>
    </xf>
    <xf numFmtId="9" fontId="13" fillId="4" borderId="3"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0" applyFont="1" applyFill="1" applyBorder="1" applyAlignment="1">
      <alignment horizontal="left" vertical="center" wrapText="1"/>
    </xf>
    <xf numFmtId="4" fontId="11" fillId="4" borderId="1" xfId="0" applyNumberFormat="1"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9" fontId="27" fillId="4" borderId="1" xfId="0" applyNumberFormat="1" applyFont="1" applyFill="1" applyBorder="1" applyAlignment="1">
      <alignment horizontal="center" vertical="center" wrapText="1"/>
    </xf>
    <xf numFmtId="4" fontId="27" fillId="4" borderId="1"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2" fontId="13"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0" fontId="15" fillId="4" borderId="3" xfId="0" applyFont="1" applyFill="1" applyBorder="1" applyAlignment="1">
      <alignment vertical="top" wrapText="1"/>
    </xf>
    <xf numFmtId="0" fontId="17" fillId="4" borderId="4"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29" fillId="4" borderId="2" xfId="0" applyFont="1" applyFill="1" applyBorder="1" applyAlignment="1">
      <alignment vertical="top" wrapText="1"/>
    </xf>
    <xf numFmtId="0" fontId="29" fillId="4" borderId="3" xfId="0" applyFont="1" applyFill="1" applyBorder="1" applyAlignment="1">
      <alignment vertical="top"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11" fillId="4" borderId="1" xfId="0" applyFont="1" applyFill="1" applyBorder="1" applyAlignment="1" applyProtection="1">
      <alignment horizontal="left" vertical="center" wrapText="1"/>
      <protection locked="0"/>
    </xf>
    <xf numFmtId="0" fontId="9" fillId="4" borderId="4" xfId="0" applyFont="1" applyFill="1" applyBorder="1" applyAlignment="1">
      <alignment vertical="top" wrapText="1"/>
    </xf>
    <xf numFmtId="0" fontId="13" fillId="4" borderId="1" xfId="0" applyFont="1" applyFill="1" applyBorder="1" applyAlignment="1" applyProtection="1">
      <alignment horizontal="left" vertical="center" wrapText="1"/>
      <protection locked="0"/>
    </xf>
    <xf numFmtId="0" fontId="13" fillId="4" borderId="4" xfId="0" applyFont="1" applyFill="1" applyBorder="1" applyAlignment="1">
      <alignment horizontal="center" vertical="center" wrapText="1"/>
    </xf>
    <xf numFmtId="0" fontId="13" fillId="4" borderId="3" xfId="0" applyFont="1" applyFill="1" applyBorder="1" applyAlignment="1">
      <alignment vertical="top" wrapText="1"/>
    </xf>
    <xf numFmtId="49" fontId="17" fillId="4" borderId="4" xfId="0" applyNumberFormat="1" applyFont="1" applyFill="1" applyBorder="1" applyAlignment="1">
      <alignment horizontal="center" vertical="center" wrapText="1"/>
    </xf>
    <xf numFmtId="9" fontId="26" fillId="4" borderId="5"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4" fontId="27" fillId="4" borderId="3" xfId="0" applyNumberFormat="1" applyFont="1" applyFill="1" applyBorder="1" applyAlignment="1">
      <alignment horizontal="center" vertical="center" wrapText="1"/>
    </xf>
    <xf numFmtId="49" fontId="17" fillId="4" borderId="3" xfId="0" applyNumberFormat="1" applyFont="1" applyFill="1" applyBorder="1" applyAlignment="1">
      <alignment horizontal="center" vertical="center" wrapText="1"/>
    </xf>
    <xf numFmtId="4" fontId="25" fillId="4" borderId="3" xfId="0" applyNumberFormat="1" applyFont="1" applyFill="1" applyBorder="1" applyAlignment="1">
      <alignment horizontal="center" vertical="center" wrapText="1"/>
    </xf>
    <xf numFmtId="0" fontId="17" fillId="4" borderId="1" xfId="0" applyFont="1" applyFill="1" applyBorder="1" applyAlignment="1">
      <alignment horizontal="justify" vertical="top" wrapText="1"/>
    </xf>
    <xf numFmtId="4" fontId="24" fillId="4" borderId="1" xfId="0" applyNumberFormat="1" applyFont="1" applyFill="1" applyBorder="1" applyAlignment="1">
      <alignment horizontal="center" vertical="center" wrapText="1"/>
    </xf>
    <xf numFmtId="4" fontId="17" fillId="4" borderId="5" xfId="0" applyNumberFormat="1" applyFont="1" applyFill="1" applyBorder="1" applyAlignment="1">
      <alignment horizontal="center" vertical="center" wrapText="1"/>
    </xf>
    <xf numFmtId="0" fontId="9" fillId="4" borderId="5" xfId="0" applyFont="1" applyFill="1" applyBorder="1" applyAlignment="1">
      <alignment horizontal="left" vertical="center" wrapText="1"/>
    </xf>
    <xf numFmtId="4" fontId="12" fillId="4" borderId="9"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4" fontId="29" fillId="4" borderId="1" xfId="0" applyNumberFormat="1" applyFont="1" applyFill="1" applyBorder="1" applyAlignment="1">
      <alignment horizontal="center" vertical="center" wrapText="1"/>
    </xf>
    <xf numFmtId="0" fontId="17" fillId="4" borderId="4" xfId="0" applyFont="1" applyFill="1" applyBorder="1" applyAlignment="1">
      <alignment vertical="center" wrapText="1"/>
    </xf>
    <xf numFmtId="49" fontId="13" fillId="4" borderId="2" xfId="0" applyNumberFormat="1" applyFont="1" applyFill="1" applyBorder="1" applyAlignment="1">
      <alignment horizontal="center" vertical="center" wrapText="1"/>
    </xf>
    <xf numFmtId="0" fontId="9" fillId="4" borderId="2" xfId="0" applyFont="1" applyFill="1" applyBorder="1" applyAlignment="1">
      <alignment vertical="center" wrapText="1"/>
    </xf>
    <xf numFmtId="49" fontId="13" fillId="4" borderId="3" xfId="0" applyNumberFormat="1" applyFont="1" applyFill="1" applyBorder="1" applyAlignment="1">
      <alignment horizontal="center" vertical="center" wrapText="1"/>
    </xf>
    <xf numFmtId="0" fontId="9" fillId="4" borderId="3" xfId="0" applyFont="1" applyFill="1" applyBorder="1" applyAlignment="1">
      <alignment vertical="center" wrapText="1"/>
    </xf>
    <xf numFmtId="0" fontId="15" fillId="4" borderId="7"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14" fontId="17" fillId="4" borderId="4"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14" fontId="17" fillId="4" borderId="3" xfId="0" applyNumberFormat="1" applyFont="1" applyFill="1" applyBorder="1" applyAlignment="1">
      <alignment horizontal="center" vertical="center" wrapText="1"/>
    </xf>
    <xf numFmtId="4" fontId="20" fillId="4" borderId="3" xfId="0" applyNumberFormat="1" applyFont="1" applyFill="1" applyBorder="1" applyAlignment="1">
      <alignment horizontal="center" vertical="center" wrapText="1"/>
    </xf>
    <xf numFmtId="0" fontId="41" fillId="4" borderId="4" xfId="0" applyFont="1" applyFill="1" applyBorder="1" applyAlignment="1">
      <alignment horizontal="left" vertical="top" wrapText="1"/>
    </xf>
    <xf numFmtId="9" fontId="27" fillId="4" borderId="3" xfId="0" applyNumberFormat="1" applyFont="1" applyFill="1" applyBorder="1" applyAlignment="1">
      <alignment horizontal="center" vertical="center" wrapText="1"/>
    </xf>
    <xf numFmtId="0" fontId="13" fillId="4" borderId="7" xfId="0" applyFont="1" applyFill="1" applyBorder="1" applyAlignment="1" applyProtection="1">
      <alignment horizontal="left" vertical="center" wrapText="1"/>
      <protection locked="0"/>
    </xf>
    <xf numFmtId="0" fontId="17" fillId="4" borderId="4" xfId="0" applyFont="1" applyFill="1" applyBorder="1" applyAlignment="1">
      <alignment horizontal="left" vertical="top" wrapText="1"/>
    </xf>
    <xf numFmtId="170" fontId="17" fillId="4" borderId="5" xfId="0" applyNumberFormat="1" applyFont="1" applyFill="1" applyBorder="1" applyAlignment="1">
      <alignment horizontal="center" vertical="center" wrapText="1"/>
    </xf>
    <xf numFmtId="10" fontId="17" fillId="4" borderId="5" xfId="0" applyNumberFormat="1" applyFont="1" applyFill="1" applyBorder="1" applyAlignment="1">
      <alignment horizontal="center" vertical="center" wrapText="1"/>
    </xf>
    <xf numFmtId="170" fontId="13" fillId="4" borderId="5" xfId="0" applyNumberFormat="1" applyFont="1" applyFill="1" applyBorder="1" applyAlignment="1">
      <alignment horizontal="center" vertical="center" wrapText="1"/>
    </xf>
    <xf numFmtId="9" fontId="25" fillId="4" borderId="5" xfId="0"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4" fontId="38" fillId="4" borderId="1" xfId="0" applyNumberFormat="1" applyFont="1" applyFill="1" applyBorder="1" applyAlignment="1">
      <alignment horizontal="center" vertical="center" wrapText="1"/>
    </xf>
    <xf numFmtId="9" fontId="36" fillId="4" borderId="5" xfId="0" applyNumberFormat="1" applyFont="1" applyFill="1" applyBorder="1" applyAlignment="1">
      <alignment horizontal="center" vertical="center" wrapText="1"/>
    </xf>
    <xf numFmtId="0" fontId="15" fillId="4" borderId="5" xfId="0" applyFont="1" applyFill="1" applyBorder="1" applyAlignment="1">
      <alignment horizontal="left" vertical="center" wrapText="1"/>
    </xf>
    <xf numFmtId="9" fontId="29" fillId="4" borderId="5" xfId="0" applyNumberFormat="1" applyFont="1" applyFill="1" applyBorder="1" applyAlignment="1">
      <alignment horizontal="center" vertical="center" wrapText="1"/>
    </xf>
    <xf numFmtId="0" fontId="11" fillId="4" borderId="5" xfId="0" applyFont="1" applyFill="1" applyBorder="1" applyAlignment="1">
      <alignment horizontal="left" vertical="center" wrapText="1"/>
    </xf>
    <xf numFmtId="170" fontId="15" fillId="4" borderId="5" xfId="0" applyNumberFormat="1" applyFont="1" applyFill="1" applyBorder="1" applyAlignment="1">
      <alignment horizontal="center" vertical="center" wrapText="1"/>
    </xf>
    <xf numFmtId="0" fontId="17" fillId="4" borderId="2" xfId="0" applyFont="1" applyFill="1" applyBorder="1" applyAlignment="1">
      <alignment vertical="center" wrapText="1"/>
    </xf>
    <xf numFmtId="49" fontId="11" fillId="4" borderId="4" xfId="0" applyNumberFormat="1" applyFont="1" applyFill="1" applyBorder="1" applyAlignment="1">
      <alignment horizontal="center" vertical="center" wrapText="1"/>
    </xf>
    <xf numFmtId="170" fontId="11" fillId="4" borderId="5"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 fontId="13" fillId="4" borderId="4" xfId="0" applyNumberFormat="1" applyFont="1" applyFill="1" applyBorder="1" applyAlignment="1">
      <alignment horizontal="center" vertical="center" wrapText="1"/>
    </xf>
    <xf numFmtId="49" fontId="11" fillId="4" borderId="3" xfId="0" applyNumberFormat="1" applyFont="1" applyFill="1" applyBorder="1" applyAlignment="1">
      <alignment horizontal="center" vertical="center" wrapText="1"/>
    </xf>
    <xf numFmtId="0" fontId="17" fillId="4" borderId="5" xfId="0" applyFont="1" applyFill="1" applyBorder="1" applyAlignment="1">
      <alignment horizontal="left" vertical="center" wrapText="1"/>
    </xf>
    <xf numFmtId="0" fontId="11" fillId="4" borderId="0" xfId="0" applyFont="1" applyFill="1" applyAlignment="1">
      <alignment horizontal="left" vertical="center" wrapText="1"/>
    </xf>
    <xf numFmtId="4" fontId="9" fillId="4" borderId="1" xfId="0" applyNumberFormat="1" applyFont="1" applyFill="1" applyBorder="1" applyAlignment="1">
      <alignment horizontal="left" vertical="center" wrapText="1"/>
    </xf>
    <xf numFmtId="9" fontId="28" fillId="4" borderId="1" xfId="0" applyNumberFormat="1" applyFont="1" applyFill="1" applyBorder="1" applyAlignment="1">
      <alignment horizontal="center" vertical="center" wrapText="1"/>
    </xf>
    <xf numFmtId="0" fontId="15" fillId="4" borderId="1" xfId="0" quotePrefix="1" applyFont="1" applyFill="1" applyBorder="1" applyAlignment="1" applyProtection="1">
      <alignment horizontal="left" vertical="center" wrapText="1"/>
      <protection locked="0"/>
    </xf>
    <xf numFmtId="0" fontId="17" fillId="4" borderId="1" xfId="0" quotePrefix="1" applyFont="1" applyFill="1" applyBorder="1" applyAlignment="1" applyProtection="1">
      <alignment horizontal="left" vertical="center" wrapText="1"/>
      <protection locked="0"/>
    </xf>
    <xf numFmtId="9" fontId="24" fillId="4" borderId="5" xfId="0" applyNumberFormat="1"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4" fontId="9" fillId="8" borderId="9" xfId="0" applyNumberFormat="1" applyFont="1" applyFill="1" applyBorder="1" applyAlignment="1">
      <alignment horizontal="center" vertical="center" wrapText="1"/>
    </xf>
    <xf numFmtId="0" fontId="9" fillId="4" borderId="4" xfId="0" quotePrefix="1"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9" fillId="4" borderId="4" xfId="0" applyFont="1"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9" fillId="4" borderId="4"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 xfId="0" applyFont="1" applyFill="1" applyBorder="1" applyAlignment="1">
      <alignment vertical="top" wrapText="1"/>
    </xf>
    <xf numFmtId="0" fontId="0" fillId="4" borderId="1" xfId="0" applyFill="1" applyBorder="1" applyAlignment="1">
      <alignment vertical="top" wrapText="1"/>
    </xf>
    <xf numFmtId="0" fontId="21" fillId="4" borderId="1" xfId="0" applyFont="1" applyFill="1" applyBorder="1" applyAlignment="1">
      <alignment vertical="top" wrapText="1"/>
    </xf>
    <xf numFmtId="0" fontId="13" fillId="4" borderId="1" xfId="0"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6" fillId="4" borderId="1" xfId="0" applyFont="1" applyFill="1" applyBorder="1" applyAlignment="1">
      <alignment horizontal="left" vertical="top" wrapText="1"/>
    </xf>
    <xf numFmtId="0" fontId="49" fillId="4" borderId="1" xfId="0" applyFont="1" applyFill="1" applyBorder="1" applyAlignment="1">
      <alignment horizontal="left" vertical="top" wrapText="1"/>
    </xf>
    <xf numFmtId="0" fontId="9" fillId="4" borderId="1" xfId="0" quotePrefix="1" applyFont="1" applyFill="1" applyBorder="1" applyAlignment="1">
      <alignment horizontal="left" vertical="top" wrapText="1"/>
    </xf>
    <xf numFmtId="0" fontId="13" fillId="4" borderId="4" xfId="0" applyFont="1" applyFill="1" applyBorder="1" applyAlignment="1">
      <alignment horizontal="justify" vertical="top" wrapText="1"/>
    </xf>
    <xf numFmtId="0" fontId="9" fillId="4" borderId="2" xfId="0" applyFont="1" applyFill="1" applyBorder="1" applyAlignment="1">
      <alignment horizontal="justify" vertical="top" wrapText="1"/>
    </xf>
    <xf numFmtId="0" fontId="9" fillId="4" borderId="3" xfId="0" applyFont="1" applyFill="1" applyBorder="1" applyAlignment="1">
      <alignment horizontal="justify" vertical="top" wrapText="1"/>
    </xf>
    <xf numFmtId="0" fontId="40" fillId="0" borderId="0" xfId="0" quotePrefix="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4" borderId="2" xfId="0" applyFont="1" applyFill="1" applyBorder="1" applyAlignment="1">
      <alignment horizontal="justify" vertical="top" wrapText="1"/>
    </xf>
    <xf numFmtId="0" fontId="13" fillId="4" borderId="3" xfId="0" applyFont="1" applyFill="1" applyBorder="1" applyAlignment="1">
      <alignment horizontal="justify" vertical="top" wrapText="1"/>
    </xf>
    <xf numFmtId="0" fontId="16" fillId="4" borderId="4"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13" fillId="4" borderId="4"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164" fontId="9" fillId="4" borderId="11" xfId="0" applyNumberFormat="1"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164" fontId="9" fillId="4" borderId="1" xfId="0" quotePrefix="1"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13" fillId="4" borderId="4" xfId="0" applyFont="1" applyFill="1" applyBorder="1" applyAlignment="1">
      <alignment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4" fontId="9" fillId="4" borderId="4" xfId="0" applyNumberFormat="1"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47" fillId="4" borderId="4" xfId="0" applyFont="1" applyFill="1" applyBorder="1" applyAlignment="1">
      <alignment horizontal="left" vertical="top" wrapText="1"/>
    </xf>
    <xf numFmtId="0" fontId="47" fillId="4" borderId="2" xfId="0" applyFont="1" applyFill="1" applyBorder="1" applyAlignment="1">
      <alignment horizontal="left" vertical="top" wrapText="1"/>
    </xf>
    <xf numFmtId="0" fontId="47" fillId="4" borderId="3" xfId="0" applyFont="1" applyFill="1" applyBorder="1" applyAlignment="1">
      <alignment horizontal="left" vertical="top" wrapText="1"/>
    </xf>
    <xf numFmtId="0" fontId="37" fillId="4" borderId="2" xfId="0" applyFont="1" applyFill="1" applyBorder="1" applyAlignment="1">
      <alignment horizontal="justify" vertical="top" wrapText="1"/>
    </xf>
    <xf numFmtId="0" fontId="37" fillId="4" borderId="3" xfId="0" applyFont="1" applyFill="1" applyBorder="1" applyAlignment="1">
      <alignment horizontal="justify" vertical="top" wrapText="1"/>
    </xf>
    <xf numFmtId="0" fontId="13" fillId="4" borderId="2" xfId="0" quotePrefix="1" applyFont="1" applyFill="1" applyBorder="1" applyAlignment="1">
      <alignment horizontal="left" vertical="top" wrapText="1"/>
    </xf>
    <xf numFmtId="0" fontId="13" fillId="4" borderId="3" xfId="0" quotePrefix="1" applyFont="1" applyFill="1" applyBorder="1" applyAlignment="1">
      <alignment horizontal="left" vertical="top" wrapText="1"/>
    </xf>
    <xf numFmtId="0" fontId="13" fillId="4" borderId="4" xfId="0" quotePrefix="1" applyFont="1" applyFill="1" applyBorder="1" applyAlignment="1">
      <alignment horizontal="left" vertical="top" wrapText="1"/>
    </xf>
    <xf numFmtId="0" fontId="9" fillId="4" borderId="4" xfId="0" applyFont="1" applyFill="1" applyBorder="1" applyAlignment="1">
      <alignment horizontal="justify" vertical="top" wrapText="1"/>
    </xf>
    <xf numFmtId="0" fontId="9" fillId="4" borderId="1" xfId="0" applyFont="1" applyFill="1" applyBorder="1" applyAlignment="1">
      <alignment horizontal="left" vertical="center" wrapText="1"/>
    </xf>
    <xf numFmtId="2" fontId="9" fillId="4" borderId="1"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9" fontId="9" fillId="4" borderId="2"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4" fontId="9" fillId="4" borderId="1" xfId="0" quotePrefix="1" applyNumberFormat="1" applyFont="1" applyFill="1" applyBorder="1" applyAlignment="1">
      <alignment horizontal="center"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W992"/>
  <sheetViews>
    <sheetView showZeros="0" tabSelected="1" showOutlineSymbols="0" view="pageBreakPreview" topLeftCell="A4" zoomScale="40" zoomScaleNormal="50" zoomScaleSheetLayoutView="40" workbookViewId="0">
      <pane xSplit="2" ySplit="7" topLeftCell="C11" activePane="bottomRight" state="frozen"/>
      <selection activeCell="A4" sqref="A4"/>
      <selection pane="topRight" activeCell="C4" sqref="C4"/>
      <selection pane="bottomLeft" activeCell="A11" sqref="A11"/>
      <selection pane="bottomRight" activeCell="W20" sqref="W20"/>
    </sheetView>
  </sheetViews>
  <sheetFormatPr defaultRowHeight="23.25" outlineLevelRow="1" outlineLevelCol="2" x14ac:dyDescent="0.35"/>
  <cols>
    <col min="1" max="1" width="15" style="26" customWidth="1"/>
    <col min="2" max="2" width="77" style="5" customWidth="1"/>
    <col min="3" max="3" width="37.875" style="5" customWidth="1"/>
    <col min="4" max="4" width="25.25" style="5" hidden="1" customWidth="1"/>
    <col min="5" max="5" width="22.5" style="5" hidden="1" customWidth="1"/>
    <col min="6" max="6" width="24.125" style="5" hidden="1" customWidth="1"/>
    <col min="7" max="7" width="22.25" style="27" customWidth="1"/>
    <col min="8" max="8" width="19.5" style="27" customWidth="1"/>
    <col min="9" max="9" width="20.125" style="45" customWidth="1" outlineLevel="2"/>
    <col min="10" max="10" width="19.75" style="28" customWidth="1" outlineLevel="2"/>
    <col min="11" max="11" width="19.375" style="27" customWidth="1" outlineLevel="2"/>
    <col min="12" max="12" width="22.625" style="28" customWidth="1" outlineLevel="2"/>
    <col min="13" max="13" width="18.875" style="28" customWidth="1" outlineLevel="2"/>
    <col min="14" max="14" width="24.125" style="28" customWidth="1" outlineLevel="2"/>
    <col min="15" max="15" width="21.375" style="28" customWidth="1" outlineLevel="2"/>
    <col min="16" max="16" width="22.125" style="43" customWidth="1" outlineLevel="2"/>
    <col min="17" max="17" width="27.375" style="28" hidden="1" customWidth="1" outlineLevel="2"/>
    <col min="18" max="18" width="13.625" style="28" hidden="1" customWidth="1" outlineLevel="2"/>
    <col min="19" max="19" width="110" style="49" customWidth="1"/>
    <col min="20" max="21" width="17.25" style="5" customWidth="1"/>
    <col min="22" max="16384" width="9" style="5"/>
  </cols>
  <sheetData>
    <row r="1" spans="1:19" x14ac:dyDescent="0.35">
      <c r="A1" s="1"/>
      <c r="B1" s="2"/>
      <c r="C1" s="2"/>
      <c r="D1" s="2"/>
      <c r="E1" s="2"/>
      <c r="F1" s="2"/>
      <c r="G1" s="3"/>
      <c r="H1" s="3"/>
      <c r="I1" s="44"/>
      <c r="J1" s="4"/>
      <c r="K1" s="3"/>
      <c r="L1" s="4"/>
      <c r="M1" s="4"/>
      <c r="N1" s="4"/>
      <c r="O1" s="4"/>
      <c r="P1" s="41"/>
      <c r="Q1" s="4"/>
      <c r="R1" s="4"/>
    </row>
    <row r="2" spans="1:19" x14ac:dyDescent="0.35">
      <c r="A2" s="1"/>
      <c r="B2" s="2"/>
      <c r="C2" s="2"/>
      <c r="D2" s="2"/>
      <c r="E2" s="2"/>
      <c r="F2" s="2"/>
      <c r="G2" s="3"/>
      <c r="H2" s="3"/>
      <c r="I2" s="44"/>
      <c r="J2" s="4"/>
      <c r="K2" s="3"/>
      <c r="L2" s="4"/>
      <c r="M2" s="4"/>
      <c r="N2" s="4"/>
      <c r="O2" s="4"/>
      <c r="P2" s="41"/>
      <c r="Q2" s="4"/>
      <c r="R2" s="4"/>
    </row>
    <row r="3" spans="1:19" ht="21" customHeight="1" x14ac:dyDescent="0.35">
      <c r="A3" s="1"/>
      <c r="B3" s="2"/>
      <c r="C3" s="2"/>
      <c r="D3" s="2"/>
      <c r="E3" s="2"/>
      <c r="F3" s="2"/>
      <c r="G3" s="3"/>
      <c r="H3" s="3"/>
      <c r="I3" s="44"/>
      <c r="J3" s="4"/>
      <c r="K3" s="3"/>
      <c r="L3" s="4"/>
      <c r="M3" s="4"/>
      <c r="N3" s="4"/>
      <c r="O3" s="4"/>
      <c r="P3" s="41"/>
      <c r="Q3" s="4"/>
      <c r="R3" s="4"/>
    </row>
    <row r="4" spans="1:19" ht="2.4500000000000002" customHeight="1" x14ac:dyDescent="0.35">
      <c r="A4" s="1"/>
      <c r="B4" s="2"/>
      <c r="C4" s="2"/>
      <c r="D4" s="2"/>
      <c r="E4" s="2"/>
      <c r="F4" s="2"/>
      <c r="G4" s="3"/>
      <c r="H4" s="3"/>
      <c r="I4" s="44"/>
      <c r="J4" s="4"/>
      <c r="K4" s="3"/>
      <c r="L4" s="4"/>
      <c r="M4" s="4"/>
      <c r="N4" s="4"/>
      <c r="O4" s="4"/>
      <c r="P4" s="41"/>
      <c r="Q4" s="4"/>
      <c r="R4" s="4"/>
    </row>
    <row r="5" spans="1:19" ht="72.75" customHeight="1" x14ac:dyDescent="0.35">
      <c r="A5" s="416" t="s">
        <v>382</v>
      </c>
      <c r="B5" s="416"/>
      <c r="C5" s="416"/>
      <c r="D5" s="416"/>
      <c r="E5" s="416"/>
      <c r="F5" s="416"/>
      <c r="G5" s="416"/>
      <c r="H5" s="416"/>
      <c r="I5" s="416"/>
      <c r="J5" s="416"/>
      <c r="K5" s="416"/>
      <c r="L5" s="416"/>
      <c r="M5" s="416"/>
      <c r="N5" s="416"/>
      <c r="O5" s="416"/>
      <c r="P5" s="416"/>
      <c r="Q5" s="416"/>
      <c r="R5" s="416"/>
      <c r="S5" s="416"/>
    </row>
    <row r="6" spans="1:19" s="2" customFormat="1" ht="27" customHeight="1" x14ac:dyDescent="0.4">
      <c r="A6" s="6"/>
      <c r="B6" s="131"/>
      <c r="C6" s="127">
        <f>G12+G13+G14+G17</f>
        <v>9616850.2599999998</v>
      </c>
      <c r="D6" s="6"/>
      <c r="E6" s="6"/>
      <c r="F6" s="6"/>
      <c r="G6" s="127">
        <f>G12+G13+G14+G17</f>
        <v>9616850.2599999998</v>
      </c>
      <c r="H6" s="127">
        <f>H12+H13+H14+H17</f>
        <v>9523497.6799999997</v>
      </c>
      <c r="I6" s="127">
        <f>I12+I13+I14+I17</f>
        <v>5082454.4400000004</v>
      </c>
      <c r="J6" s="128"/>
      <c r="K6" s="210"/>
      <c r="L6" s="7"/>
      <c r="M6" s="7"/>
      <c r="N6" s="274"/>
      <c r="O6" s="7"/>
      <c r="P6" s="42"/>
      <c r="Q6" s="33"/>
      <c r="R6" s="7"/>
      <c r="S6" s="181" t="s">
        <v>279</v>
      </c>
    </row>
    <row r="7" spans="1:19" s="59" customFormat="1" ht="71.25" customHeight="1" x14ac:dyDescent="0.25">
      <c r="A7" s="428" t="s">
        <v>6</v>
      </c>
      <c r="B7" s="428" t="s">
        <v>15</v>
      </c>
      <c r="C7" s="428" t="s">
        <v>7</v>
      </c>
      <c r="D7" s="437" t="s">
        <v>36</v>
      </c>
      <c r="E7" s="437" t="s">
        <v>37</v>
      </c>
      <c r="F7" s="437" t="s">
        <v>38</v>
      </c>
      <c r="G7" s="441" t="s">
        <v>32</v>
      </c>
      <c r="H7" s="441"/>
      <c r="I7" s="432" t="s">
        <v>383</v>
      </c>
      <c r="J7" s="432"/>
      <c r="K7" s="432"/>
      <c r="L7" s="432"/>
      <c r="M7" s="432"/>
      <c r="N7" s="452" t="s">
        <v>35</v>
      </c>
      <c r="O7" s="453" t="s">
        <v>273</v>
      </c>
      <c r="P7" s="453" t="s">
        <v>354</v>
      </c>
      <c r="Q7" s="456" t="s">
        <v>31</v>
      </c>
      <c r="R7" s="456" t="s">
        <v>28</v>
      </c>
      <c r="S7" s="428" t="s">
        <v>0</v>
      </c>
    </row>
    <row r="8" spans="1:19" s="59" customFormat="1" ht="60.75" customHeight="1" x14ac:dyDescent="0.25">
      <c r="A8" s="428"/>
      <c r="B8" s="428"/>
      <c r="C8" s="428"/>
      <c r="D8" s="438"/>
      <c r="E8" s="438"/>
      <c r="F8" s="438"/>
      <c r="G8" s="462" t="s">
        <v>33</v>
      </c>
      <c r="H8" s="440" t="s">
        <v>34</v>
      </c>
      <c r="I8" s="433" t="s">
        <v>14</v>
      </c>
      <c r="J8" s="433"/>
      <c r="K8" s="429" t="s">
        <v>13</v>
      </c>
      <c r="L8" s="430"/>
      <c r="M8" s="431"/>
      <c r="N8" s="452"/>
      <c r="O8" s="454"/>
      <c r="P8" s="454"/>
      <c r="Q8" s="457"/>
      <c r="R8" s="457"/>
      <c r="S8" s="428"/>
    </row>
    <row r="9" spans="1:19" s="59" customFormat="1" ht="115.5" customHeight="1" x14ac:dyDescent="0.25">
      <c r="A9" s="428"/>
      <c r="B9" s="428"/>
      <c r="C9" s="428"/>
      <c r="D9" s="439"/>
      <c r="E9" s="439"/>
      <c r="F9" s="439"/>
      <c r="G9" s="441"/>
      <c r="H9" s="440"/>
      <c r="I9" s="73" t="s">
        <v>1</v>
      </c>
      <c r="J9" s="74" t="s">
        <v>23</v>
      </c>
      <c r="K9" s="75" t="s">
        <v>16</v>
      </c>
      <c r="L9" s="76" t="s">
        <v>5</v>
      </c>
      <c r="M9" s="76" t="s">
        <v>4</v>
      </c>
      <c r="N9" s="452"/>
      <c r="O9" s="455"/>
      <c r="P9" s="455"/>
      <c r="Q9" s="458"/>
      <c r="R9" s="458"/>
      <c r="S9" s="428"/>
    </row>
    <row r="10" spans="1:19" s="12" customFormat="1" ht="30" customHeight="1" x14ac:dyDescent="0.25">
      <c r="A10" s="8">
        <v>1</v>
      </c>
      <c r="B10" s="8">
        <v>2</v>
      </c>
      <c r="C10" s="8">
        <v>3</v>
      </c>
      <c r="D10" s="9">
        <v>4</v>
      </c>
      <c r="E10" s="10">
        <v>5</v>
      </c>
      <c r="F10" s="10">
        <v>6</v>
      </c>
      <c r="G10" s="9">
        <v>4</v>
      </c>
      <c r="H10" s="10">
        <v>5</v>
      </c>
      <c r="I10" s="126">
        <v>6</v>
      </c>
      <c r="J10" s="9">
        <v>7</v>
      </c>
      <c r="K10" s="9">
        <v>8</v>
      </c>
      <c r="L10" s="11">
        <v>9</v>
      </c>
      <c r="M10" s="10">
        <v>10</v>
      </c>
      <c r="N10" s="11">
        <v>11</v>
      </c>
      <c r="O10" s="29">
        <v>12</v>
      </c>
      <c r="P10" s="10">
        <v>13</v>
      </c>
      <c r="Q10" s="10">
        <v>14</v>
      </c>
      <c r="R10" s="10">
        <v>15</v>
      </c>
      <c r="S10" s="150">
        <v>14</v>
      </c>
    </row>
    <row r="11" spans="1:19" s="34" customFormat="1" ht="53.25" customHeight="1" x14ac:dyDescent="0.25">
      <c r="A11" s="428"/>
      <c r="B11" s="459" t="s">
        <v>256</v>
      </c>
      <c r="C11" s="24" t="s">
        <v>12</v>
      </c>
      <c r="D11" s="17" t="e">
        <f>D12+D13+D14+D17</f>
        <v>#REF!</v>
      </c>
      <c r="E11" s="17" t="e">
        <f>E12+E13+E14+E17</f>
        <v>#REF!</v>
      </c>
      <c r="F11" s="17" t="e">
        <f>F12+F13+F14+#REF!+F17</f>
        <v>#REF!</v>
      </c>
      <c r="G11" s="17">
        <f>G12+G13+G14+G17</f>
        <v>9616850.2599999998</v>
      </c>
      <c r="H11" s="17">
        <f t="shared" ref="H11:K11" si="0">H12+H13+H14+H17</f>
        <v>9523497.6799999997</v>
      </c>
      <c r="I11" s="17">
        <f t="shared" si="0"/>
        <v>5082454.4400000004</v>
      </c>
      <c r="J11" s="18">
        <f>I11/H11</f>
        <v>0.53</v>
      </c>
      <c r="K11" s="17">
        <f t="shared" si="0"/>
        <v>4954004.47</v>
      </c>
      <c r="L11" s="19">
        <f>K11/H11</f>
        <v>0.52</v>
      </c>
      <c r="M11" s="18">
        <f>K11/I11</f>
        <v>0.97</v>
      </c>
      <c r="N11" s="17">
        <f t="shared" ref="N11" si="1">N12+N13+N14+N17</f>
        <v>9479593.7899999991</v>
      </c>
      <c r="O11" s="17">
        <f t="shared" ref="O11" si="2">O12+O13+O14+O17</f>
        <v>43903.89</v>
      </c>
      <c r="P11" s="130">
        <f>N11/H11</f>
        <v>0.995</v>
      </c>
      <c r="Q11" s="17" t="e">
        <f>D11+H11-N11-#REF!</f>
        <v>#REF!</v>
      </c>
      <c r="R11" s="17">
        <f t="shared" ref="R11:R86" si="3">I11-K11</f>
        <v>128449.97</v>
      </c>
      <c r="S11" s="38"/>
    </row>
    <row r="12" spans="1:19" s="35" customFormat="1" ht="55.5" customHeight="1" x14ac:dyDescent="0.25">
      <c r="A12" s="428"/>
      <c r="B12" s="460"/>
      <c r="C12" s="20" t="s">
        <v>10</v>
      </c>
      <c r="D12" s="17" t="e">
        <f>D721+D889+D907+#REF!+#REF!+#REF!+#REF!+#REF!+#REF!+#REF!+#REF!+#REF!+#REF!+#REF!+#REF!+#REF!+#REF!+#REF!+#REF!+#REF!+#REF!+#REF!</f>
        <v>#REF!</v>
      </c>
      <c r="E12" s="17" t="e">
        <f>E721+E889+E907+#REF!+#REF!+#REF!+#REF!+#REF!+#REF!+#REF!+#REF!+#REF!+#REF!+#REF!+#REF!+#REF!+#REF!+#REF!+#REF!+#REF!+#REF!+#REF!</f>
        <v>#REF!</v>
      </c>
      <c r="F12" s="17" t="e">
        <f>F721+F889+F907+#REF!+#REF!+#REF!+#REF!+#REF!+#REF!+#REF!+#REF!+#REF!+#REF!+#REF!+#REF!+#REF!+#REF!+#REF!+#REF!+#REF!+#REF!+#REF!</f>
        <v>#REF!</v>
      </c>
      <c r="G12" s="17">
        <f>G19+G67+G145+G163+G175+G181+G223+G379+G487+G619+G715+G721+G745+G751+G769+G793+G799+G823+G829+G847+G853+G889+G907</f>
        <v>43915.96</v>
      </c>
      <c r="H12" s="17">
        <f t="shared" ref="H12:I12" si="4">H19+H67+H145+H163+H175+H181+H223+H379+H487+H619+H715+H721+H745+H751+H769+H793+H799+H823+H829+H847+H853+H889+H907</f>
        <v>43915.96</v>
      </c>
      <c r="I12" s="17">
        <f t="shared" si="4"/>
        <v>37120.959999999999</v>
      </c>
      <c r="J12" s="18">
        <f t="shared" ref="J12:J17" si="5">I12/H12</f>
        <v>0.85</v>
      </c>
      <c r="K12" s="17">
        <f t="shared" ref="K12" si="6">K19+K67+K145+K163+K175+K181+K223+K379+K487+K619+K715+K721+K745+K751+K769+K793+K799+K823+K829+K847+K853+K889+K907</f>
        <v>18428.810000000001</v>
      </c>
      <c r="L12" s="19">
        <f t="shared" ref="L12:L16" si="7">K12/H12</f>
        <v>0.42</v>
      </c>
      <c r="M12" s="18">
        <f>K12/I12</f>
        <v>0.5</v>
      </c>
      <c r="N12" s="17">
        <f t="shared" ref="N12" si="8">N19+N67+N145+N163+N175+N181+N223+N379+N487+N619+N715+N721+N745+N751+N769+N793+N799+N823+N829+N847+N853+N889+N907</f>
        <v>43915.96</v>
      </c>
      <c r="O12" s="17">
        <f>O19+O67+O145+O163+O175+O181+O223+O379+O487+O619+O715+O721+O745+O751+O769+O793+O799+O823+O829+O847+O853+O889+O907</f>
        <v>0</v>
      </c>
      <c r="P12" s="19">
        <f t="shared" ref="P12:P87" si="9">N12/H12</f>
        <v>1</v>
      </c>
      <c r="Q12" s="17" t="e">
        <f>D12+H12-N12-#REF!</f>
        <v>#REF!</v>
      </c>
      <c r="R12" s="17">
        <f t="shared" si="3"/>
        <v>18692.150000000001</v>
      </c>
      <c r="S12" s="39"/>
    </row>
    <row r="13" spans="1:19" s="35" customFormat="1" ht="55.5" customHeight="1" x14ac:dyDescent="0.25">
      <c r="A13" s="428"/>
      <c r="B13" s="460"/>
      <c r="C13" s="20" t="s">
        <v>29</v>
      </c>
      <c r="D13" s="17" t="e">
        <f>D722++D890+D908+#REF!+#REF!+#REF!+#REF!+#REF!+#REF!+#REF!+#REF!+#REF!+#REF!+#REF!+#REF!+#REF!+#REF!+#REF!+#REF!+#REF!+#REF!+#REF!</f>
        <v>#REF!</v>
      </c>
      <c r="E13" s="17" t="e">
        <f>E722++E890+E908+#REF!+#REF!+#REF!+#REF!+#REF!+#REF!+#REF!+#REF!+#REF!+#REF!+#REF!+#REF!+#REF!+#REF!+#REF!+#REF!+#REF!+#REF!+#REF!</f>
        <v>#REF!</v>
      </c>
      <c r="F13" s="17" t="e">
        <f>F722++F890+F908+#REF!+#REF!+#REF!+#REF!+#REF!+#REF!+#REF!+#REF!+#REF!+#REF!+#REF!+#REF!+#REF!+#REF!+#REF!+#REF!+#REF!+#REF!+#REF!</f>
        <v>#REF!</v>
      </c>
      <c r="G13" s="17">
        <f>G20+G68+G146+G164+G176+G182+G224+G380+G488+G620+G716+G722+G746+G752+G770+G794+G800+G824+G830+G848+G854+G890+G908</f>
        <v>9116011.7599999998</v>
      </c>
      <c r="H13" s="17">
        <f t="shared" ref="H13:I13" si="10">H20+H68+H146+H164+H176+H182+H224+H380+H488+H620+H716+H722+H746+H752+H770+H794+H800+H824+H830+H848+H854+H890+H908</f>
        <v>9022659.1799999997</v>
      </c>
      <c r="I13" s="17">
        <f t="shared" si="10"/>
        <v>4885606.1399999997</v>
      </c>
      <c r="J13" s="18">
        <f t="shared" si="5"/>
        <v>0.54</v>
      </c>
      <c r="K13" s="17">
        <f t="shared" ref="K13" si="11">K20+K68+K146+K164+K176+K182+K224+K380+K488+K620+K716+K722+K746+K752+K770+K794+K800+K824+K830+K848+K854+K890+K908</f>
        <v>4775848.32</v>
      </c>
      <c r="L13" s="19">
        <f t="shared" si="7"/>
        <v>0.53</v>
      </c>
      <c r="M13" s="18">
        <f t="shared" ref="M13:M17" si="12">K13/I13</f>
        <v>0.98</v>
      </c>
      <c r="N13" s="17">
        <f t="shared" ref="N13" si="13">N20+N68+N146+N164+N176+N182+N224+N380+N488+N620+N716+N722+N746+N752+N770+N794+N800+N824+N830+N848+N854+N890+N908</f>
        <v>9010702.6699999999</v>
      </c>
      <c r="O13" s="17">
        <f>O20+O68+O146+O164+O176+O182+O224+O380+O488+O620+O716+O722+O746+O752+O770+O794+O800+O824+O830+O848+O854+O890+O908</f>
        <v>11956.51</v>
      </c>
      <c r="P13" s="130">
        <f t="shared" si="9"/>
        <v>0.999</v>
      </c>
      <c r="Q13" s="17" t="e">
        <f>D13+H13-N13-#REF!</f>
        <v>#REF!</v>
      </c>
      <c r="R13" s="17">
        <f t="shared" si="3"/>
        <v>109757.82</v>
      </c>
      <c r="S13" s="39"/>
    </row>
    <row r="14" spans="1:19" s="35" customFormat="1" ht="55.5" customHeight="1" x14ac:dyDescent="0.25">
      <c r="A14" s="428"/>
      <c r="B14" s="460"/>
      <c r="C14" s="20" t="s">
        <v>18</v>
      </c>
      <c r="D14" s="17" t="e">
        <f t="shared" ref="D14:F14" si="14">D15+D16</f>
        <v>#REF!</v>
      </c>
      <c r="E14" s="17" t="e">
        <f t="shared" si="14"/>
        <v>#REF!</v>
      </c>
      <c r="F14" s="17" t="e">
        <f t="shared" si="14"/>
        <v>#REF!</v>
      </c>
      <c r="G14" s="17">
        <f>G15+G16</f>
        <v>364762.54</v>
      </c>
      <c r="H14" s="17">
        <f t="shared" ref="H14:K14" si="15">H15+H16</f>
        <v>364762.54</v>
      </c>
      <c r="I14" s="17">
        <f t="shared" si="15"/>
        <v>134292.6</v>
      </c>
      <c r="J14" s="129">
        <f t="shared" si="5"/>
        <v>0.36799999999999999</v>
      </c>
      <c r="K14" s="17">
        <f t="shared" si="15"/>
        <v>134292.6</v>
      </c>
      <c r="L14" s="19">
        <f t="shared" si="7"/>
        <v>0.37</v>
      </c>
      <c r="M14" s="18">
        <f t="shared" si="12"/>
        <v>1</v>
      </c>
      <c r="N14" s="17">
        <f t="shared" ref="N14" si="16">N15+N16</f>
        <v>332815.15999999997</v>
      </c>
      <c r="O14" s="17">
        <f t="shared" ref="O14" si="17">O15+O16</f>
        <v>31947.38</v>
      </c>
      <c r="P14" s="19">
        <f t="shared" si="9"/>
        <v>0.91</v>
      </c>
      <c r="Q14" s="17" t="e">
        <f>D14+H14-N14-#REF!</f>
        <v>#REF!</v>
      </c>
      <c r="R14" s="17">
        <f t="shared" si="3"/>
        <v>0</v>
      </c>
      <c r="S14" s="39"/>
    </row>
    <row r="15" spans="1:19" s="35" customFormat="1" ht="55.5" customHeight="1" x14ac:dyDescent="0.25">
      <c r="A15" s="428"/>
      <c r="B15" s="460"/>
      <c r="C15" s="20" t="s">
        <v>21</v>
      </c>
      <c r="D15" s="17" t="e">
        <f>D891+D909+#REF!+#REF!+#REF!+#REF!+#REF!+#REF!+#REF!+#REF!+#REF!+#REF!+#REF!+#REF!+#REF!+#REF!+#REF!+#REF!+D723+#REF!+#REF!+#REF!+#REF!</f>
        <v>#REF!</v>
      </c>
      <c r="E15" s="17" t="e">
        <f>E891+E909+#REF!+#REF!+#REF!+#REF!+#REF!+#REF!+#REF!+#REF!+#REF!+#REF!+#REF!+#REF!+#REF!+#REF!+#REF!+#REF!+E723+#REF!+#REF!+#REF!+#REF!</f>
        <v>#REF!</v>
      </c>
      <c r="F15" s="17" t="e">
        <f>F891+F909+#REF!+#REF!+#REF!+#REF!+#REF!+#REF!+#REF!+#REF!+#REF!+#REF!+#REF!+#REF!+#REF!+#REF!+#REF!+#REF!+F723+#REF!+#REF!+#REF!+#REF!</f>
        <v>#REF!</v>
      </c>
      <c r="G15" s="17">
        <f>G21+G69+G147+G165+G177+G183+G225+G381+G489+G621+G717+G723+G747+G753+G771+G795+G801+G825+G831+G849+G855+G891+G909</f>
        <v>346352.8</v>
      </c>
      <c r="H15" s="17">
        <f t="shared" ref="H15:I15" si="18">H21+H69+H147+H165+H177+H183+H225+H381+H489+H621+H717+H723+H747+H753+H771+H795+H801+H825+H831+H849+H855+H891+H909</f>
        <v>346352.8</v>
      </c>
      <c r="I15" s="17">
        <f t="shared" si="18"/>
        <v>122148.17</v>
      </c>
      <c r="J15" s="129">
        <f t="shared" si="5"/>
        <v>0.35299999999999998</v>
      </c>
      <c r="K15" s="17">
        <f t="shared" ref="K15" si="19">K21+K69+K147+K165+K177+K183+K225+K381+K489+K621+K717+K723+K747+K753+K771+K795+K801+K825+K831+K849+K855+K891+K909</f>
        <v>122148.17</v>
      </c>
      <c r="L15" s="19">
        <f t="shared" si="7"/>
        <v>0.35</v>
      </c>
      <c r="M15" s="18">
        <f t="shared" si="12"/>
        <v>1</v>
      </c>
      <c r="N15" s="17">
        <f t="shared" ref="N15" si="20">N21+N69+N147+N165+N177+N183+N225+N381+N489+N621+N717+N723+N747+N753+N771+N795+N801+N825+N831+N849+N855+N891+N909</f>
        <v>314888.75</v>
      </c>
      <c r="O15" s="17">
        <f>O21+O69+O147+O165+O177+O183+O225+O381+O489+O621+O717+O723+O747+O753+O771+O795+O801+O825+O831+O849+O855+O891+O909</f>
        <v>31464.05</v>
      </c>
      <c r="P15" s="19">
        <f t="shared" si="9"/>
        <v>0.91</v>
      </c>
      <c r="Q15" s="17" t="e">
        <f>D15+H15-N15-#REF!</f>
        <v>#REF!</v>
      </c>
      <c r="R15" s="17">
        <f t="shared" si="3"/>
        <v>0</v>
      </c>
      <c r="S15" s="40"/>
    </row>
    <row r="16" spans="1:19" s="35" customFormat="1" ht="55.5" customHeight="1" x14ac:dyDescent="0.25">
      <c r="A16" s="428"/>
      <c r="B16" s="460"/>
      <c r="C16" s="20" t="s">
        <v>24</v>
      </c>
      <c r="D16" s="17" t="e">
        <f>D892+D910+#REF!+#REF!+#REF!+#REF!+#REF!+#REF!+#REF!+#REF!+#REF!+#REF!+#REF!+#REF!+#REF!+#REF!+#REF!+#REF!+D724+#REF!+#REF!+#REF!+#REF!</f>
        <v>#REF!</v>
      </c>
      <c r="E16" s="17" t="e">
        <f>E892+E910+#REF!+#REF!+#REF!+#REF!+#REF!+#REF!+#REF!+#REF!+#REF!+#REF!+#REF!+#REF!+#REF!+#REF!+#REF!+#REF!+E724+#REF!+#REF!+#REF!+#REF!</f>
        <v>#REF!</v>
      </c>
      <c r="F16" s="17" t="e">
        <f>F892+F910+#REF!+#REF!+#REF!+#REF!+#REF!+#REF!+#REF!+#REF!+#REF!+#REF!+#REF!+#REF!+#REF!+#REF!+#REF!+#REF!+F724+#REF!+#REF!+#REF!+#REF!</f>
        <v>#REF!</v>
      </c>
      <c r="G16" s="17">
        <f>G22+G70+G148+G166+G178+G184+G226+G382+G490+G622+G718+G724+G748+G754+G772+G796+G802+G826+G832+G850+G856+G892+G910</f>
        <v>18409.740000000002</v>
      </c>
      <c r="H16" s="17">
        <f t="shared" ref="H16:I16" si="21">H22+H70+H148+H166+H178+H184+H226+H382+H490+H622+H718+H724+H748+H754+H772+H796+H802+H826+H832+H850+H856+H892+H910</f>
        <v>18409.740000000002</v>
      </c>
      <c r="I16" s="17">
        <f t="shared" si="21"/>
        <v>12144.43</v>
      </c>
      <c r="J16" s="18">
        <f t="shared" si="5"/>
        <v>0.66</v>
      </c>
      <c r="K16" s="17">
        <f t="shared" ref="K16" si="22">K22+K70+K148+K166+K178+K184+K226+K382+K490+K622+K718+K724+K748+K754+K772+K796+K802+K826+K832+K850+K856+K892+K910</f>
        <v>12144.43</v>
      </c>
      <c r="L16" s="19">
        <f t="shared" si="7"/>
        <v>0.66</v>
      </c>
      <c r="M16" s="18">
        <f t="shared" si="12"/>
        <v>1</v>
      </c>
      <c r="N16" s="17">
        <f t="shared" ref="N16" si="23">N22+N70+N148+N166+N178+N184+N226+N382+N490+N622+N718+N724+N748+N754+N772+N796+N802+N826+N832+N850+N856+N892+N910</f>
        <v>17926.41</v>
      </c>
      <c r="O16" s="17">
        <f>O22+O70+O148+O166+O178+O184+O226+O382+O490+O622+O718+O724+O748+O754+O772+O796+O802+O826+O832+O850+O856+O892+O910</f>
        <v>483.33</v>
      </c>
      <c r="P16" s="19">
        <f t="shared" si="9"/>
        <v>0.97</v>
      </c>
      <c r="Q16" s="17" t="e">
        <f>D16+H16-N16-#REF!</f>
        <v>#REF!</v>
      </c>
      <c r="R16" s="17">
        <f t="shared" si="3"/>
        <v>0</v>
      </c>
      <c r="S16" s="40"/>
    </row>
    <row r="17" spans="1:19" s="35" customFormat="1" ht="55.5" customHeight="1" x14ac:dyDescent="0.25">
      <c r="A17" s="428"/>
      <c r="B17" s="461"/>
      <c r="C17" s="20" t="s">
        <v>11</v>
      </c>
      <c r="D17" s="17" t="e">
        <f>D893+D911+#REF!+#REF!+#REF!+#REF!+#REF!+#REF!+#REF!+#REF!+#REF!+#REF!+#REF!+#REF!+#REF!+#REF!+#REF!+#REF!+D725+#REF!+#REF!</f>
        <v>#REF!</v>
      </c>
      <c r="E17" s="17" t="e">
        <f>E893+E911+#REF!+#REF!+#REF!+#REF!+#REF!+#REF!+#REF!+#REF!+#REF!+#REF!+#REF!+#REF!+#REF!+#REF!+#REF!+#REF!+E725+#REF!+#REF!</f>
        <v>#REF!</v>
      </c>
      <c r="F17" s="17" t="e">
        <f>F893+F911+#REF!+#REF!+#REF!+#REF!+#REF!+#REF!+#REF!+#REF!+#REF!+#REF!+#REF!+#REF!+#REF!+#REF!+#REF!+#REF!+F725+#REF!+#REF!</f>
        <v>#REF!</v>
      </c>
      <c r="G17" s="17">
        <f>G23+G71+G149+G167+G179+G185+G227+G383+G491+G623+G719+G725+G749+G755+G773+G797+G803+G827+G833+G851+G857+G893+G911</f>
        <v>92160</v>
      </c>
      <c r="H17" s="17">
        <f t="shared" ref="H17:I17" si="24">H23+H71+H149+H167+H179+H185+H227+H383+H491+H623+H719+H725+H749+H755+H773+H797+H803+H827+H833+H851+H857+H893+H911</f>
        <v>92160</v>
      </c>
      <c r="I17" s="17">
        <f t="shared" si="24"/>
        <v>25434.74</v>
      </c>
      <c r="J17" s="18">
        <f t="shared" si="5"/>
        <v>0.28000000000000003</v>
      </c>
      <c r="K17" s="17">
        <f t="shared" ref="K17" si="25">K23+K71+K149+K167+K179+K185+K227+K383+K491+K623+K719+K725+K749+K755+K773+K797+K803+K827+K833+K851+K857+K893+K911</f>
        <v>25434.74</v>
      </c>
      <c r="L17" s="19">
        <f>K17/H17</f>
        <v>0.28000000000000003</v>
      </c>
      <c r="M17" s="18">
        <f t="shared" si="12"/>
        <v>1</v>
      </c>
      <c r="N17" s="17">
        <f t="shared" ref="N17" si="26">N23+N71+N149+N167+N179+N185+N227+N383+N491+N623+N719+N725+N749+N755+N773+N797+N803+N827+N833+N851+N857+N893+N911</f>
        <v>92160</v>
      </c>
      <c r="O17" s="17">
        <f>O23+O71+O149+O167+O179+O185+O227+O383+O491+O623+O719+O725+O749+O755+O773+O797+O803+O827+O833+O851+O857+O893+O911</f>
        <v>0</v>
      </c>
      <c r="P17" s="19">
        <f t="shared" si="9"/>
        <v>1</v>
      </c>
      <c r="Q17" s="17" t="e">
        <f>D17+H17-N17-#REF!</f>
        <v>#REF!</v>
      </c>
      <c r="R17" s="17">
        <f t="shared" si="3"/>
        <v>0</v>
      </c>
      <c r="S17" s="40"/>
    </row>
    <row r="18" spans="1:19" s="58" customFormat="1" ht="112.5" x14ac:dyDescent="0.25">
      <c r="A18" s="417" t="s">
        <v>194</v>
      </c>
      <c r="B18" s="65" t="s">
        <v>74</v>
      </c>
      <c r="C18" s="65" t="s">
        <v>9</v>
      </c>
      <c r="D18" s="66">
        <f t="shared" ref="D18:I18" si="27">SUM(D19:D20)</f>
        <v>0</v>
      </c>
      <c r="E18" s="66">
        <f t="shared" si="27"/>
        <v>0</v>
      </c>
      <c r="F18" s="66">
        <f t="shared" si="27"/>
        <v>0</v>
      </c>
      <c r="G18" s="66">
        <f t="shared" si="27"/>
        <v>7647.6</v>
      </c>
      <c r="H18" s="36">
        <f t="shared" si="27"/>
        <v>7374.62</v>
      </c>
      <c r="I18" s="36">
        <f t="shared" si="27"/>
        <v>3880.78</v>
      </c>
      <c r="J18" s="97">
        <f>I18/H18</f>
        <v>0.53</v>
      </c>
      <c r="K18" s="36">
        <f>SUM(K19:K20)</f>
        <v>3845.26</v>
      </c>
      <c r="L18" s="69">
        <f>K18/H18</f>
        <v>0.52</v>
      </c>
      <c r="M18" s="68">
        <f>K18/I18</f>
        <v>0.99</v>
      </c>
      <c r="N18" s="66">
        <f>SUM(N19:N20)</f>
        <v>7374.62</v>
      </c>
      <c r="O18" s="66">
        <f t="shared" ref="O18:O65" si="28">H18-N18</f>
        <v>0</v>
      </c>
      <c r="P18" s="69">
        <f t="shared" si="9"/>
        <v>1</v>
      </c>
      <c r="Q18" s="13" t="e">
        <f>D18+H18-N18-#REF!</f>
        <v>#REF!</v>
      </c>
      <c r="R18" s="13">
        <f t="shared" si="3"/>
        <v>35.520000000000003</v>
      </c>
      <c r="S18" s="401" t="s">
        <v>301</v>
      </c>
    </row>
    <row r="19" spans="1:19" s="59" customFormat="1" ht="30.75" customHeight="1" x14ac:dyDescent="0.25">
      <c r="A19" s="418"/>
      <c r="B19" s="70" t="s">
        <v>10</v>
      </c>
      <c r="C19" s="70"/>
      <c r="D19" s="32">
        <f t="shared" ref="D19:G23" si="29">D25+D55</f>
        <v>0</v>
      </c>
      <c r="E19" s="32">
        <f t="shared" si="29"/>
        <v>0</v>
      </c>
      <c r="F19" s="32">
        <f t="shared" si="29"/>
        <v>0</v>
      </c>
      <c r="G19" s="32">
        <f>G25+G43+G55</f>
        <v>48.51</v>
      </c>
      <c r="H19" s="32">
        <f>H25+H43+H55</f>
        <v>48.51</v>
      </c>
      <c r="I19" s="32">
        <f t="shared" ref="H19:I20" si="30">I25+I43+I55</f>
        <v>48.51</v>
      </c>
      <c r="J19" s="72">
        <f>I19/H19</f>
        <v>1</v>
      </c>
      <c r="K19" s="32">
        <f t="shared" ref="K19" si="31">K25+K43+K55</f>
        <v>48.51</v>
      </c>
      <c r="L19" s="71">
        <f>K19/H19</f>
        <v>1</v>
      </c>
      <c r="M19" s="71">
        <f>K19/I19</f>
        <v>1</v>
      </c>
      <c r="N19" s="32">
        <f t="shared" ref="N19:N20" si="32">N25+N43+N55</f>
        <v>48.51</v>
      </c>
      <c r="O19" s="32">
        <f t="shared" si="28"/>
        <v>0</v>
      </c>
      <c r="P19" s="71">
        <f t="shared" si="9"/>
        <v>1</v>
      </c>
      <c r="Q19" s="13" t="e">
        <f>D19+H19-N19-#REF!</f>
        <v>#REF!</v>
      </c>
      <c r="R19" s="15">
        <f t="shared" si="3"/>
        <v>0</v>
      </c>
      <c r="S19" s="393"/>
    </row>
    <row r="20" spans="1:19" s="59" customFormat="1" ht="30.75" customHeight="1" x14ac:dyDescent="0.25">
      <c r="A20" s="418"/>
      <c r="B20" s="70" t="s">
        <v>8</v>
      </c>
      <c r="C20" s="70"/>
      <c r="D20" s="32">
        <f t="shared" si="29"/>
        <v>0</v>
      </c>
      <c r="E20" s="32">
        <f t="shared" si="29"/>
        <v>0</v>
      </c>
      <c r="F20" s="32">
        <f t="shared" si="29"/>
        <v>0</v>
      </c>
      <c r="G20" s="32">
        <f>G26+G44+G56</f>
        <v>7599.09</v>
      </c>
      <c r="H20" s="32">
        <f t="shared" si="30"/>
        <v>7326.11</v>
      </c>
      <c r="I20" s="32">
        <f t="shared" si="30"/>
        <v>3832.27</v>
      </c>
      <c r="J20" s="72">
        <f>I20/H20</f>
        <v>0.52</v>
      </c>
      <c r="K20" s="32">
        <f t="shared" ref="K20" si="33">K26+K44+K56</f>
        <v>3796.75</v>
      </c>
      <c r="L20" s="71">
        <f>K20/H20</f>
        <v>0.52</v>
      </c>
      <c r="M20" s="71">
        <f>K20/I20</f>
        <v>0.99</v>
      </c>
      <c r="N20" s="32">
        <f t="shared" si="32"/>
        <v>7326.11</v>
      </c>
      <c r="O20" s="32">
        <f t="shared" si="28"/>
        <v>0</v>
      </c>
      <c r="P20" s="71">
        <f t="shared" si="9"/>
        <v>1</v>
      </c>
      <c r="Q20" s="13" t="e">
        <f>D20+H20-N20-#REF!</f>
        <v>#REF!</v>
      </c>
      <c r="R20" s="15">
        <f t="shared" si="3"/>
        <v>35.520000000000003</v>
      </c>
      <c r="S20" s="393"/>
    </row>
    <row r="21" spans="1:19" s="59" customFormat="1" ht="30.75" customHeight="1" x14ac:dyDescent="0.25">
      <c r="A21" s="418"/>
      <c r="B21" s="70" t="s">
        <v>21</v>
      </c>
      <c r="C21" s="70"/>
      <c r="D21" s="32">
        <f t="shared" si="29"/>
        <v>0</v>
      </c>
      <c r="E21" s="32">
        <f t="shared" si="29"/>
        <v>0</v>
      </c>
      <c r="F21" s="32">
        <f t="shared" si="29"/>
        <v>0</v>
      </c>
      <c r="G21" s="32">
        <f>G27+G57+G45</f>
        <v>0</v>
      </c>
      <c r="H21" s="32">
        <f t="shared" ref="H21:K21" si="34">H27+H57+H45</f>
        <v>0</v>
      </c>
      <c r="I21" s="32">
        <f t="shared" si="34"/>
        <v>0</v>
      </c>
      <c r="J21" s="68"/>
      <c r="K21" s="32">
        <f t="shared" si="34"/>
        <v>0</v>
      </c>
      <c r="L21" s="69"/>
      <c r="M21" s="71"/>
      <c r="N21" s="32">
        <f t="shared" ref="N21" si="35">N27+N57+N45</f>
        <v>0</v>
      </c>
      <c r="O21" s="32">
        <f t="shared" si="28"/>
        <v>0</v>
      </c>
      <c r="P21" s="143"/>
      <c r="Q21" s="13" t="e">
        <f>D21+H21-N21-#REF!</f>
        <v>#REF!</v>
      </c>
      <c r="R21" s="15">
        <f t="shared" si="3"/>
        <v>0</v>
      </c>
      <c r="S21" s="393"/>
    </row>
    <row r="22" spans="1:19" s="59" customFormat="1" ht="30.75" customHeight="1" x14ac:dyDescent="0.25">
      <c r="A22" s="418"/>
      <c r="B22" s="70" t="s">
        <v>24</v>
      </c>
      <c r="C22" s="70"/>
      <c r="D22" s="32">
        <f t="shared" si="29"/>
        <v>0</v>
      </c>
      <c r="E22" s="32">
        <f t="shared" si="29"/>
        <v>0</v>
      </c>
      <c r="F22" s="32">
        <f t="shared" si="29"/>
        <v>0</v>
      </c>
      <c r="G22" s="32">
        <f t="shared" si="29"/>
        <v>0</v>
      </c>
      <c r="H22" s="32">
        <f t="shared" ref="H22:I23" si="36">H28+H58</f>
        <v>0</v>
      </c>
      <c r="I22" s="32">
        <f t="shared" si="36"/>
        <v>0</v>
      </c>
      <c r="J22" s="68"/>
      <c r="K22" s="32">
        <f>K28+K58</f>
        <v>0</v>
      </c>
      <c r="L22" s="69"/>
      <c r="M22" s="71"/>
      <c r="N22" s="32"/>
      <c r="O22" s="32">
        <f t="shared" si="28"/>
        <v>0</v>
      </c>
      <c r="P22" s="143"/>
      <c r="Q22" s="13" t="e">
        <f>D22+H22-N22-#REF!</f>
        <v>#REF!</v>
      </c>
      <c r="R22" s="15">
        <f t="shared" si="3"/>
        <v>0</v>
      </c>
      <c r="S22" s="393"/>
    </row>
    <row r="23" spans="1:19" s="59" customFormat="1" ht="30.75" customHeight="1" collapsed="1" x14ac:dyDescent="0.25">
      <c r="A23" s="419"/>
      <c r="B23" s="70" t="s">
        <v>11</v>
      </c>
      <c r="C23" s="70"/>
      <c r="D23" s="32">
        <f t="shared" si="29"/>
        <v>0</v>
      </c>
      <c r="E23" s="32">
        <f t="shared" si="29"/>
        <v>0</v>
      </c>
      <c r="F23" s="32">
        <f t="shared" si="29"/>
        <v>0</v>
      </c>
      <c r="G23" s="32">
        <f t="shared" si="29"/>
        <v>0</v>
      </c>
      <c r="H23" s="32">
        <f t="shared" si="36"/>
        <v>0</v>
      </c>
      <c r="I23" s="32">
        <f t="shared" si="36"/>
        <v>0</v>
      </c>
      <c r="J23" s="68"/>
      <c r="K23" s="32">
        <f>K29+K59</f>
        <v>0</v>
      </c>
      <c r="L23" s="68"/>
      <c r="M23" s="71"/>
      <c r="N23" s="32"/>
      <c r="O23" s="32">
        <f t="shared" si="28"/>
        <v>0</v>
      </c>
      <c r="P23" s="144"/>
      <c r="Q23" s="13" t="e">
        <f>D23+H23-N23-#REF!</f>
        <v>#REF!</v>
      </c>
      <c r="R23" s="15">
        <f t="shared" si="3"/>
        <v>0</v>
      </c>
      <c r="S23" s="394"/>
    </row>
    <row r="24" spans="1:19" s="61" customFormat="1" ht="65.25" customHeight="1" x14ac:dyDescent="0.25">
      <c r="A24" s="168" t="s">
        <v>195</v>
      </c>
      <c r="B24" s="214" t="s">
        <v>196</v>
      </c>
      <c r="C24" s="158" t="s">
        <v>2</v>
      </c>
      <c r="D24" s="62">
        <f t="shared" ref="D24:I24" si="37">SUM(D25:D29)</f>
        <v>0</v>
      </c>
      <c r="E24" s="62">
        <f t="shared" si="37"/>
        <v>0</v>
      </c>
      <c r="F24" s="62">
        <f t="shared" si="37"/>
        <v>0</v>
      </c>
      <c r="G24" s="62">
        <f t="shared" si="37"/>
        <v>970.5</v>
      </c>
      <c r="H24" s="62">
        <f t="shared" si="37"/>
        <v>697.52</v>
      </c>
      <c r="I24" s="215">
        <f t="shared" si="37"/>
        <v>161.47999999999999</v>
      </c>
      <c r="J24" s="169">
        <f>I24/H24</f>
        <v>0.23</v>
      </c>
      <c r="K24" s="62">
        <f>SUM(K25:K29)</f>
        <v>125.96</v>
      </c>
      <c r="L24" s="159">
        <f>K24/H24</f>
        <v>0.18</v>
      </c>
      <c r="M24" s="162">
        <f>K24/I24</f>
        <v>0.78</v>
      </c>
      <c r="N24" s="62">
        <f t="shared" ref="N24" si="38">SUM(N25:N29)</f>
        <v>697.52</v>
      </c>
      <c r="O24" s="62">
        <f t="shared" si="28"/>
        <v>0</v>
      </c>
      <c r="P24" s="159">
        <f t="shared" si="9"/>
        <v>1</v>
      </c>
      <c r="Q24" s="62" t="e">
        <f>D24+H24-N24-#REF!</f>
        <v>#REF!</v>
      </c>
      <c r="R24" s="160">
        <f t="shared" si="3"/>
        <v>35.520000000000003</v>
      </c>
      <c r="S24" s="395" t="s">
        <v>399</v>
      </c>
    </row>
    <row r="25" spans="1:19" s="59" customFormat="1" ht="30.75" customHeight="1" x14ac:dyDescent="0.25">
      <c r="A25" s="212"/>
      <c r="B25" s="295" t="s">
        <v>181</v>
      </c>
      <c r="C25" s="295"/>
      <c r="D25" s="289">
        <f t="shared" ref="D25:F29" si="39">D37</f>
        <v>0</v>
      </c>
      <c r="E25" s="289">
        <f t="shared" si="39"/>
        <v>0</v>
      </c>
      <c r="F25" s="289">
        <f t="shared" si="39"/>
        <v>0</v>
      </c>
      <c r="G25" s="289">
        <f>G31+G37</f>
        <v>0</v>
      </c>
      <c r="H25" s="289">
        <f t="shared" ref="H25:I25" si="40">H31+H37</f>
        <v>0</v>
      </c>
      <c r="I25" s="289">
        <f t="shared" si="40"/>
        <v>0</v>
      </c>
      <c r="J25" s="305"/>
      <c r="K25" s="216">
        <f t="shared" ref="K25:K29" si="41">K31+K37</f>
        <v>0</v>
      </c>
      <c r="L25" s="217"/>
      <c r="M25" s="218"/>
      <c r="N25" s="289">
        <f t="shared" ref="N25" si="42">N31+N37</f>
        <v>0</v>
      </c>
      <c r="O25" s="289">
        <f t="shared" si="28"/>
        <v>0</v>
      </c>
      <c r="P25" s="219" t="e">
        <f t="shared" si="9"/>
        <v>#DIV/0!</v>
      </c>
      <c r="Q25" s="17" t="e">
        <f>D25+H25-N25-#REF!</f>
        <v>#REF!</v>
      </c>
      <c r="R25" s="30">
        <f t="shared" si="3"/>
        <v>0</v>
      </c>
      <c r="S25" s="393"/>
    </row>
    <row r="26" spans="1:19" s="59" customFormat="1" ht="30.75" customHeight="1" x14ac:dyDescent="0.25">
      <c r="A26" s="212"/>
      <c r="B26" s="273" t="s">
        <v>8</v>
      </c>
      <c r="C26" s="273"/>
      <c r="D26" s="291">
        <f t="shared" si="39"/>
        <v>0</v>
      </c>
      <c r="E26" s="291">
        <f t="shared" si="39"/>
        <v>0</v>
      </c>
      <c r="F26" s="291">
        <f t="shared" si="39"/>
        <v>0</v>
      </c>
      <c r="G26" s="289">
        <f t="shared" ref="G26:I29" si="43">G32+G38</f>
        <v>970.5</v>
      </c>
      <c r="H26" s="289">
        <f>H32+H38</f>
        <v>697.52</v>
      </c>
      <c r="I26" s="289">
        <f t="shared" si="43"/>
        <v>161.47999999999999</v>
      </c>
      <c r="J26" s="306">
        <f>I26/H26</f>
        <v>0.23</v>
      </c>
      <c r="K26" s="216">
        <f t="shared" si="41"/>
        <v>125.96</v>
      </c>
      <c r="L26" s="218">
        <f>K26/H26</f>
        <v>0.18</v>
      </c>
      <c r="M26" s="218">
        <f>K26/I26</f>
        <v>0.78</v>
      </c>
      <c r="N26" s="289">
        <f>N32+N38</f>
        <v>697.52</v>
      </c>
      <c r="O26" s="289">
        <f>H26-N26</f>
        <v>0</v>
      </c>
      <c r="P26" s="218">
        <f t="shared" si="9"/>
        <v>1</v>
      </c>
      <c r="Q26" s="17" t="e">
        <f>D26+H26-N26-#REF!</f>
        <v>#REF!</v>
      </c>
      <c r="R26" s="290">
        <f t="shared" si="3"/>
        <v>35.520000000000003</v>
      </c>
      <c r="S26" s="393"/>
    </row>
    <row r="27" spans="1:19" s="59" customFormat="1" ht="30.75" customHeight="1" x14ac:dyDescent="0.25">
      <c r="A27" s="212"/>
      <c r="B27" s="273" t="s">
        <v>21</v>
      </c>
      <c r="C27" s="273"/>
      <c r="D27" s="291">
        <f t="shared" si="39"/>
        <v>0</v>
      </c>
      <c r="E27" s="291">
        <f t="shared" si="39"/>
        <v>0</v>
      </c>
      <c r="F27" s="291">
        <f t="shared" si="39"/>
        <v>0</v>
      </c>
      <c r="G27" s="289">
        <f t="shared" si="43"/>
        <v>0</v>
      </c>
      <c r="H27" s="289">
        <f t="shared" si="43"/>
        <v>0</v>
      </c>
      <c r="I27" s="289">
        <f t="shared" si="43"/>
        <v>0</v>
      </c>
      <c r="J27" s="173"/>
      <c r="K27" s="289">
        <f t="shared" si="41"/>
        <v>0</v>
      </c>
      <c r="L27" s="164"/>
      <c r="M27" s="164"/>
      <c r="N27" s="289">
        <f t="shared" ref="N27:N29" si="44">N33+N39</f>
        <v>0</v>
      </c>
      <c r="O27" s="289">
        <f t="shared" si="28"/>
        <v>0</v>
      </c>
      <c r="P27" s="163" t="e">
        <f t="shared" si="9"/>
        <v>#DIV/0!</v>
      </c>
      <c r="Q27" s="17" t="e">
        <f>D27+H27-N27-#REF!</f>
        <v>#REF!</v>
      </c>
      <c r="R27" s="290">
        <f t="shared" si="3"/>
        <v>0</v>
      </c>
      <c r="S27" s="393"/>
    </row>
    <row r="28" spans="1:19" s="59" customFormat="1" ht="30.75" customHeight="1" x14ac:dyDescent="0.25">
      <c r="A28" s="212"/>
      <c r="B28" s="273" t="s">
        <v>24</v>
      </c>
      <c r="C28" s="273"/>
      <c r="D28" s="291">
        <f t="shared" si="39"/>
        <v>0</v>
      </c>
      <c r="E28" s="291">
        <f t="shared" si="39"/>
        <v>0</v>
      </c>
      <c r="F28" s="291">
        <f t="shared" si="39"/>
        <v>0</v>
      </c>
      <c r="G28" s="289">
        <f t="shared" si="43"/>
        <v>0</v>
      </c>
      <c r="H28" s="289"/>
      <c r="I28" s="289">
        <f t="shared" si="43"/>
        <v>0</v>
      </c>
      <c r="J28" s="173"/>
      <c r="K28" s="289">
        <f t="shared" si="41"/>
        <v>0</v>
      </c>
      <c r="L28" s="164"/>
      <c r="M28" s="164"/>
      <c r="N28" s="289">
        <f t="shared" si="44"/>
        <v>0</v>
      </c>
      <c r="O28" s="289">
        <f t="shared" si="28"/>
        <v>0</v>
      </c>
      <c r="P28" s="163" t="e">
        <f t="shared" si="9"/>
        <v>#DIV/0!</v>
      </c>
      <c r="Q28" s="17" t="e">
        <f>D28+H28-N28-#REF!</f>
        <v>#REF!</v>
      </c>
      <c r="R28" s="290">
        <f t="shared" si="3"/>
        <v>0</v>
      </c>
      <c r="S28" s="393"/>
    </row>
    <row r="29" spans="1:19" s="59" customFormat="1" ht="30.75" customHeight="1" collapsed="1" x14ac:dyDescent="0.25">
      <c r="A29" s="213"/>
      <c r="B29" s="273" t="s">
        <v>11</v>
      </c>
      <c r="C29" s="273"/>
      <c r="D29" s="291">
        <f t="shared" si="39"/>
        <v>0</v>
      </c>
      <c r="E29" s="291">
        <f t="shared" si="39"/>
        <v>0</v>
      </c>
      <c r="F29" s="291">
        <f t="shared" si="39"/>
        <v>0</v>
      </c>
      <c r="G29" s="289">
        <f t="shared" si="43"/>
        <v>0</v>
      </c>
      <c r="H29" s="289">
        <f t="shared" si="43"/>
        <v>0</v>
      </c>
      <c r="I29" s="289">
        <f t="shared" si="43"/>
        <v>0</v>
      </c>
      <c r="J29" s="173"/>
      <c r="K29" s="289">
        <f t="shared" si="41"/>
        <v>0</v>
      </c>
      <c r="L29" s="164"/>
      <c r="M29" s="164"/>
      <c r="N29" s="289">
        <f t="shared" si="44"/>
        <v>0</v>
      </c>
      <c r="O29" s="289">
        <f t="shared" si="28"/>
        <v>0</v>
      </c>
      <c r="P29" s="163" t="e">
        <f t="shared" si="9"/>
        <v>#DIV/0!</v>
      </c>
      <c r="Q29" s="17" t="e">
        <f>D29+H29-N29-#REF!</f>
        <v>#REF!</v>
      </c>
      <c r="R29" s="290">
        <f t="shared" si="3"/>
        <v>0</v>
      </c>
      <c r="S29" s="394"/>
    </row>
    <row r="30" spans="1:19" s="59" customFormat="1" ht="314.25" customHeight="1" x14ac:dyDescent="0.25">
      <c r="A30" s="307" t="s">
        <v>197</v>
      </c>
      <c r="B30" s="308" t="s">
        <v>310</v>
      </c>
      <c r="C30" s="191" t="s">
        <v>17</v>
      </c>
      <c r="D30" s="309">
        <f t="shared" ref="D30:I30" si="45">SUM(D31:D35)</f>
        <v>0</v>
      </c>
      <c r="E30" s="309">
        <f t="shared" si="45"/>
        <v>0</v>
      </c>
      <c r="F30" s="309">
        <f t="shared" si="45"/>
        <v>0</v>
      </c>
      <c r="G30" s="309">
        <f t="shared" si="45"/>
        <v>939.2</v>
      </c>
      <c r="H30" s="309">
        <f t="shared" si="45"/>
        <v>657.87</v>
      </c>
      <c r="I30" s="310">
        <f t="shared" si="45"/>
        <v>148.88</v>
      </c>
      <c r="J30" s="311">
        <f>I30/H30</f>
        <v>0.23</v>
      </c>
      <c r="K30" s="309">
        <f>SUM(K31:K35)</f>
        <v>118.13</v>
      </c>
      <c r="L30" s="220">
        <f>K30/H30</f>
        <v>0.18</v>
      </c>
      <c r="M30" s="164">
        <f>K30/I30</f>
        <v>0.79</v>
      </c>
      <c r="N30" s="309">
        <f>SUM(N31:N35)</f>
        <v>657.87</v>
      </c>
      <c r="O30" s="309">
        <f t="shared" si="28"/>
        <v>0</v>
      </c>
      <c r="P30" s="220">
        <f t="shared" si="9"/>
        <v>1</v>
      </c>
      <c r="Q30" s="17" t="e">
        <f>D30+H30-N30-#REF!</f>
        <v>#REF!</v>
      </c>
      <c r="R30" s="312">
        <f t="shared" si="3"/>
        <v>30.75</v>
      </c>
      <c r="S30" s="395" t="s">
        <v>464</v>
      </c>
    </row>
    <row r="31" spans="1:19" s="59" customFormat="1" ht="60.75" customHeight="1" x14ac:dyDescent="0.25">
      <c r="A31" s="212"/>
      <c r="B31" s="273" t="s">
        <v>181</v>
      </c>
      <c r="C31" s="273"/>
      <c r="D31" s="291"/>
      <c r="E31" s="291"/>
      <c r="F31" s="309"/>
      <c r="G31" s="291"/>
      <c r="H31" s="17"/>
      <c r="I31" s="296"/>
      <c r="J31" s="172"/>
      <c r="K31" s="167"/>
      <c r="L31" s="163"/>
      <c r="M31" s="164"/>
      <c r="N31" s="291"/>
      <c r="O31" s="291">
        <f t="shared" si="28"/>
        <v>0</v>
      </c>
      <c r="P31" s="163" t="e">
        <f t="shared" si="9"/>
        <v>#DIV/0!</v>
      </c>
      <c r="Q31" s="17" t="e">
        <f>D31+H31-N31-#REF!</f>
        <v>#REF!</v>
      </c>
      <c r="R31" s="290">
        <f t="shared" si="3"/>
        <v>0</v>
      </c>
      <c r="S31" s="396"/>
    </row>
    <row r="32" spans="1:19" s="59" customFormat="1" ht="60.75" customHeight="1" x14ac:dyDescent="0.25">
      <c r="A32" s="212"/>
      <c r="B32" s="273" t="s">
        <v>8</v>
      </c>
      <c r="C32" s="273"/>
      <c r="D32" s="291"/>
      <c r="E32" s="291"/>
      <c r="F32" s="309">
        <f>SUM(F33:F37)</f>
        <v>0</v>
      </c>
      <c r="G32" s="291">
        <f>46.96+892.24</f>
        <v>939.2</v>
      </c>
      <c r="H32" s="291">
        <f>46.96+610.91</f>
        <v>657.87</v>
      </c>
      <c r="I32" s="296">
        <f>46.96+101.92</f>
        <v>148.88</v>
      </c>
      <c r="J32" s="173">
        <f>I32/H32</f>
        <v>0.23</v>
      </c>
      <c r="K32" s="291">
        <f>46.96+71.17</f>
        <v>118.13</v>
      </c>
      <c r="L32" s="164">
        <f>K32/H32</f>
        <v>0.18</v>
      </c>
      <c r="M32" s="164">
        <f>K32/I32</f>
        <v>0.79</v>
      </c>
      <c r="N32" s="291">
        <f>H32</f>
        <v>657.87</v>
      </c>
      <c r="O32" s="291">
        <f t="shared" si="28"/>
        <v>0</v>
      </c>
      <c r="P32" s="164">
        <f t="shared" si="9"/>
        <v>1</v>
      </c>
      <c r="Q32" s="17" t="e">
        <f>D32+H32-N32-#REF!</f>
        <v>#REF!</v>
      </c>
      <c r="R32" s="290">
        <f t="shared" si="3"/>
        <v>30.75</v>
      </c>
      <c r="S32" s="396"/>
    </row>
    <row r="33" spans="1:19" s="59" customFormat="1" ht="60.75" customHeight="1" x14ac:dyDescent="0.25">
      <c r="A33" s="212"/>
      <c r="B33" s="273" t="s">
        <v>21</v>
      </c>
      <c r="C33" s="273"/>
      <c r="D33" s="291"/>
      <c r="E33" s="291"/>
      <c r="F33" s="17"/>
      <c r="G33" s="291"/>
      <c r="H33" s="291"/>
      <c r="I33" s="296"/>
      <c r="J33" s="173"/>
      <c r="K33" s="291"/>
      <c r="L33" s="164"/>
      <c r="M33" s="164"/>
      <c r="N33" s="291"/>
      <c r="O33" s="291">
        <f t="shared" si="28"/>
        <v>0</v>
      </c>
      <c r="P33" s="163" t="e">
        <f t="shared" si="9"/>
        <v>#DIV/0!</v>
      </c>
      <c r="Q33" s="17" t="e">
        <f>D33+H33-N33-#REF!</f>
        <v>#REF!</v>
      </c>
      <c r="R33" s="290">
        <f t="shared" si="3"/>
        <v>0</v>
      </c>
      <c r="S33" s="396"/>
    </row>
    <row r="34" spans="1:19" s="59" customFormat="1" ht="60.75" customHeight="1" x14ac:dyDescent="0.25">
      <c r="A34" s="213"/>
      <c r="B34" s="295" t="s">
        <v>24</v>
      </c>
      <c r="C34" s="295"/>
      <c r="D34" s="289"/>
      <c r="E34" s="289"/>
      <c r="F34" s="166"/>
      <c r="G34" s="289"/>
      <c r="H34" s="166"/>
      <c r="I34" s="297"/>
      <c r="J34" s="299"/>
      <c r="K34" s="289"/>
      <c r="L34" s="221"/>
      <c r="M34" s="221"/>
      <c r="N34" s="289"/>
      <c r="O34" s="289">
        <f t="shared" si="28"/>
        <v>0</v>
      </c>
      <c r="P34" s="179" t="e">
        <f t="shared" si="9"/>
        <v>#DIV/0!</v>
      </c>
      <c r="Q34" s="17" t="e">
        <f>D34+H34-N34-#REF!</f>
        <v>#REF!</v>
      </c>
      <c r="R34" s="30">
        <f t="shared" si="3"/>
        <v>0</v>
      </c>
      <c r="S34" s="397"/>
    </row>
    <row r="35" spans="1:19" s="59" customFormat="1" ht="186" x14ac:dyDescent="0.25">
      <c r="A35" s="213"/>
      <c r="B35" s="295" t="s">
        <v>11</v>
      </c>
      <c r="C35" s="295"/>
      <c r="D35" s="289"/>
      <c r="E35" s="289"/>
      <c r="F35" s="166"/>
      <c r="G35" s="289"/>
      <c r="H35" s="166"/>
      <c r="I35" s="297"/>
      <c r="J35" s="299"/>
      <c r="K35" s="289"/>
      <c r="L35" s="221"/>
      <c r="M35" s="221"/>
      <c r="N35" s="289"/>
      <c r="O35" s="289">
        <f t="shared" si="28"/>
        <v>0</v>
      </c>
      <c r="P35" s="179" t="e">
        <f t="shared" si="9"/>
        <v>#DIV/0!</v>
      </c>
      <c r="Q35" s="166" t="e">
        <f>D35+H35-N35-#REF!</f>
        <v>#REF!</v>
      </c>
      <c r="R35" s="30">
        <f t="shared" si="3"/>
        <v>0</v>
      </c>
      <c r="S35" s="337" t="s">
        <v>465</v>
      </c>
    </row>
    <row r="36" spans="1:19" s="59" customFormat="1" ht="126" customHeight="1" x14ac:dyDescent="0.25">
      <c r="A36" s="307" t="s">
        <v>198</v>
      </c>
      <c r="B36" s="308" t="s">
        <v>311</v>
      </c>
      <c r="C36" s="191" t="s">
        <v>17</v>
      </c>
      <c r="D36" s="309">
        <f t="shared" ref="D36:I36" si="46">SUM(D37:D41)</f>
        <v>0</v>
      </c>
      <c r="E36" s="309">
        <f t="shared" si="46"/>
        <v>0</v>
      </c>
      <c r="F36" s="309">
        <f t="shared" si="46"/>
        <v>0</v>
      </c>
      <c r="G36" s="309">
        <f t="shared" si="46"/>
        <v>31.3</v>
      </c>
      <c r="H36" s="309">
        <f t="shared" si="46"/>
        <v>39.65</v>
      </c>
      <c r="I36" s="310">
        <f t="shared" si="46"/>
        <v>12.6</v>
      </c>
      <c r="J36" s="311">
        <f>I36/H36</f>
        <v>0.32</v>
      </c>
      <c r="K36" s="309">
        <f>SUM(K37:K41)</f>
        <v>7.83</v>
      </c>
      <c r="L36" s="220">
        <f>K36/H36</f>
        <v>0.2</v>
      </c>
      <c r="M36" s="164">
        <f>K36/I36</f>
        <v>0.62</v>
      </c>
      <c r="N36" s="309">
        <f>SUM(N37:N41)</f>
        <v>39.65</v>
      </c>
      <c r="O36" s="309">
        <f t="shared" si="28"/>
        <v>0</v>
      </c>
      <c r="P36" s="220">
        <f t="shared" si="9"/>
        <v>1</v>
      </c>
      <c r="Q36" s="17" t="e">
        <f>D36+H36-N36-#REF!</f>
        <v>#REF!</v>
      </c>
      <c r="R36" s="312">
        <f t="shared" si="3"/>
        <v>4.7699999999999996</v>
      </c>
      <c r="S36" s="395" t="s">
        <v>401</v>
      </c>
    </row>
    <row r="37" spans="1:19" s="59" customFormat="1" ht="47.25" customHeight="1" x14ac:dyDescent="0.25">
      <c r="A37" s="313"/>
      <c r="B37" s="273" t="s">
        <v>181</v>
      </c>
      <c r="C37" s="273"/>
      <c r="D37" s="291"/>
      <c r="E37" s="291"/>
      <c r="F37" s="309"/>
      <c r="G37" s="291"/>
      <c r="H37" s="17"/>
      <c r="I37" s="296"/>
      <c r="J37" s="173"/>
      <c r="K37" s="167"/>
      <c r="L37" s="163"/>
      <c r="M37" s="163" t="e">
        <f>K37/I37</f>
        <v>#DIV/0!</v>
      </c>
      <c r="N37" s="291"/>
      <c r="O37" s="291">
        <f t="shared" si="28"/>
        <v>0</v>
      </c>
      <c r="P37" s="163" t="e">
        <f t="shared" si="9"/>
        <v>#DIV/0!</v>
      </c>
      <c r="Q37" s="17" t="e">
        <f>D37+H37-N37-#REF!</f>
        <v>#REF!</v>
      </c>
      <c r="R37" s="290">
        <f t="shared" si="3"/>
        <v>0</v>
      </c>
      <c r="S37" s="393"/>
    </row>
    <row r="38" spans="1:19" s="59" customFormat="1" ht="47.25" customHeight="1" x14ac:dyDescent="0.25">
      <c r="A38" s="313"/>
      <c r="B38" s="273" t="s">
        <v>8</v>
      </c>
      <c r="C38" s="273"/>
      <c r="D38" s="291"/>
      <c r="E38" s="291"/>
      <c r="F38" s="309">
        <f>SUM(F39:F55)</f>
        <v>0</v>
      </c>
      <c r="G38" s="291">
        <v>31.3</v>
      </c>
      <c r="H38" s="291">
        <f>7.83+31.82</f>
        <v>39.65</v>
      </c>
      <c r="I38" s="296">
        <f>7.83+4.77</f>
        <v>12.6</v>
      </c>
      <c r="J38" s="173">
        <f>I38/H38</f>
        <v>0.32</v>
      </c>
      <c r="K38" s="291">
        <f>7.83</f>
        <v>7.83</v>
      </c>
      <c r="L38" s="164">
        <f>K38/H38</f>
        <v>0.2</v>
      </c>
      <c r="M38" s="164">
        <f>K38/I38</f>
        <v>0.62</v>
      </c>
      <c r="N38" s="291">
        <f>H38</f>
        <v>39.65</v>
      </c>
      <c r="O38" s="291">
        <f t="shared" si="28"/>
        <v>0</v>
      </c>
      <c r="P38" s="164">
        <f t="shared" si="9"/>
        <v>1</v>
      </c>
      <c r="Q38" s="17" t="e">
        <f>D38+H38-N38-#REF!</f>
        <v>#REF!</v>
      </c>
      <c r="R38" s="290">
        <f t="shared" si="3"/>
        <v>4.7699999999999996</v>
      </c>
      <c r="S38" s="393"/>
    </row>
    <row r="39" spans="1:19" s="59" customFormat="1" ht="47.25" customHeight="1" x14ac:dyDescent="0.25">
      <c r="A39" s="313"/>
      <c r="B39" s="273" t="s">
        <v>21</v>
      </c>
      <c r="C39" s="273"/>
      <c r="D39" s="291"/>
      <c r="E39" s="291"/>
      <c r="F39" s="17"/>
      <c r="G39" s="291"/>
      <c r="H39" s="291"/>
      <c r="I39" s="296"/>
      <c r="J39" s="173"/>
      <c r="K39" s="291"/>
      <c r="L39" s="164"/>
      <c r="M39" s="164"/>
      <c r="N39" s="291"/>
      <c r="O39" s="291">
        <f t="shared" si="28"/>
        <v>0</v>
      </c>
      <c r="P39" s="163" t="e">
        <f t="shared" si="9"/>
        <v>#DIV/0!</v>
      </c>
      <c r="Q39" s="17" t="e">
        <f>D39+H39-N39-#REF!</f>
        <v>#REF!</v>
      </c>
      <c r="R39" s="290">
        <f t="shared" si="3"/>
        <v>0</v>
      </c>
      <c r="S39" s="393"/>
    </row>
    <row r="40" spans="1:19" s="59" customFormat="1" ht="47.25" customHeight="1" x14ac:dyDescent="0.25">
      <c r="A40" s="313"/>
      <c r="B40" s="295" t="s">
        <v>24</v>
      </c>
      <c r="C40" s="295"/>
      <c r="D40" s="289"/>
      <c r="E40" s="289"/>
      <c r="F40" s="166"/>
      <c r="G40" s="289"/>
      <c r="H40" s="166"/>
      <c r="I40" s="297"/>
      <c r="J40" s="299"/>
      <c r="K40" s="289"/>
      <c r="L40" s="221"/>
      <c r="M40" s="221"/>
      <c r="N40" s="289"/>
      <c r="O40" s="289">
        <f t="shared" si="28"/>
        <v>0</v>
      </c>
      <c r="P40" s="179" t="e">
        <f t="shared" si="9"/>
        <v>#DIV/0!</v>
      </c>
      <c r="Q40" s="17" t="e">
        <f>D40+H40-N40-#REF!</f>
        <v>#REF!</v>
      </c>
      <c r="R40" s="30">
        <f t="shared" si="3"/>
        <v>0</v>
      </c>
      <c r="S40" s="393"/>
    </row>
    <row r="41" spans="1:19" s="59" customFormat="1" ht="39.75" customHeight="1" x14ac:dyDescent="0.25">
      <c r="A41" s="314"/>
      <c r="B41" s="273" t="s">
        <v>11</v>
      </c>
      <c r="C41" s="273"/>
      <c r="D41" s="291"/>
      <c r="E41" s="291"/>
      <c r="F41" s="17"/>
      <c r="G41" s="291"/>
      <c r="H41" s="17"/>
      <c r="I41" s="296"/>
      <c r="J41" s="173"/>
      <c r="K41" s="291"/>
      <c r="L41" s="164"/>
      <c r="M41" s="164"/>
      <c r="N41" s="291"/>
      <c r="O41" s="291">
        <f t="shared" si="28"/>
        <v>0</v>
      </c>
      <c r="P41" s="163" t="e">
        <f t="shared" si="9"/>
        <v>#DIV/0!</v>
      </c>
      <c r="Q41" s="17" t="e">
        <f>D41+H41-N41-#REF!</f>
        <v>#REF!</v>
      </c>
      <c r="R41" s="290">
        <f t="shared" si="3"/>
        <v>0</v>
      </c>
      <c r="S41" s="394"/>
    </row>
    <row r="42" spans="1:19" s="56" customFormat="1" ht="46.5" x14ac:dyDescent="0.25">
      <c r="A42" s="168" t="s">
        <v>199</v>
      </c>
      <c r="B42" s="214" t="s">
        <v>306</v>
      </c>
      <c r="C42" s="158" t="s">
        <v>2</v>
      </c>
      <c r="D42" s="62">
        <f t="shared" ref="D42:I42" si="47">SUM(D43:D47)</f>
        <v>0</v>
      </c>
      <c r="E42" s="62">
        <f t="shared" si="47"/>
        <v>0</v>
      </c>
      <c r="F42" s="62">
        <f t="shared" si="47"/>
        <v>0</v>
      </c>
      <c r="G42" s="62">
        <f t="shared" si="47"/>
        <v>69.3</v>
      </c>
      <c r="H42" s="62">
        <f t="shared" si="47"/>
        <v>69.3</v>
      </c>
      <c r="I42" s="215">
        <f t="shared" si="47"/>
        <v>69.3</v>
      </c>
      <c r="J42" s="169">
        <f>I42/H42</f>
        <v>1</v>
      </c>
      <c r="K42" s="62">
        <f>SUM(K43:K47)</f>
        <v>69.3</v>
      </c>
      <c r="L42" s="159">
        <f>K42/H42</f>
        <v>1</v>
      </c>
      <c r="M42" s="159">
        <f t="shared" ref="M42" si="48">K42/I42</f>
        <v>1</v>
      </c>
      <c r="N42" s="62">
        <f>SUM(N43:N47)</f>
        <v>69.3</v>
      </c>
      <c r="O42" s="62">
        <f t="shared" ref="O42:O53" si="49">H42-N42</f>
        <v>0</v>
      </c>
      <c r="P42" s="159">
        <f t="shared" ref="P42:P53" si="50">N42/H42</f>
        <v>1</v>
      </c>
      <c r="Q42" s="62" t="e">
        <f>D42+H42-N42-#REF!</f>
        <v>#REF!</v>
      </c>
      <c r="R42" s="62">
        <f t="shared" ref="R42:R53" si="51">I42-K42</f>
        <v>0</v>
      </c>
      <c r="S42" s="151"/>
    </row>
    <row r="43" spans="1:19" s="46" customFormat="1" ht="26.25" customHeight="1" x14ac:dyDescent="0.25">
      <c r="A43" s="315"/>
      <c r="B43" s="223" t="s">
        <v>181</v>
      </c>
      <c r="C43" s="223"/>
      <c r="D43" s="51"/>
      <c r="E43" s="51"/>
      <c r="F43" s="316"/>
      <c r="G43" s="51">
        <f>G49</f>
        <v>48.51</v>
      </c>
      <c r="H43" s="51">
        <f>H49</f>
        <v>48.51</v>
      </c>
      <c r="I43" s="317">
        <f t="shared" ref="I43" si="52">I49</f>
        <v>48.51</v>
      </c>
      <c r="J43" s="306">
        <f>I43/H43</f>
        <v>1</v>
      </c>
      <c r="K43" s="51">
        <f>K49</f>
        <v>48.51</v>
      </c>
      <c r="L43" s="218">
        <f>K43/H43</f>
        <v>1</v>
      </c>
      <c r="M43" s="218">
        <f t="shared" ref="M43:M44" si="53">K43/I43</f>
        <v>1</v>
      </c>
      <c r="N43" s="51">
        <f>N49</f>
        <v>48.51</v>
      </c>
      <c r="O43" s="51">
        <f t="shared" si="49"/>
        <v>0</v>
      </c>
      <c r="P43" s="218">
        <f t="shared" si="50"/>
        <v>1</v>
      </c>
      <c r="Q43" s="316" t="e">
        <f>D43+H43-N43-#REF!</f>
        <v>#REF!</v>
      </c>
      <c r="R43" s="51">
        <f t="shared" si="51"/>
        <v>0</v>
      </c>
      <c r="S43" s="225"/>
    </row>
    <row r="44" spans="1:19" s="46" customFormat="1" ht="26.25" customHeight="1" x14ac:dyDescent="0.25">
      <c r="A44" s="315"/>
      <c r="B44" s="223" t="s">
        <v>8</v>
      </c>
      <c r="C44" s="223"/>
      <c r="D44" s="51"/>
      <c r="E44" s="51"/>
      <c r="F44" s="316"/>
      <c r="G44" s="51">
        <f t="shared" ref="G44:I44" si="54">G50</f>
        <v>20.79</v>
      </c>
      <c r="H44" s="51">
        <f t="shared" si="54"/>
        <v>20.79</v>
      </c>
      <c r="I44" s="317">
        <f t="shared" si="54"/>
        <v>20.79</v>
      </c>
      <c r="J44" s="306">
        <f>I44/H44</f>
        <v>1</v>
      </c>
      <c r="K44" s="51">
        <f>K50</f>
        <v>20.79</v>
      </c>
      <c r="L44" s="218">
        <f>K44/H44</f>
        <v>1</v>
      </c>
      <c r="M44" s="218">
        <f t="shared" si="53"/>
        <v>1</v>
      </c>
      <c r="N44" s="51">
        <f>N50</f>
        <v>20.79</v>
      </c>
      <c r="O44" s="51">
        <f t="shared" si="49"/>
        <v>0</v>
      </c>
      <c r="P44" s="218">
        <f t="shared" si="50"/>
        <v>1</v>
      </c>
      <c r="Q44" s="316" t="e">
        <f>D44+H44-N44-#REF!</f>
        <v>#REF!</v>
      </c>
      <c r="R44" s="51">
        <f t="shared" si="51"/>
        <v>0</v>
      </c>
      <c r="S44" s="225"/>
    </row>
    <row r="45" spans="1:19" s="46" customFormat="1" ht="26.25" customHeight="1" x14ac:dyDescent="0.25">
      <c r="A45" s="315"/>
      <c r="B45" s="286" t="s">
        <v>21</v>
      </c>
      <c r="C45" s="286"/>
      <c r="D45" s="216"/>
      <c r="E45" s="216"/>
      <c r="F45" s="320"/>
      <c r="G45" s="216">
        <f t="shared" ref="G45:I45" si="55">G51</f>
        <v>0</v>
      </c>
      <c r="H45" s="216">
        <f t="shared" si="55"/>
        <v>0</v>
      </c>
      <c r="I45" s="321">
        <f t="shared" si="55"/>
        <v>0</v>
      </c>
      <c r="J45" s="305"/>
      <c r="K45" s="216">
        <f>K51</f>
        <v>0</v>
      </c>
      <c r="L45" s="217"/>
      <c r="M45" s="219"/>
      <c r="N45" s="216"/>
      <c r="O45" s="216">
        <f t="shared" si="49"/>
        <v>0</v>
      </c>
      <c r="P45" s="219" t="e">
        <f t="shared" si="50"/>
        <v>#DIV/0!</v>
      </c>
      <c r="Q45" s="316" t="e">
        <f>D45+H45-N45-#REF!</f>
        <v>#REF!</v>
      </c>
      <c r="R45" s="216">
        <f t="shared" si="51"/>
        <v>0</v>
      </c>
      <c r="S45" s="225"/>
    </row>
    <row r="46" spans="1:19" s="46" customFormat="1" ht="26.25" customHeight="1" x14ac:dyDescent="0.25">
      <c r="A46" s="315"/>
      <c r="B46" s="286" t="s">
        <v>24</v>
      </c>
      <c r="C46" s="286"/>
      <c r="D46" s="216"/>
      <c r="E46" s="216"/>
      <c r="F46" s="320"/>
      <c r="G46" s="216">
        <f t="shared" ref="G46:I46" si="56">G52</f>
        <v>0</v>
      </c>
      <c r="H46" s="216">
        <f t="shared" si="56"/>
        <v>0</v>
      </c>
      <c r="I46" s="321">
        <f t="shared" si="56"/>
        <v>0</v>
      </c>
      <c r="J46" s="305"/>
      <c r="K46" s="216">
        <f>K52</f>
        <v>0</v>
      </c>
      <c r="L46" s="217"/>
      <c r="M46" s="219"/>
      <c r="N46" s="216"/>
      <c r="O46" s="216">
        <f t="shared" si="49"/>
        <v>0</v>
      </c>
      <c r="P46" s="219" t="e">
        <f t="shared" si="50"/>
        <v>#DIV/0!</v>
      </c>
      <c r="Q46" s="316" t="e">
        <f>D46+H46-N46-#REF!</f>
        <v>#REF!</v>
      </c>
      <c r="R46" s="216">
        <f t="shared" si="51"/>
        <v>0</v>
      </c>
      <c r="S46" s="225"/>
    </row>
    <row r="47" spans="1:19" s="46" customFormat="1" ht="26.25" customHeight="1" x14ac:dyDescent="0.25">
      <c r="A47" s="322"/>
      <c r="B47" s="223" t="s">
        <v>11</v>
      </c>
      <c r="C47" s="223"/>
      <c r="D47" s="51"/>
      <c r="E47" s="51"/>
      <c r="F47" s="316"/>
      <c r="G47" s="51">
        <f t="shared" ref="G47:I47" si="57">G53</f>
        <v>0</v>
      </c>
      <c r="H47" s="51">
        <f t="shared" si="57"/>
        <v>0</v>
      </c>
      <c r="I47" s="317">
        <f t="shared" si="57"/>
        <v>0</v>
      </c>
      <c r="J47" s="306"/>
      <c r="K47" s="51">
        <f>K53</f>
        <v>0</v>
      </c>
      <c r="L47" s="218"/>
      <c r="M47" s="224"/>
      <c r="N47" s="51"/>
      <c r="O47" s="51">
        <f t="shared" si="49"/>
        <v>0</v>
      </c>
      <c r="P47" s="224" t="e">
        <f t="shared" si="50"/>
        <v>#DIV/0!</v>
      </c>
      <c r="Q47" s="316" t="e">
        <f>D47+H47-N47-#REF!</f>
        <v>#REF!</v>
      </c>
      <c r="R47" s="51">
        <f t="shared" si="51"/>
        <v>0</v>
      </c>
      <c r="S47" s="323"/>
    </row>
    <row r="48" spans="1:19" s="46" customFormat="1" ht="70.5" customHeight="1" x14ac:dyDescent="0.25">
      <c r="A48" s="175" t="s">
        <v>201</v>
      </c>
      <c r="B48" s="324" t="s">
        <v>307</v>
      </c>
      <c r="C48" s="226" t="s">
        <v>17</v>
      </c>
      <c r="D48" s="51">
        <f t="shared" ref="D48:I48" si="58">SUM(D49:D53)</f>
        <v>0</v>
      </c>
      <c r="E48" s="51">
        <f t="shared" si="58"/>
        <v>0</v>
      </c>
      <c r="F48" s="51">
        <f t="shared" si="58"/>
        <v>0</v>
      </c>
      <c r="G48" s="51">
        <f t="shared" si="58"/>
        <v>69.3</v>
      </c>
      <c r="H48" s="51">
        <f t="shared" si="58"/>
        <v>69.3</v>
      </c>
      <c r="I48" s="51">
        <f t="shared" si="58"/>
        <v>69.3</v>
      </c>
      <c r="J48" s="306">
        <f>I48/H48</f>
        <v>1</v>
      </c>
      <c r="K48" s="51">
        <f>SUM(K49:K53)</f>
        <v>69.3</v>
      </c>
      <c r="L48" s="218">
        <f>K48/H48</f>
        <v>1</v>
      </c>
      <c r="M48" s="218">
        <f t="shared" ref="M48" si="59">K48/I48</f>
        <v>1</v>
      </c>
      <c r="N48" s="51">
        <f>SUM(N49:N53)</f>
        <v>69.3</v>
      </c>
      <c r="O48" s="51">
        <f t="shared" si="49"/>
        <v>0</v>
      </c>
      <c r="P48" s="218">
        <f t="shared" si="50"/>
        <v>1</v>
      </c>
      <c r="Q48" s="316" t="e">
        <f>D48+H48-N48-#REF!</f>
        <v>#REF!</v>
      </c>
      <c r="R48" s="51">
        <f t="shared" si="51"/>
        <v>0</v>
      </c>
      <c r="S48" s="395" t="s">
        <v>400</v>
      </c>
    </row>
    <row r="49" spans="1:19" s="46" customFormat="1" ht="26.25" customHeight="1" x14ac:dyDescent="0.25">
      <c r="A49" s="325"/>
      <c r="B49" s="326" t="s">
        <v>181</v>
      </c>
      <c r="C49" s="223"/>
      <c r="D49" s="51"/>
      <c r="E49" s="51"/>
      <c r="F49" s="316"/>
      <c r="G49" s="51">
        <v>48.51</v>
      </c>
      <c r="H49" s="51">
        <v>48.51</v>
      </c>
      <c r="I49" s="51">
        <v>48.51</v>
      </c>
      <c r="J49" s="305">
        <f>I49/H49</f>
        <v>1</v>
      </c>
      <c r="K49" s="51">
        <f>I49</f>
        <v>48.51</v>
      </c>
      <c r="L49" s="217">
        <f>K49/H49</f>
        <v>1</v>
      </c>
      <c r="M49" s="217">
        <f t="shared" ref="M49" si="60">K49/I49</f>
        <v>1</v>
      </c>
      <c r="N49" s="216">
        <f>H49</f>
        <v>48.51</v>
      </c>
      <c r="O49" s="51">
        <f t="shared" si="49"/>
        <v>0</v>
      </c>
      <c r="P49" s="218">
        <f t="shared" si="50"/>
        <v>1</v>
      </c>
      <c r="Q49" s="316" t="e">
        <f>D49+H49-N49-#REF!</f>
        <v>#REF!</v>
      </c>
      <c r="R49" s="51">
        <f t="shared" si="51"/>
        <v>0</v>
      </c>
      <c r="S49" s="396"/>
    </row>
    <row r="50" spans="1:19" s="46" customFormat="1" ht="26.25" customHeight="1" x14ac:dyDescent="0.25">
      <c r="A50" s="325"/>
      <c r="B50" s="327" t="s">
        <v>8</v>
      </c>
      <c r="C50" s="286"/>
      <c r="D50" s="216"/>
      <c r="E50" s="216"/>
      <c r="F50" s="320"/>
      <c r="G50" s="216">
        <v>20.79</v>
      </c>
      <c r="H50" s="216">
        <v>20.79</v>
      </c>
      <c r="I50" s="216">
        <v>20.79</v>
      </c>
      <c r="J50" s="305">
        <f>I50/H50</f>
        <v>1</v>
      </c>
      <c r="K50" s="51">
        <f>I50</f>
        <v>20.79</v>
      </c>
      <c r="L50" s="217">
        <f>K50/H50</f>
        <v>1</v>
      </c>
      <c r="M50" s="217">
        <f t="shared" ref="M50" si="61">K50/I50</f>
        <v>1</v>
      </c>
      <c r="N50" s="216">
        <f>H50</f>
        <v>20.79</v>
      </c>
      <c r="O50" s="216">
        <f t="shared" si="49"/>
        <v>0</v>
      </c>
      <c r="P50" s="218">
        <f t="shared" si="50"/>
        <v>1</v>
      </c>
      <c r="Q50" s="316" t="e">
        <f>D50+H50-N50-#REF!</f>
        <v>#REF!</v>
      </c>
      <c r="R50" s="216">
        <f t="shared" si="51"/>
        <v>0</v>
      </c>
      <c r="S50" s="396"/>
    </row>
    <row r="51" spans="1:19" s="46" customFormat="1" ht="26.25" customHeight="1" x14ac:dyDescent="0.25">
      <c r="A51" s="325"/>
      <c r="B51" s="327" t="s">
        <v>21</v>
      </c>
      <c r="C51" s="286"/>
      <c r="D51" s="216"/>
      <c r="E51" s="216"/>
      <c r="F51" s="320"/>
      <c r="G51" s="216"/>
      <c r="H51" s="320"/>
      <c r="I51" s="321"/>
      <c r="J51" s="305"/>
      <c r="K51" s="216"/>
      <c r="L51" s="217"/>
      <c r="M51" s="219"/>
      <c r="N51" s="216"/>
      <c r="O51" s="216">
        <f t="shared" si="49"/>
        <v>0</v>
      </c>
      <c r="P51" s="219" t="e">
        <f t="shared" si="50"/>
        <v>#DIV/0!</v>
      </c>
      <c r="Q51" s="316" t="e">
        <f>D51+H51-N51-#REF!</f>
        <v>#REF!</v>
      </c>
      <c r="R51" s="216">
        <f t="shared" si="51"/>
        <v>0</v>
      </c>
      <c r="S51" s="396"/>
    </row>
    <row r="52" spans="1:19" s="46" customFormat="1" ht="26.25" customHeight="1" x14ac:dyDescent="0.25">
      <c r="A52" s="325"/>
      <c r="B52" s="326" t="s">
        <v>24</v>
      </c>
      <c r="C52" s="223"/>
      <c r="D52" s="51"/>
      <c r="E52" s="51"/>
      <c r="F52" s="316"/>
      <c r="G52" s="51"/>
      <c r="H52" s="316"/>
      <c r="I52" s="317"/>
      <c r="J52" s="306"/>
      <c r="K52" s="51"/>
      <c r="L52" s="218"/>
      <c r="M52" s="218"/>
      <c r="N52" s="51"/>
      <c r="O52" s="51">
        <f t="shared" si="49"/>
        <v>0</v>
      </c>
      <c r="P52" s="224" t="e">
        <f t="shared" si="50"/>
        <v>#DIV/0!</v>
      </c>
      <c r="Q52" s="316" t="e">
        <f>D52+H52-N52-#REF!</f>
        <v>#REF!</v>
      </c>
      <c r="R52" s="51">
        <f t="shared" si="51"/>
        <v>0</v>
      </c>
      <c r="S52" s="396"/>
    </row>
    <row r="53" spans="1:19" s="46" customFormat="1" ht="26.25" customHeight="1" x14ac:dyDescent="0.25">
      <c r="A53" s="328"/>
      <c r="B53" s="326" t="s">
        <v>11</v>
      </c>
      <c r="C53" s="223"/>
      <c r="D53" s="51"/>
      <c r="E53" s="51"/>
      <c r="F53" s="316"/>
      <c r="G53" s="51"/>
      <c r="H53" s="316"/>
      <c r="I53" s="317"/>
      <c r="J53" s="306"/>
      <c r="K53" s="51"/>
      <c r="L53" s="218"/>
      <c r="M53" s="218"/>
      <c r="N53" s="51"/>
      <c r="O53" s="51">
        <f t="shared" si="49"/>
        <v>0</v>
      </c>
      <c r="P53" s="224" t="e">
        <f t="shared" si="50"/>
        <v>#DIV/0!</v>
      </c>
      <c r="Q53" s="316" t="e">
        <f>D53+H53-N53-#REF!</f>
        <v>#REF!</v>
      </c>
      <c r="R53" s="51">
        <f t="shared" si="51"/>
        <v>0</v>
      </c>
      <c r="S53" s="397"/>
    </row>
    <row r="54" spans="1:19" s="56" customFormat="1" ht="56.25" customHeight="1" x14ac:dyDescent="0.25">
      <c r="A54" s="168" t="s">
        <v>308</v>
      </c>
      <c r="B54" s="214" t="s">
        <v>200</v>
      </c>
      <c r="C54" s="158" t="s">
        <v>2</v>
      </c>
      <c r="D54" s="62">
        <f t="shared" ref="D54:I54" si="62">SUM(D55:D59)</f>
        <v>0</v>
      </c>
      <c r="E54" s="62">
        <f t="shared" si="62"/>
        <v>0</v>
      </c>
      <c r="F54" s="62">
        <f t="shared" si="62"/>
        <v>0</v>
      </c>
      <c r="G54" s="62">
        <f t="shared" si="62"/>
        <v>6607.8</v>
      </c>
      <c r="H54" s="62">
        <f t="shared" si="62"/>
        <v>6607.8</v>
      </c>
      <c r="I54" s="215">
        <f t="shared" si="62"/>
        <v>3650</v>
      </c>
      <c r="J54" s="169">
        <f>I54/H54</f>
        <v>0.55000000000000004</v>
      </c>
      <c r="K54" s="62">
        <f>SUM(K55:K59)</f>
        <v>3650</v>
      </c>
      <c r="L54" s="159">
        <f>K54/H54</f>
        <v>0.55000000000000004</v>
      </c>
      <c r="M54" s="159">
        <f t="shared" ref="M54:M62" si="63">K54/I54</f>
        <v>1</v>
      </c>
      <c r="N54" s="62">
        <f>SUM(N55:N59)</f>
        <v>6607.8</v>
      </c>
      <c r="O54" s="62">
        <f t="shared" si="28"/>
        <v>0</v>
      </c>
      <c r="P54" s="159">
        <f t="shared" si="9"/>
        <v>1</v>
      </c>
      <c r="Q54" s="62" t="e">
        <f>D54+H54-N54-#REF!</f>
        <v>#REF!</v>
      </c>
      <c r="R54" s="62">
        <f t="shared" si="3"/>
        <v>0</v>
      </c>
      <c r="S54" s="151"/>
    </row>
    <row r="55" spans="1:19" s="59" customFormat="1" ht="26.25" customHeight="1" x14ac:dyDescent="0.25">
      <c r="A55" s="171"/>
      <c r="B55" s="273" t="s">
        <v>181</v>
      </c>
      <c r="C55" s="273"/>
      <c r="D55" s="291"/>
      <c r="E55" s="291"/>
      <c r="F55" s="17"/>
      <c r="G55" s="291">
        <f t="shared" ref="G55:I59" si="64">G61</f>
        <v>0</v>
      </c>
      <c r="H55" s="291">
        <f t="shared" si="64"/>
        <v>0</v>
      </c>
      <c r="I55" s="296">
        <f t="shared" si="64"/>
        <v>0</v>
      </c>
      <c r="J55" s="173"/>
      <c r="K55" s="291">
        <f>K61</f>
        <v>0</v>
      </c>
      <c r="L55" s="164"/>
      <c r="M55" s="164"/>
      <c r="N55" s="291"/>
      <c r="O55" s="291">
        <f t="shared" si="28"/>
        <v>0</v>
      </c>
      <c r="P55" s="163" t="e">
        <f t="shared" si="9"/>
        <v>#DIV/0!</v>
      </c>
      <c r="Q55" s="17" t="e">
        <f>D55+H55-N55-#REF!</f>
        <v>#REF!</v>
      </c>
      <c r="R55" s="291">
        <f t="shared" si="3"/>
        <v>0</v>
      </c>
      <c r="S55" s="329"/>
    </row>
    <row r="56" spans="1:19" s="59" customFormat="1" ht="26.25" customHeight="1" x14ac:dyDescent="0.25">
      <c r="A56" s="171"/>
      <c r="B56" s="273" t="s">
        <v>8</v>
      </c>
      <c r="C56" s="273"/>
      <c r="D56" s="291"/>
      <c r="E56" s="291"/>
      <c r="F56" s="17"/>
      <c r="G56" s="291">
        <f t="shared" si="64"/>
        <v>6607.8</v>
      </c>
      <c r="H56" s="291">
        <f t="shared" si="64"/>
        <v>6607.8</v>
      </c>
      <c r="I56" s="296">
        <f t="shared" si="64"/>
        <v>3650</v>
      </c>
      <c r="J56" s="173">
        <f>I56/H56</f>
        <v>0.55000000000000004</v>
      </c>
      <c r="K56" s="291">
        <f>K62</f>
        <v>3650</v>
      </c>
      <c r="L56" s="164">
        <f>K56/H56</f>
        <v>0.55000000000000004</v>
      </c>
      <c r="M56" s="164">
        <f t="shared" si="63"/>
        <v>1</v>
      </c>
      <c r="N56" s="291">
        <f>N62</f>
        <v>6607.8</v>
      </c>
      <c r="O56" s="291">
        <f t="shared" si="28"/>
        <v>0</v>
      </c>
      <c r="P56" s="164">
        <f t="shared" si="9"/>
        <v>1</v>
      </c>
      <c r="Q56" s="17" t="e">
        <f>D56+H56-N56-#REF!</f>
        <v>#REF!</v>
      </c>
      <c r="R56" s="291">
        <f t="shared" si="3"/>
        <v>0</v>
      </c>
      <c r="S56" s="329"/>
    </row>
    <row r="57" spans="1:19" s="59" customFormat="1" ht="26.25" customHeight="1" x14ac:dyDescent="0.25">
      <c r="A57" s="171"/>
      <c r="B57" s="295" t="s">
        <v>21</v>
      </c>
      <c r="C57" s="295"/>
      <c r="D57" s="289"/>
      <c r="E57" s="289"/>
      <c r="F57" s="166"/>
      <c r="G57" s="289">
        <f t="shared" si="64"/>
        <v>0</v>
      </c>
      <c r="H57" s="289">
        <f t="shared" si="64"/>
        <v>0</v>
      </c>
      <c r="I57" s="297">
        <f t="shared" si="64"/>
        <v>0</v>
      </c>
      <c r="J57" s="299"/>
      <c r="K57" s="289">
        <f>K63</f>
        <v>0</v>
      </c>
      <c r="L57" s="221"/>
      <c r="M57" s="221"/>
      <c r="N57" s="289"/>
      <c r="O57" s="289">
        <f t="shared" si="28"/>
        <v>0</v>
      </c>
      <c r="P57" s="179" t="e">
        <f t="shared" si="9"/>
        <v>#DIV/0!</v>
      </c>
      <c r="Q57" s="17" t="e">
        <f>D57+H57-N57-#REF!</f>
        <v>#REF!</v>
      </c>
      <c r="R57" s="289">
        <f t="shared" si="3"/>
        <v>0</v>
      </c>
      <c r="S57" s="329"/>
    </row>
    <row r="58" spans="1:19" s="59" customFormat="1" ht="26.25" customHeight="1" x14ac:dyDescent="0.25">
      <c r="A58" s="171"/>
      <c r="B58" s="295" t="s">
        <v>24</v>
      </c>
      <c r="C58" s="295"/>
      <c r="D58" s="289"/>
      <c r="E58" s="289"/>
      <c r="F58" s="166"/>
      <c r="G58" s="289">
        <f t="shared" si="64"/>
        <v>0</v>
      </c>
      <c r="H58" s="289">
        <f t="shared" si="64"/>
        <v>0</v>
      </c>
      <c r="I58" s="297">
        <f t="shared" si="64"/>
        <v>0</v>
      </c>
      <c r="J58" s="299"/>
      <c r="K58" s="289">
        <f>K64</f>
        <v>0</v>
      </c>
      <c r="L58" s="221"/>
      <c r="M58" s="221"/>
      <c r="N58" s="289"/>
      <c r="O58" s="289">
        <f t="shared" si="28"/>
        <v>0</v>
      </c>
      <c r="P58" s="179" t="e">
        <f t="shared" si="9"/>
        <v>#DIV/0!</v>
      </c>
      <c r="Q58" s="17" t="e">
        <f>D58+H58-N58-#REF!</f>
        <v>#REF!</v>
      </c>
      <c r="R58" s="289">
        <f t="shared" si="3"/>
        <v>0</v>
      </c>
      <c r="S58" s="329"/>
    </row>
    <row r="59" spans="1:19" s="59" customFormat="1" ht="26.25" customHeight="1" x14ac:dyDescent="0.25">
      <c r="A59" s="174"/>
      <c r="B59" s="273" t="s">
        <v>11</v>
      </c>
      <c r="C59" s="273"/>
      <c r="D59" s="291"/>
      <c r="E59" s="291"/>
      <c r="F59" s="17"/>
      <c r="G59" s="291">
        <f t="shared" si="64"/>
        <v>0</v>
      </c>
      <c r="H59" s="291">
        <f t="shared" si="64"/>
        <v>0</v>
      </c>
      <c r="I59" s="296">
        <f t="shared" si="64"/>
        <v>0</v>
      </c>
      <c r="J59" s="173"/>
      <c r="K59" s="291">
        <f>K65</f>
        <v>0</v>
      </c>
      <c r="L59" s="164"/>
      <c r="M59" s="164"/>
      <c r="N59" s="291"/>
      <c r="O59" s="291">
        <f t="shared" si="28"/>
        <v>0</v>
      </c>
      <c r="P59" s="163" t="e">
        <f t="shared" si="9"/>
        <v>#DIV/0!</v>
      </c>
      <c r="Q59" s="17" t="e">
        <f>D59+H59-N59-#REF!</f>
        <v>#REF!</v>
      </c>
      <c r="R59" s="291">
        <f t="shared" si="3"/>
        <v>0</v>
      </c>
      <c r="S59" s="330"/>
    </row>
    <row r="60" spans="1:19" s="59" customFormat="1" ht="78" customHeight="1" x14ac:dyDescent="0.25">
      <c r="A60" s="307" t="s">
        <v>309</v>
      </c>
      <c r="B60" s="308" t="s">
        <v>317</v>
      </c>
      <c r="C60" s="191" t="s">
        <v>17</v>
      </c>
      <c r="D60" s="291">
        <f t="shared" ref="D60:I60" si="65">SUM(D61:D65)</f>
        <v>0</v>
      </c>
      <c r="E60" s="291">
        <f t="shared" si="65"/>
        <v>0</v>
      </c>
      <c r="F60" s="291">
        <f t="shared" si="65"/>
        <v>0</v>
      </c>
      <c r="G60" s="291">
        <f t="shared" si="65"/>
        <v>6607.8</v>
      </c>
      <c r="H60" s="291">
        <f t="shared" si="65"/>
        <v>6607.8</v>
      </c>
      <c r="I60" s="291">
        <f t="shared" si="65"/>
        <v>3650</v>
      </c>
      <c r="J60" s="173">
        <f>I60/H60</f>
        <v>0.55000000000000004</v>
      </c>
      <c r="K60" s="291">
        <f>SUM(K61:K65)</f>
        <v>3650</v>
      </c>
      <c r="L60" s="164">
        <f>K60/H60</f>
        <v>0.55000000000000004</v>
      </c>
      <c r="M60" s="164">
        <f t="shared" si="63"/>
        <v>1</v>
      </c>
      <c r="N60" s="291">
        <f>SUM(N61:N65)</f>
        <v>6607.8</v>
      </c>
      <c r="O60" s="291">
        <f t="shared" si="28"/>
        <v>0</v>
      </c>
      <c r="P60" s="164">
        <f t="shared" si="9"/>
        <v>1</v>
      </c>
      <c r="Q60" s="17" t="e">
        <f>D60+H60-N60-#REF!</f>
        <v>#REF!</v>
      </c>
      <c r="R60" s="291">
        <f t="shared" si="3"/>
        <v>0</v>
      </c>
      <c r="S60" s="401" t="s">
        <v>394</v>
      </c>
    </row>
    <row r="61" spans="1:19" s="59" customFormat="1" ht="26.25" customHeight="1" x14ac:dyDescent="0.25">
      <c r="A61" s="212"/>
      <c r="B61" s="331" t="s">
        <v>181</v>
      </c>
      <c r="C61" s="273"/>
      <c r="D61" s="291"/>
      <c r="E61" s="291"/>
      <c r="F61" s="17"/>
      <c r="G61" s="291"/>
      <c r="H61" s="17"/>
      <c r="I61" s="291"/>
      <c r="J61" s="173"/>
      <c r="K61" s="291"/>
      <c r="L61" s="164"/>
      <c r="M61" s="164"/>
      <c r="N61" s="291"/>
      <c r="O61" s="291">
        <f t="shared" si="28"/>
        <v>0</v>
      </c>
      <c r="P61" s="163" t="e">
        <f t="shared" si="9"/>
        <v>#DIV/0!</v>
      </c>
      <c r="Q61" s="17" t="e">
        <f>D61+H61-N61-#REF!</f>
        <v>#REF!</v>
      </c>
      <c r="R61" s="291">
        <f t="shared" si="3"/>
        <v>0</v>
      </c>
      <c r="S61" s="393"/>
    </row>
    <row r="62" spans="1:19" s="59" customFormat="1" ht="26.25" customHeight="1" x14ac:dyDescent="0.25">
      <c r="A62" s="212"/>
      <c r="B62" s="332" t="s">
        <v>8</v>
      </c>
      <c r="C62" s="295"/>
      <c r="D62" s="289"/>
      <c r="E62" s="289"/>
      <c r="F62" s="166"/>
      <c r="G62" s="289">
        <v>6607.8</v>
      </c>
      <c r="H62" s="289">
        <v>6607.8</v>
      </c>
      <c r="I62" s="289">
        <v>3650</v>
      </c>
      <c r="J62" s="299">
        <f>I62/H62</f>
        <v>0.55000000000000004</v>
      </c>
      <c r="K62" s="289">
        <v>3650</v>
      </c>
      <c r="L62" s="221">
        <f>K62/H62</f>
        <v>0.55000000000000004</v>
      </c>
      <c r="M62" s="221">
        <f t="shared" si="63"/>
        <v>1</v>
      </c>
      <c r="N62" s="289">
        <f>H62</f>
        <v>6607.8</v>
      </c>
      <c r="O62" s="289">
        <f t="shared" si="28"/>
        <v>0</v>
      </c>
      <c r="P62" s="221">
        <f t="shared" si="9"/>
        <v>1</v>
      </c>
      <c r="Q62" s="17" t="e">
        <f>D62+H62-N62-#REF!</f>
        <v>#REF!</v>
      </c>
      <c r="R62" s="289">
        <f t="shared" si="3"/>
        <v>0</v>
      </c>
      <c r="S62" s="393"/>
    </row>
    <row r="63" spans="1:19" s="59" customFormat="1" ht="26.25" customHeight="1" x14ac:dyDescent="0.25">
      <c r="A63" s="212"/>
      <c r="B63" s="332" t="s">
        <v>21</v>
      </c>
      <c r="C63" s="295"/>
      <c r="D63" s="289"/>
      <c r="E63" s="289"/>
      <c r="F63" s="166"/>
      <c r="G63" s="289"/>
      <c r="H63" s="166"/>
      <c r="I63" s="297"/>
      <c r="J63" s="299"/>
      <c r="K63" s="289"/>
      <c r="L63" s="221"/>
      <c r="M63" s="221"/>
      <c r="N63" s="289"/>
      <c r="O63" s="289">
        <f t="shared" si="28"/>
        <v>0</v>
      </c>
      <c r="P63" s="179" t="e">
        <f t="shared" si="9"/>
        <v>#DIV/0!</v>
      </c>
      <c r="Q63" s="17" t="e">
        <f>D63+H63-N63-#REF!</f>
        <v>#REF!</v>
      </c>
      <c r="R63" s="289">
        <f t="shared" si="3"/>
        <v>0</v>
      </c>
      <c r="S63" s="393"/>
    </row>
    <row r="64" spans="1:19" s="59" customFormat="1" ht="26.25" customHeight="1" x14ac:dyDescent="0.25">
      <c r="A64" s="212"/>
      <c r="B64" s="331" t="s">
        <v>24</v>
      </c>
      <c r="C64" s="273"/>
      <c r="D64" s="291"/>
      <c r="E64" s="291"/>
      <c r="F64" s="17"/>
      <c r="G64" s="291"/>
      <c r="H64" s="17"/>
      <c r="I64" s="296"/>
      <c r="J64" s="173"/>
      <c r="K64" s="291"/>
      <c r="L64" s="164"/>
      <c r="M64" s="164"/>
      <c r="N64" s="291"/>
      <c r="O64" s="291">
        <f t="shared" si="28"/>
        <v>0</v>
      </c>
      <c r="P64" s="163" t="e">
        <f t="shared" si="9"/>
        <v>#DIV/0!</v>
      </c>
      <c r="Q64" s="17" t="e">
        <f>D64+H64-N64-#REF!</f>
        <v>#REF!</v>
      </c>
      <c r="R64" s="291">
        <f t="shared" si="3"/>
        <v>0</v>
      </c>
      <c r="S64" s="393"/>
    </row>
    <row r="65" spans="1:19" s="59" customFormat="1" ht="26.25" customHeight="1" x14ac:dyDescent="0.25">
      <c r="A65" s="213"/>
      <c r="B65" s="331" t="s">
        <v>11</v>
      </c>
      <c r="C65" s="273"/>
      <c r="D65" s="291"/>
      <c r="E65" s="291"/>
      <c r="F65" s="17"/>
      <c r="G65" s="291"/>
      <c r="H65" s="17"/>
      <c r="I65" s="296"/>
      <c r="J65" s="173"/>
      <c r="K65" s="291"/>
      <c r="L65" s="164"/>
      <c r="M65" s="164"/>
      <c r="N65" s="291"/>
      <c r="O65" s="291">
        <f t="shared" si="28"/>
        <v>0</v>
      </c>
      <c r="P65" s="163" t="e">
        <f t="shared" si="9"/>
        <v>#DIV/0!</v>
      </c>
      <c r="Q65" s="17" t="e">
        <f>D65+H65-N65-#REF!</f>
        <v>#REF!</v>
      </c>
      <c r="R65" s="291">
        <f t="shared" si="3"/>
        <v>0</v>
      </c>
      <c r="S65" s="394"/>
    </row>
    <row r="66" spans="1:19" ht="75" customHeight="1" x14ac:dyDescent="0.35">
      <c r="A66" s="417" t="s">
        <v>25</v>
      </c>
      <c r="B66" s="77" t="s">
        <v>75</v>
      </c>
      <c r="C66" s="65" t="s">
        <v>9</v>
      </c>
      <c r="D66" s="66" t="e">
        <f>SUM(D67:D71)</f>
        <v>#REF!</v>
      </c>
      <c r="E66" s="66" t="e">
        <f t="shared" ref="E66:I66" si="66">SUM(E67:E71)</f>
        <v>#REF!</v>
      </c>
      <c r="F66" s="66" t="e">
        <f t="shared" si="66"/>
        <v>#REF!</v>
      </c>
      <c r="G66" s="66">
        <f t="shared" si="66"/>
        <v>56460</v>
      </c>
      <c r="H66" s="66">
        <f t="shared" si="66"/>
        <v>56460</v>
      </c>
      <c r="I66" s="66">
        <f t="shared" si="66"/>
        <v>699.3</v>
      </c>
      <c r="J66" s="133">
        <f>I66/H66</f>
        <v>1.2E-2</v>
      </c>
      <c r="K66" s="66">
        <f t="shared" ref="K66" si="67">SUM(K67:K71)</f>
        <v>485.64</v>
      </c>
      <c r="L66" s="231">
        <f t="shared" ref="L66:L71" si="68">K66/H66</f>
        <v>8.9999999999999993E-3</v>
      </c>
      <c r="M66" s="68">
        <f>K66/I66</f>
        <v>0.69</v>
      </c>
      <c r="N66" s="66">
        <f t="shared" ref="N66" si="69">SUM(N67:N71)</f>
        <v>56460</v>
      </c>
      <c r="O66" s="66">
        <f t="shared" ref="O66:O87" si="70">H66-N66</f>
        <v>0</v>
      </c>
      <c r="P66" s="68">
        <f t="shared" si="9"/>
        <v>1</v>
      </c>
      <c r="Q66" s="13" t="e">
        <f>D66+H66-N66-#REF!</f>
        <v>#REF!</v>
      </c>
      <c r="R66" s="13">
        <f t="shared" si="3"/>
        <v>213.66</v>
      </c>
      <c r="S66" s="407" t="s">
        <v>312</v>
      </c>
    </row>
    <row r="67" spans="1:19" ht="33" customHeight="1" x14ac:dyDescent="0.35">
      <c r="A67" s="418"/>
      <c r="B67" s="70" t="s">
        <v>10</v>
      </c>
      <c r="C67" s="70"/>
      <c r="D67" s="32">
        <f>D73</f>
        <v>0</v>
      </c>
      <c r="E67" s="32">
        <f t="shared" ref="E67:F67" si="71">E73</f>
        <v>0</v>
      </c>
      <c r="F67" s="32">
        <f t="shared" si="71"/>
        <v>0</v>
      </c>
      <c r="G67" s="32">
        <f>G73+G121+G133</f>
        <v>0</v>
      </c>
      <c r="H67" s="32">
        <f t="shared" ref="H67:I67" si="72">H73+H121+H133</f>
        <v>0</v>
      </c>
      <c r="I67" s="32">
        <f t="shared" si="72"/>
        <v>0</v>
      </c>
      <c r="J67" s="99" t="e">
        <f t="shared" ref="J67" si="73">I67/H67</f>
        <v>#DIV/0!</v>
      </c>
      <c r="K67" s="32">
        <f>K73+K121+K133</f>
        <v>0</v>
      </c>
      <c r="L67" s="230"/>
      <c r="M67" s="99" t="e">
        <f t="shared" ref="M67" si="74">K67/I67</f>
        <v>#DIV/0!</v>
      </c>
      <c r="N67" s="32">
        <f t="shared" ref="N67" si="75">N73+N121+N133</f>
        <v>0</v>
      </c>
      <c r="O67" s="32">
        <f t="shared" si="70"/>
        <v>0</v>
      </c>
      <c r="P67" s="101" t="e">
        <f t="shared" si="9"/>
        <v>#DIV/0!</v>
      </c>
      <c r="Q67" s="13" t="e">
        <f>D67+H67-N67-#REF!</f>
        <v>#REF!</v>
      </c>
      <c r="R67" s="15">
        <f t="shared" si="3"/>
        <v>0</v>
      </c>
      <c r="S67" s="408"/>
    </row>
    <row r="68" spans="1:19" ht="33" customHeight="1" x14ac:dyDescent="0.35">
      <c r="A68" s="418"/>
      <c r="B68" s="70" t="s">
        <v>8</v>
      </c>
      <c r="C68" s="70"/>
      <c r="D68" s="32">
        <f t="shared" ref="D68:F68" si="76">D74</f>
        <v>0</v>
      </c>
      <c r="E68" s="32">
        <f t="shared" si="76"/>
        <v>0</v>
      </c>
      <c r="F68" s="32">
        <f t="shared" si="76"/>
        <v>0</v>
      </c>
      <c r="G68" s="32">
        <f t="shared" ref="G68:I68" si="77">G74+G122+G134</f>
        <v>50609.1</v>
      </c>
      <c r="H68" s="32">
        <f t="shared" si="77"/>
        <v>50609.1</v>
      </c>
      <c r="I68" s="32">
        <f t="shared" si="77"/>
        <v>644.79999999999995</v>
      </c>
      <c r="J68" s="134">
        <f>I68/H68</f>
        <v>1.2999999999999999E-2</v>
      </c>
      <c r="K68" s="32">
        <f>K74+K122+K134</f>
        <v>431.14</v>
      </c>
      <c r="L68" s="230">
        <f t="shared" si="68"/>
        <v>8.9999999999999993E-3</v>
      </c>
      <c r="M68" s="72">
        <f>K68/I68</f>
        <v>0.67</v>
      </c>
      <c r="N68" s="32">
        <f t="shared" ref="N68" si="78">N74+N122+N134</f>
        <v>50609.1</v>
      </c>
      <c r="O68" s="32">
        <f t="shared" si="70"/>
        <v>0</v>
      </c>
      <c r="P68" s="71">
        <f t="shared" si="9"/>
        <v>1</v>
      </c>
      <c r="Q68" s="13" t="e">
        <f>D68+H68-N68-#REF!</f>
        <v>#REF!</v>
      </c>
      <c r="R68" s="15">
        <f t="shared" si="3"/>
        <v>213.66</v>
      </c>
      <c r="S68" s="408"/>
    </row>
    <row r="69" spans="1:19" ht="33" customHeight="1" x14ac:dyDescent="0.35">
      <c r="A69" s="418"/>
      <c r="B69" s="78" t="s">
        <v>21</v>
      </c>
      <c r="C69" s="78"/>
      <c r="D69" s="32">
        <f t="shared" ref="D69:F69" si="79">D75</f>
        <v>0</v>
      </c>
      <c r="E69" s="32">
        <f t="shared" si="79"/>
        <v>0</v>
      </c>
      <c r="F69" s="32">
        <f t="shared" si="79"/>
        <v>0</v>
      </c>
      <c r="G69" s="32">
        <f t="shared" ref="G69:I69" si="80">G75+G123+G135</f>
        <v>5850.9</v>
      </c>
      <c r="H69" s="32">
        <f t="shared" si="80"/>
        <v>5850.9</v>
      </c>
      <c r="I69" s="32">
        <f t="shared" si="80"/>
        <v>54.5</v>
      </c>
      <c r="J69" s="72">
        <f t="shared" ref="J69:J71" si="81">I69/H69</f>
        <v>0.01</v>
      </c>
      <c r="K69" s="32">
        <f>K75+K123+K135</f>
        <v>54.5</v>
      </c>
      <c r="L69" s="230">
        <f t="shared" si="68"/>
        <v>8.9999999999999993E-3</v>
      </c>
      <c r="M69" s="72">
        <f t="shared" ref="M69:M71" si="82">K69/I69</f>
        <v>1</v>
      </c>
      <c r="N69" s="32">
        <f t="shared" ref="N69" si="83">N75+N123+N135</f>
        <v>5850.9</v>
      </c>
      <c r="O69" s="32">
        <f t="shared" si="70"/>
        <v>0</v>
      </c>
      <c r="P69" s="71">
        <f t="shared" si="9"/>
        <v>1</v>
      </c>
      <c r="Q69" s="13" t="e">
        <f>D69+H69-N69-#REF!</f>
        <v>#REF!</v>
      </c>
      <c r="R69" s="23">
        <f t="shared" si="3"/>
        <v>0</v>
      </c>
      <c r="S69" s="408"/>
    </row>
    <row r="70" spans="1:19" ht="33" customHeight="1" x14ac:dyDescent="0.35">
      <c r="A70" s="418"/>
      <c r="B70" s="70" t="s">
        <v>24</v>
      </c>
      <c r="C70" s="70"/>
      <c r="D70" s="32">
        <f t="shared" ref="D70:F70" si="84">D76</f>
        <v>0</v>
      </c>
      <c r="E70" s="32">
        <f t="shared" si="84"/>
        <v>0</v>
      </c>
      <c r="F70" s="32">
        <f t="shared" si="84"/>
        <v>0</v>
      </c>
      <c r="G70" s="32">
        <f t="shared" ref="G70:I70" si="85">G76+G124+G136</f>
        <v>0</v>
      </c>
      <c r="H70" s="32">
        <f t="shared" si="85"/>
        <v>0</v>
      </c>
      <c r="I70" s="32">
        <f t="shared" si="85"/>
        <v>0</v>
      </c>
      <c r="J70" s="99" t="e">
        <f t="shared" si="81"/>
        <v>#DIV/0!</v>
      </c>
      <c r="K70" s="32">
        <f>K76+K124+K136</f>
        <v>0</v>
      </c>
      <c r="L70" s="101" t="e">
        <f t="shared" si="68"/>
        <v>#DIV/0!</v>
      </c>
      <c r="M70" s="99" t="e">
        <f t="shared" si="82"/>
        <v>#DIV/0!</v>
      </c>
      <c r="N70" s="32">
        <f t="shared" ref="N70" si="86">N76+N124+N136</f>
        <v>0</v>
      </c>
      <c r="O70" s="32">
        <f t="shared" si="70"/>
        <v>0</v>
      </c>
      <c r="P70" s="101" t="e">
        <f t="shared" si="9"/>
        <v>#DIV/0!</v>
      </c>
      <c r="Q70" s="13" t="e">
        <f>D70+H70-N70-#REF!</f>
        <v>#REF!</v>
      </c>
      <c r="R70" s="15">
        <f t="shared" si="3"/>
        <v>0</v>
      </c>
      <c r="S70" s="408"/>
    </row>
    <row r="71" spans="1:19" ht="33" customHeight="1" x14ac:dyDescent="0.35">
      <c r="A71" s="419"/>
      <c r="B71" s="70" t="s">
        <v>11</v>
      </c>
      <c r="C71" s="70"/>
      <c r="D71" s="32" t="e">
        <f t="shared" ref="D71:F71" si="87">D77</f>
        <v>#REF!</v>
      </c>
      <c r="E71" s="32" t="e">
        <f t="shared" si="87"/>
        <v>#REF!</v>
      </c>
      <c r="F71" s="32" t="e">
        <f t="shared" si="87"/>
        <v>#REF!</v>
      </c>
      <c r="G71" s="32">
        <f t="shared" ref="G71:I71" si="88">G77+G125+G137</f>
        <v>0</v>
      </c>
      <c r="H71" s="32">
        <f t="shared" si="88"/>
        <v>0</v>
      </c>
      <c r="I71" s="32">
        <f t="shared" si="88"/>
        <v>0</v>
      </c>
      <c r="J71" s="99" t="e">
        <f t="shared" si="81"/>
        <v>#DIV/0!</v>
      </c>
      <c r="K71" s="32">
        <f>K77+K125+K137</f>
        <v>0</v>
      </c>
      <c r="L71" s="101" t="e">
        <f t="shared" si="68"/>
        <v>#DIV/0!</v>
      </c>
      <c r="M71" s="99" t="e">
        <f t="shared" si="82"/>
        <v>#DIV/0!</v>
      </c>
      <c r="N71" s="32">
        <f t="shared" ref="N71" si="89">N77+N125+N137</f>
        <v>0</v>
      </c>
      <c r="O71" s="32">
        <f t="shared" si="70"/>
        <v>0</v>
      </c>
      <c r="P71" s="101" t="e">
        <f t="shared" si="9"/>
        <v>#DIV/0!</v>
      </c>
      <c r="Q71" s="13" t="e">
        <f>D71+H71-N71-#REF!</f>
        <v>#REF!</v>
      </c>
      <c r="R71" s="15">
        <f t="shared" si="3"/>
        <v>0</v>
      </c>
      <c r="S71" s="409"/>
    </row>
    <row r="72" spans="1:19" s="132" customFormat="1" ht="46.5" x14ac:dyDescent="0.35">
      <c r="A72" s="227" t="s">
        <v>26</v>
      </c>
      <c r="B72" s="195" t="s">
        <v>98</v>
      </c>
      <c r="C72" s="158" t="s">
        <v>2</v>
      </c>
      <c r="D72" s="196" t="e">
        <f t="shared" ref="D72" si="90">SUM(D73:D77)</f>
        <v>#REF!</v>
      </c>
      <c r="E72" s="196" t="e">
        <f>SUM(E73:E77)</f>
        <v>#REF!</v>
      </c>
      <c r="F72" s="196" t="e">
        <f>SUM(F73:F77)</f>
        <v>#REF!</v>
      </c>
      <c r="G72" s="196">
        <f t="shared" ref="G72:I72" si="91">SUM(G73:G77)</f>
        <v>56155</v>
      </c>
      <c r="H72" s="196">
        <f t="shared" si="91"/>
        <v>56155</v>
      </c>
      <c r="I72" s="196">
        <f t="shared" si="91"/>
        <v>651.29999999999995</v>
      </c>
      <c r="J72" s="197">
        <f>I72/H72</f>
        <v>1.2E-2</v>
      </c>
      <c r="K72" s="196">
        <f>SUM(K73:K77)</f>
        <v>446.64</v>
      </c>
      <c r="L72" s="202">
        <f t="shared" ref="L72:L77" si="92">K72/H72</f>
        <v>8.0000000000000002E-3</v>
      </c>
      <c r="M72" s="169">
        <f>K72/I72</f>
        <v>0.69</v>
      </c>
      <c r="N72" s="196">
        <f t="shared" ref="N72" si="93">SUM(N73:N77)</f>
        <v>56155</v>
      </c>
      <c r="O72" s="196">
        <f t="shared" si="70"/>
        <v>0</v>
      </c>
      <c r="P72" s="198">
        <f t="shared" si="9"/>
        <v>1</v>
      </c>
      <c r="Q72" s="196" t="e">
        <f>D72+H72-N72-#REF!</f>
        <v>#REF!</v>
      </c>
      <c r="R72" s="196">
        <f t="shared" si="3"/>
        <v>204.66</v>
      </c>
      <c r="S72" s="228"/>
    </row>
    <row r="73" spans="1:19" s="49" customFormat="1" x14ac:dyDescent="0.35">
      <c r="A73" s="212"/>
      <c r="B73" s="209" t="s">
        <v>10</v>
      </c>
      <c r="C73" s="209"/>
      <c r="D73" s="211">
        <f>D103</f>
        <v>0</v>
      </c>
      <c r="E73" s="211">
        <f t="shared" ref="E73:F73" si="94">E103</f>
        <v>0</v>
      </c>
      <c r="F73" s="211">
        <f t="shared" si="94"/>
        <v>0</v>
      </c>
      <c r="G73" s="211">
        <f>G79+G85+G91+G97+G103+G109</f>
        <v>0</v>
      </c>
      <c r="H73" s="211">
        <f t="shared" ref="H73:I73" si="95">H79+H85+H91+H97+H103+H109</f>
        <v>0</v>
      </c>
      <c r="I73" s="211">
        <f t="shared" si="95"/>
        <v>0</v>
      </c>
      <c r="J73" s="172" t="e">
        <f>I73/H73</f>
        <v>#DIV/0!</v>
      </c>
      <c r="K73" s="211">
        <f t="shared" ref="K73" si="96">K79+K85+K91+K97+K103+K109</f>
        <v>0</v>
      </c>
      <c r="L73" s="163" t="e">
        <f t="shared" si="92"/>
        <v>#DIV/0!</v>
      </c>
      <c r="M73" s="163" t="e">
        <f t="shared" ref="M73:M120" si="97">K73/I73</f>
        <v>#DIV/0!</v>
      </c>
      <c r="N73" s="211">
        <f t="shared" ref="N73" si="98">N79+N85+N91+N97+N103+N109</f>
        <v>0</v>
      </c>
      <c r="O73" s="211">
        <f t="shared" si="70"/>
        <v>0</v>
      </c>
      <c r="P73" s="163" t="e">
        <f t="shared" si="9"/>
        <v>#DIV/0!</v>
      </c>
      <c r="Q73" s="17" t="e">
        <f>D73+H73-N73-#REF!</f>
        <v>#REF!</v>
      </c>
      <c r="R73" s="211">
        <f t="shared" si="3"/>
        <v>0</v>
      </c>
      <c r="S73" s="152"/>
    </row>
    <row r="74" spans="1:19" s="49" customFormat="1" x14ac:dyDescent="0.35">
      <c r="A74" s="212"/>
      <c r="B74" s="209" t="s">
        <v>8</v>
      </c>
      <c r="C74" s="209"/>
      <c r="D74" s="211">
        <f t="shared" ref="D74:F74" si="99">D104</f>
        <v>0</v>
      </c>
      <c r="E74" s="211">
        <f t="shared" si="99"/>
        <v>0</v>
      </c>
      <c r="F74" s="211">
        <f t="shared" si="99"/>
        <v>0</v>
      </c>
      <c r="G74" s="211">
        <f t="shared" ref="G74:I74" si="100">G80+G86+G92+G98+G104+G110</f>
        <v>50304.1</v>
      </c>
      <c r="H74" s="211">
        <f t="shared" si="100"/>
        <v>50304.1</v>
      </c>
      <c r="I74" s="211">
        <f t="shared" si="100"/>
        <v>596.79999999999995</v>
      </c>
      <c r="J74" s="199">
        <f t="shared" ref="J74:J77" si="101">I74/H74</f>
        <v>1.2E-2</v>
      </c>
      <c r="K74" s="211">
        <f t="shared" ref="K74" si="102">K80+K86+K92+K98+K104+K110</f>
        <v>392.14</v>
      </c>
      <c r="L74" s="202">
        <f t="shared" si="92"/>
        <v>8.0000000000000002E-3</v>
      </c>
      <c r="M74" s="164">
        <f t="shared" si="97"/>
        <v>0.66</v>
      </c>
      <c r="N74" s="211">
        <f t="shared" ref="N74" si="103">N80+N86+N92+N98+N104+N110</f>
        <v>50304.1</v>
      </c>
      <c r="O74" s="211">
        <f t="shared" si="70"/>
        <v>0</v>
      </c>
      <c r="P74" s="164">
        <f t="shared" si="9"/>
        <v>1</v>
      </c>
      <c r="Q74" s="17" t="e">
        <f>D74+H74-N74-#REF!</f>
        <v>#REF!</v>
      </c>
      <c r="R74" s="211">
        <f t="shared" si="3"/>
        <v>204.66</v>
      </c>
      <c r="S74" s="152"/>
    </row>
    <row r="75" spans="1:19" s="49" customFormat="1" x14ac:dyDescent="0.35">
      <c r="A75" s="212"/>
      <c r="B75" s="209" t="s">
        <v>21</v>
      </c>
      <c r="C75" s="209"/>
      <c r="D75" s="211">
        <f t="shared" ref="D75:F75" si="104">D105</f>
        <v>0</v>
      </c>
      <c r="E75" s="211">
        <f t="shared" si="104"/>
        <v>0</v>
      </c>
      <c r="F75" s="211">
        <f t="shared" si="104"/>
        <v>0</v>
      </c>
      <c r="G75" s="211">
        <f t="shared" ref="G75:I75" si="105">G81+G87+G93+G99+G105+G111</f>
        <v>5850.9</v>
      </c>
      <c r="H75" s="211">
        <f t="shared" si="105"/>
        <v>5850.9</v>
      </c>
      <c r="I75" s="211">
        <f t="shared" si="105"/>
        <v>54.5</v>
      </c>
      <c r="J75" s="173">
        <f t="shared" si="101"/>
        <v>0.01</v>
      </c>
      <c r="K75" s="211">
        <f t="shared" ref="K75" si="106">K81+K87+K93+K99+K105+K111</f>
        <v>54.5</v>
      </c>
      <c r="L75" s="202">
        <f t="shared" si="92"/>
        <v>8.9999999999999993E-3</v>
      </c>
      <c r="M75" s="164">
        <f t="shared" si="97"/>
        <v>1</v>
      </c>
      <c r="N75" s="211">
        <f t="shared" ref="N75" si="107">N81+N87+N93+N99+N105+N111</f>
        <v>5850.9</v>
      </c>
      <c r="O75" s="211">
        <f t="shared" si="70"/>
        <v>0</v>
      </c>
      <c r="P75" s="164">
        <f t="shared" si="9"/>
        <v>1</v>
      </c>
      <c r="Q75" s="17" t="e">
        <f>D75+H75-N75-#REF!</f>
        <v>#REF!</v>
      </c>
      <c r="R75" s="211">
        <f t="shared" si="3"/>
        <v>0</v>
      </c>
      <c r="S75" s="152"/>
    </row>
    <row r="76" spans="1:19" s="49" customFormat="1" x14ac:dyDescent="0.35">
      <c r="A76" s="212"/>
      <c r="B76" s="209" t="s">
        <v>24</v>
      </c>
      <c r="C76" s="209"/>
      <c r="D76" s="211">
        <f t="shared" ref="D76:F76" si="108">D106</f>
        <v>0</v>
      </c>
      <c r="E76" s="211">
        <f t="shared" si="108"/>
        <v>0</v>
      </c>
      <c r="F76" s="211">
        <f t="shared" si="108"/>
        <v>0</v>
      </c>
      <c r="G76" s="211">
        <f t="shared" ref="G76:I76" si="109">G82+G88+G94+G100+G106+G112</f>
        <v>0</v>
      </c>
      <c r="H76" s="211">
        <f t="shared" si="109"/>
        <v>0</v>
      </c>
      <c r="I76" s="211">
        <f t="shared" si="109"/>
        <v>0</v>
      </c>
      <c r="J76" s="172" t="e">
        <f t="shared" si="101"/>
        <v>#DIV/0!</v>
      </c>
      <c r="K76" s="167">
        <f t="shared" ref="K76" si="110">K82+K88+K94+K100+K106+K112</f>
        <v>0</v>
      </c>
      <c r="L76" s="163" t="e">
        <f t="shared" si="92"/>
        <v>#DIV/0!</v>
      </c>
      <c r="M76" s="163" t="e">
        <f t="shared" si="97"/>
        <v>#DIV/0!</v>
      </c>
      <c r="N76" s="211">
        <f t="shared" ref="N76" si="111">N82+N88+N94+N100+N106+N112</f>
        <v>0</v>
      </c>
      <c r="O76" s="211">
        <f t="shared" si="70"/>
        <v>0</v>
      </c>
      <c r="P76" s="163" t="e">
        <f t="shared" si="9"/>
        <v>#DIV/0!</v>
      </c>
      <c r="Q76" s="17" t="e">
        <f>D76+H76-N76-#REF!</f>
        <v>#REF!</v>
      </c>
      <c r="R76" s="211">
        <f t="shared" si="3"/>
        <v>0</v>
      </c>
      <c r="S76" s="152"/>
    </row>
    <row r="77" spans="1:19" s="49" customFormat="1" x14ac:dyDescent="0.35">
      <c r="A77" s="213"/>
      <c r="B77" s="209" t="s">
        <v>11</v>
      </c>
      <c r="C77" s="209"/>
      <c r="D77" s="211" t="e">
        <f>#REF!</f>
        <v>#REF!</v>
      </c>
      <c r="E77" s="211" t="e">
        <f>#REF!</f>
        <v>#REF!</v>
      </c>
      <c r="F77" s="211" t="e">
        <f>#REF!</f>
        <v>#REF!</v>
      </c>
      <c r="G77" s="211">
        <f t="shared" ref="G77:I77" si="112">G83+G89+G95+G101+G107+G113</f>
        <v>0</v>
      </c>
      <c r="H77" s="211">
        <f t="shared" si="112"/>
        <v>0</v>
      </c>
      <c r="I77" s="211">
        <f t="shared" si="112"/>
        <v>0</v>
      </c>
      <c r="J77" s="172" t="e">
        <f t="shared" si="101"/>
        <v>#DIV/0!</v>
      </c>
      <c r="K77" s="211">
        <f t="shared" ref="K77" si="113">K83+K89+K95+K101+K107+K113</f>
        <v>0</v>
      </c>
      <c r="L77" s="163" t="e">
        <f t="shared" si="92"/>
        <v>#DIV/0!</v>
      </c>
      <c r="M77" s="163" t="e">
        <f t="shared" si="97"/>
        <v>#DIV/0!</v>
      </c>
      <c r="N77" s="211">
        <f t="shared" ref="N77" si="114">N83+N89+N95+N101+N107+N113</f>
        <v>0</v>
      </c>
      <c r="O77" s="211">
        <f t="shared" si="70"/>
        <v>0</v>
      </c>
      <c r="P77" s="163" t="e">
        <f t="shared" si="9"/>
        <v>#DIV/0!</v>
      </c>
      <c r="Q77" s="17" t="e">
        <f>D77+H77-N77-#REF!</f>
        <v>#REF!</v>
      </c>
      <c r="R77" s="211">
        <f t="shared" si="3"/>
        <v>0</v>
      </c>
      <c r="S77" s="153"/>
    </row>
    <row r="78" spans="1:19" s="49" customFormat="1" ht="116.25" x14ac:dyDescent="0.35">
      <c r="A78" s="307" t="s">
        <v>42</v>
      </c>
      <c r="B78" s="333" t="s">
        <v>90</v>
      </c>
      <c r="C78" s="191" t="s">
        <v>17</v>
      </c>
      <c r="D78" s="50">
        <f t="shared" ref="D78:I78" si="115">SUM(D79:D83)</f>
        <v>0</v>
      </c>
      <c r="E78" s="50">
        <f t="shared" si="115"/>
        <v>0</v>
      </c>
      <c r="F78" s="50">
        <f t="shared" si="115"/>
        <v>0</v>
      </c>
      <c r="G78" s="50">
        <f t="shared" si="115"/>
        <v>2271.6</v>
      </c>
      <c r="H78" s="50">
        <f t="shared" si="115"/>
        <v>2271.6</v>
      </c>
      <c r="I78" s="50">
        <f t="shared" si="115"/>
        <v>363</v>
      </c>
      <c r="J78" s="170">
        <f>I78/H78</f>
        <v>0.16</v>
      </c>
      <c r="K78" s="50">
        <f>SUM(K79:K83)</f>
        <v>363</v>
      </c>
      <c r="L78" s="162">
        <f>K78/H78</f>
        <v>0.16</v>
      </c>
      <c r="M78" s="220">
        <f t="shared" ref="M78:M83" si="116">K78/I78</f>
        <v>1</v>
      </c>
      <c r="N78" s="50">
        <f>SUM(N79:N83)</f>
        <v>2271.6</v>
      </c>
      <c r="O78" s="50">
        <f t="shared" si="70"/>
        <v>0</v>
      </c>
      <c r="P78" s="162">
        <f t="shared" si="9"/>
        <v>1</v>
      </c>
      <c r="Q78" s="17" t="e">
        <f>D78+H78-N78-#REF!</f>
        <v>#REF!</v>
      </c>
      <c r="R78" s="309">
        <f t="shared" si="3"/>
        <v>0</v>
      </c>
      <c r="S78" s="401" t="s">
        <v>412</v>
      </c>
    </row>
    <row r="79" spans="1:19" s="49" customFormat="1" x14ac:dyDescent="0.35">
      <c r="A79" s="212"/>
      <c r="B79" s="273" t="s">
        <v>10</v>
      </c>
      <c r="C79" s="273"/>
      <c r="D79" s="291"/>
      <c r="E79" s="291"/>
      <c r="F79" s="291"/>
      <c r="G79" s="291"/>
      <c r="H79" s="17"/>
      <c r="I79" s="291"/>
      <c r="J79" s="172" t="e">
        <f t="shared" ref="J79:J83" si="117">I79/H79</f>
        <v>#DIV/0!</v>
      </c>
      <c r="K79" s="291"/>
      <c r="L79" s="163" t="e">
        <f t="shared" ref="L79:L83" si="118">K79/H79</f>
        <v>#DIV/0!</v>
      </c>
      <c r="M79" s="163" t="e">
        <f t="shared" si="116"/>
        <v>#DIV/0!</v>
      </c>
      <c r="N79" s="291"/>
      <c r="O79" s="291">
        <f t="shared" si="70"/>
        <v>0</v>
      </c>
      <c r="P79" s="163" t="e">
        <f t="shared" si="9"/>
        <v>#DIV/0!</v>
      </c>
      <c r="Q79" s="17" t="e">
        <f>D79+H79-N79-#REF!</f>
        <v>#REF!</v>
      </c>
      <c r="R79" s="291">
        <f t="shared" si="3"/>
        <v>0</v>
      </c>
      <c r="S79" s="393"/>
    </row>
    <row r="80" spans="1:19" s="49" customFormat="1" x14ac:dyDescent="0.35">
      <c r="A80" s="212"/>
      <c r="B80" s="273" t="s">
        <v>8</v>
      </c>
      <c r="C80" s="273"/>
      <c r="D80" s="291"/>
      <c r="E80" s="291"/>
      <c r="F80" s="291"/>
      <c r="G80" s="291">
        <v>1930.8</v>
      </c>
      <c r="H80" s="291">
        <v>1930.8</v>
      </c>
      <c r="I80" s="291">
        <v>308.5</v>
      </c>
      <c r="J80" s="173">
        <f t="shared" si="117"/>
        <v>0.16</v>
      </c>
      <c r="K80" s="291">
        <v>308.5</v>
      </c>
      <c r="L80" s="164">
        <f t="shared" si="118"/>
        <v>0.16</v>
      </c>
      <c r="M80" s="164">
        <f t="shared" si="116"/>
        <v>1</v>
      </c>
      <c r="N80" s="291">
        <f>H80</f>
        <v>1930.8</v>
      </c>
      <c r="O80" s="291">
        <f t="shared" si="70"/>
        <v>0</v>
      </c>
      <c r="P80" s="164">
        <f t="shared" si="9"/>
        <v>1</v>
      </c>
      <c r="Q80" s="17" t="e">
        <f>D80+H80-N80-#REF!</f>
        <v>#REF!</v>
      </c>
      <c r="R80" s="291">
        <f t="shared" si="3"/>
        <v>0</v>
      </c>
      <c r="S80" s="393"/>
    </row>
    <row r="81" spans="1:19" s="49" customFormat="1" x14ac:dyDescent="0.35">
      <c r="A81" s="212"/>
      <c r="B81" s="273" t="s">
        <v>21</v>
      </c>
      <c r="C81" s="273"/>
      <c r="D81" s="291"/>
      <c r="E81" s="291"/>
      <c r="F81" s="291"/>
      <c r="G81" s="291">
        <v>340.8</v>
      </c>
      <c r="H81" s="291">
        <v>340.8</v>
      </c>
      <c r="I81" s="291">
        <v>54.5</v>
      </c>
      <c r="J81" s="173">
        <f t="shared" si="117"/>
        <v>0.16</v>
      </c>
      <c r="K81" s="291">
        <v>54.5</v>
      </c>
      <c r="L81" s="164">
        <f t="shared" si="118"/>
        <v>0.16</v>
      </c>
      <c r="M81" s="164">
        <f t="shared" si="116"/>
        <v>1</v>
      </c>
      <c r="N81" s="291">
        <f t="shared" ref="N81:N82" si="119">H81</f>
        <v>340.8</v>
      </c>
      <c r="O81" s="291">
        <f t="shared" si="70"/>
        <v>0</v>
      </c>
      <c r="P81" s="164">
        <f t="shared" si="9"/>
        <v>1</v>
      </c>
      <c r="Q81" s="17" t="e">
        <f>D81+H81-N81-#REF!</f>
        <v>#REF!</v>
      </c>
      <c r="R81" s="291">
        <f t="shared" si="3"/>
        <v>0</v>
      </c>
      <c r="S81" s="393"/>
    </row>
    <row r="82" spans="1:19" s="49" customFormat="1" x14ac:dyDescent="0.35">
      <c r="A82" s="212"/>
      <c r="B82" s="273" t="s">
        <v>24</v>
      </c>
      <c r="C82" s="273"/>
      <c r="D82" s="291"/>
      <c r="E82" s="291"/>
      <c r="F82" s="291"/>
      <c r="G82" s="291"/>
      <c r="H82" s="291"/>
      <c r="I82" s="291"/>
      <c r="J82" s="172" t="e">
        <f t="shared" si="117"/>
        <v>#DIV/0!</v>
      </c>
      <c r="K82" s="291"/>
      <c r="L82" s="163" t="e">
        <f t="shared" si="118"/>
        <v>#DIV/0!</v>
      </c>
      <c r="M82" s="163" t="e">
        <f t="shared" si="116"/>
        <v>#DIV/0!</v>
      </c>
      <c r="N82" s="291">
        <f t="shared" si="119"/>
        <v>0</v>
      </c>
      <c r="O82" s="291">
        <f t="shared" si="70"/>
        <v>0</v>
      </c>
      <c r="P82" s="163" t="e">
        <f t="shared" si="9"/>
        <v>#DIV/0!</v>
      </c>
      <c r="Q82" s="17" t="e">
        <f>D82+H82-N82-#REF!</f>
        <v>#REF!</v>
      </c>
      <c r="R82" s="17">
        <f t="shared" si="3"/>
        <v>0</v>
      </c>
      <c r="S82" s="393"/>
    </row>
    <row r="83" spans="1:19" s="49" customFormat="1" x14ac:dyDescent="0.35">
      <c r="A83" s="212"/>
      <c r="B83" s="273" t="s">
        <v>11</v>
      </c>
      <c r="C83" s="273"/>
      <c r="D83" s="291"/>
      <c r="E83" s="291"/>
      <c r="F83" s="291"/>
      <c r="G83" s="291"/>
      <c r="H83" s="17"/>
      <c r="I83" s="291"/>
      <c r="J83" s="172" t="e">
        <f t="shared" si="117"/>
        <v>#DIV/0!</v>
      </c>
      <c r="K83" s="291"/>
      <c r="L83" s="163" t="e">
        <f t="shared" si="118"/>
        <v>#DIV/0!</v>
      </c>
      <c r="M83" s="163" t="e">
        <f t="shared" si="116"/>
        <v>#DIV/0!</v>
      </c>
      <c r="N83" s="291"/>
      <c r="O83" s="291">
        <f t="shared" si="70"/>
        <v>0</v>
      </c>
      <c r="P83" s="163" t="e">
        <f t="shared" si="9"/>
        <v>#DIV/0!</v>
      </c>
      <c r="Q83" s="17" t="e">
        <f>D83+H83-N83-#REF!</f>
        <v>#REF!</v>
      </c>
      <c r="R83" s="17">
        <f t="shared" si="3"/>
        <v>0</v>
      </c>
      <c r="S83" s="394"/>
    </row>
    <row r="84" spans="1:19" s="49" customFormat="1" ht="75.75" customHeight="1" x14ac:dyDescent="0.35">
      <c r="A84" s="307" t="s">
        <v>91</v>
      </c>
      <c r="B84" s="333" t="s">
        <v>93</v>
      </c>
      <c r="C84" s="191" t="s">
        <v>17</v>
      </c>
      <c r="D84" s="50">
        <f t="shared" ref="D84:I84" si="120">SUM(D85:D89)</f>
        <v>0</v>
      </c>
      <c r="E84" s="50">
        <f t="shared" si="120"/>
        <v>0</v>
      </c>
      <c r="F84" s="50">
        <f t="shared" si="120"/>
        <v>0</v>
      </c>
      <c r="G84" s="50">
        <f t="shared" si="120"/>
        <v>188</v>
      </c>
      <c r="H84" s="50">
        <f t="shared" si="120"/>
        <v>188</v>
      </c>
      <c r="I84" s="50">
        <f t="shared" si="120"/>
        <v>159.80000000000001</v>
      </c>
      <c r="J84" s="170">
        <f>I84/H84</f>
        <v>0.85</v>
      </c>
      <c r="K84" s="50">
        <f>SUM(K85:K89)</f>
        <v>0</v>
      </c>
      <c r="L84" s="162">
        <f>K84/H84</f>
        <v>0</v>
      </c>
      <c r="M84" s="222">
        <f t="shared" ref="M84:M89" si="121">K84/I84</f>
        <v>0</v>
      </c>
      <c r="N84" s="50">
        <f>SUM(N85:N89)</f>
        <v>188</v>
      </c>
      <c r="O84" s="50">
        <f t="shared" si="70"/>
        <v>0</v>
      </c>
      <c r="P84" s="162">
        <f t="shared" si="9"/>
        <v>1</v>
      </c>
      <c r="Q84" s="17" t="e">
        <f>D84+H84-N84-#REF!</f>
        <v>#REF!</v>
      </c>
      <c r="R84" s="309">
        <f t="shared" si="3"/>
        <v>159.80000000000001</v>
      </c>
      <c r="S84" s="401" t="s">
        <v>402</v>
      </c>
    </row>
    <row r="85" spans="1:19" s="49" customFormat="1" x14ac:dyDescent="0.35">
      <c r="A85" s="212"/>
      <c r="B85" s="273" t="s">
        <v>10</v>
      </c>
      <c r="C85" s="273"/>
      <c r="D85" s="291"/>
      <c r="E85" s="291"/>
      <c r="F85" s="291"/>
      <c r="G85" s="291"/>
      <c r="H85" s="17"/>
      <c r="I85" s="291"/>
      <c r="J85" s="172" t="e">
        <f t="shared" ref="J85:J89" si="122">I85/H85</f>
        <v>#DIV/0!</v>
      </c>
      <c r="K85" s="291"/>
      <c r="L85" s="163" t="e">
        <f t="shared" ref="L85:L89" si="123">K85/H85</f>
        <v>#DIV/0!</v>
      </c>
      <c r="M85" s="163" t="e">
        <f t="shared" si="121"/>
        <v>#DIV/0!</v>
      </c>
      <c r="N85" s="291"/>
      <c r="O85" s="291">
        <f t="shared" si="70"/>
        <v>0</v>
      </c>
      <c r="P85" s="163" t="e">
        <f t="shared" si="9"/>
        <v>#DIV/0!</v>
      </c>
      <c r="Q85" s="17" t="e">
        <f>D85+H85-N85-#REF!</f>
        <v>#REF!</v>
      </c>
      <c r="R85" s="291">
        <f t="shared" si="3"/>
        <v>0</v>
      </c>
      <c r="S85" s="393"/>
    </row>
    <row r="86" spans="1:19" s="49" customFormat="1" x14ac:dyDescent="0.35">
      <c r="A86" s="212"/>
      <c r="B86" s="273" t="s">
        <v>8</v>
      </c>
      <c r="C86" s="273"/>
      <c r="D86" s="291"/>
      <c r="E86" s="291"/>
      <c r="F86" s="291"/>
      <c r="G86" s="291">
        <v>159.80000000000001</v>
      </c>
      <c r="H86" s="291">
        <v>159.80000000000001</v>
      </c>
      <c r="I86" s="291">
        <v>159.80000000000001</v>
      </c>
      <c r="J86" s="173">
        <f t="shared" si="122"/>
        <v>1</v>
      </c>
      <c r="K86" s="291"/>
      <c r="L86" s="164">
        <f t="shared" si="123"/>
        <v>0</v>
      </c>
      <c r="M86" s="163">
        <f t="shared" si="121"/>
        <v>0</v>
      </c>
      <c r="N86" s="291">
        <f>H86</f>
        <v>159.80000000000001</v>
      </c>
      <c r="O86" s="291">
        <f t="shared" si="70"/>
        <v>0</v>
      </c>
      <c r="P86" s="164">
        <f t="shared" si="9"/>
        <v>1</v>
      </c>
      <c r="Q86" s="17" t="e">
        <f>D86+H86-N86-#REF!</f>
        <v>#REF!</v>
      </c>
      <c r="R86" s="291">
        <f t="shared" si="3"/>
        <v>159.80000000000001</v>
      </c>
      <c r="S86" s="393"/>
    </row>
    <row r="87" spans="1:19" s="49" customFormat="1" x14ac:dyDescent="0.35">
      <c r="A87" s="212"/>
      <c r="B87" s="273" t="s">
        <v>21</v>
      </c>
      <c r="C87" s="273"/>
      <c r="D87" s="291"/>
      <c r="E87" s="291"/>
      <c r="F87" s="291"/>
      <c r="G87" s="291">
        <v>28.2</v>
      </c>
      <c r="H87" s="291">
        <v>28.2</v>
      </c>
      <c r="I87" s="291"/>
      <c r="J87" s="173">
        <f t="shared" si="122"/>
        <v>0</v>
      </c>
      <c r="K87" s="291"/>
      <c r="L87" s="164">
        <f t="shared" si="123"/>
        <v>0</v>
      </c>
      <c r="M87" s="163" t="e">
        <f t="shared" si="121"/>
        <v>#DIV/0!</v>
      </c>
      <c r="N87" s="291">
        <f t="shared" ref="N87:N88" si="124">H87</f>
        <v>28.2</v>
      </c>
      <c r="O87" s="291">
        <f t="shared" si="70"/>
        <v>0</v>
      </c>
      <c r="P87" s="164">
        <f t="shared" si="9"/>
        <v>1</v>
      </c>
      <c r="Q87" s="17" t="e">
        <f>D87+H87-N87-#REF!</f>
        <v>#REF!</v>
      </c>
      <c r="R87" s="291">
        <f t="shared" ref="R87:R162" si="125">I87-K87</f>
        <v>0</v>
      </c>
      <c r="S87" s="393"/>
    </row>
    <row r="88" spans="1:19" s="49" customFormat="1" x14ac:dyDescent="0.35">
      <c r="A88" s="212"/>
      <c r="B88" s="273" t="s">
        <v>24</v>
      </c>
      <c r="C88" s="273"/>
      <c r="D88" s="291"/>
      <c r="E88" s="291"/>
      <c r="F88" s="291"/>
      <c r="G88" s="291"/>
      <c r="H88" s="291"/>
      <c r="I88" s="291"/>
      <c r="J88" s="172" t="e">
        <f t="shared" si="122"/>
        <v>#DIV/0!</v>
      </c>
      <c r="K88" s="291"/>
      <c r="L88" s="163" t="e">
        <f t="shared" si="123"/>
        <v>#DIV/0!</v>
      </c>
      <c r="M88" s="163" t="e">
        <f t="shared" si="121"/>
        <v>#DIV/0!</v>
      </c>
      <c r="N88" s="291">
        <f t="shared" si="124"/>
        <v>0</v>
      </c>
      <c r="O88" s="291">
        <f t="shared" ref="O88:O163" si="126">H88-N88</f>
        <v>0</v>
      </c>
      <c r="P88" s="163" t="e">
        <f t="shared" ref="P88:P119" si="127">N88/H88</f>
        <v>#DIV/0!</v>
      </c>
      <c r="Q88" s="17" t="e">
        <f>D88+H88-N88-#REF!</f>
        <v>#REF!</v>
      </c>
      <c r="R88" s="17">
        <f t="shared" si="125"/>
        <v>0</v>
      </c>
      <c r="S88" s="393"/>
    </row>
    <row r="89" spans="1:19" s="49" customFormat="1" x14ac:dyDescent="0.35">
      <c r="A89" s="213"/>
      <c r="B89" s="273" t="s">
        <v>11</v>
      </c>
      <c r="C89" s="273"/>
      <c r="D89" s="291"/>
      <c r="E89" s="291"/>
      <c r="F89" s="291"/>
      <c r="G89" s="291"/>
      <c r="H89" s="17"/>
      <c r="I89" s="291"/>
      <c r="J89" s="172" t="e">
        <f t="shared" si="122"/>
        <v>#DIV/0!</v>
      </c>
      <c r="K89" s="291"/>
      <c r="L89" s="163" t="e">
        <f t="shared" si="123"/>
        <v>#DIV/0!</v>
      </c>
      <c r="M89" s="163" t="e">
        <f t="shared" si="121"/>
        <v>#DIV/0!</v>
      </c>
      <c r="N89" s="291"/>
      <c r="O89" s="291">
        <f t="shared" si="126"/>
        <v>0</v>
      </c>
      <c r="P89" s="163" t="e">
        <f t="shared" si="127"/>
        <v>#DIV/0!</v>
      </c>
      <c r="Q89" s="17" t="e">
        <f>D89+H89-N89-#REF!</f>
        <v>#REF!</v>
      </c>
      <c r="R89" s="17">
        <f t="shared" si="125"/>
        <v>0</v>
      </c>
      <c r="S89" s="394"/>
    </row>
    <row r="90" spans="1:19" s="49" customFormat="1" ht="69.75" x14ac:dyDescent="0.35">
      <c r="A90" s="307" t="s">
        <v>92</v>
      </c>
      <c r="B90" s="333" t="s">
        <v>94</v>
      </c>
      <c r="C90" s="191" t="s">
        <v>17</v>
      </c>
      <c r="D90" s="50">
        <f t="shared" ref="D90:I90" si="128">SUM(D91:D95)</f>
        <v>0</v>
      </c>
      <c r="E90" s="50">
        <f t="shared" si="128"/>
        <v>0</v>
      </c>
      <c r="F90" s="50">
        <f t="shared" si="128"/>
        <v>0</v>
      </c>
      <c r="G90" s="50">
        <f t="shared" si="128"/>
        <v>221.3</v>
      </c>
      <c r="H90" s="50">
        <f t="shared" si="128"/>
        <v>221.3</v>
      </c>
      <c r="I90" s="50">
        <f t="shared" si="128"/>
        <v>40</v>
      </c>
      <c r="J90" s="170">
        <f>I90/H90</f>
        <v>0.18</v>
      </c>
      <c r="K90" s="50">
        <f>SUM(K91:K95)</f>
        <v>40</v>
      </c>
      <c r="L90" s="162">
        <f>K90/H90</f>
        <v>0.18</v>
      </c>
      <c r="M90" s="220">
        <f t="shared" ref="M90:M95" si="129">K90/I90</f>
        <v>1</v>
      </c>
      <c r="N90" s="50">
        <f>SUM(N91:N95)</f>
        <v>221.3</v>
      </c>
      <c r="O90" s="50">
        <f t="shared" si="126"/>
        <v>0</v>
      </c>
      <c r="P90" s="162">
        <f t="shared" si="127"/>
        <v>1</v>
      </c>
      <c r="Q90" s="17" t="e">
        <f>D90+H90-N90-#REF!</f>
        <v>#REF!</v>
      </c>
      <c r="R90" s="309">
        <f t="shared" si="125"/>
        <v>0</v>
      </c>
      <c r="S90" s="401" t="s">
        <v>360</v>
      </c>
    </row>
    <row r="91" spans="1:19" s="49" customFormat="1" x14ac:dyDescent="0.35">
      <c r="A91" s="212"/>
      <c r="B91" s="273" t="s">
        <v>10</v>
      </c>
      <c r="C91" s="273"/>
      <c r="D91" s="291"/>
      <c r="E91" s="291"/>
      <c r="F91" s="291"/>
      <c r="G91" s="291"/>
      <c r="H91" s="17"/>
      <c r="I91" s="291"/>
      <c r="J91" s="172" t="e">
        <f t="shared" ref="J91:J95" si="130">I91/H91</f>
        <v>#DIV/0!</v>
      </c>
      <c r="K91" s="291"/>
      <c r="L91" s="163" t="e">
        <f t="shared" ref="L91:L95" si="131">K91/H91</f>
        <v>#DIV/0!</v>
      </c>
      <c r="M91" s="163" t="e">
        <f t="shared" si="129"/>
        <v>#DIV/0!</v>
      </c>
      <c r="N91" s="291"/>
      <c r="O91" s="291">
        <f t="shared" si="126"/>
        <v>0</v>
      </c>
      <c r="P91" s="163" t="e">
        <f t="shared" si="127"/>
        <v>#DIV/0!</v>
      </c>
      <c r="Q91" s="17" t="e">
        <f>D91+H91-N91-#REF!</f>
        <v>#REF!</v>
      </c>
      <c r="R91" s="291">
        <f t="shared" si="125"/>
        <v>0</v>
      </c>
      <c r="S91" s="393"/>
    </row>
    <row r="92" spans="1:19" s="49" customFormat="1" x14ac:dyDescent="0.35">
      <c r="A92" s="212"/>
      <c r="B92" s="273" t="s">
        <v>8</v>
      </c>
      <c r="C92" s="273"/>
      <c r="D92" s="291"/>
      <c r="E92" s="291"/>
      <c r="F92" s="291"/>
      <c r="G92" s="291">
        <v>221.3</v>
      </c>
      <c r="H92" s="291">
        <v>221.3</v>
      </c>
      <c r="I92" s="291">
        <v>40</v>
      </c>
      <c r="J92" s="173">
        <f t="shared" si="130"/>
        <v>0.18</v>
      </c>
      <c r="K92" s="291">
        <v>40</v>
      </c>
      <c r="L92" s="164">
        <f t="shared" si="131"/>
        <v>0.18</v>
      </c>
      <c r="M92" s="164">
        <f t="shared" si="129"/>
        <v>1</v>
      </c>
      <c r="N92" s="291">
        <f>H92</f>
        <v>221.3</v>
      </c>
      <c r="O92" s="291">
        <f t="shared" si="126"/>
        <v>0</v>
      </c>
      <c r="P92" s="164">
        <f t="shared" si="127"/>
        <v>1</v>
      </c>
      <c r="Q92" s="17" t="e">
        <f>D92+H92-N92-#REF!</f>
        <v>#REF!</v>
      </c>
      <c r="R92" s="291">
        <f t="shared" si="125"/>
        <v>0</v>
      </c>
      <c r="S92" s="393"/>
    </row>
    <row r="93" spans="1:19" s="49" customFormat="1" x14ac:dyDescent="0.35">
      <c r="A93" s="212"/>
      <c r="B93" s="273" t="s">
        <v>21</v>
      </c>
      <c r="C93" s="273"/>
      <c r="D93" s="291"/>
      <c r="E93" s="291"/>
      <c r="F93" s="291"/>
      <c r="G93" s="291"/>
      <c r="H93" s="291"/>
      <c r="I93" s="291"/>
      <c r="J93" s="172" t="e">
        <f t="shared" si="130"/>
        <v>#DIV/0!</v>
      </c>
      <c r="K93" s="291"/>
      <c r="L93" s="163" t="e">
        <f t="shared" si="131"/>
        <v>#DIV/0!</v>
      </c>
      <c r="M93" s="163" t="e">
        <f t="shared" si="129"/>
        <v>#DIV/0!</v>
      </c>
      <c r="N93" s="291">
        <f t="shared" ref="N93:N94" si="132">H93</f>
        <v>0</v>
      </c>
      <c r="O93" s="291">
        <f t="shared" si="126"/>
        <v>0</v>
      </c>
      <c r="P93" s="163" t="e">
        <f t="shared" si="127"/>
        <v>#DIV/0!</v>
      </c>
      <c r="Q93" s="17" t="e">
        <f>D93+H93-N93-#REF!</f>
        <v>#REF!</v>
      </c>
      <c r="R93" s="291">
        <f t="shared" si="125"/>
        <v>0</v>
      </c>
      <c r="S93" s="393"/>
    </row>
    <row r="94" spans="1:19" s="49" customFormat="1" x14ac:dyDescent="0.35">
      <c r="A94" s="212"/>
      <c r="B94" s="273" t="s">
        <v>24</v>
      </c>
      <c r="C94" s="273"/>
      <c r="D94" s="291"/>
      <c r="E94" s="291"/>
      <c r="F94" s="291"/>
      <c r="G94" s="291"/>
      <c r="H94" s="291"/>
      <c r="I94" s="291"/>
      <c r="J94" s="172" t="e">
        <f t="shared" si="130"/>
        <v>#DIV/0!</v>
      </c>
      <c r="K94" s="291"/>
      <c r="L94" s="163" t="e">
        <f t="shared" si="131"/>
        <v>#DIV/0!</v>
      </c>
      <c r="M94" s="163" t="e">
        <f t="shared" si="129"/>
        <v>#DIV/0!</v>
      </c>
      <c r="N94" s="291">
        <f t="shared" si="132"/>
        <v>0</v>
      </c>
      <c r="O94" s="291">
        <f t="shared" si="126"/>
        <v>0</v>
      </c>
      <c r="P94" s="163" t="e">
        <f t="shared" si="127"/>
        <v>#DIV/0!</v>
      </c>
      <c r="Q94" s="17" t="e">
        <f>D94+H94-N94-#REF!</f>
        <v>#REF!</v>
      </c>
      <c r="R94" s="17">
        <f t="shared" si="125"/>
        <v>0</v>
      </c>
      <c r="S94" s="393"/>
    </row>
    <row r="95" spans="1:19" s="49" customFormat="1" x14ac:dyDescent="0.35">
      <c r="A95" s="213"/>
      <c r="B95" s="273" t="s">
        <v>11</v>
      </c>
      <c r="C95" s="273"/>
      <c r="D95" s="291"/>
      <c r="E95" s="291"/>
      <c r="F95" s="291"/>
      <c r="G95" s="291"/>
      <c r="H95" s="17"/>
      <c r="I95" s="291"/>
      <c r="J95" s="172" t="e">
        <f t="shared" si="130"/>
        <v>#DIV/0!</v>
      </c>
      <c r="K95" s="291"/>
      <c r="L95" s="163" t="e">
        <f t="shared" si="131"/>
        <v>#DIV/0!</v>
      </c>
      <c r="M95" s="163" t="e">
        <f t="shared" si="129"/>
        <v>#DIV/0!</v>
      </c>
      <c r="N95" s="291"/>
      <c r="O95" s="291">
        <f t="shared" si="126"/>
        <v>0</v>
      </c>
      <c r="P95" s="163" t="e">
        <f t="shared" si="127"/>
        <v>#DIV/0!</v>
      </c>
      <c r="Q95" s="17" t="e">
        <f>D95+H95-N95-#REF!</f>
        <v>#REF!</v>
      </c>
      <c r="R95" s="17">
        <f t="shared" si="125"/>
        <v>0</v>
      </c>
      <c r="S95" s="394"/>
    </row>
    <row r="96" spans="1:19" s="49" customFormat="1" ht="132.75" customHeight="1" x14ac:dyDescent="0.35">
      <c r="A96" s="307" t="s">
        <v>95</v>
      </c>
      <c r="B96" s="333" t="s">
        <v>96</v>
      </c>
      <c r="C96" s="191" t="s">
        <v>17</v>
      </c>
      <c r="D96" s="50">
        <f t="shared" ref="D96:I96" si="133">SUM(D97:D101)</f>
        <v>0</v>
      </c>
      <c r="E96" s="50">
        <f t="shared" si="133"/>
        <v>0</v>
      </c>
      <c r="F96" s="50">
        <f t="shared" si="133"/>
        <v>0</v>
      </c>
      <c r="G96" s="50">
        <f t="shared" si="133"/>
        <v>2560</v>
      </c>
      <c r="H96" s="50">
        <f t="shared" si="133"/>
        <v>2560</v>
      </c>
      <c r="I96" s="50">
        <f t="shared" si="133"/>
        <v>0</v>
      </c>
      <c r="J96" s="170">
        <f>I96/H96</f>
        <v>0</v>
      </c>
      <c r="K96" s="50">
        <f>SUM(K97:K101)</f>
        <v>0</v>
      </c>
      <c r="L96" s="162">
        <f>K96/H96</f>
        <v>0</v>
      </c>
      <c r="M96" s="222" t="e">
        <f t="shared" ref="M96:M101" si="134">K96/I96</f>
        <v>#DIV/0!</v>
      </c>
      <c r="N96" s="50">
        <f>SUM(N97:N101)</f>
        <v>2560</v>
      </c>
      <c r="O96" s="50">
        <f t="shared" si="126"/>
        <v>0</v>
      </c>
      <c r="P96" s="162">
        <f t="shared" si="127"/>
        <v>1</v>
      </c>
      <c r="Q96" s="17" t="e">
        <f>D96+H96-N96-#REF!</f>
        <v>#REF!</v>
      </c>
      <c r="R96" s="309">
        <f t="shared" si="125"/>
        <v>0</v>
      </c>
      <c r="S96" s="401" t="s">
        <v>403</v>
      </c>
    </row>
    <row r="97" spans="1:19" s="49" customFormat="1" x14ac:dyDescent="0.35">
      <c r="A97" s="212"/>
      <c r="B97" s="273" t="s">
        <v>10</v>
      </c>
      <c r="C97" s="273"/>
      <c r="D97" s="291"/>
      <c r="E97" s="291"/>
      <c r="F97" s="291"/>
      <c r="G97" s="291"/>
      <c r="H97" s="17"/>
      <c r="I97" s="291"/>
      <c r="J97" s="172" t="e">
        <f t="shared" ref="J97:J101" si="135">I97/H97</f>
        <v>#DIV/0!</v>
      </c>
      <c r="K97" s="291"/>
      <c r="L97" s="163" t="e">
        <f t="shared" ref="L97:L101" si="136">K97/H97</f>
        <v>#DIV/0!</v>
      </c>
      <c r="M97" s="163" t="e">
        <f t="shared" si="134"/>
        <v>#DIV/0!</v>
      </c>
      <c r="N97" s="291"/>
      <c r="O97" s="291">
        <f t="shared" si="126"/>
        <v>0</v>
      </c>
      <c r="P97" s="163" t="e">
        <f t="shared" si="127"/>
        <v>#DIV/0!</v>
      </c>
      <c r="Q97" s="17" t="e">
        <f>D97+H97-N97-#REF!</f>
        <v>#REF!</v>
      </c>
      <c r="R97" s="291">
        <f t="shared" si="125"/>
        <v>0</v>
      </c>
      <c r="S97" s="393"/>
    </row>
    <row r="98" spans="1:19" s="49" customFormat="1" x14ac:dyDescent="0.35">
      <c r="A98" s="212"/>
      <c r="B98" s="273" t="s">
        <v>8</v>
      </c>
      <c r="C98" s="273"/>
      <c r="D98" s="291"/>
      <c r="E98" s="291"/>
      <c r="F98" s="291"/>
      <c r="G98" s="291">
        <v>2158.1</v>
      </c>
      <c r="H98" s="291">
        <v>2158.1</v>
      </c>
      <c r="I98" s="291"/>
      <c r="J98" s="173">
        <f t="shared" si="135"/>
        <v>0</v>
      </c>
      <c r="K98" s="291"/>
      <c r="L98" s="164">
        <f t="shared" si="136"/>
        <v>0</v>
      </c>
      <c r="M98" s="163" t="e">
        <f t="shared" si="134"/>
        <v>#DIV/0!</v>
      </c>
      <c r="N98" s="291">
        <f>H98</f>
        <v>2158.1</v>
      </c>
      <c r="O98" s="291">
        <f t="shared" si="126"/>
        <v>0</v>
      </c>
      <c r="P98" s="164">
        <f t="shared" si="127"/>
        <v>1</v>
      </c>
      <c r="Q98" s="17" t="e">
        <f>D98+H98-N98-#REF!</f>
        <v>#REF!</v>
      </c>
      <c r="R98" s="291">
        <f t="shared" si="125"/>
        <v>0</v>
      </c>
      <c r="S98" s="393"/>
    </row>
    <row r="99" spans="1:19" s="49" customFormat="1" x14ac:dyDescent="0.35">
      <c r="A99" s="212"/>
      <c r="B99" s="273" t="s">
        <v>21</v>
      </c>
      <c r="C99" s="273"/>
      <c r="D99" s="291"/>
      <c r="E99" s="291"/>
      <c r="F99" s="291"/>
      <c r="G99" s="291">
        <v>401.9</v>
      </c>
      <c r="H99" s="291">
        <v>401.9</v>
      </c>
      <c r="I99" s="291"/>
      <c r="J99" s="173">
        <f t="shared" si="135"/>
        <v>0</v>
      </c>
      <c r="K99" s="291"/>
      <c r="L99" s="164">
        <f t="shared" si="136"/>
        <v>0</v>
      </c>
      <c r="M99" s="163" t="e">
        <f t="shared" si="134"/>
        <v>#DIV/0!</v>
      </c>
      <c r="N99" s="291">
        <f t="shared" ref="N99:N100" si="137">H99</f>
        <v>401.9</v>
      </c>
      <c r="O99" s="291">
        <f t="shared" si="126"/>
        <v>0</v>
      </c>
      <c r="P99" s="164">
        <f t="shared" si="127"/>
        <v>1</v>
      </c>
      <c r="Q99" s="17" t="e">
        <f>D99+H99-N99-#REF!</f>
        <v>#REF!</v>
      </c>
      <c r="R99" s="291">
        <f t="shared" si="125"/>
        <v>0</v>
      </c>
      <c r="S99" s="393"/>
    </row>
    <row r="100" spans="1:19" s="49" customFormat="1" x14ac:dyDescent="0.35">
      <c r="A100" s="212"/>
      <c r="B100" s="273" t="s">
        <v>24</v>
      </c>
      <c r="C100" s="273"/>
      <c r="D100" s="291"/>
      <c r="E100" s="291"/>
      <c r="F100" s="291"/>
      <c r="G100" s="291"/>
      <c r="H100" s="291"/>
      <c r="I100" s="291"/>
      <c r="J100" s="172" t="e">
        <f t="shared" si="135"/>
        <v>#DIV/0!</v>
      </c>
      <c r="K100" s="291"/>
      <c r="L100" s="163" t="e">
        <f t="shared" si="136"/>
        <v>#DIV/0!</v>
      </c>
      <c r="M100" s="163" t="e">
        <f t="shared" si="134"/>
        <v>#DIV/0!</v>
      </c>
      <c r="N100" s="291">
        <f t="shared" si="137"/>
        <v>0</v>
      </c>
      <c r="O100" s="291">
        <f t="shared" si="126"/>
        <v>0</v>
      </c>
      <c r="P100" s="163" t="e">
        <f t="shared" si="127"/>
        <v>#DIV/0!</v>
      </c>
      <c r="Q100" s="17" t="e">
        <f>D100+H100-N100-#REF!</f>
        <v>#REF!</v>
      </c>
      <c r="R100" s="17">
        <f t="shared" si="125"/>
        <v>0</v>
      </c>
      <c r="S100" s="393"/>
    </row>
    <row r="101" spans="1:19" s="49" customFormat="1" ht="30.75" customHeight="1" x14ac:dyDescent="0.35">
      <c r="A101" s="213"/>
      <c r="B101" s="273" t="s">
        <v>11</v>
      </c>
      <c r="C101" s="273"/>
      <c r="D101" s="291"/>
      <c r="E101" s="291"/>
      <c r="F101" s="291"/>
      <c r="G101" s="291"/>
      <c r="H101" s="17"/>
      <c r="I101" s="291"/>
      <c r="J101" s="172" t="e">
        <f t="shared" si="135"/>
        <v>#DIV/0!</v>
      </c>
      <c r="K101" s="291"/>
      <c r="L101" s="163" t="e">
        <f t="shared" si="136"/>
        <v>#DIV/0!</v>
      </c>
      <c r="M101" s="163" t="e">
        <f t="shared" si="134"/>
        <v>#DIV/0!</v>
      </c>
      <c r="N101" s="291"/>
      <c r="O101" s="291">
        <f t="shared" si="126"/>
        <v>0</v>
      </c>
      <c r="P101" s="163" t="e">
        <f t="shared" si="127"/>
        <v>#DIV/0!</v>
      </c>
      <c r="Q101" s="17" t="e">
        <f>D101+H101-N101-#REF!</f>
        <v>#REF!</v>
      </c>
      <c r="R101" s="17">
        <f t="shared" si="125"/>
        <v>0</v>
      </c>
      <c r="S101" s="394"/>
    </row>
    <row r="102" spans="1:19" s="49" customFormat="1" ht="364.5" customHeight="1" x14ac:dyDescent="0.35">
      <c r="A102" s="307" t="s">
        <v>100</v>
      </c>
      <c r="B102" s="333" t="s">
        <v>89</v>
      </c>
      <c r="C102" s="191" t="s">
        <v>17</v>
      </c>
      <c r="D102" s="50">
        <f t="shared" ref="D102:I102" si="138">SUM(D103:D107)</f>
        <v>0</v>
      </c>
      <c r="E102" s="50">
        <f t="shared" si="138"/>
        <v>0</v>
      </c>
      <c r="F102" s="50">
        <f t="shared" si="138"/>
        <v>0</v>
      </c>
      <c r="G102" s="50">
        <f t="shared" si="138"/>
        <v>50796</v>
      </c>
      <c r="H102" s="50">
        <f t="shared" si="138"/>
        <v>50796</v>
      </c>
      <c r="I102" s="50">
        <f t="shared" si="138"/>
        <v>0</v>
      </c>
      <c r="J102" s="170">
        <f>I102/H102</f>
        <v>0</v>
      </c>
      <c r="K102" s="50">
        <f>SUM(K103:K107)</f>
        <v>0</v>
      </c>
      <c r="L102" s="162">
        <f>K102/H102</f>
        <v>0</v>
      </c>
      <c r="M102" s="222" t="e">
        <f t="shared" si="97"/>
        <v>#DIV/0!</v>
      </c>
      <c r="N102" s="50">
        <f>SUM(N103:N107)</f>
        <v>50796</v>
      </c>
      <c r="O102" s="50">
        <f t="shared" si="126"/>
        <v>0</v>
      </c>
      <c r="P102" s="162">
        <f t="shared" si="127"/>
        <v>1</v>
      </c>
      <c r="Q102" s="17" t="e">
        <f>D102+H102-N102-#REF!</f>
        <v>#REF!</v>
      </c>
      <c r="R102" s="309">
        <f t="shared" si="125"/>
        <v>0</v>
      </c>
      <c r="S102" s="442" t="s">
        <v>466</v>
      </c>
    </row>
    <row r="103" spans="1:19" s="49" customFormat="1" ht="30" customHeight="1" x14ac:dyDescent="0.35">
      <c r="A103" s="212"/>
      <c r="B103" s="273" t="s">
        <v>10</v>
      </c>
      <c r="C103" s="273"/>
      <c r="D103" s="291"/>
      <c r="E103" s="291"/>
      <c r="F103" s="291"/>
      <c r="G103" s="291"/>
      <c r="H103" s="17"/>
      <c r="I103" s="291"/>
      <c r="J103" s="172"/>
      <c r="K103" s="291"/>
      <c r="L103" s="163"/>
      <c r="M103" s="163"/>
      <c r="N103" s="291"/>
      <c r="O103" s="291"/>
      <c r="P103" s="163"/>
      <c r="Q103" s="17" t="e">
        <f>D103+H103-N103-#REF!</f>
        <v>#REF!</v>
      </c>
      <c r="R103" s="291">
        <f t="shared" si="125"/>
        <v>0</v>
      </c>
      <c r="S103" s="443"/>
    </row>
    <row r="104" spans="1:19" s="49" customFormat="1" ht="30" customHeight="1" x14ac:dyDescent="0.35">
      <c r="A104" s="212"/>
      <c r="B104" s="273" t="s">
        <v>8</v>
      </c>
      <c r="C104" s="273"/>
      <c r="D104" s="291"/>
      <c r="E104" s="291"/>
      <c r="F104" s="291"/>
      <c r="G104" s="291">
        <v>45716</v>
      </c>
      <c r="H104" s="291">
        <v>45716</v>
      </c>
      <c r="I104" s="291"/>
      <c r="J104" s="172">
        <f t="shared" ref="J104:J106" si="139">I104/H104</f>
        <v>0</v>
      </c>
      <c r="K104" s="291"/>
      <c r="L104" s="163">
        <f t="shared" ref="L104:L106" si="140">K104/H104</f>
        <v>0</v>
      </c>
      <c r="M104" s="163" t="e">
        <f t="shared" si="97"/>
        <v>#DIV/0!</v>
      </c>
      <c r="N104" s="291">
        <f>H104</f>
        <v>45716</v>
      </c>
      <c r="O104" s="291">
        <f t="shared" si="126"/>
        <v>0</v>
      </c>
      <c r="P104" s="164">
        <f t="shared" si="127"/>
        <v>1</v>
      </c>
      <c r="Q104" s="17" t="e">
        <f>D104+H104-N104-#REF!</f>
        <v>#REF!</v>
      </c>
      <c r="R104" s="291">
        <f t="shared" si="125"/>
        <v>0</v>
      </c>
      <c r="S104" s="443"/>
    </row>
    <row r="105" spans="1:19" s="49" customFormat="1" ht="30" customHeight="1" x14ac:dyDescent="0.35">
      <c r="A105" s="212"/>
      <c r="B105" s="273" t="s">
        <v>21</v>
      </c>
      <c r="C105" s="273"/>
      <c r="D105" s="291"/>
      <c r="E105" s="291"/>
      <c r="F105" s="291"/>
      <c r="G105" s="291">
        <v>5080</v>
      </c>
      <c r="H105" s="291">
        <v>5080</v>
      </c>
      <c r="I105" s="291"/>
      <c r="J105" s="173">
        <f t="shared" si="139"/>
        <v>0</v>
      </c>
      <c r="K105" s="291"/>
      <c r="L105" s="164">
        <f t="shared" si="140"/>
        <v>0</v>
      </c>
      <c r="M105" s="163" t="e">
        <f t="shared" si="97"/>
        <v>#DIV/0!</v>
      </c>
      <c r="N105" s="291">
        <f t="shared" ref="N105:N106" si="141">H105</f>
        <v>5080</v>
      </c>
      <c r="O105" s="291">
        <f t="shared" si="126"/>
        <v>0</v>
      </c>
      <c r="P105" s="164">
        <f t="shared" si="127"/>
        <v>1</v>
      </c>
      <c r="Q105" s="17" t="e">
        <f>D105+H105-N105-#REF!</f>
        <v>#REF!</v>
      </c>
      <c r="R105" s="291">
        <f t="shared" si="125"/>
        <v>0</v>
      </c>
      <c r="S105" s="443"/>
    </row>
    <row r="106" spans="1:19" s="49" customFormat="1" ht="30" customHeight="1" x14ac:dyDescent="0.35">
      <c r="A106" s="212"/>
      <c r="B106" s="273" t="s">
        <v>24</v>
      </c>
      <c r="C106" s="273"/>
      <c r="D106" s="291"/>
      <c r="E106" s="291"/>
      <c r="F106" s="291"/>
      <c r="G106" s="291"/>
      <c r="H106" s="291"/>
      <c r="I106" s="291"/>
      <c r="J106" s="172" t="e">
        <f t="shared" si="139"/>
        <v>#DIV/0!</v>
      </c>
      <c r="K106" s="167"/>
      <c r="L106" s="163" t="e">
        <f t="shared" si="140"/>
        <v>#DIV/0!</v>
      </c>
      <c r="M106" s="163" t="e">
        <f t="shared" si="97"/>
        <v>#DIV/0!</v>
      </c>
      <c r="N106" s="291">
        <f t="shared" si="141"/>
        <v>0</v>
      </c>
      <c r="O106" s="291">
        <f t="shared" si="126"/>
        <v>0</v>
      </c>
      <c r="P106" s="163" t="e">
        <f t="shared" si="127"/>
        <v>#DIV/0!</v>
      </c>
      <c r="Q106" s="17" t="e">
        <f>D106+H106-N106-#REF!</f>
        <v>#REF!</v>
      </c>
      <c r="R106" s="17">
        <f t="shared" si="125"/>
        <v>0</v>
      </c>
      <c r="S106" s="443"/>
    </row>
    <row r="107" spans="1:19" s="49" customFormat="1" ht="30" customHeight="1" x14ac:dyDescent="0.35">
      <c r="A107" s="213"/>
      <c r="B107" s="273" t="s">
        <v>11</v>
      </c>
      <c r="C107" s="273"/>
      <c r="D107" s="291"/>
      <c r="E107" s="291"/>
      <c r="F107" s="291"/>
      <c r="G107" s="291"/>
      <c r="H107" s="17"/>
      <c r="I107" s="291"/>
      <c r="J107" s="172"/>
      <c r="K107" s="291"/>
      <c r="L107" s="163"/>
      <c r="M107" s="163"/>
      <c r="N107" s="291"/>
      <c r="O107" s="291"/>
      <c r="P107" s="163"/>
      <c r="Q107" s="17" t="e">
        <f>D107+H107-N107-#REF!</f>
        <v>#REF!</v>
      </c>
      <c r="R107" s="17">
        <f t="shared" si="125"/>
        <v>0</v>
      </c>
      <c r="S107" s="444"/>
    </row>
    <row r="108" spans="1:19" s="49" customFormat="1" ht="94.5" customHeight="1" x14ac:dyDescent="0.35">
      <c r="A108" s="307" t="s">
        <v>118</v>
      </c>
      <c r="B108" s="333" t="s">
        <v>119</v>
      </c>
      <c r="C108" s="191" t="s">
        <v>17</v>
      </c>
      <c r="D108" s="50">
        <f t="shared" ref="D108:I108" si="142">SUM(D109:D113)</f>
        <v>0</v>
      </c>
      <c r="E108" s="50">
        <f t="shared" si="142"/>
        <v>0</v>
      </c>
      <c r="F108" s="50">
        <f t="shared" si="142"/>
        <v>0</v>
      </c>
      <c r="G108" s="50">
        <f t="shared" si="142"/>
        <v>118.1</v>
      </c>
      <c r="H108" s="50">
        <f t="shared" si="142"/>
        <v>118.1</v>
      </c>
      <c r="I108" s="50">
        <f t="shared" si="142"/>
        <v>88.5</v>
      </c>
      <c r="J108" s="170">
        <f>I108/H108</f>
        <v>0.75</v>
      </c>
      <c r="K108" s="50">
        <f>SUM(K109:K113)</f>
        <v>43.64</v>
      </c>
      <c r="L108" s="162">
        <f>K108/H108</f>
        <v>0.37</v>
      </c>
      <c r="M108" s="162">
        <f t="shared" ref="M108:M119" si="143">K108/I108</f>
        <v>0.49</v>
      </c>
      <c r="N108" s="50">
        <f t="shared" ref="N108" si="144">SUM(N109:N113)</f>
        <v>118.1</v>
      </c>
      <c r="O108" s="50">
        <f t="shared" si="126"/>
        <v>0</v>
      </c>
      <c r="P108" s="162">
        <f t="shared" si="127"/>
        <v>1</v>
      </c>
      <c r="Q108" s="17" t="e">
        <f>D108+H108-N108-#REF!</f>
        <v>#REF!</v>
      </c>
      <c r="R108" s="309">
        <f t="shared" si="125"/>
        <v>44.86</v>
      </c>
      <c r="S108" s="334"/>
    </row>
    <row r="109" spans="1:19" s="49" customFormat="1" x14ac:dyDescent="0.35">
      <c r="A109" s="212"/>
      <c r="B109" s="273" t="s">
        <v>10</v>
      </c>
      <c r="C109" s="273"/>
      <c r="D109" s="291"/>
      <c r="E109" s="291"/>
      <c r="F109" s="291"/>
      <c r="G109" s="291">
        <f>G115</f>
        <v>0</v>
      </c>
      <c r="H109" s="291">
        <f t="shared" ref="H109:I109" si="145">H115</f>
        <v>0</v>
      </c>
      <c r="I109" s="291">
        <f t="shared" si="145"/>
        <v>0</v>
      </c>
      <c r="J109" s="172" t="e">
        <f t="shared" ref="J109:J113" si="146">I109/H109</f>
        <v>#DIV/0!</v>
      </c>
      <c r="K109" s="291">
        <f t="shared" ref="K109" si="147">K115</f>
        <v>0</v>
      </c>
      <c r="L109" s="163" t="e">
        <f t="shared" ref="L109:L113" si="148">K109/H109</f>
        <v>#DIV/0!</v>
      </c>
      <c r="M109" s="163" t="e">
        <f t="shared" si="143"/>
        <v>#DIV/0!</v>
      </c>
      <c r="N109" s="291">
        <f t="shared" ref="N109" si="149">N115</f>
        <v>0</v>
      </c>
      <c r="O109" s="291">
        <f t="shared" si="126"/>
        <v>0</v>
      </c>
      <c r="P109" s="163" t="e">
        <f t="shared" si="127"/>
        <v>#DIV/0!</v>
      </c>
      <c r="Q109" s="17" t="e">
        <f>D109+H109-N109-#REF!</f>
        <v>#REF!</v>
      </c>
      <c r="R109" s="291">
        <f t="shared" si="125"/>
        <v>0</v>
      </c>
      <c r="S109" s="152"/>
    </row>
    <row r="110" spans="1:19" s="49" customFormat="1" x14ac:dyDescent="0.35">
      <c r="A110" s="212"/>
      <c r="B110" s="273" t="s">
        <v>8</v>
      </c>
      <c r="C110" s="273"/>
      <c r="D110" s="291"/>
      <c r="E110" s="291"/>
      <c r="F110" s="291"/>
      <c r="G110" s="291">
        <f t="shared" ref="G110:I110" si="150">G116</f>
        <v>118.1</v>
      </c>
      <c r="H110" s="291">
        <f t="shared" si="150"/>
        <v>118.1</v>
      </c>
      <c r="I110" s="291">
        <f t="shared" si="150"/>
        <v>88.5</v>
      </c>
      <c r="J110" s="173">
        <f t="shared" si="146"/>
        <v>0.75</v>
      </c>
      <c r="K110" s="291">
        <f t="shared" ref="K110" si="151">K116</f>
        <v>43.64</v>
      </c>
      <c r="L110" s="164">
        <f t="shared" si="148"/>
        <v>0.37</v>
      </c>
      <c r="M110" s="164">
        <f t="shared" si="143"/>
        <v>0.49</v>
      </c>
      <c r="N110" s="291">
        <f t="shared" ref="N110" si="152">N116</f>
        <v>118.1</v>
      </c>
      <c r="O110" s="291">
        <f t="shared" si="126"/>
        <v>0</v>
      </c>
      <c r="P110" s="164">
        <f t="shared" si="127"/>
        <v>1</v>
      </c>
      <c r="Q110" s="17" t="e">
        <f>D110+H110-N110-#REF!</f>
        <v>#REF!</v>
      </c>
      <c r="R110" s="291">
        <f t="shared" si="125"/>
        <v>44.86</v>
      </c>
      <c r="S110" s="152"/>
    </row>
    <row r="111" spans="1:19" s="49" customFormat="1" x14ac:dyDescent="0.35">
      <c r="A111" s="212"/>
      <c r="B111" s="273" t="s">
        <v>21</v>
      </c>
      <c r="C111" s="273"/>
      <c r="D111" s="291"/>
      <c r="E111" s="291"/>
      <c r="F111" s="291"/>
      <c r="G111" s="291">
        <f t="shared" ref="G111:I111" si="153">G117</f>
        <v>0</v>
      </c>
      <c r="H111" s="291">
        <f t="shared" si="153"/>
        <v>0</v>
      </c>
      <c r="I111" s="291">
        <f t="shared" si="153"/>
        <v>0</v>
      </c>
      <c r="J111" s="172" t="e">
        <f t="shared" si="146"/>
        <v>#DIV/0!</v>
      </c>
      <c r="K111" s="291">
        <f t="shared" ref="K111" si="154">K117</f>
        <v>0</v>
      </c>
      <c r="L111" s="163" t="e">
        <f t="shared" si="148"/>
        <v>#DIV/0!</v>
      </c>
      <c r="M111" s="163" t="e">
        <f t="shared" si="143"/>
        <v>#DIV/0!</v>
      </c>
      <c r="N111" s="291">
        <f t="shared" ref="N111" si="155">N117</f>
        <v>0</v>
      </c>
      <c r="O111" s="291">
        <f t="shared" si="126"/>
        <v>0</v>
      </c>
      <c r="P111" s="163" t="e">
        <f t="shared" si="127"/>
        <v>#DIV/0!</v>
      </c>
      <c r="Q111" s="17" t="e">
        <f>D111+H111-N111-#REF!</f>
        <v>#REF!</v>
      </c>
      <c r="R111" s="291">
        <f t="shared" si="125"/>
        <v>0</v>
      </c>
      <c r="S111" s="152"/>
    </row>
    <row r="112" spans="1:19" s="49" customFormat="1" x14ac:dyDescent="0.35">
      <c r="A112" s="212"/>
      <c r="B112" s="273" t="s">
        <v>24</v>
      </c>
      <c r="C112" s="273"/>
      <c r="D112" s="291"/>
      <c r="E112" s="291"/>
      <c r="F112" s="291"/>
      <c r="G112" s="291">
        <f t="shared" ref="G112:I112" si="156">G118</f>
        <v>0</v>
      </c>
      <c r="H112" s="291">
        <f t="shared" si="156"/>
        <v>0</v>
      </c>
      <c r="I112" s="291">
        <f t="shared" si="156"/>
        <v>0</v>
      </c>
      <c r="J112" s="172" t="e">
        <f t="shared" si="146"/>
        <v>#DIV/0!</v>
      </c>
      <c r="K112" s="291">
        <f t="shared" ref="K112" si="157">K118</f>
        <v>0</v>
      </c>
      <c r="L112" s="163" t="e">
        <f t="shared" si="148"/>
        <v>#DIV/0!</v>
      </c>
      <c r="M112" s="163" t="e">
        <f t="shared" si="143"/>
        <v>#DIV/0!</v>
      </c>
      <c r="N112" s="291">
        <f t="shared" ref="N112" si="158">N118</f>
        <v>0</v>
      </c>
      <c r="O112" s="291">
        <f t="shared" si="126"/>
        <v>0</v>
      </c>
      <c r="P112" s="163" t="e">
        <f t="shared" si="127"/>
        <v>#DIV/0!</v>
      </c>
      <c r="Q112" s="17" t="e">
        <f>D112+H112-N112-#REF!</f>
        <v>#REF!</v>
      </c>
      <c r="R112" s="17">
        <f t="shared" si="125"/>
        <v>0</v>
      </c>
      <c r="S112" s="152"/>
    </row>
    <row r="113" spans="1:19" s="49" customFormat="1" x14ac:dyDescent="0.35">
      <c r="A113" s="213"/>
      <c r="B113" s="273" t="s">
        <v>11</v>
      </c>
      <c r="C113" s="273"/>
      <c r="D113" s="291"/>
      <c r="E113" s="291"/>
      <c r="F113" s="291"/>
      <c r="G113" s="291">
        <f t="shared" ref="G113:I113" si="159">G119</f>
        <v>0</v>
      </c>
      <c r="H113" s="291">
        <f t="shared" si="159"/>
        <v>0</v>
      </c>
      <c r="I113" s="291">
        <f t="shared" si="159"/>
        <v>0</v>
      </c>
      <c r="J113" s="172" t="e">
        <f t="shared" si="146"/>
        <v>#DIV/0!</v>
      </c>
      <c r="K113" s="291">
        <f t="shared" ref="K113" si="160">K119</f>
        <v>0</v>
      </c>
      <c r="L113" s="163" t="e">
        <f t="shared" si="148"/>
        <v>#DIV/0!</v>
      </c>
      <c r="M113" s="163" t="e">
        <f t="shared" si="143"/>
        <v>#DIV/0!</v>
      </c>
      <c r="N113" s="291">
        <f t="shared" ref="N113" si="161">N119</f>
        <v>0</v>
      </c>
      <c r="O113" s="291">
        <f t="shared" si="126"/>
        <v>0</v>
      </c>
      <c r="P113" s="163" t="e">
        <f t="shared" si="127"/>
        <v>#DIV/0!</v>
      </c>
      <c r="Q113" s="17" t="e">
        <f>D113+H113-N113-#REF!</f>
        <v>#REF!</v>
      </c>
      <c r="R113" s="17">
        <f t="shared" si="125"/>
        <v>0</v>
      </c>
      <c r="S113" s="153"/>
    </row>
    <row r="114" spans="1:19" s="49" customFormat="1" ht="93.75" customHeight="1" x14ac:dyDescent="0.35">
      <c r="A114" s="307" t="s">
        <v>120</v>
      </c>
      <c r="B114" s="335" t="s">
        <v>275</v>
      </c>
      <c r="C114" s="191" t="s">
        <v>17</v>
      </c>
      <c r="D114" s="50">
        <f t="shared" ref="D114:I114" si="162">SUM(D115:D119)</f>
        <v>0</v>
      </c>
      <c r="E114" s="50">
        <f t="shared" si="162"/>
        <v>0</v>
      </c>
      <c r="F114" s="50">
        <f t="shared" si="162"/>
        <v>0</v>
      </c>
      <c r="G114" s="50">
        <f t="shared" si="162"/>
        <v>118.1</v>
      </c>
      <c r="H114" s="50">
        <f t="shared" si="162"/>
        <v>118.1</v>
      </c>
      <c r="I114" s="50">
        <f t="shared" si="162"/>
        <v>88.5</v>
      </c>
      <c r="J114" s="170">
        <f>I114/H114</f>
        <v>0.75</v>
      </c>
      <c r="K114" s="50">
        <f>SUM(K115:K119)</f>
        <v>43.64</v>
      </c>
      <c r="L114" s="162">
        <f>K114/H114</f>
        <v>0.37</v>
      </c>
      <c r="M114" s="162">
        <f t="shared" si="143"/>
        <v>0.49</v>
      </c>
      <c r="N114" s="50">
        <f>SUM(N115:N119)</f>
        <v>118.1</v>
      </c>
      <c r="O114" s="50">
        <f t="shared" si="126"/>
        <v>0</v>
      </c>
      <c r="P114" s="162">
        <f t="shared" si="127"/>
        <v>1</v>
      </c>
      <c r="Q114" s="17" t="e">
        <f>D114+H114-N114-#REF!</f>
        <v>#REF!</v>
      </c>
      <c r="R114" s="309">
        <f t="shared" si="125"/>
        <v>44.86</v>
      </c>
      <c r="S114" s="401" t="s">
        <v>293</v>
      </c>
    </row>
    <row r="115" spans="1:19" s="49" customFormat="1" x14ac:dyDescent="0.35">
      <c r="A115" s="212"/>
      <c r="B115" s="273" t="s">
        <v>10</v>
      </c>
      <c r="C115" s="273"/>
      <c r="D115" s="291"/>
      <c r="E115" s="291"/>
      <c r="F115" s="291"/>
      <c r="G115" s="291"/>
      <c r="H115" s="17"/>
      <c r="I115" s="291"/>
      <c r="J115" s="172" t="e">
        <f t="shared" ref="J115:J119" si="163">I115/H115</f>
        <v>#DIV/0!</v>
      </c>
      <c r="K115" s="291"/>
      <c r="L115" s="163" t="e">
        <f t="shared" ref="L115:L119" si="164">K115/H115</f>
        <v>#DIV/0!</v>
      </c>
      <c r="M115" s="163" t="e">
        <f t="shared" si="143"/>
        <v>#DIV/0!</v>
      </c>
      <c r="N115" s="291"/>
      <c r="O115" s="291">
        <f t="shared" si="126"/>
        <v>0</v>
      </c>
      <c r="P115" s="163" t="e">
        <f t="shared" si="127"/>
        <v>#DIV/0!</v>
      </c>
      <c r="Q115" s="17" t="e">
        <f>D115+H115-N115-#REF!</f>
        <v>#REF!</v>
      </c>
      <c r="R115" s="291">
        <f t="shared" si="125"/>
        <v>0</v>
      </c>
      <c r="S115" s="393"/>
    </row>
    <row r="116" spans="1:19" s="49" customFormat="1" x14ac:dyDescent="0.35">
      <c r="A116" s="212"/>
      <c r="B116" s="273" t="s">
        <v>8</v>
      </c>
      <c r="C116" s="273"/>
      <c r="D116" s="291"/>
      <c r="E116" s="291"/>
      <c r="F116" s="291"/>
      <c r="G116" s="291">
        <v>118.1</v>
      </c>
      <c r="H116" s="291">
        <v>118.1</v>
      </c>
      <c r="I116" s="291">
        <v>88.5</v>
      </c>
      <c r="J116" s="173">
        <f t="shared" si="163"/>
        <v>0.75</v>
      </c>
      <c r="K116" s="291">
        <v>43.64</v>
      </c>
      <c r="L116" s="164">
        <f t="shared" si="164"/>
        <v>0.37</v>
      </c>
      <c r="M116" s="164">
        <f t="shared" si="143"/>
        <v>0.49</v>
      </c>
      <c r="N116" s="291">
        <f>H116</f>
        <v>118.1</v>
      </c>
      <c r="O116" s="291">
        <f t="shared" si="126"/>
        <v>0</v>
      </c>
      <c r="P116" s="164">
        <f t="shared" si="127"/>
        <v>1</v>
      </c>
      <c r="Q116" s="17" t="e">
        <f>D116+H116-N116-#REF!</f>
        <v>#REF!</v>
      </c>
      <c r="R116" s="291">
        <f t="shared" si="125"/>
        <v>44.86</v>
      </c>
      <c r="S116" s="393"/>
    </row>
    <row r="117" spans="1:19" s="49" customFormat="1" x14ac:dyDescent="0.35">
      <c r="A117" s="212"/>
      <c r="B117" s="273" t="s">
        <v>21</v>
      </c>
      <c r="C117" s="273"/>
      <c r="D117" s="291"/>
      <c r="E117" s="291"/>
      <c r="F117" s="291"/>
      <c r="G117" s="291"/>
      <c r="H117" s="291"/>
      <c r="I117" s="291"/>
      <c r="J117" s="172" t="e">
        <f t="shared" si="163"/>
        <v>#DIV/0!</v>
      </c>
      <c r="K117" s="291"/>
      <c r="L117" s="163" t="e">
        <f t="shared" si="164"/>
        <v>#DIV/0!</v>
      </c>
      <c r="M117" s="163" t="e">
        <f t="shared" si="143"/>
        <v>#DIV/0!</v>
      </c>
      <c r="N117" s="291"/>
      <c r="O117" s="291">
        <f t="shared" si="126"/>
        <v>0</v>
      </c>
      <c r="P117" s="163" t="e">
        <f t="shared" si="127"/>
        <v>#DIV/0!</v>
      </c>
      <c r="Q117" s="17" t="e">
        <f>D117+H117-N117-#REF!</f>
        <v>#REF!</v>
      </c>
      <c r="R117" s="291">
        <f t="shared" si="125"/>
        <v>0</v>
      </c>
      <c r="S117" s="393"/>
    </row>
    <row r="118" spans="1:19" s="49" customFormat="1" x14ac:dyDescent="0.35">
      <c r="A118" s="212"/>
      <c r="B118" s="273" t="s">
        <v>24</v>
      </c>
      <c r="C118" s="273"/>
      <c r="D118" s="291"/>
      <c r="E118" s="291"/>
      <c r="F118" s="291"/>
      <c r="G118" s="291"/>
      <c r="H118" s="291"/>
      <c r="I118" s="291"/>
      <c r="J118" s="172" t="e">
        <f t="shared" si="163"/>
        <v>#DIV/0!</v>
      </c>
      <c r="K118" s="291"/>
      <c r="L118" s="163" t="e">
        <f t="shared" si="164"/>
        <v>#DIV/0!</v>
      </c>
      <c r="M118" s="163" t="e">
        <f t="shared" si="143"/>
        <v>#DIV/0!</v>
      </c>
      <c r="N118" s="291"/>
      <c r="O118" s="291">
        <f t="shared" si="126"/>
        <v>0</v>
      </c>
      <c r="P118" s="163" t="e">
        <f t="shared" si="127"/>
        <v>#DIV/0!</v>
      </c>
      <c r="Q118" s="17" t="e">
        <f>D118+H118-N118-#REF!</f>
        <v>#REF!</v>
      </c>
      <c r="R118" s="17">
        <f t="shared" si="125"/>
        <v>0</v>
      </c>
      <c r="S118" s="393"/>
    </row>
    <row r="119" spans="1:19" s="49" customFormat="1" x14ac:dyDescent="0.35">
      <c r="A119" s="213"/>
      <c r="B119" s="273" t="s">
        <v>11</v>
      </c>
      <c r="C119" s="273"/>
      <c r="D119" s="291"/>
      <c r="E119" s="291"/>
      <c r="F119" s="291"/>
      <c r="G119" s="291"/>
      <c r="H119" s="17"/>
      <c r="I119" s="291"/>
      <c r="J119" s="172" t="e">
        <f t="shared" si="163"/>
        <v>#DIV/0!</v>
      </c>
      <c r="K119" s="291"/>
      <c r="L119" s="163" t="e">
        <f t="shared" si="164"/>
        <v>#DIV/0!</v>
      </c>
      <c r="M119" s="163" t="e">
        <f t="shared" si="143"/>
        <v>#DIV/0!</v>
      </c>
      <c r="N119" s="291"/>
      <c r="O119" s="291">
        <f t="shared" si="126"/>
        <v>0</v>
      </c>
      <c r="P119" s="163" t="e">
        <f t="shared" si="127"/>
        <v>#DIV/0!</v>
      </c>
      <c r="Q119" s="17" t="e">
        <f>D119+H119-N119-#REF!</f>
        <v>#REF!</v>
      </c>
      <c r="R119" s="17">
        <f t="shared" si="125"/>
        <v>0</v>
      </c>
      <c r="S119" s="394"/>
    </row>
    <row r="120" spans="1:19" s="132" customFormat="1" ht="55.5" customHeight="1" x14ac:dyDescent="0.35">
      <c r="A120" s="227" t="s">
        <v>101</v>
      </c>
      <c r="B120" s="195" t="s">
        <v>97</v>
      </c>
      <c r="C120" s="158" t="s">
        <v>2</v>
      </c>
      <c r="D120" s="196" t="e">
        <f t="shared" ref="D120" si="165">SUM(D121:D125)</f>
        <v>#REF!</v>
      </c>
      <c r="E120" s="196" t="e">
        <f>SUM(E121:E125)</f>
        <v>#REF!</v>
      </c>
      <c r="F120" s="196" t="e">
        <f>SUM(F121:F125)</f>
        <v>#REF!</v>
      </c>
      <c r="G120" s="196">
        <f t="shared" ref="G120:I120" si="166">SUM(G121:G125)</f>
        <v>105</v>
      </c>
      <c r="H120" s="196">
        <f t="shared" si="166"/>
        <v>105</v>
      </c>
      <c r="I120" s="196">
        <f t="shared" si="166"/>
        <v>0</v>
      </c>
      <c r="J120" s="200">
        <f>I120/H120</f>
        <v>0</v>
      </c>
      <c r="K120" s="196">
        <f>SUM(K121:K125)</f>
        <v>0</v>
      </c>
      <c r="L120" s="198">
        <v>0</v>
      </c>
      <c r="M120" s="192" t="e">
        <f t="shared" si="97"/>
        <v>#DIV/0!</v>
      </c>
      <c r="N120" s="196">
        <f t="shared" ref="N120" si="167">SUM(N121:N125)</f>
        <v>105</v>
      </c>
      <c r="O120" s="196">
        <f t="shared" si="126"/>
        <v>0</v>
      </c>
      <c r="P120" s="198">
        <f t="shared" ref="P120:P163" si="168">N120/H120</f>
        <v>1</v>
      </c>
      <c r="Q120" s="196" t="e">
        <f>D120+H120-N120-#REF!</f>
        <v>#REF!</v>
      </c>
      <c r="R120" s="196">
        <f t="shared" si="125"/>
        <v>0</v>
      </c>
      <c r="S120" s="228"/>
    </row>
    <row r="121" spans="1:19" s="49" customFormat="1" x14ac:dyDescent="0.35">
      <c r="A121" s="212"/>
      <c r="B121" s="273" t="s">
        <v>10</v>
      </c>
      <c r="C121" s="273"/>
      <c r="D121" s="291">
        <f>D223</f>
        <v>0</v>
      </c>
      <c r="E121" s="291">
        <f t="shared" ref="E121:F121" si="169">E223</f>
        <v>0</v>
      </c>
      <c r="F121" s="291">
        <f t="shared" si="169"/>
        <v>0</v>
      </c>
      <c r="G121" s="291">
        <f>G127</f>
        <v>0</v>
      </c>
      <c r="H121" s="291">
        <f t="shared" ref="H121:I121" si="170">H127</f>
        <v>0</v>
      </c>
      <c r="I121" s="291">
        <f t="shared" si="170"/>
        <v>0</v>
      </c>
      <c r="J121" s="172" t="e">
        <f>I121/H121</f>
        <v>#DIV/0!</v>
      </c>
      <c r="K121" s="291">
        <f t="shared" ref="K121" si="171">K127</f>
        <v>0</v>
      </c>
      <c r="L121" s="163" t="e">
        <f t="shared" ref="L121:L125" si="172">K121/H121</f>
        <v>#DIV/0!</v>
      </c>
      <c r="M121" s="163" t="e">
        <f t="shared" ref="M121:M126" si="173">K121/I121</f>
        <v>#DIV/0!</v>
      </c>
      <c r="N121" s="291">
        <f t="shared" ref="N121" si="174">N127</f>
        <v>0</v>
      </c>
      <c r="O121" s="291">
        <f t="shared" si="126"/>
        <v>0</v>
      </c>
      <c r="P121" s="163" t="e">
        <f t="shared" si="168"/>
        <v>#DIV/0!</v>
      </c>
      <c r="Q121" s="17" t="e">
        <f>D121+H121-N121-#REF!</f>
        <v>#REF!</v>
      </c>
      <c r="R121" s="291">
        <f t="shared" si="125"/>
        <v>0</v>
      </c>
      <c r="S121" s="152"/>
    </row>
    <row r="122" spans="1:19" s="49" customFormat="1" x14ac:dyDescent="0.35">
      <c r="A122" s="212"/>
      <c r="B122" s="273" t="s">
        <v>8</v>
      </c>
      <c r="C122" s="273"/>
      <c r="D122" s="291">
        <f t="shared" ref="D122:F122" si="175">D224</f>
        <v>0</v>
      </c>
      <c r="E122" s="291">
        <f t="shared" si="175"/>
        <v>0</v>
      </c>
      <c r="F122" s="291">
        <f t="shared" si="175"/>
        <v>0</v>
      </c>
      <c r="G122" s="291">
        <f t="shared" ref="G122:I122" si="176">G128</f>
        <v>105</v>
      </c>
      <c r="H122" s="291">
        <f t="shared" si="176"/>
        <v>105</v>
      </c>
      <c r="I122" s="291">
        <f t="shared" si="176"/>
        <v>0</v>
      </c>
      <c r="J122" s="173">
        <f t="shared" ref="J122:J125" si="177">I122/H122</f>
        <v>0</v>
      </c>
      <c r="K122" s="291">
        <f t="shared" ref="K122" si="178">K128</f>
        <v>0</v>
      </c>
      <c r="L122" s="164">
        <f t="shared" si="172"/>
        <v>0</v>
      </c>
      <c r="M122" s="163" t="e">
        <f t="shared" si="173"/>
        <v>#DIV/0!</v>
      </c>
      <c r="N122" s="291">
        <f t="shared" ref="N122" si="179">N128</f>
        <v>105</v>
      </c>
      <c r="O122" s="291">
        <f t="shared" si="126"/>
        <v>0</v>
      </c>
      <c r="P122" s="164">
        <f t="shared" si="168"/>
        <v>1</v>
      </c>
      <c r="Q122" s="17" t="e">
        <f>D122+H122-N122-#REF!</f>
        <v>#REF!</v>
      </c>
      <c r="R122" s="291">
        <f t="shared" si="125"/>
        <v>0</v>
      </c>
      <c r="S122" s="152"/>
    </row>
    <row r="123" spans="1:19" s="49" customFormat="1" x14ac:dyDescent="0.35">
      <c r="A123" s="212"/>
      <c r="B123" s="273" t="s">
        <v>21</v>
      </c>
      <c r="C123" s="273"/>
      <c r="D123" s="291">
        <f t="shared" ref="D123:F123" si="180">D225</f>
        <v>0</v>
      </c>
      <c r="E123" s="291">
        <f t="shared" si="180"/>
        <v>0</v>
      </c>
      <c r="F123" s="291">
        <f t="shared" si="180"/>
        <v>0</v>
      </c>
      <c r="G123" s="291">
        <f t="shared" ref="G123:I123" si="181">G129</f>
        <v>0</v>
      </c>
      <c r="H123" s="291">
        <f t="shared" si="181"/>
        <v>0</v>
      </c>
      <c r="I123" s="291">
        <f t="shared" si="181"/>
        <v>0</v>
      </c>
      <c r="J123" s="172" t="e">
        <f t="shared" si="177"/>
        <v>#DIV/0!</v>
      </c>
      <c r="K123" s="291">
        <f t="shared" ref="K123" si="182">K129</f>
        <v>0</v>
      </c>
      <c r="L123" s="163" t="e">
        <f t="shared" si="172"/>
        <v>#DIV/0!</v>
      </c>
      <c r="M123" s="163" t="e">
        <f t="shared" si="173"/>
        <v>#DIV/0!</v>
      </c>
      <c r="N123" s="291">
        <f>N129</f>
        <v>0</v>
      </c>
      <c r="O123" s="291">
        <f t="shared" si="126"/>
        <v>0</v>
      </c>
      <c r="P123" s="163" t="e">
        <f t="shared" si="168"/>
        <v>#DIV/0!</v>
      </c>
      <c r="Q123" s="17" t="e">
        <f>D123+H123-N123-#REF!</f>
        <v>#REF!</v>
      </c>
      <c r="R123" s="291">
        <f t="shared" si="125"/>
        <v>0</v>
      </c>
      <c r="S123" s="152"/>
    </row>
    <row r="124" spans="1:19" s="49" customFormat="1" x14ac:dyDescent="0.35">
      <c r="A124" s="212"/>
      <c r="B124" s="273" t="s">
        <v>24</v>
      </c>
      <c r="C124" s="273"/>
      <c r="D124" s="291">
        <f t="shared" ref="D124:F124" si="183">D226</f>
        <v>0</v>
      </c>
      <c r="E124" s="291">
        <f t="shared" si="183"/>
        <v>0</v>
      </c>
      <c r="F124" s="291">
        <f t="shared" si="183"/>
        <v>0</v>
      </c>
      <c r="G124" s="291">
        <f t="shared" ref="G124:I124" si="184">G130</f>
        <v>0</v>
      </c>
      <c r="H124" s="291">
        <f t="shared" si="184"/>
        <v>0</v>
      </c>
      <c r="I124" s="291">
        <f t="shared" si="184"/>
        <v>0</v>
      </c>
      <c r="J124" s="172" t="e">
        <f t="shared" si="177"/>
        <v>#DIV/0!</v>
      </c>
      <c r="K124" s="291">
        <f t="shared" ref="K124" si="185">K130</f>
        <v>0</v>
      </c>
      <c r="L124" s="163" t="e">
        <f t="shared" si="172"/>
        <v>#DIV/0!</v>
      </c>
      <c r="M124" s="163" t="e">
        <f t="shared" si="173"/>
        <v>#DIV/0!</v>
      </c>
      <c r="N124" s="291">
        <f t="shared" ref="N124" si="186">N130</f>
        <v>0</v>
      </c>
      <c r="O124" s="291">
        <f t="shared" si="126"/>
        <v>0</v>
      </c>
      <c r="P124" s="163" t="e">
        <f t="shared" si="168"/>
        <v>#DIV/0!</v>
      </c>
      <c r="Q124" s="17" t="e">
        <f>D124+H124-N124-#REF!</f>
        <v>#REF!</v>
      </c>
      <c r="R124" s="291">
        <f t="shared" si="125"/>
        <v>0</v>
      </c>
      <c r="S124" s="152"/>
    </row>
    <row r="125" spans="1:19" s="49" customFormat="1" x14ac:dyDescent="0.35">
      <c r="A125" s="213"/>
      <c r="B125" s="273" t="s">
        <v>11</v>
      </c>
      <c r="C125" s="273"/>
      <c r="D125" s="291" t="e">
        <f>#REF!</f>
        <v>#REF!</v>
      </c>
      <c r="E125" s="291" t="e">
        <f>#REF!</f>
        <v>#REF!</v>
      </c>
      <c r="F125" s="291" t="e">
        <f>#REF!</f>
        <v>#REF!</v>
      </c>
      <c r="G125" s="291">
        <f t="shared" ref="G125:I125" si="187">G131</f>
        <v>0</v>
      </c>
      <c r="H125" s="291">
        <f t="shared" si="187"/>
        <v>0</v>
      </c>
      <c r="I125" s="291">
        <f t="shared" si="187"/>
        <v>0</v>
      </c>
      <c r="J125" s="172" t="e">
        <f t="shared" si="177"/>
        <v>#DIV/0!</v>
      </c>
      <c r="K125" s="291">
        <f t="shared" ref="K125" si="188">K131</f>
        <v>0</v>
      </c>
      <c r="L125" s="163" t="e">
        <f t="shared" si="172"/>
        <v>#DIV/0!</v>
      </c>
      <c r="M125" s="163" t="e">
        <f t="shared" si="173"/>
        <v>#DIV/0!</v>
      </c>
      <c r="N125" s="291">
        <f t="shared" ref="N125" si="189">N131</f>
        <v>0</v>
      </c>
      <c r="O125" s="291">
        <f t="shared" si="126"/>
        <v>0</v>
      </c>
      <c r="P125" s="163" t="e">
        <f t="shared" si="168"/>
        <v>#DIV/0!</v>
      </c>
      <c r="Q125" s="17" t="e">
        <f>D125+H125-N125-#REF!</f>
        <v>#REF!</v>
      </c>
      <c r="R125" s="291">
        <f t="shared" si="125"/>
        <v>0</v>
      </c>
      <c r="S125" s="153"/>
    </row>
    <row r="126" spans="1:19" s="52" customFormat="1" ht="68.25" customHeight="1" x14ac:dyDescent="0.35">
      <c r="A126" s="325" t="s">
        <v>102</v>
      </c>
      <c r="B126" s="286" t="s">
        <v>99</v>
      </c>
      <c r="C126" s="191" t="s">
        <v>17</v>
      </c>
      <c r="D126" s="216">
        <f t="shared" ref="D126" si="190">SUM(D127:D131)</f>
        <v>0</v>
      </c>
      <c r="E126" s="216">
        <f>SUM(E127:E131)</f>
        <v>0</v>
      </c>
      <c r="F126" s="216">
        <f>SUM(F127:F131)</f>
        <v>0</v>
      </c>
      <c r="G126" s="216">
        <f t="shared" ref="G126:I126" si="191">SUM(G127:G131)</f>
        <v>105</v>
      </c>
      <c r="H126" s="216">
        <f t="shared" si="191"/>
        <v>105</v>
      </c>
      <c r="I126" s="216">
        <f t="shared" si="191"/>
        <v>0</v>
      </c>
      <c r="J126" s="305">
        <f>I126/H126</f>
        <v>0</v>
      </c>
      <c r="K126" s="216">
        <f>SUM(K127:K131)</f>
        <v>0</v>
      </c>
      <c r="L126" s="217">
        <v>0</v>
      </c>
      <c r="M126" s="222" t="e">
        <f t="shared" si="173"/>
        <v>#DIV/0!</v>
      </c>
      <c r="N126" s="216">
        <f>SUM(N127:N131)</f>
        <v>105</v>
      </c>
      <c r="O126" s="216">
        <f t="shared" si="126"/>
        <v>0</v>
      </c>
      <c r="P126" s="217">
        <f t="shared" si="168"/>
        <v>1</v>
      </c>
      <c r="Q126" s="216" t="e">
        <f>D126+H126-N126-#REF!</f>
        <v>#REF!</v>
      </c>
      <c r="R126" s="216">
        <f t="shared" si="125"/>
        <v>0</v>
      </c>
      <c r="S126" s="395" t="s">
        <v>413</v>
      </c>
    </row>
    <row r="127" spans="1:19" s="49" customFormat="1" x14ac:dyDescent="0.35">
      <c r="A127" s="212"/>
      <c r="B127" s="273" t="s">
        <v>10</v>
      </c>
      <c r="C127" s="273"/>
      <c r="D127" s="291">
        <f t="shared" ref="D127:F131" si="192">D378</f>
        <v>0</v>
      </c>
      <c r="E127" s="291">
        <f t="shared" si="192"/>
        <v>0</v>
      </c>
      <c r="F127" s="291">
        <f t="shared" si="192"/>
        <v>0</v>
      </c>
      <c r="G127" s="291"/>
      <c r="H127" s="291"/>
      <c r="I127" s="291"/>
      <c r="J127" s="172" t="e">
        <f>I127/H127</f>
        <v>#DIV/0!</v>
      </c>
      <c r="K127" s="291"/>
      <c r="L127" s="163" t="e">
        <f t="shared" ref="L127:L134" si="193">K127/H127</f>
        <v>#DIV/0!</v>
      </c>
      <c r="M127" s="163" t="e">
        <f t="shared" ref="M127:M138" si="194">K127/I127</f>
        <v>#DIV/0!</v>
      </c>
      <c r="N127" s="291"/>
      <c r="O127" s="291">
        <f t="shared" si="126"/>
        <v>0</v>
      </c>
      <c r="P127" s="163" t="e">
        <f t="shared" si="168"/>
        <v>#DIV/0!</v>
      </c>
      <c r="Q127" s="17" t="e">
        <f>D127+H127-N127-#REF!</f>
        <v>#REF!</v>
      </c>
      <c r="R127" s="291">
        <f t="shared" si="125"/>
        <v>0</v>
      </c>
      <c r="S127" s="396"/>
    </row>
    <row r="128" spans="1:19" s="49" customFormat="1" x14ac:dyDescent="0.35">
      <c r="A128" s="212"/>
      <c r="B128" s="273" t="s">
        <v>8</v>
      </c>
      <c r="C128" s="273"/>
      <c r="D128" s="291">
        <f t="shared" si="192"/>
        <v>0</v>
      </c>
      <c r="E128" s="291">
        <f t="shared" si="192"/>
        <v>0</v>
      </c>
      <c r="F128" s="291">
        <f t="shared" si="192"/>
        <v>0</v>
      </c>
      <c r="G128" s="291">
        <v>105</v>
      </c>
      <c r="H128" s="291">
        <v>105</v>
      </c>
      <c r="I128" s="291"/>
      <c r="J128" s="173">
        <f t="shared" ref="J128:J131" si="195">I128/H128</f>
        <v>0</v>
      </c>
      <c r="K128" s="291"/>
      <c r="L128" s="164">
        <f t="shared" si="193"/>
        <v>0</v>
      </c>
      <c r="M128" s="163" t="e">
        <f t="shared" si="194"/>
        <v>#DIV/0!</v>
      </c>
      <c r="N128" s="291">
        <f>H128</f>
        <v>105</v>
      </c>
      <c r="O128" s="291">
        <f t="shared" si="126"/>
        <v>0</v>
      </c>
      <c r="P128" s="164">
        <f t="shared" si="168"/>
        <v>1</v>
      </c>
      <c r="Q128" s="17" t="e">
        <f>D128+H128-N128-#REF!</f>
        <v>#REF!</v>
      </c>
      <c r="R128" s="291">
        <f t="shared" si="125"/>
        <v>0</v>
      </c>
      <c r="S128" s="396"/>
    </row>
    <row r="129" spans="1:19" s="49" customFormat="1" x14ac:dyDescent="0.35">
      <c r="A129" s="212"/>
      <c r="B129" s="273" t="s">
        <v>21</v>
      </c>
      <c r="C129" s="273"/>
      <c r="D129" s="291">
        <f t="shared" si="192"/>
        <v>0</v>
      </c>
      <c r="E129" s="291">
        <f t="shared" si="192"/>
        <v>0</v>
      </c>
      <c r="F129" s="291">
        <f t="shared" si="192"/>
        <v>0</v>
      </c>
      <c r="G129" s="291"/>
      <c r="H129" s="291"/>
      <c r="I129" s="291"/>
      <c r="J129" s="172" t="e">
        <f t="shared" si="195"/>
        <v>#DIV/0!</v>
      </c>
      <c r="K129" s="291"/>
      <c r="L129" s="163" t="e">
        <f t="shared" si="193"/>
        <v>#DIV/0!</v>
      </c>
      <c r="M129" s="163" t="e">
        <f t="shared" si="194"/>
        <v>#DIV/0!</v>
      </c>
      <c r="N129" s="291">
        <f>N463</f>
        <v>0</v>
      </c>
      <c r="O129" s="291">
        <f t="shared" si="126"/>
        <v>0</v>
      </c>
      <c r="P129" s="163" t="e">
        <f t="shared" si="168"/>
        <v>#DIV/0!</v>
      </c>
      <c r="Q129" s="17" t="e">
        <f>D129+H129-N129-#REF!</f>
        <v>#REF!</v>
      </c>
      <c r="R129" s="291">
        <f t="shared" si="125"/>
        <v>0</v>
      </c>
      <c r="S129" s="396"/>
    </row>
    <row r="130" spans="1:19" s="49" customFormat="1" x14ac:dyDescent="0.35">
      <c r="A130" s="212"/>
      <c r="B130" s="273" t="s">
        <v>24</v>
      </c>
      <c r="C130" s="273"/>
      <c r="D130" s="291">
        <f t="shared" si="192"/>
        <v>0</v>
      </c>
      <c r="E130" s="291">
        <f t="shared" si="192"/>
        <v>0</v>
      </c>
      <c r="F130" s="291">
        <f t="shared" si="192"/>
        <v>0</v>
      </c>
      <c r="G130" s="291"/>
      <c r="H130" s="291"/>
      <c r="I130" s="291"/>
      <c r="J130" s="172" t="e">
        <f t="shared" si="195"/>
        <v>#DIV/0!</v>
      </c>
      <c r="K130" s="291"/>
      <c r="L130" s="163" t="e">
        <f t="shared" si="193"/>
        <v>#DIV/0!</v>
      </c>
      <c r="M130" s="163" t="e">
        <f t="shared" si="194"/>
        <v>#DIV/0!</v>
      </c>
      <c r="N130" s="291"/>
      <c r="O130" s="291">
        <f t="shared" si="126"/>
        <v>0</v>
      </c>
      <c r="P130" s="163" t="e">
        <f t="shared" si="168"/>
        <v>#DIV/0!</v>
      </c>
      <c r="Q130" s="17" t="e">
        <f>D130+H130-N130-#REF!</f>
        <v>#REF!</v>
      </c>
      <c r="R130" s="291">
        <f t="shared" si="125"/>
        <v>0</v>
      </c>
      <c r="S130" s="396"/>
    </row>
    <row r="131" spans="1:19" s="49" customFormat="1" x14ac:dyDescent="0.35">
      <c r="A131" s="213"/>
      <c r="B131" s="273" t="s">
        <v>11</v>
      </c>
      <c r="C131" s="273"/>
      <c r="D131" s="291">
        <f t="shared" si="192"/>
        <v>0</v>
      </c>
      <c r="E131" s="291">
        <f t="shared" si="192"/>
        <v>0</v>
      </c>
      <c r="F131" s="291">
        <f t="shared" si="192"/>
        <v>0</v>
      </c>
      <c r="G131" s="291"/>
      <c r="H131" s="291"/>
      <c r="I131" s="291"/>
      <c r="J131" s="172" t="e">
        <f t="shared" si="195"/>
        <v>#DIV/0!</v>
      </c>
      <c r="K131" s="291"/>
      <c r="L131" s="163" t="e">
        <f t="shared" si="193"/>
        <v>#DIV/0!</v>
      </c>
      <c r="M131" s="163" t="e">
        <f t="shared" si="194"/>
        <v>#DIV/0!</v>
      </c>
      <c r="N131" s="291"/>
      <c r="O131" s="291">
        <f t="shared" si="126"/>
        <v>0</v>
      </c>
      <c r="P131" s="163" t="e">
        <f t="shared" si="168"/>
        <v>#DIV/0!</v>
      </c>
      <c r="Q131" s="17" t="e">
        <f>D131+H131-N131-#REF!</f>
        <v>#REF!</v>
      </c>
      <c r="R131" s="291">
        <f t="shared" si="125"/>
        <v>0</v>
      </c>
      <c r="S131" s="397"/>
    </row>
    <row r="132" spans="1:19" s="132" customFormat="1" ht="81.75" customHeight="1" x14ac:dyDescent="0.35">
      <c r="A132" s="227" t="s">
        <v>103</v>
      </c>
      <c r="B132" s="195" t="s">
        <v>105</v>
      </c>
      <c r="C132" s="158" t="s">
        <v>2</v>
      </c>
      <c r="D132" s="166">
        <f t="shared" ref="D132" si="196">SUM(D133:D137)</f>
        <v>0</v>
      </c>
      <c r="E132" s="166">
        <f>SUM(E133:E137)</f>
        <v>0</v>
      </c>
      <c r="F132" s="166">
        <f>SUM(F133:F137)</f>
        <v>0</v>
      </c>
      <c r="G132" s="196">
        <f t="shared" ref="G132:I132" si="197">SUM(G133:G137)</f>
        <v>200</v>
      </c>
      <c r="H132" s="196">
        <f t="shared" si="197"/>
        <v>200</v>
      </c>
      <c r="I132" s="196">
        <f t="shared" si="197"/>
        <v>48</v>
      </c>
      <c r="J132" s="200">
        <f>I132/H132</f>
        <v>0.24</v>
      </c>
      <c r="K132" s="196">
        <f>SUM(K133:K137)</f>
        <v>39</v>
      </c>
      <c r="L132" s="159">
        <f t="shared" si="193"/>
        <v>0.2</v>
      </c>
      <c r="M132" s="159">
        <f t="shared" si="194"/>
        <v>0.81</v>
      </c>
      <c r="N132" s="196">
        <f t="shared" ref="N132" si="198">SUM(N133:N137)</f>
        <v>200</v>
      </c>
      <c r="O132" s="196">
        <f t="shared" si="126"/>
        <v>0</v>
      </c>
      <c r="P132" s="198">
        <f t="shared" si="168"/>
        <v>1</v>
      </c>
      <c r="Q132" s="166" t="e">
        <f>D132+H132-N132-#REF!</f>
        <v>#REF!</v>
      </c>
      <c r="R132" s="166">
        <f t="shared" si="125"/>
        <v>9</v>
      </c>
      <c r="S132" s="228"/>
    </row>
    <row r="133" spans="1:19" s="49" customFormat="1" ht="29.25" customHeight="1" x14ac:dyDescent="0.35">
      <c r="A133" s="212"/>
      <c r="B133" s="273" t="s">
        <v>10</v>
      </c>
      <c r="C133" s="273"/>
      <c r="D133" s="291">
        <f>D383</f>
        <v>0</v>
      </c>
      <c r="E133" s="291">
        <f t="shared" ref="E133:F133" si="199">E383</f>
        <v>0</v>
      </c>
      <c r="F133" s="291">
        <f t="shared" si="199"/>
        <v>0</v>
      </c>
      <c r="G133" s="291">
        <f>G139</f>
        <v>0</v>
      </c>
      <c r="H133" s="291">
        <f t="shared" ref="H133:I133" si="200">H139</f>
        <v>0</v>
      </c>
      <c r="I133" s="291">
        <f t="shared" si="200"/>
        <v>0</v>
      </c>
      <c r="J133" s="172" t="e">
        <f>I133/H133</f>
        <v>#DIV/0!</v>
      </c>
      <c r="K133" s="291">
        <f t="shared" ref="K133:N133" si="201">K139</f>
        <v>0</v>
      </c>
      <c r="L133" s="164"/>
      <c r="M133" s="167" t="e">
        <f t="shared" si="201"/>
        <v>#DIV/0!</v>
      </c>
      <c r="N133" s="291">
        <f t="shared" si="201"/>
        <v>0</v>
      </c>
      <c r="O133" s="291">
        <f t="shared" si="126"/>
        <v>0</v>
      </c>
      <c r="P133" s="167" t="e">
        <f t="shared" si="168"/>
        <v>#DIV/0!</v>
      </c>
      <c r="Q133" s="17" t="e">
        <f>D133+H133-N133-#REF!</f>
        <v>#REF!</v>
      </c>
      <c r="R133" s="291">
        <f t="shared" si="125"/>
        <v>0</v>
      </c>
      <c r="S133" s="152"/>
    </row>
    <row r="134" spans="1:19" s="49" customFormat="1" ht="29.25" customHeight="1" x14ac:dyDescent="0.35">
      <c r="A134" s="212"/>
      <c r="B134" s="273" t="s">
        <v>8</v>
      </c>
      <c r="C134" s="273"/>
      <c r="D134" s="291">
        <f t="shared" ref="D134:F134" si="202">D486</f>
        <v>0</v>
      </c>
      <c r="E134" s="291">
        <f t="shared" si="202"/>
        <v>0</v>
      </c>
      <c r="F134" s="291">
        <f t="shared" si="202"/>
        <v>0</v>
      </c>
      <c r="G134" s="291">
        <f t="shared" ref="G134:I134" si="203">G140</f>
        <v>200</v>
      </c>
      <c r="H134" s="291">
        <f t="shared" si="203"/>
        <v>200</v>
      </c>
      <c r="I134" s="291">
        <f t="shared" si="203"/>
        <v>48</v>
      </c>
      <c r="J134" s="173">
        <f t="shared" ref="J134:J137" si="204">I134/H134</f>
        <v>0.24</v>
      </c>
      <c r="K134" s="291">
        <f t="shared" ref="K134:N134" si="205">K140</f>
        <v>39</v>
      </c>
      <c r="L134" s="164">
        <f t="shared" si="193"/>
        <v>0.2</v>
      </c>
      <c r="M134" s="218">
        <f t="shared" si="194"/>
        <v>0.81</v>
      </c>
      <c r="N134" s="291">
        <f t="shared" si="205"/>
        <v>200</v>
      </c>
      <c r="O134" s="291">
        <f t="shared" si="126"/>
        <v>0</v>
      </c>
      <c r="P134" s="164">
        <f t="shared" si="168"/>
        <v>1</v>
      </c>
      <c r="Q134" s="17" t="e">
        <f>D134+H134-N134-#REF!</f>
        <v>#REF!</v>
      </c>
      <c r="R134" s="291">
        <f t="shared" si="125"/>
        <v>9</v>
      </c>
      <c r="S134" s="152"/>
    </row>
    <row r="135" spans="1:19" s="49" customFormat="1" ht="29.25" customHeight="1" x14ac:dyDescent="0.35">
      <c r="A135" s="212"/>
      <c r="B135" s="273" t="s">
        <v>21</v>
      </c>
      <c r="C135" s="273"/>
      <c r="D135" s="291">
        <f t="shared" ref="D135:F135" si="206">D487</f>
        <v>0</v>
      </c>
      <c r="E135" s="291">
        <f t="shared" si="206"/>
        <v>0</v>
      </c>
      <c r="F135" s="291">
        <f t="shared" si="206"/>
        <v>0</v>
      </c>
      <c r="G135" s="291">
        <f t="shared" ref="G135:I135" si="207">G141</f>
        <v>0</v>
      </c>
      <c r="H135" s="291">
        <f t="shared" si="207"/>
        <v>0</v>
      </c>
      <c r="I135" s="291">
        <f t="shared" si="207"/>
        <v>0</v>
      </c>
      <c r="J135" s="172" t="e">
        <f t="shared" si="204"/>
        <v>#DIV/0!</v>
      </c>
      <c r="K135" s="291">
        <f t="shared" ref="K135:N135" si="208">K141</f>
        <v>0</v>
      </c>
      <c r="L135" s="167" t="e">
        <f t="shared" si="208"/>
        <v>#DIV/0!</v>
      </c>
      <c r="M135" s="167" t="e">
        <f t="shared" si="208"/>
        <v>#DIV/0!</v>
      </c>
      <c r="N135" s="291">
        <f t="shared" si="208"/>
        <v>0</v>
      </c>
      <c r="O135" s="291">
        <f t="shared" si="126"/>
        <v>0</v>
      </c>
      <c r="P135" s="167" t="e">
        <f t="shared" si="168"/>
        <v>#DIV/0!</v>
      </c>
      <c r="Q135" s="17" t="e">
        <f>D135+H135-N135-#REF!</f>
        <v>#REF!</v>
      </c>
      <c r="R135" s="291">
        <f t="shared" si="125"/>
        <v>0</v>
      </c>
      <c r="S135" s="152"/>
    </row>
    <row r="136" spans="1:19" s="49" customFormat="1" ht="29.25" customHeight="1" x14ac:dyDescent="0.35">
      <c r="A136" s="212"/>
      <c r="B136" s="273" t="s">
        <v>24</v>
      </c>
      <c r="C136" s="273"/>
      <c r="D136" s="291">
        <f t="shared" ref="D136:F136" si="209">D488</f>
        <v>0</v>
      </c>
      <c r="E136" s="291">
        <f t="shared" si="209"/>
        <v>0</v>
      </c>
      <c r="F136" s="291">
        <f t="shared" si="209"/>
        <v>0</v>
      </c>
      <c r="G136" s="291">
        <f t="shared" ref="G136:I136" si="210">G142</f>
        <v>0</v>
      </c>
      <c r="H136" s="291">
        <f t="shared" si="210"/>
        <v>0</v>
      </c>
      <c r="I136" s="291">
        <f t="shared" si="210"/>
        <v>0</v>
      </c>
      <c r="J136" s="172" t="e">
        <f t="shared" si="204"/>
        <v>#DIV/0!</v>
      </c>
      <c r="K136" s="291">
        <f t="shared" ref="K136:N136" si="211">K142</f>
        <v>0</v>
      </c>
      <c r="L136" s="167" t="e">
        <f t="shared" si="211"/>
        <v>#DIV/0!</v>
      </c>
      <c r="M136" s="167" t="e">
        <f t="shared" si="211"/>
        <v>#DIV/0!</v>
      </c>
      <c r="N136" s="291">
        <f t="shared" si="211"/>
        <v>0</v>
      </c>
      <c r="O136" s="291">
        <f t="shared" si="126"/>
        <v>0</v>
      </c>
      <c r="P136" s="167" t="e">
        <f t="shared" si="168"/>
        <v>#DIV/0!</v>
      </c>
      <c r="Q136" s="17" t="e">
        <f>D136+H136-N136-#REF!</f>
        <v>#REF!</v>
      </c>
      <c r="R136" s="291">
        <f t="shared" si="125"/>
        <v>0</v>
      </c>
      <c r="S136" s="152"/>
    </row>
    <row r="137" spans="1:19" s="49" customFormat="1" ht="29.25" customHeight="1" x14ac:dyDescent="0.35">
      <c r="A137" s="213"/>
      <c r="B137" s="273" t="s">
        <v>11</v>
      </c>
      <c r="C137" s="273"/>
      <c r="D137" s="291">
        <f t="shared" ref="D137:F137" si="212">D489</f>
        <v>0</v>
      </c>
      <c r="E137" s="291">
        <f t="shared" si="212"/>
        <v>0</v>
      </c>
      <c r="F137" s="291">
        <f t="shared" si="212"/>
        <v>0</v>
      </c>
      <c r="G137" s="291">
        <f t="shared" ref="G137:I137" si="213">G143</f>
        <v>0</v>
      </c>
      <c r="H137" s="291">
        <f t="shared" si="213"/>
        <v>0</v>
      </c>
      <c r="I137" s="291">
        <f t="shared" si="213"/>
        <v>0</v>
      </c>
      <c r="J137" s="172" t="e">
        <f t="shared" si="204"/>
        <v>#DIV/0!</v>
      </c>
      <c r="K137" s="291">
        <f t="shared" ref="K137:N137" si="214">K143</f>
        <v>0</v>
      </c>
      <c r="L137" s="167" t="e">
        <f t="shared" si="214"/>
        <v>#DIV/0!</v>
      </c>
      <c r="M137" s="167" t="e">
        <f t="shared" si="214"/>
        <v>#DIV/0!</v>
      </c>
      <c r="N137" s="291">
        <f t="shared" si="214"/>
        <v>0</v>
      </c>
      <c r="O137" s="291">
        <f t="shared" si="126"/>
        <v>0</v>
      </c>
      <c r="P137" s="167" t="e">
        <f t="shared" si="168"/>
        <v>#DIV/0!</v>
      </c>
      <c r="Q137" s="17" t="e">
        <f>D137+H137-N137-#REF!</f>
        <v>#REF!</v>
      </c>
      <c r="R137" s="291">
        <f t="shared" si="125"/>
        <v>0</v>
      </c>
      <c r="S137" s="153"/>
    </row>
    <row r="138" spans="1:19" s="52" customFormat="1" ht="116.25" x14ac:dyDescent="0.35">
      <c r="A138" s="336" t="s">
        <v>104</v>
      </c>
      <c r="B138" s="223" t="s">
        <v>106</v>
      </c>
      <c r="C138" s="191" t="s">
        <v>17</v>
      </c>
      <c r="D138" s="51">
        <f t="shared" ref="D138" si="215">SUM(D139:D143)</f>
        <v>0</v>
      </c>
      <c r="E138" s="51">
        <f>SUM(E139:E143)</f>
        <v>0</v>
      </c>
      <c r="F138" s="51">
        <f>SUM(F139:F143)</f>
        <v>0</v>
      </c>
      <c r="G138" s="51">
        <f t="shared" ref="G138:I138" si="216">SUM(G139:G143)</f>
        <v>200</v>
      </c>
      <c r="H138" s="51">
        <f t="shared" si="216"/>
        <v>200</v>
      </c>
      <c r="I138" s="51">
        <f t="shared" si="216"/>
        <v>48</v>
      </c>
      <c r="J138" s="306">
        <f>I138/H138</f>
        <v>0.24</v>
      </c>
      <c r="K138" s="51">
        <f>SUM(K139:K143)</f>
        <v>39</v>
      </c>
      <c r="L138" s="218">
        <f t="shared" ref="L138" si="217">K138/H138</f>
        <v>0.2</v>
      </c>
      <c r="M138" s="162">
        <f t="shared" si="194"/>
        <v>0.81</v>
      </c>
      <c r="N138" s="51">
        <f>SUM(N139:N143)</f>
        <v>200</v>
      </c>
      <c r="O138" s="51">
        <f t="shared" si="126"/>
        <v>0</v>
      </c>
      <c r="P138" s="218">
        <f t="shared" si="168"/>
        <v>1</v>
      </c>
      <c r="Q138" s="51" t="e">
        <f>D138+H138-N138-#REF!</f>
        <v>#REF!</v>
      </c>
      <c r="R138" s="51">
        <f t="shared" si="125"/>
        <v>9</v>
      </c>
      <c r="S138" s="395" t="s">
        <v>379</v>
      </c>
    </row>
    <row r="139" spans="1:19" s="49" customFormat="1" ht="36.75" customHeight="1" x14ac:dyDescent="0.35">
      <c r="A139" s="212"/>
      <c r="B139" s="273" t="s">
        <v>10</v>
      </c>
      <c r="C139" s="273"/>
      <c r="D139" s="291">
        <f t="shared" ref="D139:F143" si="218">D491</f>
        <v>0</v>
      </c>
      <c r="E139" s="291">
        <f t="shared" si="218"/>
        <v>0</v>
      </c>
      <c r="F139" s="291">
        <f t="shared" si="218"/>
        <v>0</v>
      </c>
      <c r="G139" s="291"/>
      <c r="H139" s="291"/>
      <c r="I139" s="291"/>
      <c r="J139" s="172" t="e">
        <f>I139/H139</f>
        <v>#DIV/0!</v>
      </c>
      <c r="K139" s="291"/>
      <c r="L139" s="163" t="e">
        <f t="shared" ref="L139:L143" si="219">K139/H139</f>
        <v>#DIV/0!</v>
      </c>
      <c r="M139" s="163" t="e">
        <f t="shared" ref="M139:M143" si="220">K139/I139</f>
        <v>#DIV/0!</v>
      </c>
      <c r="N139" s="291"/>
      <c r="O139" s="291">
        <f t="shared" si="126"/>
        <v>0</v>
      </c>
      <c r="P139" s="163" t="e">
        <f t="shared" si="168"/>
        <v>#DIV/0!</v>
      </c>
      <c r="Q139" s="17" t="e">
        <f>D139+H139-N139-#REF!</f>
        <v>#REF!</v>
      </c>
      <c r="R139" s="291">
        <f t="shared" si="125"/>
        <v>0</v>
      </c>
      <c r="S139" s="396"/>
    </row>
    <row r="140" spans="1:19" s="49" customFormat="1" ht="29.25" customHeight="1" x14ac:dyDescent="0.35">
      <c r="A140" s="212"/>
      <c r="B140" s="273" t="s">
        <v>8</v>
      </c>
      <c r="C140" s="273"/>
      <c r="D140" s="291">
        <f t="shared" si="218"/>
        <v>0</v>
      </c>
      <c r="E140" s="291">
        <f t="shared" si="218"/>
        <v>0</v>
      </c>
      <c r="F140" s="291">
        <f t="shared" si="218"/>
        <v>0</v>
      </c>
      <c r="G140" s="291">
        <v>200</v>
      </c>
      <c r="H140" s="291">
        <v>200</v>
      </c>
      <c r="I140" s="291">
        <v>48</v>
      </c>
      <c r="J140" s="173">
        <f t="shared" ref="J140:J149" si="221">I140/H140</f>
        <v>0.24</v>
      </c>
      <c r="K140" s="291">
        <v>39</v>
      </c>
      <c r="L140" s="164">
        <f t="shared" si="219"/>
        <v>0.2</v>
      </c>
      <c r="M140" s="164">
        <f t="shared" si="220"/>
        <v>0.81</v>
      </c>
      <c r="N140" s="291">
        <f>H140</f>
        <v>200</v>
      </c>
      <c r="O140" s="291">
        <f t="shared" si="126"/>
        <v>0</v>
      </c>
      <c r="P140" s="164">
        <f t="shared" si="168"/>
        <v>1</v>
      </c>
      <c r="Q140" s="17" t="e">
        <f>D140+H140-N140-#REF!</f>
        <v>#REF!</v>
      </c>
      <c r="R140" s="291">
        <f t="shared" si="125"/>
        <v>9</v>
      </c>
      <c r="S140" s="396"/>
    </row>
    <row r="141" spans="1:19" s="49" customFormat="1" ht="29.25" customHeight="1" x14ac:dyDescent="0.35">
      <c r="A141" s="212"/>
      <c r="B141" s="273" t="s">
        <v>21</v>
      </c>
      <c r="C141" s="273"/>
      <c r="D141" s="291">
        <f t="shared" si="218"/>
        <v>0</v>
      </c>
      <c r="E141" s="291">
        <f t="shared" si="218"/>
        <v>0</v>
      </c>
      <c r="F141" s="291">
        <f t="shared" si="218"/>
        <v>0</v>
      </c>
      <c r="G141" s="291"/>
      <c r="H141" s="291"/>
      <c r="I141" s="291"/>
      <c r="J141" s="172" t="e">
        <f t="shared" si="221"/>
        <v>#DIV/0!</v>
      </c>
      <c r="K141" s="291"/>
      <c r="L141" s="163" t="e">
        <f t="shared" si="219"/>
        <v>#DIV/0!</v>
      </c>
      <c r="M141" s="163" t="e">
        <f t="shared" si="220"/>
        <v>#DIV/0!</v>
      </c>
      <c r="N141" s="291">
        <f>N493</f>
        <v>0</v>
      </c>
      <c r="O141" s="291">
        <f t="shared" si="126"/>
        <v>0</v>
      </c>
      <c r="P141" s="163" t="e">
        <f t="shared" si="168"/>
        <v>#DIV/0!</v>
      </c>
      <c r="Q141" s="17" t="e">
        <f>D141+H141-N141-#REF!</f>
        <v>#REF!</v>
      </c>
      <c r="R141" s="291">
        <f t="shared" si="125"/>
        <v>0</v>
      </c>
      <c r="S141" s="396"/>
    </row>
    <row r="142" spans="1:19" s="49" customFormat="1" ht="29.25" customHeight="1" x14ac:dyDescent="0.35">
      <c r="A142" s="212"/>
      <c r="B142" s="273" t="s">
        <v>24</v>
      </c>
      <c r="C142" s="273"/>
      <c r="D142" s="291">
        <f t="shared" si="218"/>
        <v>0</v>
      </c>
      <c r="E142" s="291">
        <f t="shared" si="218"/>
        <v>0</v>
      </c>
      <c r="F142" s="291">
        <f t="shared" si="218"/>
        <v>0</v>
      </c>
      <c r="G142" s="291"/>
      <c r="H142" s="291"/>
      <c r="I142" s="291"/>
      <c r="J142" s="172" t="e">
        <f t="shared" si="221"/>
        <v>#DIV/0!</v>
      </c>
      <c r="K142" s="291"/>
      <c r="L142" s="163" t="e">
        <f t="shared" si="219"/>
        <v>#DIV/0!</v>
      </c>
      <c r="M142" s="163" t="e">
        <f t="shared" si="220"/>
        <v>#DIV/0!</v>
      </c>
      <c r="N142" s="291"/>
      <c r="O142" s="291">
        <f t="shared" si="126"/>
        <v>0</v>
      </c>
      <c r="P142" s="163" t="e">
        <f t="shared" si="168"/>
        <v>#DIV/0!</v>
      </c>
      <c r="Q142" s="17" t="e">
        <f>D142+H142-N142-#REF!</f>
        <v>#REF!</v>
      </c>
      <c r="R142" s="291">
        <f t="shared" si="125"/>
        <v>0</v>
      </c>
      <c r="S142" s="396"/>
    </row>
    <row r="143" spans="1:19" s="49" customFormat="1" ht="29.25" customHeight="1" x14ac:dyDescent="0.35">
      <c r="A143" s="213"/>
      <c r="B143" s="273" t="s">
        <v>11</v>
      </c>
      <c r="C143" s="273"/>
      <c r="D143" s="291">
        <f t="shared" si="218"/>
        <v>0</v>
      </c>
      <c r="E143" s="291">
        <f t="shared" si="218"/>
        <v>0</v>
      </c>
      <c r="F143" s="291">
        <f t="shared" si="218"/>
        <v>0</v>
      </c>
      <c r="G143" s="291"/>
      <c r="H143" s="291"/>
      <c r="I143" s="291"/>
      <c r="J143" s="172" t="e">
        <f t="shared" si="221"/>
        <v>#DIV/0!</v>
      </c>
      <c r="K143" s="291"/>
      <c r="L143" s="163" t="e">
        <f t="shared" si="219"/>
        <v>#DIV/0!</v>
      </c>
      <c r="M143" s="163" t="e">
        <f t="shared" si="220"/>
        <v>#DIV/0!</v>
      </c>
      <c r="N143" s="291"/>
      <c r="O143" s="291">
        <f t="shared" si="126"/>
        <v>0</v>
      </c>
      <c r="P143" s="163" t="e">
        <f t="shared" si="168"/>
        <v>#DIV/0!</v>
      </c>
      <c r="Q143" s="17" t="e">
        <f>D143+H143-N143-#REF!</f>
        <v>#REF!</v>
      </c>
      <c r="R143" s="291">
        <f t="shared" si="125"/>
        <v>0</v>
      </c>
      <c r="S143" s="397"/>
    </row>
    <row r="144" spans="1:19" s="14" customFormat="1" ht="142.5" customHeight="1" x14ac:dyDescent="0.25">
      <c r="A144" s="285" t="s">
        <v>27</v>
      </c>
      <c r="B144" s="65" t="s">
        <v>470</v>
      </c>
      <c r="C144" s="65" t="s">
        <v>9</v>
      </c>
      <c r="D144" s="66" t="e">
        <f>D146+D147+D148+#REF!+D149</f>
        <v>#REF!</v>
      </c>
      <c r="E144" s="66" t="e">
        <f>E146+E147+E148+#REF!+E149</f>
        <v>#REF!</v>
      </c>
      <c r="F144" s="66" t="e">
        <f>F146+F147+F148+#REF!+F149</f>
        <v>#REF!</v>
      </c>
      <c r="G144" s="66">
        <f>SUM(G145:G149)</f>
        <v>1500</v>
      </c>
      <c r="H144" s="66">
        <f>H150</f>
        <v>1500</v>
      </c>
      <c r="I144" s="66">
        <f>I150</f>
        <v>1500</v>
      </c>
      <c r="J144" s="68">
        <f t="shared" si="221"/>
        <v>1</v>
      </c>
      <c r="K144" s="66">
        <f>K150</f>
        <v>267</v>
      </c>
      <c r="L144" s="69">
        <f>K144/H144</f>
        <v>0.18</v>
      </c>
      <c r="M144" s="69">
        <f>K144/I144</f>
        <v>0.18</v>
      </c>
      <c r="N144" s="66">
        <f>N150</f>
        <v>1500</v>
      </c>
      <c r="O144" s="66"/>
      <c r="P144" s="69">
        <f t="shared" si="168"/>
        <v>1</v>
      </c>
      <c r="Q144" s="37" t="e">
        <f>SUM(Q145:Q149)</f>
        <v>#REF!</v>
      </c>
      <c r="R144" s="17">
        <f t="shared" si="125"/>
        <v>1233</v>
      </c>
      <c r="S144" s="407" t="s">
        <v>357</v>
      </c>
    </row>
    <row r="145" spans="1:19" s="16" customFormat="1" ht="27" customHeight="1" x14ac:dyDescent="0.25">
      <c r="A145" s="80"/>
      <c r="B145" s="81" t="s">
        <v>10</v>
      </c>
      <c r="C145" s="70"/>
      <c r="D145" s="32"/>
      <c r="E145" s="32"/>
      <c r="F145" s="32"/>
      <c r="G145" s="66">
        <f>G151</f>
        <v>0</v>
      </c>
      <c r="H145" s="66">
        <f t="shared" ref="H145:I145" si="222">H151</f>
        <v>0</v>
      </c>
      <c r="I145" s="66">
        <f t="shared" si="222"/>
        <v>0</v>
      </c>
      <c r="J145" s="103" t="e">
        <f t="shared" si="221"/>
        <v>#DIV/0!</v>
      </c>
      <c r="K145" s="66">
        <f t="shared" ref="K145:K149" si="223">K151</f>
        <v>0</v>
      </c>
      <c r="L145" s="104" t="e">
        <f>K145/H145</f>
        <v>#DIV/0!</v>
      </c>
      <c r="M145" s="104" t="e">
        <f>K145/I145</f>
        <v>#DIV/0!</v>
      </c>
      <c r="N145" s="66">
        <f t="shared" ref="N145:N149" si="224">N151</f>
        <v>0</v>
      </c>
      <c r="O145" s="32"/>
      <c r="P145" s="101" t="e">
        <f t="shared" si="168"/>
        <v>#DIV/0!</v>
      </c>
      <c r="Q145" s="47" t="e">
        <f>Q893</f>
        <v>#REF!</v>
      </c>
      <c r="R145" s="291">
        <f t="shared" si="125"/>
        <v>0</v>
      </c>
      <c r="S145" s="408"/>
    </row>
    <row r="146" spans="1:19" s="16" customFormat="1" ht="27" customHeight="1" x14ac:dyDescent="0.25">
      <c r="A146" s="80"/>
      <c r="B146" s="81" t="s">
        <v>8</v>
      </c>
      <c r="C146" s="70"/>
      <c r="D146" s="32" t="e">
        <f>D894+#REF!</f>
        <v>#REF!</v>
      </c>
      <c r="E146" s="32" t="e">
        <f>E894+#REF!</f>
        <v>#REF!</v>
      </c>
      <c r="F146" s="32" t="e">
        <f>F894+#REF!</f>
        <v>#REF!</v>
      </c>
      <c r="G146" s="66">
        <f t="shared" ref="G146:I146" si="225">G152</f>
        <v>1500</v>
      </c>
      <c r="H146" s="66">
        <f t="shared" si="225"/>
        <v>1500</v>
      </c>
      <c r="I146" s="66">
        <f t="shared" si="225"/>
        <v>1500</v>
      </c>
      <c r="J146" s="88">
        <f t="shared" si="221"/>
        <v>1</v>
      </c>
      <c r="K146" s="66">
        <f t="shared" si="223"/>
        <v>267</v>
      </c>
      <c r="L146" s="89">
        <f>K146/H146</f>
        <v>0.18</v>
      </c>
      <c r="M146" s="104">
        <f t="shared" ref="M146:M149" si="226">K146/I146</f>
        <v>0.18</v>
      </c>
      <c r="N146" s="66">
        <f t="shared" si="224"/>
        <v>1500</v>
      </c>
      <c r="O146" s="32"/>
      <c r="P146" s="71">
        <f t="shared" si="168"/>
        <v>1</v>
      </c>
      <c r="Q146" s="47" t="e">
        <f>Q894</f>
        <v>#REF!</v>
      </c>
      <c r="R146" s="291">
        <f t="shared" si="125"/>
        <v>1233</v>
      </c>
      <c r="S146" s="408"/>
    </row>
    <row r="147" spans="1:19" s="16" customFormat="1" ht="27" customHeight="1" x14ac:dyDescent="0.25">
      <c r="A147" s="80"/>
      <c r="B147" s="81" t="s">
        <v>21</v>
      </c>
      <c r="C147" s="70"/>
      <c r="D147" s="32"/>
      <c r="E147" s="32"/>
      <c r="F147" s="32"/>
      <c r="G147" s="66">
        <f t="shared" ref="G147:I147" si="227">G153</f>
        <v>0</v>
      </c>
      <c r="H147" s="66">
        <f t="shared" si="227"/>
        <v>0</v>
      </c>
      <c r="I147" s="66">
        <f t="shared" si="227"/>
        <v>0</v>
      </c>
      <c r="J147" s="98" t="e">
        <f t="shared" si="221"/>
        <v>#DIV/0!</v>
      </c>
      <c r="K147" s="270">
        <f t="shared" si="223"/>
        <v>0</v>
      </c>
      <c r="L147" s="104" t="e">
        <f t="shared" ref="L147:L152" si="228">K147/H147</f>
        <v>#DIV/0!</v>
      </c>
      <c r="M147" s="104" t="e">
        <f t="shared" si="226"/>
        <v>#DIV/0!</v>
      </c>
      <c r="N147" s="66">
        <f t="shared" si="224"/>
        <v>0</v>
      </c>
      <c r="O147" s="32"/>
      <c r="P147" s="101" t="e">
        <f t="shared" si="168"/>
        <v>#DIV/0!</v>
      </c>
      <c r="Q147" s="47" t="e">
        <f>Q895</f>
        <v>#REF!</v>
      </c>
      <c r="R147" s="291">
        <f t="shared" si="125"/>
        <v>0</v>
      </c>
      <c r="S147" s="408"/>
    </row>
    <row r="148" spans="1:19" s="16" customFormat="1" ht="27" customHeight="1" x14ac:dyDescent="0.25">
      <c r="A148" s="80"/>
      <c r="B148" s="70" t="s">
        <v>24</v>
      </c>
      <c r="C148" s="70"/>
      <c r="D148" s="32"/>
      <c r="E148" s="32"/>
      <c r="F148" s="32"/>
      <c r="G148" s="66">
        <f t="shared" ref="G148:I148" si="229">G154</f>
        <v>0</v>
      </c>
      <c r="H148" s="66">
        <f t="shared" si="229"/>
        <v>0</v>
      </c>
      <c r="I148" s="66">
        <f t="shared" si="229"/>
        <v>0</v>
      </c>
      <c r="J148" s="103" t="e">
        <f t="shared" si="221"/>
        <v>#DIV/0!</v>
      </c>
      <c r="K148" s="66">
        <f t="shared" si="223"/>
        <v>0</v>
      </c>
      <c r="L148" s="104" t="e">
        <f t="shared" si="228"/>
        <v>#DIV/0!</v>
      </c>
      <c r="M148" s="104" t="e">
        <f t="shared" si="226"/>
        <v>#DIV/0!</v>
      </c>
      <c r="N148" s="66">
        <f t="shared" si="224"/>
        <v>0</v>
      </c>
      <c r="O148" s="32"/>
      <c r="P148" s="101" t="e">
        <f t="shared" si="168"/>
        <v>#DIV/0!</v>
      </c>
      <c r="Q148" s="47" t="e">
        <f>Q896</f>
        <v>#REF!</v>
      </c>
      <c r="R148" s="291">
        <f t="shared" si="125"/>
        <v>0</v>
      </c>
      <c r="S148" s="408"/>
    </row>
    <row r="149" spans="1:19" s="16" customFormat="1" ht="27" customHeight="1" x14ac:dyDescent="0.25">
      <c r="A149" s="82"/>
      <c r="B149" s="81" t="s">
        <v>11</v>
      </c>
      <c r="C149" s="70"/>
      <c r="D149" s="32"/>
      <c r="E149" s="32"/>
      <c r="F149" s="32"/>
      <c r="G149" s="66">
        <f t="shared" ref="G149:I149" si="230">G155</f>
        <v>0</v>
      </c>
      <c r="H149" s="66">
        <f t="shared" si="230"/>
        <v>0</v>
      </c>
      <c r="I149" s="66">
        <f t="shared" si="230"/>
        <v>0</v>
      </c>
      <c r="J149" s="98" t="e">
        <f t="shared" si="221"/>
        <v>#DIV/0!</v>
      </c>
      <c r="K149" s="66">
        <f t="shared" si="223"/>
        <v>0</v>
      </c>
      <c r="L149" s="104" t="e">
        <f t="shared" si="228"/>
        <v>#DIV/0!</v>
      </c>
      <c r="M149" s="104" t="e">
        <f t="shared" si="226"/>
        <v>#DIV/0!</v>
      </c>
      <c r="N149" s="66">
        <f t="shared" si="224"/>
        <v>0</v>
      </c>
      <c r="O149" s="32"/>
      <c r="P149" s="101" t="e">
        <f t="shared" si="168"/>
        <v>#DIV/0!</v>
      </c>
      <c r="Q149" s="47" t="e">
        <f>Q898</f>
        <v>#REF!</v>
      </c>
      <c r="R149" s="291">
        <f t="shared" si="125"/>
        <v>0</v>
      </c>
      <c r="S149" s="409"/>
    </row>
    <row r="150" spans="1:19" s="132" customFormat="1" ht="46.5" x14ac:dyDescent="0.35">
      <c r="A150" s="168" t="s">
        <v>366</v>
      </c>
      <c r="B150" s="158" t="s">
        <v>318</v>
      </c>
      <c r="C150" s="158" t="s">
        <v>2</v>
      </c>
      <c r="D150" s="17">
        <f t="shared" ref="D150" si="231">SUM(D151:D155)</f>
        <v>0</v>
      </c>
      <c r="E150" s="17">
        <f>SUM(E151:E155)</f>
        <v>0</v>
      </c>
      <c r="F150" s="17">
        <f>SUM(F151:F155)</f>
        <v>0</v>
      </c>
      <c r="G150" s="62">
        <f t="shared" ref="G150:I150" si="232">SUM(G151:G155)</f>
        <v>1500</v>
      </c>
      <c r="H150" s="62">
        <f t="shared" si="232"/>
        <v>1500</v>
      </c>
      <c r="I150" s="62">
        <f t="shared" si="232"/>
        <v>1500</v>
      </c>
      <c r="J150" s="169">
        <f>I150/H150</f>
        <v>1</v>
      </c>
      <c r="K150" s="62">
        <f>SUM(K151:K155)</f>
        <v>267</v>
      </c>
      <c r="L150" s="164">
        <f t="shared" si="228"/>
        <v>0.18</v>
      </c>
      <c r="M150" s="159">
        <f t="shared" ref="M150" si="233">K150/I150</f>
        <v>0.18</v>
      </c>
      <c r="N150" s="62">
        <f t="shared" ref="N150" si="234">SUM(N151:N155)</f>
        <v>1500</v>
      </c>
      <c r="O150" s="62">
        <f t="shared" ref="O150:O161" si="235">H150-N150</f>
        <v>0</v>
      </c>
      <c r="P150" s="159">
        <f t="shared" ref="P150:P161" si="236">N150/H150</f>
        <v>1</v>
      </c>
      <c r="Q150" s="17" t="e">
        <f>D150+H150-N150-#REF!</f>
        <v>#REF!</v>
      </c>
      <c r="R150" s="17">
        <f t="shared" ref="R150:R161" si="237">I150-K150</f>
        <v>1233</v>
      </c>
      <c r="S150" s="228"/>
    </row>
    <row r="151" spans="1:19" s="49" customFormat="1" x14ac:dyDescent="0.35">
      <c r="A151" s="212"/>
      <c r="B151" s="273" t="s">
        <v>10</v>
      </c>
      <c r="C151" s="273"/>
      <c r="D151" s="291">
        <f>D401</f>
        <v>0</v>
      </c>
      <c r="E151" s="291">
        <f t="shared" ref="E151:F151" si="238">E401</f>
        <v>0</v>
      </c>
      <c r="F151" s="291">
        <f t="shared" si="238"/>
        <v>0</v>
      </c>
      <c r="G151" s="291">
        <f>G157</f>
        <v>0</v>
      </c>
      <c r="H151" s="291">
        <f t="shared" ref="H151:I151" si="239">H157</f>
        <v>0</v>
      </c>
      <c r="I151" s="291">
        <f t="shared" si="239"/>
        <v>0</v>
      </c>
      <c r="J151" s="172" t="e">
        <f>I151/H151</f>
        <v>#DIV/0!</v>
      </c>
      <c r="K151" s="291">
        <f t="shared" ref="K151:N151" si="240">K157</f>
        <v>0</v>
      </c>
      <c r="L151" s="163" t="e">
        <f t="shared" si="228"/>
        <v>#DIV/0!</v>
      </c>
      <c r="M151" s="167" t="e">
        <f t="shared" si="240"/>
        <v>#DIV/0!</v>
      </c>
      <c r="N151" s="291">
        <f t="shared" si="240"/>
        <v>0</v>
      </c>
      <c r="O151" s="291">
        <f t="shared" si="235"/>
        <v>0</v>
      </c>
      <c r="P151" s="167" t="e">
        <f t="shared" si="236"/>
        <v>#DIV/0!</v>
      </c>
      <c r="Q151" s="17" t="e">
        <f>D151+H151-N151-#REF!</f>
        <v>#REF!</v>
      </c>
      <c r="R151" s="291">
        <f t="shared" si="237"/>
        <v>0</v>
      </c>
      <c r="S151" s="152"/>
    </row>
    <row r="152" spans="1:19" s="49" customFormat="1" x14ac:dyDescent="0.35">
      <c r="A152" s="212"/>
      <c r="B152" s="273" t="s">
        <v>8</v>
      </c>
      <c r="C152" s="273"/>
      <c r="D152" s="291">
        <f t="shared" ref="D152:F152" si="241">D504</f>
        <v>0</v>
      </c>
      <c r="E152" s="291">
        <f t="shared" si="241"/>
        <v>0</v>
      </c>
      <c r="F152" s="291">
        <f t="shared" si="241"/>
        <v>0</v>
      </c>
      <c r="G152" s="291">
        <f t="shared" ref="G152:I152" si="242">G158</f>
        <v>1500</v>
      </c>
      <c r="H152" s="291">
        <f t="shared" si="242"/>
        <v>1500</v>
      </c>
      <c r="I152" s="291">
        <f t="shared" si="242"/>
        <v>1500</v>
      </c>
      <c r="J152" s="173">
        <f t="shared" ref="J152:J155" si="243">I152/H152</f>
        <v>1</v>
      </c>
      <c r="K152" s="291">
        <f t="shared" ref="K152:N152" si="244">K158</f>
        <v>267</v>
      </c>
      <c r="L152" s="164">
        <f t="shared" si="228"/>
        <v>0.18</v>
      </c>
      <c r="M152" s="164">
        <f t="shared" ref="M152" si="245">K152/I152</f>
        <v>0.18</v>
      </c>
      <c r="N152" s="291">
        <f t="shared" si="244"/>
        <v>1500</v>
      </c>
      <c r="O152" s="291">
        <f t="shared" si="235"/>
        <v>0</v>
      </c>
      <c r="P152" s="164">
        <f t="shared" si="236"/>
        <v>1</v>
      </c>
      <c r="Q152" s="17" t="e">
        <f>D152+H152-N152-#REF!</f>
        <v>#REF!</v>
      </c>
      <c r="R152" s="291">
        <f t="shared" si="237"/>
        <v>1233</v>
      </c>
      <c r="S152" s="152"/>
    </row>
    <row r="153" spans="1:19" s="49" customFormat="1" x14ac:dyDescent="0.35">
      <c r="A153" s="212"/>
      <c r="B153" s="273" t="s">
        <v>21</v>
      </c>
      <c r="C153" s="273"/>
      <c r="D153" s="291">
        <f t="shared" ref="D153:F153" si="246">D505</f>
        <v>0</v>
      </c>
      <c r="E153" s="291">
        <f t="shared" si="246"/>
        <v>0</v>
      </c>
      <c r="F153" s="291">
        <f t="shared" si="246"/>
        <v>0</v>
      </c>
      <c r="G153" s="291">
        <f t="shared" ref="G153:I153" si="247">G159</f>
        <v>0</v>
      </c>
      <c r="H153" s="291">
        <f t="shared" si="247"/>
        <v>0</v>
      </c>
      <c r="I153" s="291">
        <f t="shared" si="247"/>
        <v>0</v>
      </c>
      <c r="J153" s="172" t="e">
        <f t="shared" si="243"/>
        <v>#DIV/0!</v>
      </c>
      <c r="K153" s="291">
        <f t="shared" ref="K153:N153" si="248">K159</f>
        <v>0</v>
      </c>
      <c r="L153" s="167" t="e">
        <f t="shared" si="248"/>
        <v>#DIV/0!</v>
      </c>
      <c r="M153" s="167" t="e">
        <f t="shared" si="248"/>
        <v>#DIV/0!</v>
      </c>
      <c r="N153" s="291">
        <f t="shared" si="248"/>
        <v>0</v>
      </c>
      <c r="O153" s="291">
        <f t="shared" si="235"/>
        <v>0</v>
      </c>
      <c r="P153" s="167" t="e">
        <f t="shared" si="236"/>
        <v>#DIV/0!</v>
      </c>
      <c r="Q153" s="17" t="e">
        <f>D153+H153-N153-#REF!</f>
        <v>#REF!</v>
      </c>
      <c r="R153" s="291">
        <f t="shared" si="237"/>
        <v>0</v>
      </c>
      <c r="S153" s="152"/>
    </row>
    <row r="154" spans="1:19" s="49" customFormat="1" x14ac:dyDescent="0.35">
      <c r="A154" s="212"/>
      <c r="B154" s="273" t="s">
        <v>24</v>
      </c>
      <c r="C154" s="273"/>
      <c r="D154" s="291">
        <f t="shared" ref="D154:F154" si="249">D506</f>
        <v>0</v>
      </c>
      <c r="E154" s="291">
        <f t="shared" si="249"/>
        <v>0</v>
      </c>
      <c r="F154" s="291">
        <f t="shared" si="249"/>
        <v>0</v>
      </c>
      <c r="G154" s="291">
        <f t="shared" ref="G154:I154" si="250">G160</f>
        <v>0</v>
      </c>
      <c r="H154" s="291">
        <f t="shared" si="250"/>
        <v>0</v>
      </c>
      <c r="I154" s="291">
        <f t="shared" si="250"/>
        <v>0</v>
      </c>
      <c r="J154" s="172" t="e">
        <f t="shared" si="243"/>
        <v>#DIV/0!</v>
      </c>
      <c r="K154" s="291">
        <f t="shared" ref="K154:N154" si="251">K160</f>
        <v>0</v>
      </c>
      <c r="L154" s="167" t="e">
        <f t="shared" si="251"/>
        <v>#DIV/0!</v>
      </c>
      <c r="M154" s="167" t="e">
        <f t="shared" si="251"/>
        <v>#DIV/0!</v>
      </c>
      <c r="N154" s="291">
        <f t="shared" si="251"/>
        <v>0</v>
      </c>
      <c r="O154" s="291">
        <f t="shared" si="235"/>
        <v>0</v>
      </c>
      <c r="P154" s="167" t="e">
        <f t="shared" si="236"/>
        <v>#DIV/0!</v>
      </c>
      <c r="Q154" s="17" t="e">
        <f>D154+H154-N154-#REF!</f>
        <v>#REF!</v>
      </c>
      <c r="R154" s="291">
        <f t="shared" si="237"/>
        <v>0</v>
      </c>
      <c r="S154" s="152"/>
    </row>
    <row r="155" spans="1:19" s="49" customFormat="1" x14ac:dyDescent="0.35">
      <c r="A155" s="213"/>
      <c r="B155" s="273" t="s">
        <v>11</v>
      </c>
      <c r="C155" s="273"/>
      <c r="D155" s="291">
        <f t="shared" ref="D155:F155" si="252">D507</f>
        <v>0</v>
      </c>
      <c r="E155" s="291">
        <f t="shared" si="252"/>
        <v>0</v>
      </c>
      <c r="F155" s="291">
        <f t="shared" si="252"/>
        <v>0</v>
      </c>
      <c r="G155" s="291">
        <f t="shared" ref="G155:I155" si="253">G161</f>
        <v>0</v>
      </c>
      <c r="H155" s="291">
        <f t="shared" si="253"/>
        <v>0</v>
      </c>
      <c r="I155" s="291">
        <f t="shared" si="253"/>
        <v>0</v>
      </c>
      <c r="J155" s="172" t="e">
        <f t="shared" si="243"/>
        <v>#DIV/0!</v>
      </c>
      <c r="K155" s="291">
        <f t="shared" ref="K155:N155" si="254">K161</f>
        <v>0</v>
      </c>
      <c r="L155" s="167" t="e">
        <f t="shared" si="254"/>
        <v>#DIV/0!</v>
      </c>
      <c r="M155" s="167" t="e">
        <f t="shared" si="254"/>
        <v>#DIV/0!</v>
      </c>
      <c r="N155" s="291">
        <f t="shared" si="254"/>
        <v>0</v>
      </c>
      <c r="O155" s="291">
        <f t="shared" si="235"/>
        <v>0</v>
      </c>
      <c r="P155" s="167" t="e">
        <f t="shared" si="236"/>
        <v>#DIV/0!</v>
      </c>
      <c r="Q155" s="17" t="e">
        <f>D155+H155-N155-#REF!</f>
        <v>#REF!</v>
      </c>
      <c r="R155" s="291">
        <f t="shared" si="237"/>
        <v>0</v>
      </c>
      <c r="S155" s="153"/>
    </row>
    <row r="156" spans="1:19" s="52" customFormat="1" ht="117" customHeight="1" x14ac:dyDescent="0.35">
      <c r="A156" s="336" t="s">
        <v>367</v>
      </c>
      <c r="B156" s="223" t="s">
        <v>347</v>
      </c>
      <c r="C156" s="191" t="s">
        <v>17</v>
      </c>
      <c r="D156" s="51">
        <f t="shared" ref="D156" si="255">SUM(D157:D161)</f>
        <v>0</v>
      </c>
      <c r="E156" s="51">
        <f>SUM(E157:E161)</f>
        <v>0</v>
      </c>
      <c r="F156" s="51">
        <f>SUM(F157:F161)</f>
        <v>0</v>
      </c>
      <c r="G156" s="51">
        <f t="shared" ref="G156:I156" si="256">SUM(G157:G161)</f>
        <v>1500</v>
      </c>
      <c r="H156" s="51">
        <f t="shared" si="256"/>
        <v>1500</v>
      </c>
      <c r="I156" s="51">
        <f t="shared" si="256"/>
        <v>1500</v>
      </c>
      <c r="J156" s="306">
        <f>I156/H156</f>
        <v>1</v>
      </c>
      <c r="K156" s="51">
        <f>SUM(K157:K161)</f>
        <v>267</v>
      </c>
      <c r="L156" s="164">
        <f t="shared" ref="L156:L161" si="257">K156/H156</f>
        <v>0.18</v>
      </c>
      <c r="M156" s="162">
        <f t="shared" ref="M156:M161" si="258">K156/I156</f>
        <v>0.18</v>
      </c>
      <c r="N156" s="51">
        <f>SUM(N157:N161)</f>
        <v>1500</v>
      </c>
      <c r="O156" s="51">
        <f t="shared" si="235"/>
        <v>0</v>
      </c>
      <c r="P156" s="218">
        <f t="shared" si="236"/>
        <v>1</v>
      </c>
      <c r="Q156" s="51" t="e">
        <f>D156+H156-N156-#REF!</f>
        <v>#REF!</v>
      </c>
      <c r="R156" s="51">
        <f t="shared" si="237"/>
        <v>1233</v>
      </c>
      <c r="S156" s="229" t="s">
        <v>406</v>
      </c>
    </row>
    <row r="157" spans="1:19" s="49" customFormat="1" ht="29.25" customHeight="1" x14ac:dyDescent="0.35">
      <c r="A157" s="212"/>
      <c r="B157" s="273" t="s">
        <v>10</v>
      </c>
      <c r="C157" s="273"/>
      <c r="D157" s="291">
        <f t="shared" ref="D157:F157" si="259">D509</f>
        <v>0</v>
      </c>
      <c r="E157" s="291">
        <f t="shared" si="259"/>
        <v>0</v>
      </c>
      <c r="F157" s="291">
        <f t="shared" si="259"/>
        <v>0</v>
      </c>
      <c r="G157" s="291"/>
      <c r="H157" s="291"/>
      <c r="I157" s="291"/>
      <c r="J157" s="172" t="e">
        <f>I157/H157</f>
        <v>#DIV/0!</v>
      </c>
      <c r="K157" s="291"/>
      <c r="L157" s="163" t="e">
        <f t="shared" si="257"/>
        <v>#DIV/0!</v>
      </c>
      <c r="M157" s="163" t="e">
        <f t="shared" si="258"/>
        <v>#DIV/0!</v>
      </c>
      <c r="N157" s="291"/>
      <c r="O157" s="291">
        <f t="shared" si="235"/>
        <v>0</v>
      </c>
      <c r="P157" s="163" t="e">
        <f t="shared" si="236"/>
        <v>#DIV/0!</v>
      </c>
      <c r="Q157" s="17" t="e">
        <f>D157+H157-N157-#REF!</f>
        <v>#REF!</v>
      </c>
      <c r="R157" s="291">
        <f t="shared" si="237"/>
        <v>0</v>
      </c>
      <c r="S157" s="244"/>
    </row>
    <row r="158" spans="1:19" s="49" customFormat="1" ht="29.25" customHeight="1" x14ac:dyDescent="0.35">
      <c r="A158" s="212"/>
      <c r="B158" s="273" t="s">
        <v>8</v>
      </c>
      <c r="C158" s="273"/>
      <c r="D158" s="291">
        <f t="shared" ref="D158:F158" si="260">D510</f>
        <v>0</v>
      </c>
      <c r="E158" s="291">
        <f t="shared" si="260"/>
        <v>0</v>
      </c>
      <c r="F158" s="291">
        <f t="shared" si="260"/>
        <v>0</v>
      </c>
      <c r="G158" s="291">
        <v>1500</v>
      </c>
      <c r="H158" s="291">
        <v>1500</v>
      </c>
      <c r="I158" s="291">
        <v>1500</v>
      </c>
      <c r="J158" s="173">
        <f t="shared" ref="J158:J161" si="261">I158/H158</f>
        <v>1</v>
      </c>
      <c r="K158" s="291">
        <v>267</v>
      </c>
      <c r="L158" s="164">
        <f t="shared" si="257"/>
        <v>0.18</v>
      </c>
      <c r="M158" s="164">
        <f t="shared" si="258"/>
        <v>0.18</v>
      </c>
      <c r="N158" s="291">
        <f>H158</f>
        <v>1500</v>
      </c>
      <c r="O158" s="291">
        <f t="shared" si="235"/>
        <v>0</v>
      </c>
      <c r="P158" s="164">
        <f t="shared" si="236"/>
        <v>1</v>
      </c>
      <c r="Q158" s="17" t="e">
        <f>D158+H158-N158-#REF!</f>
        <v>#REF!</v>
      </c>
      <c r="R158" s="291">
        <f t="shared" si="237"/>
        <v>1233</v>
      </c>
      <c r="S158" s="244"/>
    </row>
    <row r="159" spans="1:19" s="49" customFormat="1" ht="29.25" customHeight="1" x14ac:dyDescent="0.35">
      <c r="A159" s="212"/>
      <c r="B159" s="273" t="s">
        <v>21</v>
      </c>
      <c r="C159" s="273"/>
      <c r="D159" s="291">
        <f t="shared" ref="D159:F159" si="262">D511</f>
        <v>0</v>
      </c>
      <c r="E159" s="291">
        <f t="shared" si="262"/>
        <v>0</v>
      </c>
      <c r="F159" s="291">
        <f t="shared" si="262"/>
        <v>0</v>
      </c>
      <c r="G159" s="291"/>
      <c r="H159" s="291"/>
      <c r="I159" s="291"/>
      <c r="J159" s="172" t="e">
        <f t="shared" si="261"/>
        <v>#DIV/0!</v>
      </c>
      <c r="K159" s="291"/>
      <c r="L159" s="163" t="e">
        <f t="shared" si="257"/>
        <v>#DIV/0!</v>
      </c>
      <c r="M159" s="163" t="e">
        <f t="shared" si="258"/>
        <v>#DIV/0!</v>
      </c>
      <c r="N159" s="291">
        <f>N511</f>
        <v>0</v>
      </c>
      <c r="O159" s="291">
        <f t="shared" si="235"/>
        <v>0</v>
      </c>
      <c r="P159" s="163" t="e">
        <f t="shared" si="236"/>
        <v>#DIV/0!</v>
      </c>
      <c r="Q159" s="17" t="e">
        <f>D159+H159-N159-#REF!</f>
        <v>#REF!</v>
      </c>
      <c r="R159" s="291">
        <f t="shared" si="237"/>
        <v>0</v>
      </c>
      <c r="S159" s="244"/>
    </row>
    <row r="160" spans="1:19" s="49" customFormat="1" ht="29.25" customHeight="1" x14ac:dyDescent="0.35">
      <c r="A160" s="212"/>
      <c r="B160" s="273" t="s">
        <v>24</v>
      </c>
      <c r="C160" s="273"/>
      <c r="D160" s="291">
        <f t="shared" ref="D160:F160" si="263">D512</f>
        <v>0</v>
      </c>
      <c r="E160" s="291">
        <f t="shared" si="263"/>
        <v>0</v>
      </c>
      <c r="F160" s="291">
        <f t="shared" si="263"/>
        <v>0</v>
      </c>
      <c r="G160" s="291"/>
      <c r="H160" s="291"/>
      <c r="I160" s="291"/>
      <c r="J160" s="172" t="e">
        <f t="shared" si="261"/>
        <v>#DIV/0!</v>
      </c>
      <c r="K160" s="291"/>
      <c r="L160" s="163" t="e">
        <f t="shared" si="257"/>
        <v>#DIV/0!</v>
      </c>
      <c r="M160" s="163" t="e">
        <f t="shared" si="258"/>
        <v>#DIV/0!</v>
      </c>
      <c r="N160" s="291"/>
      <c r="O160" s="291">
        <f t="shared" si="235"/>
        <v>0</v>
      </c>
      <c r="P160" s="163" t="e">
        <f t="shared" si="236"/>
        <v>#DIV/0!</v>
      </c>
      <c r="Q160" s="17" t="e">
        <f>D160+H160-N160-#REF!</f>
        <v>#REF!</v>
      </c>
      <c r="R160" s="291">
        <f t="shared" si="237"/>
        <v>0</v>
      </c>
      <c r="S160" s="244"/>
    </row>
    <row r="161" spans="1:19" s="49" customFormat="1" ht="29.25" customHeight="1" x14ac:dyDescent="0.35">
      <c r="A161" s="213"/>
      <c r="B161" s="273" t="s">
        <v>11</v>
      </c>
      <c r="C161" s="273"/>
      <c r="D161" s="291">
        <f t="shared" ref="D161:F161" si="264">D513</f>
        <v>0</v>
      </c>
      <c r="E161" s="291">
        <f t="shared" si="264"/>
        <v>0</v>
      </c>
      <c r="F161" s="291">
        <f t="shared" si="264"/>
        <v>0</v>
      </c>
      <c r="G161" s="291"/>
      <c r="H161" s="291"/>
      <c r="I161" s="291"/>
      <c r="J161" s="172" t="e">
        <f t="shared" si="261"/>
        <v>#DIV/0!</v>
      </c>
      <c r="K161" s="291"/>
      <c r="L161" s="163" t="e">
        <f t="shared" si="257"/>
        <v>#DIV/0!</v>
      </c>
      <c r="M161" s="163" t="e">
        <f t="shared" si="258"/>
        <v>#DIV/0!</v>
      </c>
      <c r="N161" s="291"/>
      <c r="O161" s="291">
        <f t="shared" si="235"/>
        <v>0</v>
      </c>
      <c r="P161" s="163" t="e">
        <f t="shared" si="236"/>
        <v>#DIV/0!</v>
      </c>
      <c r="Q161" s="17" t="e">
        <f>D161+H161-N161-#REF!</f>
        <v>#REF!</v>
      </c>
      <c r="R161" s="291">
        <f t="shared" si="237"/>
        <v>0</v>
      </c>
      <c r="S161" s="337"/>
    </row>
    <row r="162" spans="1:19" s="16" customFormat="1" ht="123" customHeight="1" outlineLevel="1" x14ac:dyDescent="0.25">
      <c r="A162" s="137" t="s">
        <v>164</v>
      </c>
      <c r="B162" s="65" t="s">
        <v>471</v>
      </c>
      <c r="C162" s="65" t="s">
        <v>9</v>
      </c>
      <c r="D162" s="66"/>
      <c r="E162" s="66"/>
      <c r="F162" s="66"/>
      <c r="G162" s="66">
        <f>SUM(G163:G167)</f>
        <v>34040.230000000003</v>
      </c>
      <c r="H162" s="66">
        <f>H168</f>
        <v>34014.03</v>
      </c>
      <c r="I162" s="66">
        <f>I168</f>
        <v>14620.84</v>
      </c>
      <c r="J162" s="68">
        <f t="shared" ref="J162:J168" si="265">I162/H162</f>
        <v>0.43</v>
      </c>
      <c r="K162" s="66">
        <f>K168</f>
        <v>14485.36</v>
      </c>
      <c r="L162" s="69">
        <f>K162/H162</f>
        <v>0.43</v>
      </c>
      <c r="M162" s="69">
        <f>K162/I162</f>
        <v>0.99</v>
      </c>
      <c r="N162" s="66">
        <f>N168</f>
        <v>24928.87</v>
      </c>
      <c r="O162" s="66">
        <f t="shared" si="126"/>
        <v>9085.16</v>
      </c>
      <c r="P162" s="69">
        <f t="shared" si="168"/>
        <v>0.73</v>
      </c>
      <c r="Q162" s="13">
        <f t="shared" ref="Q162:Q173" si="266">H162-N162</f>
        <v>9085.16</v>
      </c>
      <c r="R162" s="31">
        <f t="shared" si="125"/>
        <v>135.47999999999999</v>
      </c>
      <c r="S162" s="401" t="s">
        <v>313</v>
      </c>
    </row>
    <row r="163" spans="1:19" s="16" customFormat="1" outlineLevel="1" x14ac:dyDescent="0.25">
      <c r="A163" s="138"/>
      <c r="B163" s="84" t="s">
        <v>10</v>
      </c>
      <c r="C163" s="70"/>
      <c r="D163" s="66"/>
      <c r="E163" s="66"/>
      <c r="F163" s="66"/>
      <c r="G163" s="108">
        <f>G169</f>
        <v>0</v>
      </c>
      <c r="H163" s="108">
        <f t="shared" ref="H163:I165" si="267">H169</f>
        <v>0</v>
      </c>
      <c r="I163" s="108">
        <f t="shared" si="267"/>
        <v>0</v>
      </c>
      <c r="J163" s="261" t="e">
        <f t="shared" si="265"/>
        <v>#DIV/0!</v>
      </c>
      <c r="K163" s="108">
        <f t="shared" ref="K163:K167" si="268">K169</f>
        <v>0</v>
      </c>
      <c r="L163" s="125" t="e">
        <f>K163/H163</f>
        <v>#DIV/0!</v>
      </c>
      <c r="M163" s="125" t="e">
        <f>K163/I163</f>
        <v>#DIV/0!</v>
      </c>
      <c r="N163" s="108">
        <f t="shared" ref="N163" si="269">N169</f>
        <v>0</v>
      </c>
      <c r="O163" s="108">
        <f t="shared" si="126"/>
        <v>0</v>
      </c>
      <c r="P163" s="125" t="e">
        <f t="shared" si="168"/>
        <v>#DIV/0!</v>
      </c>
      <c r="Q163" s="13">
        <f t="shared" si="266"/>
        <v>0</v>
      </c>
      <c r="R163" s="142">
        <f t="shared" ref="R163:R238" si="270">I163-K163</f>
        <v>0</v>
      </c>
      <c r="S163" s="393"/>
    </row>
    <row r="164" spans="1:19" s="16" customFormat="1" outlineLevel="1" x14ac:dyDescent="0.25">
      <c r="A164" s="85"/>
      <c r="B164" s="86" t="s">
        <v>8</v>
      </c>
      <c r="C164" s="78"/>
      <c r="D164" s="87"/>
      <c r="E164" s="87"/>
      <c r="F164" s="87"/>
      <c r="G164" s="108">
        <f t="shared" ref="G164:I167" si="271">G170</f>
        <v>30636.799999999999</v>
      </c>
      <c r="H164" s="108">
        <f t="shared" si="267"/>
        <v>30610.6</v>
      </c>
      <c r="I164" s="108">
        <f t="shared" si="267"/>
        <v>13172.3</v>
      </c>
      <c r="J164" s="260">
        <f t="shared" si="265"/>
        <v>0.43</v>
      </c>
      <c r="K164" s="108">
        <f t="shared" si="268"/>
        <v>13036.82</v>
      </c>
      <c r="L164" s="114">
        <f>K164/H164</f>
        <v>0.43</v>
      </c>
      <c r="M164" s="114">
        <f t="shared" ref="M164:M167" si="272">K164/I164</f>
        <v>0.99</v>
      </c>
      <c r="N164" s="108">
        <f t="shared" ref="N164" si="273">N170</f>
        <v>22435.99</v>
      </c>
      <c r="O164" s="108">
        <f t="shared" ref="O164:O239" si="274">H164-N164</f>
        <v>8174.61</v>
      </c>
      <c r="P164" s="114">
        <f t="shared" ref="P164:P239" si="275">N164/H164</f>
        <v>0.73</v>
      </c>
      <c r="Q164" s="13">
        <f t="shared" si="266"/>
        <v>8174.61</v>
      </c>
      <c r="R164" s="30">
        <f t="shared" si="270"/>
        <v>135.47999999999999</v>
      </c>
      <c r="S164" s="393"/>
    </row>
    <row r="165" spans="1:19" s="16" customFormat="1" outlineLevel="1" x14ac:dyDescent="0.25">
      <c r="A165" s="85"/>
      <c r="B165" s="84" t="s">
        <v>21</v>
      </c>
      <c r="C165" s="70"/>
      <c r="D165" s="66"/>
      <c r="E165" s="66"/>
      <c r="F165" s="66"/>
      <c r="G165" s="108">
        <f t="shared" si="271"/>
        <v>3403.43</v>
      </c>
      <c r="H165" s="108">
        <f t="shared" si="267"/>
        <v>3403.43</v>
      </c>
      <c r="I165" s="108">
        <f t="shared" si="267"/>
        <v>1448.54</v>
      </c>
      <c r="J165" s="109">
        <f t="shared" si="265"/>
        <v>0.43</v>
      </c>
      <c r="K165" s="108">
        <f t="shared" si="268"/>
        <v>1448.54</v>
      </c>
      <c r="L165" s="114">
        <f t="shared" ref="L165:L167" si="276">K165/H165</f>
        <v>0.43</v>
      </c>
      <c r="M165" s="114">
        <f t="shared" si="272"/>
        <v>1</v>
      </c>
      <c r="N165" s="108">
        <f t="shared" ref="N165" si="277">N171</f>
        <v>2492.88</v>
      </c>
      <c r="O165" s="108">
        <f t="shared" si="274"/>
        <v>910.55</v>
      </c>
      <c r="P165" s="114">
        <f t="shared" si="275"/>
        <v>0.73</v>
      </c>
      <c r="Q165" s="13">
        <f t="shared" si="266"/>
        <v>910.55</v>
      </c>
      <c r="R165" s="141">
        <f t="shared" si="270"/>
        <v>0</v>
      </c>
      <c r="S165" s="393"/>
    </row>
    <row r="166" spans="1:19" s="16" customFormat="1" outlineLevel="1" x14ac:dyDescent="0.25">
      <c r="A166" s="85"/>
      <c r="B166" s="84" t="s">
        <v>24</v>
      </c>
      <c r="C166" s="70"/>
      <c r="D166" s="32"/>
      <c r="E166" s="32"/>
      <c r="F166" s="32"/>
      <c r="G166" s="108">
        <f t="shared" si="271"/>
        <v>0</v>
      </c>
      <c r="H166" s="108">
        <f t="shared" si="271"/>
        <v>0</v>
      </c>
      <c r="I166" s="108">
        <f t="shared" si="271"/>
        <v>0</v>
      </c>
      <c r="J166" s="261" t="e">
        <f t="shared" si="265"/>
        <v>#DIV/0!</v>
      </c>
      <c r="K166" s="108">
        <f t="shared" si="268"/>
        <v>0</v>
      </c>
      <c r="L166" s="125" t="e">
        <f t="shared" si="276"/>
        <v>#DIV/0!</v>
      </c>
      <c r="M166" s="125" t="e">
        <f t="shared" si="272"/>
        <v>#DIV/0!</v>
      </c>
      <c r="N166" s="108">
        <f t="shared" ref="N166" si="278">N172</f>
        <v>0</v>
      </c>
      <c r="O166" s="108">
        <f t="shared" si="274"/>
        <v>0</v>
      </c>
      <c r="P166" s="125" t="e">
        <f t="shared" si="275"/>
        <v>#DIV/0!</v>
      </c>
      <c r="Q166" s="13">
        <f t="shared" si="266"/>
        <v>0</v>
      </c>
      <c r="R166" s="141">
        <f t="shared" si="270"/>
        <v>0</v>
      </c>
      <c r="S166" s="393"/>
    </row>
    <row r="167" spans="1:19" s="16" customFormat="1" outlineLevel="1" collapsed="1" x14ac:dyDescent="0.25">
      <c r="A167" s="90"/>
      <c r="B167" s="84" t="s">
        <v>11</v>
      </c>
      <c r="C167" s="70"/>
      <c r="D167" s="32"/>
      <c r="E167" s="32"/>
      <c r="F167" s="32"/>
      <c r="G167" s="108">
        <f t="shared" si="271"/>
        <v>0</v>
      </c>
      <c r="H167" s="108">
        <f t="shared" si="271"/>
        <v>0</v>
      </c>
      <c r="I167" s="108">
        <f t="shared" si="271"/>
        <v>0</v>
      </c>
      <c r="J167" s="123" t="e">
        <f t="shared" si="265"/>
        <v>#DIV/0!</v>
      </c>
      <c r="K167" s="108">
        <f t="shared" si="268"/>
        <v>0</v>
      </c>
      <c r="L167" s="125" t="e">
        <f t="shared" si="276"/>
        <v>#DIV/0!</v>
      </c>
      <c r="M167" s="125" t="e">
        <f t="shared" si="272"/>
        <v>#DIV/0!</v>
      </c>
      <c r="N167" s="108">
        <f t="shared" ref="N167" si="279">N173</f>
        <v>0</v>
      </c>
      <c r="O167" s="108">
        <f t="shared" si="274"/>
        <v>0</v>
      </c>
      <c r="P167" s="125" t="e">
        <f t="shared" si="275"/>
        <v>#DIV/0!</v>
      </c>
      <c r="Q167" s="13">
        <f t="shared" si="266"/>
        <v>0</v>
      </c>
      <c r="R167" s="141">
        <f t="shared" si="270"/>
        <v>0</v>
      </c>
      <c r="S167" s="394"/>
    </row>
    <row r="168" spans="1:19" s="56" customFormat="1" ht="105.75" customHeight="1" outlineLevel="1" x14ac:dyDescent="0.25">
      <c r="A168" s="175" t="s">
        <v>165</v>
      </c>
      <c r="B168" s="324" t="s">
        <v>166</v>
      </c>
      <c r="C168" s="226" t="s">
        <v>17</v>
      </c>
      <c r="D168" s="50"/>
      <c r="E168" s="50"/>
      <c r="F168" s="50"/>
      <c r="G168" s="50">
        <f>SUM(G169:G173)</f>
        <v>34040.230000000003</v>
      </c>
      <c r="H168" s="50">
        <f>SUM(H169:H173)</f>
        <v>34014.03</v>
      </c>
      <c r="I168" s="50">
        <f>SUM(I169:I173)</f>
        <v>14620.84</v>
      </c>
      <c r="J168" s="170">
        <f t="shared" si="265"/>
        <v>0.43</v>
      </c>
      <c r="K168" s="50">
        <f>SUM(K169:K173)</f>
        <v>14485.36</v>
      </c>
      <c r="L168" s="162">
        <f>K168/H168</f>
        <v>0.43</v>
      </c>
      <c r="M168" s="162">
        <f>K168/I168</f>
        <v>0.99</v>
      </c>
      <c r="N168" s="50">
        <f>SUM(N169:N173)</f>
        <v>24928.87</v>
      </c>
      <c r="O168" s="50">
        <f t="shared" si="274"/>
        <v>9085.16</v>
      </c>
      <c r="P168" s="162">
        <f t="shared" si="275"/>
        <v>0.73</v>
      </c>
      <c r="Q168" s="50">
        <f t="shared" si="266"/>
        <v>9085.16</v>
      </c>
      <c r="R168" s="50">
        <f t="shared" si="270"/>
        <v>135.47999999999999</v>
      </c>
      <c r="S168" s="434" t="s">
        <v>447</v>
      </c>
    </row>
    <row r="169" spans="1:19" s="59" customFormat="1" ht="116.25" customHeight="1" outlineLevel="1" x14ac:dyDescent="0.25">
      <c r="A169" s="212"/>
      <c r="B169" s="273" t="s">
        <v>10</v>
      </c>
      <c r="C169" s="273"/>
      <c r="D169" s="291"/>
      <c r="E169" s="291"/>
      <c r="F169" s="291"/>
      <c r="G169" s="291"/>
      <c r="H169" s="291"/>
      <c r="I169" s="296"/>
      <c r="J169" s="18"/>
      <c r="K169" s="291"/>
      <c r="L169" s="164"/>
      <c r="M169" s="164"/>
      <c r="N169" s="291"/>
      <c r="O169" s="291">
        <f t="shared" si="274"/>
        <v>0</v>
      </c>
      <c r="P169" s="163" t="e">
        <f t="shared" si="275"/>
        <v>#DIV/0!</v>
      </c>
      <c r="Q169" s="17">
        <f t="shared" si="266"/>
        <v>0</v>
      </c>
      <c r="R169" s="291">
        <f t="shared" si="270"/>
        <v>0</v>
      </c>
      <c r="S169" s="435"/>
    </row>
    <row r="170" spans="1:19" s="59" customFormat="1" ht="161.25" customHeight="1" outlineLevel="1" x14ac:dyDescent="0.25">
      <c r="A170" s="212"/>
      <c r="B170" s="273" t="s">
        <v>8</v>
      </c>
      <c r="C170" s="273"/>
      <c r="D170" s="291"/>
      <c r="E170" s="291"/>
      <c r="F170" s="291"/>
      <c r="G170" s="291">
        <v>30636.799999999999</v>
      </c>
      <c r="H170" s="291">
        <v>30610.6</v>
      </c>
      <c r="I170" s="291">
        <v>13172.3</v>
      </c>
      <c r="J170" s="173">
        <f>I170/H170</f>
        <v>0.43</v>
      </c>
      <c r="K170" s="291">
        <v>13036.82</v>
      </c>
      <c r="L170" s="164">
        <f>K170/H170</f>
        <v>0.43</v>
      </c>
      <c r="M170" s="164">
        <f>K170/I170</f>
        <v>0.99</v>
      </c>
      <c r="N170" s="291">
        <f>H170-8174.61</f>
        <v>22435.99</v>
      </c>
      <c r="O170" s="291">
        <f t="shared" si="274"/>
        <v>8174.61</v>
      </c>
      <c r="P170" s="164">
        <f t="shared" si="275"/>
        <v>0.73</v>
      </c>
      <c r="Q170" s="17">
        <f t="shared" si="266"/>
        <v>8174.61</v>
      </c>
      <c r="R170" s="291">
        <f t="shared" si="270"/>
        <v>135.47999999999999</v>
      </c>
      <c r="S170" s="435"/>
    </row>
    <row r="171" spans="1:19" s="59" customFormat="1" ht="156.75" customHeight="1" outlineLevel="1" x14ac:dyDescent="0.25">
      <c r="A171" s="212"/>
      <c r="B171" s="273" t="s">
        <v>21</v>
      </c>
      <c r="C171" s="273"/>
      <c r="D171" s="291"/>
      <c r="E171" s="291"/>
      <c r="F171" s="291"/>
      <c r="G171" s="291">
        <v>3403.43</v>
      </c>
      <c r="H171" s="291">
        <v>3403.43</v>
      </c>
      <c r="I171" s="291">
        <v>1448.54</v>
      </c>
      <c r="J171" s="173">
        <f>I171/H171</f>
        <v>0.43</v>
      </c>
      <c r="K171" s="291">
        <v>1448.54</v>
      </c>
      <c r="L171" s="164">
        <f>K171/H171</f>
        <v>0.43</v>
      </c>
      <c r="M171" s="164">
        <f>K171/I171</f>
        <v>1</v>
      </c>
      <c r="N171" s="291">
        <f>H171-910.55</f>
        <v>2492.88</v>
      </c>
      <c r="O171" s="291">
        <f t="shared" si="274"/>
        <v>910.55</v>
      </c>
      <c r="P171" s="164">
        <f t="shared" si="275"/>
        <v>0.73</v>
      </c>
      <c r="Q171" s="17">
        <f t="shared" si="266"/>
        <v>910.55</v>
      </c>
      <c r="R171" s="291">
        <f t="shared" si="270"/>
        <v>0</v>
      </c>
      <c r="S171" s="435"/>
    </row>
    <row r="172" spans="1:19" s="59" customFormat="1" ht="134.25" customHeight="1" outlineLevel="1" x14ac:dyDescent="0.25">
      <c r="A172" s="212"/>
      <c r="B172" s="295" t="s">
        <v>24</v>
      </c>
      <c r="C172" s="295"/>
      <c r="D172" s="289"/>
      <c r="E172" s="289"/>
      <c r="F172" s="289"/>
      <c r="G172" s="289"/>
      <c r="H172" s="289"/>
      <c r="I172" s="297"/>
      <c r="J172" s="299"/>
      <c r="K172" s="289"/>
      <c r="L172" s="221"/>
      <c r="M172" s="221"/>
      <c r="N172" s="289"/>
      <c r="O172" s="289">
        <f t="shared" si="274"/>
        <v>0</v>
      </c>
      <c r="P172" s="179" t="e">
        <f t="shared" si="275"/>
        <v>#DIV/0!</v>
      </c>
      <c r="Q172" s="17">
        <f t="shared" si="266"/>
        <v>0</v>
      </c>
      <c r="R172" s="289">
        <f t="shared" si="270"/>
        <v>0</v>
      </c>
      <c r="S172" s="435"/>
    </row>
    <row r="173" spans="1:19" s="59" customFormat="1" ht="151.5" customHeight="1" outlineLevel="1" collapsed="1" x14ac:dyDescent="0.25">
      <c r="A173" s="213"/>
      <c r="B173" s="273" t="s">
        <v>11</v>
      </c>
      <c r="C173" s="273"/>
      <c r="D173" s="291"/>
      <c r="E173" s="291"/>
      <c r="F173" s="291"/>
      <c r="G173" s="291"/>
      <c r="H173" s="291"/>
      <c r="I173" s="296"/>
      <c r="J173" s="18"/>
      <c r="K173" s="291"/>
      <c r="L173" s="164"/>
      <c r="M173" s="164"/>
      <c r="N173" s="291"/>
      <c r="O173" s="291">
        <f t="shared" si="274"/>
        <v>0</v>
      </c>
      <c r="P173" s="163" t="e">
        <f t="shared" si="275"/>
        <v>#DIV/0!</v>
      </c>
      <c r="Q173" s="17">
        <f t="shared" si="266"/>
        <v>0</v>
      </c>
      <c r="R173" s="291">
        <f t="shared" si="270"/>
        <v>0</v>
      </c>
      <c r="S173" s="436"/>
    </row>
    <row r="174" spans="1:19" s="14" customFormat="1" ht="132" customHeight="1" x14ac:dyDescent="0.25">
      <c r="A174" s="79" t="s">
        <v>3</v>
      </c>
      <c r="B174" s="65" t="s">
        <v>45</v>
      </c>
      <c r="C174" s="65" t="s">
        <v>9</v>
      </c>
      <c r="D174" s="66" t="e">
        <f>D176+D177+D178+#REF!+D179</f>
        <v>#REF!</v>
      </c>
      <c r="E174" s="66" t="e">
        <f>E176+E177+E178+#REF!+E179</f>
        <v>#REF!</v>
      </c>
      <c r="F174" s="66" t="e">
        <f>F176+F177+F178+#REF!+F179</f>
        <v>#REF!</v>
      </c>
      <c r="G174" s="66">
        <f>SUM(G175:G179)</f>
        <v>0</v>
      </c>
      <c r="H174" s="66">
        <f>SUM(H175:H179)</f>
        <v>0</v>
      </c>
      <c r="I174" s="67">
        <f>SUM(I175:I179)</f>
        <v>0</v>
      </c>
      <c r="J174" s="98" t="e">
        <f>I174/H174</f>
        <v>#DIV/0!</v>
      </c>
      <c r="K174" s="66">
        <f>SUM(K175:K179)</f>
        <v>0</v>
      </c>
      <c r="L174" s="100" t="e">
        <f>K174/H174</f>
        <v>#DIV/0!</v>
      </c>
      <c r="M174" s="100" t="e">
        <f>K174/I174</f>
        <v>#DIV/0!</v>
      </c>
      <c r="N174" s="66">
        <f>SUM(N175:N179)</f>
        <v>0</v>
      </c>
      <c r="O174" s="66"/>
      <c r="P174" s="100" t="e">
        <f t="shared" si="275"/>
        <v>#DIV/0!</v>
      </c>
      <c r="Q174" s="37" t="e">
        <f>SUM(Q175:Q179)</f>
        <v>#REF!</v>
      </c>
      <c r="R174" s="17">
        <f t="shared" si="270"/>
        <v>0</v>
      </c>
      <c r="S174" s="154" t="s">
        <v>81</v>
      </c>
    </row>
    <row r="175" spans="1:19" s="16" customFormat="1" x14ac:dyDescent="0.25">
      <c r="A175" s="80"/>
      <c r="B175" s="81" t="s">
        <v>10</v>
      </c>
      <c r="C175" s="70"/>
      <c r="D175" s="32"/>
      <c r="E175" s="32"/>
      <c r="F175" s="32"/>
      <c r="G175" s="32"/>
      <c r="H175" s="32"/>
      <c r="I175" s="32"/>
      <c r="J175" s="99" t="e">
        <f>I175/H175</f>
        <v>#DIV/0!</v>
      </c>
      <c r="K175" s="32"/>
      <c r="L175" s="101" t="e">
        <f>K175/H175</f>
        <v>#DIV/0!</v>
      </c>
      <c r="M175" s="101" t="e">
        <f>K175/I175</f>
        <v>#DIV/0!</v>
      </c>
      <c r="N175" s="32"/>
      <c r="O175" s="32"/>
      <c r="P175" s="101" t="e">
        <f t="shared" si="275"/>
        <v>#DIV/0!</v>
      </c>
      <c r="Q175" s="47" t="e">
        <f>Q905</f>
        <v>#REF!</v>
      </c>
      <c r="R175" s="21">
        <f t="shared" si="270"/>
        <v>0</v>
      </c>
      <c r="S175" s="155"/>
    </row>
    <row r="176" spans="1:19" s="16" customFormat="1" x14ac:dyDescent="0.25">
      <c r="A176" s="80"/>
      <c r="B176" s="81" t="s">
        <v>8</v>
      </c>
      <c r="C176" s="70"/>
      <c r="D176" s="32" t="e">
        <f>D906+#REF!</f>
        <v>#REF!</v>
      </c>
      <c r="E176" s="32" t="e">
        <f>E906+#REF!</f>
        <v>#REF!</v>
      </c>
      <c r="F176" s="32" t="e">
        <f>F906+#REF!</f>
        <v>#REF!</v>
      </c>
      <c r="G176" s="32"/>
      <c r="H176" s="32"/>
      <c r="I176" s="32"/>
      <c r="J176" s="99" t="e">
        <f>I176/H176</f>
        <v>#DIV/0!</v>
      </c>
      <c r="K176" s="32"/>
      <c r="L176" s="101" t="e">
        <f>K176/H176</f>
        <v>#DIV/0!</v>
      </c>
      <c r="M176" s="101" t="e">
        <f>K176/I176</f>
        <v>#DIV/0!</v>
      </c>
      <c r="N176" s="32"/>
      <c r="O176" s="32"/>
      <c r="P176" s="101" t="e">
        <f t="shared" si="275"/>
        <v>#DIV/0!</v>
      </c>
      <c r="Q176" s="47" t="e">
        <f>Q906</f>
        <v>#REF!</v>
      </c>
      <c r="R176" s="21">
        <f t="shared" si="270"/>
        <v>0</v>
      </c>
      <c r="S176" s="155"/>
    </row>
    <row r="177" spans="1:19" s="16" customFormat="1" x14ac:dyDescent="0.25">
      <c r="A177" s="80"/>
      <c r="B177" s="81" t="s">
        <v>21</v>
      </c>
      <c r="C177" s="70"/>
      <c r="D177" s="32"/>
      <c r="E177" s="32"/>
      <c r="F177" s="32"/>
      <c r="G177" s="32"/>
      <c r="H177" s="32"/>
      <c r="I177" s="32"/>
      <c r="J177" s="99" t="e">
        <f t="shared" ref="J177:J187" si="280">I177/H177</f>
        <v>#DIV/0!</v>
      </c>
      <c r="K177" s="32"/>
      <c r="L177" s="101" t="e">
        <f t="shared" ref="L177:L179" si="281">K177/H177</f>
        <v>#DIV/0!</v>
      </c>
      <c r="M177" s="101" t="e">
        <f t="shared" ref="M177:M179" si="282">K177/I177</f>
        <v>#DIV/0!</v>
      </c>
      <c r="N177" s="32"/>
      <c r="O177" s="32"/>
      <c r="P177" s="101" t="e">
        <f t="shared" si="275"/>
        <v>#DIV/0!</v>
      </c>
      <c r="Q177" s="47" t="e">
        <f>Q907</f>
        <v>#REF!</v>
      </c>
      <c r="R177" s="21">
        <f t="shared" si="270"/>
        <v>0</v>
      </c>
      <c r="S177" s="155"/>
    </row>
    <row r="178" spans="1:19" s="16" customFormat="1" x14ac:dyDescent="0.25">
      <c r="A178" s="80"/>
      <c r="B178" s="70" t="s">
        <v>24</v>
      </c>
      <c r="C178" s="70"/>
      <c r="D178" s="32"/>
      <c r="E178" s="32"/>
      <c r="F178" s="32"/>
      <c r="G178" s="32"/>
      <c r="H178" s="32"/>
      <c r="I178" s="32"/>
      <c r="J178" s="99" t="e">
        <f t="shared" si="280"/>
        <v>#DIV/0!</v>
      </c>
      <c r="K178" s="32"/>
      <c r="L178" s="101" t="e">
        <f t="shared" si="281"/>
        <v>#DIV/0!</v>
      </c>
      <c r="M178" s="101" t="e">
        <f t="shared" si="282"/>
        <v>#DIV/0!</v>
      </c>
      <c r="N178" s="32"/>
      <c r="O178" s="32"/>
      <c r="P178" s="101" t="e">
        <f t="shared" si="275"/>
        <v>#DIV/0!</v>
      </c>
      <c r="Q178" s="47" t="e">
        <f>Q908</f>
        <v>#REF!</v>
      </c>
      <c r="R178" s="21">
        <f t="shared" si="270"/>
        <v>0</v>
      </c>
      <c r="S178" s="155"/>
    </row>
    <row r="179" spans="1:19" s="16" customFormat="1" x14ac:dyDescent="0.25">
      <c r="A179" s="82"/>
      <c r="B179" s="81" t="s">
        <v>11</v>
      </c>
      <c r="C179" s="70"/>
      <c r="D179" s="32"/>
      <c r="E179" s="32"/>
      <c r="F179" s="32"/>
      <c r="G179" s="32"/>
      <c r="H179" s="32"/>
      <c r="I179" s="32"/>
      <c r="J179" s="99" t="e">
        <f t="shared" si="280"/>
        <v>#DIV/0!</v>
      </c>
      <c r="K179" s="32"/>
      <c r="L179" s="101" t="e">
        <f t="shared" si="281"/>
        <v>#DIV/0!</v>
      </c>
      <c r="M179" s="101" t="e">
        <f t="shared" si="282"/>
        <v>#DIV/0!</v>
      </c>
      <c r="N179" s="32"/>
      <c r="O179" s="32"/>
      <c r="P179" s="101" t="e">
        <f t="shared" si="275"/>
        <v>#DIV/0!</v>
      </c>
      <c r="Q179" s="47" t="e">
        <f>Q910</f>
        <v>#REF!</v>
      </c>
      <c r="R179" s="21">
        <f t="shared" si="270"/>
        <v>0</v>
      </c>
      <c r="S179" s="155"/>
    </row>
    <row r="180" spans="1:19" s="16" customFormat="1" ht="125.25" customHeight="1" outlineLevel="1" x14ac:dyDescent="0.25">
      <c r="A180" s="263" t="s">
        <v>19</v>
      </c>
      <c r="B180" s="65" t="s">
        <v>46</v>
      </c>
      <c r="C180" s="65" t="s">
        <v>9</v>
      </c>
      <c r="D180" s="66"/>
      <c r="E180" s="66"/>
      <c r="F180" s="66"/>
      <c r="G180" s="66">
        <f>SUM(G181:G185)</f>
        <v>57403.48</v>
      </c>
      <c r="H180" s="66">
        <f t="shared" ref="H180:I180" si="283">SUM(H181:H185)</f>
        <v>57403.48</v>
      </c>
      <c r="I180" s="66">
        <f t="shared" si="283"/>
        <v>30109.7</v>
      </c>
      <c r="J180" s="68">
        <f t="shared" si="280"/>
        <v>0.52</v>
      </c>
      <c r="K180" s="66">
        <f t="shared" ref="K180" si="284">SUM(K181:K185)</f>
        <v>25018.31</v>
      </c>
      <c r="L180" s="69">
        <f>K180/H180</f>
        <v>0.44</v>
      </c>
      <c r="M180" s="69">
        <f>K180/I180</f>
        <v>0.83</v>
      </c>
      <c r="N180" s="66">
        <f t="shared" ref="N180" si="285">SUM(N181:N185)</f>
        <v>57403.48</v>
      </c>
      <c r="O180" s="66">
        <f t="shared" si="274"/>
        <v>0</v>
      </c>
      <c r="P180" s="69">
        <f t="shared" si="275"/>
        <v>1</v>
      </c>
      <c r="Q180" s="13">
        <f t="shared" ref="Q180:Q185" si="286">H180-N180</f>
        <v>0</v>
      </c>
      <c r="R180" s="31">
        <f t="shared" si="270"/>
        <v>5091.3900000000003</v>
      </c>
      <c r="S180" s="401" t="s">
        <v>295</v>
      </c>
    </row>
    <row r="181" spans="1:19" s="16" customFormat="1" outlineLevel="1" x14ac:dyDescent="0.25">
      <c r="A181" s="264"/>
      <c r="B181" s="84" t="s">
        <v>10</v>
      </c>
      <c r="C181" s="70"/>
      <c r="D181" s="66"/>
      <c r="E181" s="66"/>
      <c r="F181" s="66"/>
      <c r="G181" s="108">
        <f>G187</f>
        <v>23297.38</v>
      </c>
      <c r="H181" s="108">
        <f>H187</f>
        <v>23297.38</v>
      </c>
      <c r="I181" s="108">
        <f>I187</f>
        <v>17504.88</v>
      </c>
      <c r="J181" s="260">
        <f t="shared" si="280"/>
        <v>0.75</v>
      </c>
      <c r="K181" s="108">
        <f t="shared" ref="K181:K185" si="287">K187</f>
        <v>13769.81</v>
      </c>
      <c r="L181" s="114">
        <f>K181/H181</f>
        <v>0.59</v>
      </c>
      <c r="M181" s="114">
        <f>K181/I181</f>
        <v>0.79</v>
      </c>
      <c r="N181" s="108">
        <f>N187</f>
        <v>23297.38</v>
      </c>
      <c r="O181" s="108">
        <f t="shared" si="274"/>
        <v>0</v>
      </c>
      <c r="P181" s="114">
        <f t="shared" si="275"/>
        <v>1</v>
      </c>
      <c r="Q181" s="13">
        <f t="shared" si="286"/>
        <v>0</v>
      </c>
      <c r="R181" s="268">
        <f t="shared" si="270"/>
        <v>3735.1</v>
      </c>
      <c r="S181" s="393"/>
    </row>
    <row r="182" spans="1:19" s="16" customFormat="1" outlineLevel="1" x14ac:dyDescent="0.25">
      <c r="A182" s="85"/>
      <c r="B182" s="86" t="s">
        <v>8</v>
      </c>
      <c r="C182" s="78"/>
      <c r="D182" s="87"/>
      <c r="E182" s="87"/>
      <c r="F182" s="87"/>
      <c r="G182" s="108">
        <f t="shared" ref="G182:H185" si="288">G188</f>
        <v>33986.1</v>
      </c>
      <c r="H182" s="108">
        <f t="shared" si="288"/>
        <v>33986.1</v>
      </c>
      <c r="I182" s="108">
        <f t="shared" ref="I182" si="289">I188</f>
        <v>12544.82</v>
      </c>
      <c r="J182" s="260">
        <f t="shared" si="280"/>
        <v>0.37</v>
      </c>
      <c r="K182" s="108">
        <f t="shared" si="287"/>
        <v>11188.5</v>
      </c>
      <c r="L182" s="114">
        <f>K182/H182</f>
        <v>0.33</v>
      </c>
      <c r="M182" s="114">
        <f t="shared" ref="M182:M185" si="290">K182/I182</f>
        <v>0.89</v>
      </c>
      <c r="N182" s="108">
        <f t="shared" ref="N182" si="291">N188</f>
        <v>33986.1</v>
      </c>
      <c r="O182" s="108">
        <f t="shared" si="274"/>
        <v>0</v>
      </c>
      <c r="P182" s="114">
        <f t="shared" si="275"/>
        <v>1</v>
      </c>
      <c r="Q182" s="13">
        <f t="shared" si="286"/>
        <v>0</v>
      </c>
      <c r="R182" s="30">
        <f t="shared" si="270"/>
        <v>1356.32</v>
      </c>
      <c r="S182" s="393"/>
    </row>
    <row r="183" spans="1:19" s="16" customFormat="1" outlineLevel="1" x14ac:dyDescent="0.25">
      <c r="A183" s="85"/>
      <c r="B183" s="84" t="s">
        <v>21</v>
      </c>
      <c r="C183" s="70"/>
      <c r="D183" s="66"/>
      <c r="E183" s="66"/>
      <c r="F183" s="66"/>
      <c r="G183" s="108">
        <f t="shared" si="288"/>
        <v>120</v>
      </c>
      <c r="H183" s="108">
        <f t="shared" si="288"/>
        <v>120</v>
      </c>
      <c r="I183" s="108">
        <f t="shared" ref="I183" si="292">I189</f>
        <v>60</v>
      </c>
      <c r="J183" s="109">
        <f t="shared" si="280"/>
        <v>0.5</v>
      </c>
      <c r="K183" s="108">
        <f t="shared" si="287"/>
        <v>60</v>
      </c>
      <c r="L183" s="114">
        <f t="shared" ref="L183:L185" si="293">K183/H183</f>
        <v>0.5</v>
      </c>
      <c r="M183" s="114">
        <f t="shared" si="290"/>
        <v>1</v>
      </c>
      <c r="N183" s="108">
        <f t="shared" ref="N183" si="294">N189</f>
        <v>120</v>
      </c>
      <c r="O183" s="108">
        <f t="shared" si="274"/>
        <v>0</v>
      </c>
      <c r="P183" s="114">
        <f t="shared" si="275"/>
        <v>1</v>
      </c>
      <c r="Q183" s="13">
        <f t="shared" si="286"/>
        <v>0</v>
      </c>
      <c r="R183" s="267">
        <f t="shared" si="270"/>
        <v>0</v>
      </c>
      <c r="S183" s="393"/>
    </row>
    <row r="184" spans="1:19" s="16" customFormat="1" outlineLevel="1" x14ac:dyDescent="0.25">
      <c r="A184" s="85"/>
      <c r="B184" s="84" t="s">
        <v>24</v>
      </c>
      <c r="C184" s="70"/>
      <c r="D184" s="32"/>
      <c r="E184" s="32"/>
      <c r="F184" s="32"/>
      <c r="G184" s="108">
        <f t="shared" si="288"/>
        <v>0</v>
      </c>
      <c r="H184" s="108">
        <f t="shared" si="288"/>
        <v>0</v>
      </c>
      <c r="I184" s="108">
        <f t="shared" ref="I184" si="295">I190</f>
        <v>0</v>
      </c>
      <c r="J184" s="261" t="e">
        <f t="shared" si="280"/>
        <v>#DIV/0!</v>
      </c>
      <c r="K184" s="108">
        <f t="shared" si="287"/>
        <v>0</v>
      </c>
      <c r="L184" s="125" t="e">
        <f t="shared" si="293"/>
        <v>#DIV/0!</v>
      </c>
      <c r="M184" s="125" t="e">
        <f t="shared" si="290"/>
        <v>#DIV/0!</v>
      </c>
      <c r="N184" s="108">
        <f t="shared" ref="N184" si="296">N190</f>
        <v>0</v>
      </c>
      <c r="O184" s="108">
        <f t="shared" si="274"/>
        <v>0</v>
      </c>
      <c r="P184" s="125" t="e">
        <f t="shared" si="275"/>
        <v>#DIV/0!</v>
      </c>
      <c r="Q184" s="13">
        <f t="shared" si="286"/>
        <v>0</v>
      </c>
      <c r="R184" s="267">
        <f t="shared" si="270"/>
        <v>0</v>
      </c>
      <c r="S184" s="393"/>
    </row>
    <row r="185" spans="1:19" s="16" customFormat="1" outlineLevel="1" collapsed="1" x14ac:dyDescent="0.25">
      <c r="A185" s="90"/>
      <c r="B185" s="84" t="s">
        <v>11</v>
      </c>
      <c r="C185" s="70"/>
      <c r="D185" s="32"/>
      <c r="E185" s="32"/>
      <c r="F185" s="32"/>
      <c r="G185" s="108">
        <f t="shared" si="288"/>
        <v>0</v>
      </c>
      <c r="H185" s="108">
        <f t="shared" si="288"/>
        <v>0</v>
      </c>
      <c r="I185" s="108">
        <f t="shared" ref="I185" si="297">I191</f>
        <v>0</v>
      </c>
      <c r="J185" s="123" t="e">
        <f t="shared" si="280"/>
        <v>#DIV/0!</v>
      </c>
      <c r="K185" s="108">
        <f t="shared" si="287"/>
        <v>0</v>
      </c>
      <c r="L185" s="125" t="e">
        <f t="shared" si="293"/>
        <v>#DIV/0!</v>
      </c>
      <c r="M185" s="125" t="e">
        <f t="shared" si="290"/>
        <v>#DIV/0!</v>
      </c>
      <c r="N185" s="108">
        <f t="shared" ref="N185" si="298">N191</f>
        <v>0</v>
      </c>
      <c r="O185" s="108">
        <f t="shared" si="274"/>
        <v>0</v>
      </c>
      <c r="P185" s="125" t="e">
        <f t="shared" si="275"/>
        <v>#DIV/0!</v>
      </c>
      <c r="Q185" s="13">
        <f t="shared" si="286"/>
        <v>0</v>
      </c>
      <c r="R185" s="267">
        <f t="shared" si="270"/>
        <v>0</v>
      </c>
      <c r="S185" s="394"/>
    </row>
    <row r="186" spans="1:19" s="61" customFormat="1" ht="46.5" x14ac:dyDescent="0.25">
      <c r="A186" s="232" t="s">
        <v>218</v>
      </c>
      <c r="B186" s="214" t="s">
        <v>219</v>
      </c>
      <c r="C186" s="158" t="s">
        <v>2</v>
      </c>
      <c r="D186" s="62">
        <f t="shared" ref="D186:I186" si="299">SUM(D187:D191)</f>
        <v>0</v>
      </c>
      <c r="E186" s="62">
        <f t="shared" si="299"/>
        <v>0</v>
      </c>
      <c r="F186" s="62">
        <f t="shared" si="299"/>
        <v>0</v>
      </c>
      <c r="G186" s="62">
        <f t="shared" si="299"/>
        <v>57403.48</v>
      </c>
      <c r="H186" s="350">
        <f t="shared" si="299"/>
        <v>57403.48</v>
      </c>
      <c r="I186" s="62">
        <f t="shared" si="299"/>
        <v>30109.7</v>
      </c>
      <c r="J186" s="159">
        <f t="shared" si="280"/>
        <v>0.52</v>
      </c>
      <c r="K186" s="62">
        <f>SUM(K187:K191)</f>
        <v>25018.31</v>
      </c>
      <c r="L186" s="159">
        <f>K186/H186</f>
        <v>0.44</v>
      </c>
      <c r="M186" s="159">
        <f>K186/I186</f>
        <v>0.83</v>
      </c>
      <c r="N186" s="62">
        <f t="shared" ref="N186" si="300">SUM(N187:N191)</f>
        <v>57403.48</v>
      </c>
      <c r="O186" s="62">
        <f t="shared" si="274"/>
        <v>0</v>
      </c>
      <c r="P186" s="159">
        <f t="shared" si="275"/>
        <v>1</v>
      </c>
      <c r="Q186" s="62" t="e">
        <f>D186+H186-N186-#REF!</f>
        <v>#REF!</v>
      </c>
      <c r="R186" s="160">
        <f t="shared" si="270"/>
        <v>5091.3900000000003</v>
      </c>
      <c r="S186" s="351"/>
    </row>
    <row r="187" spans="1:19" s="46" customFormat="1" x14ac:dyDescent="0.25">
      <c r="A187" s="352"/>
      <c r="B187" s="233" t="s">
        <v>10</v>
      </c>
      <c r="C187" s="223"/>
      <c r="D187" s="51"/>
      <c r="E187" s="51"/>
      <c r="F187" s="51"/>
      <c r="G187" s="51">
        <f>G193+G205+G211+G217+G199</f>
        <v>23297.38</v>
      </c>
      <c r="H187" s="51">
        <f t="shared" ref="H187:I187" si="301">H193+H205+H211+H217+H199</f>
        <v>23297.38</v>
      </c>
      <c r="I187" s="51">
        <f t="shared" si="301"/>
        <v>17504.88</v>
      </c>
      <c r="J187" s="164">
        <f t="shared" si="280"/>
        <v>0.75</v>
      </c>
      <c r="K187" s="51">
        <f t="shared" ref="K187" si="302">K193+K205+K211+K217+K199</f>
        <v>13769.81</v>
      </c>
      <c r="L187" s="164">
        <f t="shared" ref="L187" si="303">K187/H187</f>
        <v>0.59</v>
      </c>
      <c r="M187" s="164">
        <f t="shared" ref="M187" si="304">K187/I187</f>
        <v>0.79</v>
      </c>
      <c r="N187" s="51">
        <f t="shared" ref="N187" si="305">N193+N205+N211+N217+N199</f>
        <v>23297.38</v>
      </c>
      <c r="O187" s="51">
        <f t="shared" ref="O187" si="306">O193+O205+O211+O217</f>
        <v>0</v>
      </c>
      <c r="P187" s="164">
        <f t="shared" si="275"/>
        <v>1</v>
      </c>
      <c r="Q187" s="51" t="e">
        <f>D187+H187-N187-#REF!</f>
        <v>#REF!</v>
      </c>
      <c r="R187" s="53">
        <f t="shared" si="270"/>
        <v>3735.07</v>
      </c>
      <c r="S187" s="353"/>
    </row>
    <row r="188" spans="1:19" s="46" customFormat="1" x14ac:dyDescent="0.25">
      <c r="A188" s="352"/>
      <c r="B188" s="233" t="s">
        <v>8</v>
      </c>
      <c r="C188" s="223"/>
      <c r="D188" s="51"/>
      <c r="E188" s="51"/>
      <c r="F188" s="51">
        <f>D188-E188</f>
        <v>0</v>
      </c>
      <c r="G188" s="51">
        <f t="shared" ref="G188:I191" si="307">G194+G206+G212+G218+G200</f>
        <v>33986.1</v>
      </c>
      <c r="H188" s="51">
        <f t="shared" si="307"/>
        <v>33986.1</v>
      </c>
      <c r="I188" s="51">
        <f t="shared" si="307"/>
        <v>12544.82</v>
      </c>
      <c r="J188" s="218">
        <f>I188/H188</f>
        <v>0.37</v>
      </c>
      <c r="K188" s="51">
        <f t="shared" ref="K188" si="308">K194+K206+K212+K218+K200</f>
        <v>11188.5</v>
      </c>
      <c r="L188" s="218">
        <f>K188/H188</f>
        <v>0.33</v>
      </c>
      <c r="M188" s="164">
        <f>K188/I188</f>
        <v>0.89</v>
      </c>
      <c r="N188" s="51">
        <f t="shared" ref="N188" si="309">N194+N206+N212+N218+N200</f>
        <v>33986.1</v>
      </c>
      <c r="O188" s="51">
        <f t="shared" ref="O188" si="310">O194+O206+O212+O218</f>
        <v>0</v>
      </c>
      <c r="P188" s="218">
        <f t="shared" si="275"/>
        <v>1</v>
      </c>
      <c r="Q188" s="51" t="e">
        <f>D188+H188-N188-#REF!</f>
        <v>#REF!</v>
      </c>
      <c r="R188" s="53">
        <f t="shared" si="270"/>
        <v>1356.32</v>
      </c>
      <c r="S188" s="353"/>
    </row>
    <row r="189" spans="1:19" s="46" customFormat="1" x14ac:dyDescent="0.25">
      <c r="A189" s="352"/>
      <c r="B189" s="233" t="s">
        <v>22</v>
      </c>
      <c r="C189" s="223"/>
      <c r="D189" s="51"/>
      <c r="E189" s="51"/>
      <c r="F189" s="51"/>
      <c r="G189" s="51">
        <f t="shared" si="307"/>
        <v>120</v>
      </c>
      <c r="H189" s="51">
        <f t="shared" si="307"/>
        <v>120</v>
      </c>
      <c r="I189" s="51">
        <f t="shared" si="307"/>
        <v>60</v>
      </c>
      <c r="J189" s="164">
        <f t="shared" ref="J189" si="311">I189/H189</f>
        <v>0.5</v>
      </c>
      <c r="K189" s="51">
        <f t="shared" ref="K189" si="312">K195+K207+K213+K219+K201</f>
        <v>60</v>
      </c>
      <c r="L189" s="164">
        <f t="shared" ref="L189" si="313">K189/H189</f>
        <v>0.5</v>
      </c>
      <c r="M189" s="164">
        <f t="shared" ref="M189:M191" si="314">K189/I189</f>
        <v>1</v>
      </c>
      <c r="N189" s="51">
        <f t="shared" ref="N189" si="315">N195+N207+N213+N219+N201</f>
        <v>120</v>
      </c>
      <c r="O189" s="51">
        <f t="shared" ref="O189" si="316">O195+O207+O213+O219</f>
        <v>0</v>
      </c>
      <c r="P189" s="218">
        <f t="shared" si="275"/>
        <v>1</v>
      </c>
      <c r="Q189" s="51" t="e">
        <f>D189+H189-N189-#REF!</f>
        <v>#REF!</v>
      </c>
      <c r="R189" s="53">
        <f t="shared" si="270"/>
        <v>0</v>
      </c>
      <c r="S189" s="353"/>
    </row>
    <row r="190" spans="1:19" s="46" customFormat="1" x14ac:dyDescent="0.25">
      <c r="A190" s="352"/>
      <c r="B190" s="234" t="s">
        <v>24</v>
      </c>
      <c r="C190" s="286"/>
      <c r="D190" s="216"/>
      <c r="E190" s="216"/>
      <c r="F190" s="216"/>
      <c r="G190" s="51">
        <f t="shared" si="307"/>
        <v>0</v>
      </c>
      <c r="H190" s="51">
        <f t="shared" si="307"/>
        <v>0</v>
      </c>
      <c r="I190" s="51">
        <f t="shared" si="307"/>
        <v>0</v>
      </c>
      <c r="J190" s="163" t="e">
        <f t="shared" ref="J190:J191" si="317">I190/H190</f>
        <v>#DIV/0!</v>
      </c>
      <c r="K190" s="51">
        <f t="shared" ref="K190" si="318">K196+K208+K214+K220+K202</f>
        <v>0</v>
      </c>
      <c r="L190" s="163" t="e">
        <f t="shared" ref="L190:L191" si="319">K190/H190</f>
        <v>#DIV/0!</v>
      </c>
      <c r="M190" s="163" t="e">
        <f t="shared" si="314"/>
        <v>#DIV/0!</v>
      </c>
      <c r="N190" s="51">
        <f t="shared" ref="N190" si="320">N196+N208+N214+N220+N202</f>
        <v>0</v>
      </c>
      <c r="O190" s="51">
        <f t="shared" ref="O190" si="321">O196+O208+O214+O220</f>
        <v>0</v>
      </c>
      <c r="P190" s="163" t="e">
        <f t="shared" si="275"/>
        <v>#DIV/0!</v>
      </c>
      <c r="Q190" s="51" t="e">
        <f>D190+H190-N190-#REF!</f>
        <v>#REF!</v>
      </c>
      <c r="R190" s="63">
        <f t="shared" si="270"/>
        <v>0</v>
      </c>
      <c r="S190" s="353"/>
    </row>
    <row r="191" spans="1:19" s="46" customFormat="1" collapsed="1" x14ac:dyDescent="0.25">
      <c r="A191" s="354"/>
      <c r="B191" s="233" t="s">
        <v>11</v>
      </c>
      <c r="C191" s="223"/>
      <c r="D191" s="51"/>
      <c r="E191" s="51"/>
      <c r="F191" s="51"/>
      <c r="G191" s="51">
        <f t="shared" si="307"/>
        <v>0</v>
      </c>
      <c r="H191" s="51">
        <f t="shared" si="307"/>
        <v>0</v>
      </c>
      <c r="I191" s="51">
        <f t="shared" si="307"/>
        <v>0</v>
      </c>
      <c r="J191" s="163" t="e">
        <f t="shared" si="317"/>
        <v>#DIV/0!</v>
      </c>
      <c r="K191" s="51">
        <f t="shared" ref="K191" si="322">K197+K209+K215+K221+K203</f>
        <v>0</v>
      </c>
      <c r="L191" s="163" t="e">
        <f t="shared" si="319"/>
        <v>#DIV/0!</v>
      </c>
      <c r="M191" s="163" t="e">
        <f t="shared" si="314"/>
        <v>#DIV/0!</v>
      </c>
      <c r="N191" s="51">
        <f t="shared" ref="N191" si="323">N197+N209+N215+N221+N203</f>
        <v>0</v>
      </c>
      <c r="O191" s="51">
        <f t="shared" ref="O191" si="324">O197+O209+O215+O221</f>
        <v>0</v>
      </c>
      <c r="P191" s="163" t="e">
        <f t="shared" si="275"/>
        <v>#DIV/0!</v>
      </c>
      <c r="Q191" s="51" t="e">
        <f>D191+H191-N191-#REF!</f>
        <v>#REF!</v>
      </c>
      <c r="R191" s="53">
        <f t="shared" si="270"/>
        <v>0</v>
      </c>
      <c r="S191" s="355"/>
    </row>
    <row r="192" spans="1:19" s="57" customFormat="1" ht="209.25" x14ac:dyDescent="0.25">
      <c r="A192" s="338" t="s">
        <v>220</v>
      </c>
      <c r="B192" s="161" t="s">
        <v>352</v>
      </c>
      <c r="C192" s="226" t="s">
        <v>17</v>
      </c>
      <c r="D192" s="50">
        <f t="shared" ref="D192:I192" si="325">SUM(D193:D197)</f>
        <v>0</v>
      </c>
      <c r="E192" s="50">
        <f t="shared" si="325"/>
        <v>0</v>
      </c>
      <c r="F192" s="50">
        <f t="shared" si="325"/>
        <v>0</v>
      </c>
      <c r="G192" s="50">
        <f t="shared" si="325"/>
        <v>675</v>
      </c>
      <c r="H192" s="309">
        <f t="shared" si="325"/>
        <v>675</v>
      </c>
      <c r="I192" s="235">
        <f t="shared" si="325"/>
        <v>198</v>
      </c>
      <c r="J192" s="162">
        <f>I192/H192</f>
        <v>0.28999999999999998</v>
      </c>
      <c r="K192" s="50">
        <f>SUM(K193:K197)</f>
        <v>198</v>
      </c>
      <c r="L192" s="162">
        <f>K192/H192</f>
        <v>0.28999999999999998</v>
      </c>
      <c r="M192" s="220">
        <f>K192/I192</f>
        <v>1</v>
      </c>
      <c r="N192" s="50">
        <f>SUM(N193:N197)</f>
        <v>675</v>
      </c>
      <c r="O192" s="50">
        <f t="shared" si="274"/>
        <v>0</v>
      </c>
      <c r="P192" s="162">
        <f t="shared" si="275"/>
        <v>1</v>
      </c>
      <c r="Q192" s="50" t="e">
        <f>D192+H192-N192-#REF!</f>
        <v>#REF!</v>
      </c>
      <c r="R192" s="346">
        <f t="shared" si="270"/>
        <v>0</v>
      </c>
      <c r="S192" s="395" t="s">
        <v>458</v>
      </c>
    </row>
    <row r="193" spans="1:19" s="59" customFormat="1" x14ac:dyDescent="0.25">
      <c r="A193" s="236"/>
      <c r="B193" s="165" t="s">
        <v>10</v>
      </c>
      <c r="C193" s="295"/>
      <c r="D193" s="289"/>
      <c r="E193" s="289"/>
      <c r="F193" s="166"/>
      <c r="G193" s="289"/>
      <c r="H193" s="289"/>
      <c r="I193" s="289"/>
      <c r="J193" s="179" t="e">
        <f t="shared" ref="J193" si="326">I193/H193</f>
        <v>#DIV/0!</v>
      </c>
      <c r="K193" s="343"/>
      <c r="L193" s="179" t="e">
        <f t="shared" ref="L193" si="327">K193/H193</f>
        <v>#DIV/0!</v>
      </c>
      <c r="M193" s="179" t="e">
        <f t="shared" ref="M193" si="328">K193/I193</f>
        <v>#DIV/0!</v>
      </c>
      <c r="N193" s="343"/>
      <c r="O193" s="343">
        <f t="shared" si="274"/>
        <v>0</v>
      </c>
      <c r="P193" s="179" t="e">
        <f t="shared" si="275"/>
        <v>#DIV/0!</v>
      </c>
      <c r="Q193" s="166" t="e">
        <f>D193+H193-N193-#REF!</f>
        <v>#REF!</v>
      </c>
      <c r="R193" s="348">
        <f t="shared" si="270"/>
        <v>0</v>
      </c>
      <c r="S193" s="396"/>
    </row>
    <row r="194" spans="1:19" s="59" customFormat="1" x14ac:dyDescent="0.25">
      <c r="A194" s="236"/>
      <c r="B194" s="347" t="s">
        <v>8</v>
      </c>
      <c r="C194" s="273"/>
      <c r="D194" s="291"/>
      <c r="E194" s="291"/>
      <c r="F194" s="291">
        <f>D194-E194</f>
        <v>0</v>
      </c>
      <c r="G194" s="291">
        <f>280+275</f>
        <v>555</v>
      </c>
      <c r="H194" s="291">
        <f>280+275</f>
        <v>555</v>
      </c>
      <c r="I194" s="291">
        <v>138</v>
      </c>
      <c r="J194" s="164">
        <f>I194/H194</f>
        <v>0.25</v>
      </c>
      <c r="K194" s="291">
        <v>138</v>
      </c>
      <c r="L194" s="164">
        <f>K194/H194</f>
        <v>0.25</v>
      </c>
      <c r="M194" s="164">
        <f>K194/I194</f>
        <v>1</v>
      </c>
      <c r="N194" s="291">
        <f>H194</f>
        <v>555</v>
      </c>
      <c r="O194" s="291">
        <f t="shared" si="274"/>
        <v>0</v>
      </c>
      <c r="P194" s="164">
        <f t="shared" si="275"/>
        <v>1</v>
      </c>
      <c r="Q194" s="17" t="e">
        <f>D194+H194-N194-#REF!</f>
        <v>#REF!</v>
      </c>
      <c r="R194" s="290">
        <f t="shared" si="270"/>
        <v>0</v>
      </c>
      <c r="S194" s="396"/>
    </row>
    <row r="195" spans="1:19" s="59" customFormat="1" x14ac:dyDescent="0.25">
      <c r="A195" s="236"/>
      <c r="B195" s="347" t="s">
        <v>22</v>
      </c>
      <c r="C195" s="273"/>
      <c r="D195" s="291"/>
      <c r="E195" s="291"/>
      <c r="F195" s="291"/>
      <c r="G195" s="291">
        <v>120</v>
      </c>
      <c r="H195" s="291">
        <v>120</v>
      </c>
      <c r="I195" s="291">
        <v>60</v>
      </c>
      <c r="J195" s="164">
        <f t="shared" ref="J195:J197" si="329">I195/H195</f>
        <v>0.5</v>
      </c>
      <c r="K195" s="291">
        <v>60</v>
      </c>
      <c r="L195" s="164">
        <f t="shared" ref="L195:L197" si="330">K195/H195</f>
        <v>0.5</v>
      </c>
      <c r="M195" s="164">
        <f t="shared" ref="M195:M197" si="331">K195/I195</f>
        <v>1</v>
      </c>
      <c r="N195" s="291">
        <f>H195</f>
        <v>120</v>
      </c>
      <c r="O195" s="291">
        <f t="shared" si="274"/>
        <v>0</v>
      </c>
      <c r="P195" s="164">
        <f t="shared" si="275"/>
        <v>1</v>
      </c>
      <c r="Q195" s="17" t="e">
        <f>D195+H195-N195-#REF!</f>
        <v>#REF!</v>
      </c>
      <c r="R195" s="290">
        <f t="shared" si="270"/>
        <v>0</v>
      </c>
      <c r="S195" s="396"/>
    </row>
    <row r="196" spans="1:19" s="59" customFormat="1" x14ac:dyDescent="0.25">
      <c r="A196" s="236"/>
      <c r="B196" s="165" t="s">
        <v>24</v>
      </c>
      <c r="C196" s="295"/>
      <c r="D196" s="289"/>
      <c r="E196" s="289"/>
      <c r="F196" s="166"/>
      <c r="G196" s="289"/>
      <c r="H196" s="166"/>
      <c r="I196" s="289"/>
      <c r="J196" s="163" t="e">
        <f t="shared" si="329"/>
        <v>#DIV/0!</v>
      </c>
      <c r="K196" s="289"/>
      <c r="L196" s="163" t="e">
        <f t="shared" si="330"/>
        <v>#DIV/0!</v>
      </c>
      <c r="M196" s="163" t="e">
        <f t="shared" si="331"/>
        <v>#DIV/0!</v>
      </c>
      <c r="N196" s="289"/>
      <c r="O196" s="289">
        <f t="shared" si="274"/>
        <v>0</v>
      </c>
      <c r="P196" s="163" t="e">
        <f t="shared" si="275"/>
        <v>#DIV/0!</v>
      </c>
      <c r="Q196" s="17" t="e">
        <f>D196+H196-N196-#REF!</f>
        <v>#REF!</v>
      </c>
      <c r="R196" s="348">
        <f t="shared" si="270"/>
        <v>0</v>
      </c>
      <c r="S196" s="396"/>
    </row>
    <row r="197" spans="1:19" s="59" customFormat="1" collapsed="1" x14ac:dyDescent="0.25">
      <c r="A197" s="237"/>
      <c r="B197" s="347" t="s">
        <v>11</v>
      </c>
      <c r="C197" s="273"/>
      <c r="D197" s="291"/>
      <c r="E197" s="291"/>
      <c r="F197" s="17"/>
      <c r="G197" s="291"/>
      <c r="H197" s="17"/>
      <c r="I197" s="291"/>
      <c r="J197" s="163" t="e">
        <f t="shared" si="329"/>
        <v>#DIV/0!</v>
      </c>
      <c r="K197" s="291"/>
      <c r="L197" s="163" t="e">
        <f t="shared" si="330"/>
        <v>#DIV/0!</v>
      </c>
      <c r="M197" s="163" t="e">
        <f t="shared" si="331"/>
        <v>#DIV/0!</v>
      </c>
      <c r="N197" s="291"/>
      <c r="O197" s="291">
        <f t="shared" si="274"/>
        <v>0</v>
      </c>
      <c r="P197" s="163" t="e">
        <f t="shared" si="275"/>
        <v>#DIV/0!</v>
      </c>
      <c r="Q197" s="17" t="e">
        <f>D197+H197-N197-#REF!</f>
        <v>#REF!</v>
      </c>
      <c r="R197" s="31">
        <f t="shared" si="270"/>
        <v>0</v>
      </c>
      <c r="S197" s="397"/>
    </row>
    <row r="198" spans="1:19" s="280" customFormat="1" ht="357.75" customHeight="1" x14ac:dyDescent="0.25">
      <c r="A198" s="338" t="s">
        <v>221</v>
      </c>
      <c r="B198" s="161" t="s">
        <v>460</v>
      </c>
      <c r="C198" s="226" t="s">
        <v>17</v>
      </c>
      <c r="D198" s="50">
        <f t="shared" ref="D198:I198" si="332">SUM(D199:D203)</f>
        <v>0</v>
      </c>
      <c r="E198" s="50">
        <f t="shared" si="332"/>
        <v>0</v>
      </c>
      <c r="F198" s="50">
        <f t="shared" si="332"/>
        <v>0</v>
      </c>
      <c r="G198" s="50">
        <f t="shared" si="332"/>
        <v>15089</v>
      </c>
      <c r="H198" s="309">
        <f t="shared" si="332"/>
        <v>15089</v>
      </c>
      <c r="I198" s="235">
        <f t="shared" si="332"/>
        <v>0</v>
      </c>
      <c r="J198" s="162">
        <f>I198/H198</f>
        <v>0</v>
      </c>
      <c r="K198" s="50">
        <f>SUM(K199:K203)</f>
        <v>0</v>
      </c>
      <c r="L198" s="162">
        <f>K198/H198</f>
        <v>0</v>
      </c>
      <c r="M198" s="222" t="e">
        <f>K198/I198</f>
        <v>#DIV/0!</v>
      </c>
      <c r="N198" s="50">
        <f>SUM(N199:N203)</f>
        <v>15089</v>
      </c>
      <c r="O198" s="50">
        <f t="shared" ref="O198:O203" si="333">H198-N198</f>
        <v>0</v>
      </c>
      <c r="P198" s="162">
        <f t="shared" ref="P198:P203" si="334">N198/H198</f>
        <v>1</v>
      </c>
      <c r="Q198" s="279" t="e">
        <f>D198+H198-N198-#REF!</f>
        <v>#REF!</v>
      </c>
      <c r="R198" s="281">
        <f t="shared" ref="R198:R203" si="335">I198-K198</f>
        <v>0</v>
      </c>
      <c r="S198" s="395" t="s">
        <v>474</v>
      </c>
    </row>
    <row r="199" spans="1:19" s="276" customFormat="1" ht="105" customHeight="1" x14ac:dyDescent="0.25">
      <c r="A199" s="236"/>
      <c r="B199" s="165" t="s">
        <v>10</v>
      </c>
      <c r="C199" s="304"/>
      <c r="D199" s="302"/>
      <c r="E199" s="302"/>
      <c r="F199" s="166"/>
      <c r="G199" s="302"/>
      <c r="H199" s="302"/>
      <c r="I199" s="302"/>
      <c r="J199" s="179" t="e">
        <f t="shared" ref="J199" si="336">I199/H199</f>
        <v>#DIV/0!</v>
      </c>
      <c r="K199" s="343"/>
      <c r="L199" s="179" t="e">
        <f t="shared" ref="L199" si="337">K199/H199</f>
        <v>#DIV/0!</v>
      </c>
      <c r="M199" s="179" t="e">
        <f t="shared" ref="M199" si="338">K199/I199</f>
        <v>#DIV/0!</v>
      </c>
      <c r="N199" s="343"/>
      <c r="O199" s="343">
        <f t="shared" si="333"/>
        <v>0</v>
      </c>
      <c r="P199" s="179" t="e">
        <f t="shared" si="334"/>
        <v>#DIV/0!</v>
      </c>
      <c r="Q199" s="277" t="e">
        <f>D199+H199-N199-#REF!</f>
        <v>#REF!</v>
      </c>
      <c r="R199" s="283">
        <f t="shared" si="335"/>
        <v>0</v>
      </c>
      <c r="S199" s="396"/>
    </row>
    <row r="200" spans="1:19" s="276" customFormat="1" ht="82.5" customHeight="1" x14ac:dyDescent="0.25">
      <c r="A200" s="237"/>
      <c r="B200" s="347" t="s">
        <v>8</v>
      </c>
      <c r="C200" s="370"/>
      <c r="D200" s="303"/>
      <c r="E200" s="303"/>
      <c r="F200" s="303">
        <f>D200-E200</f>
        <v>0</v>
      </c>
      <c r="G200" s="303">
        <f>15089</f>
        <v>15089</v>
      </c>
      <c r="H200" s="303">
        <f>15089</f>
        <v>15089</v>
      </c>
      <c r="I200" s="303"/>
      <c r="J200" s="164">
        <f>I200/H200</f>
        <v>0</v>
      </c>
      <c r="K200" s="303"/>
      <c r="L200" s="163">
        <f>K200/H200</f>
        <v>0</v>
      </c>
      <c r="M200" s="163" t="e">
        <f>K200/I200</f>
        <v>#DIV/0!</v>
      </c>
      <c r="N200" s="303">
        <f>H200</f>
        <v>15089</v>
      </c>
      <c r="O200" s="303">
        <f t="shared" si="333"/>
        <v>0</v>
      </c>
      <c r="P200" s="164">
        <f t="shared" si="334"/>
        <v>1</v>
      </c>
      <c r="Q200" s="275" t="e">
        <f>D200+H200-N200-#REF!</f>
        <v>#REF!</v>
      </c>
      <c r="R200" s="278">
        <f t="shared" si="335"/>
        <v>0</v>
      </c>
      <c r="S200" s="397"/>
    </row>
    <row r="201" spans="1:19" s="276" customFormat="1" ht="105" customHeight="1" x14ac:dyDescent="0.25">
      <c r="A201" s="236"/>
      <c r="B201" s="165" t="s">
        <v>22</v>
      </c>
      <c r="C201" s="304"/>
      <c r="D201" s="302"/>
      <c r="E201" s="302"/>
      <c r="F201" s="302"/>
      <c r="G201" s="302"/>
      <c r="H201" s="302"/>
      <c r="I201" s="302"/>
      <c r="J201" s="179" t="e">
        <f t="shared" ref="J201:J203" si="339">I201/H201</f>
        <v>#DIV/0!</v>
      </c>
      <c r="K201" s="302"/>
      <c r="L201" s="179" t="e">
        <f t="shared" ref="L201:L203" si="340">K201/H201</f>
        <v>#DIV/0!</v>
      </c>
      <c r="M201" s="179" t="e">
        <f t="shared" ref="M201:M203" si="341">K201/I201</f>
        <v>#DIV/0!</v>
      </c>
      <c r="N201" s="302">
        <f>H201</f>
        <v>0</v>
      </c>
      <c r="O201" s="302">
        <f t="shared" si="333"/>
        <v>0</v>
      </c>
      <c r="P201" s="179" t="e">
        <f t="shared" si="334"/>
        <v>#DIV/0!</v>
      </c>
      <c r="Q201" s="277" t="e">
        <f>D201+H201-N201-#REF!</f>
        <v>#REF!</v>
      </c>
      <c r="R201" s="391">
        <f t="shared" si="335"/>
        <v>0</v>
      </c>
      <c r="S201" s="447" t="s">
        <v>475</v>
      </c>
    </row>
    <row r="202" spans="1:19" s="276" customFormat="1" ht="105" customHeight="1" x14ac:dyDescent="0.25">
      <c r="A202" s="236"/>
      <c r="B202" s="165" t="s">
        <v>24</v>
      </c>
      <c r="C202" s="295"/>
      <c r="D202" s="289"/>
      <c r="E202" s="289"/>
      <c r="F202" s="166"/>
      <c r="G202" s="289"/>
      <c r="H202" s="166"/>
      <c r="I202" s="289"/>
      <c r="J202" s="163" t="e">
        <f t="shared" si="339"/>
        <v>#DIV/0!</v>
      </c>
      <c r="K202" s="289"/>
      <c r="L202" s="163" t="e">
        <f t="shared" si="340"/>
        <v>#DIV/0!</v>
      </c>
      <c r="M202" s="163" t="e">
        <f t="shared" si="341"/>
        <v>#DIV/0!</v>
      </c>
      <c r="N202" s="289"/>
      <c r="O202" s="289">
        <f t="shared" si="333"/>
        <v>0</v>
      </c>
      <c r="P202" s="163" t="e">
        <f t="shared" si="334"/>
        <v>#DIV/0!</v>
      </c>
      <c r="Q202" s="275" t="e">
        <f>D202+H202-N202-#REF!</f>
        <v>#REF!</v>
      </c>
      <c r="R202" s="283">
        <f t="shared" si="335"/>
        <v>0</v>
      </c>
      <c r="S202" s="447"/>
    </row>
    <row r="203" spans="1:19" s="276" customFormat="1" ht="114" customHeight="1" collapsed="1" x14ac:dyDescent="0.25">
      <c r="A203" s="237"/>
      <c r="B203" s="347" t="s">
        <v>11</v>
      </c>
      <c r="C203" s="273"/>
      <c r="D203" s="291"/>
      <c r="E203" s="291"/>
      <c r="F203" s="17"/>
      <c r="G203" s="291"/>
      <c r="H203" s="17"/>
      <c r="I203" s="291"/>
      <c r="J203" s="163" t="e">
        <f t="shared" si="339"/>
        <v>#DIV/0!</v>
      </c>
      <c r="K203" s="291"/>
      <c r="L203" s="163" t="e">
        <f t="shared" si="340"/>
        <v>#DIV/0!</v>
      </c>
      <c r="M203" s="163" t="e">
        <f t="shared" si="341"/>
        <v>#DIV/0!</v>
      </c>
      <c r="N203" s="291"/>
      <c r="O203" s="291">
        <f t="shared" si="333"/>
        <v>0</v>
      </c>
      <c r="P203" s="163" t="e">
        <f t="shared" si="334"/>
        <v>#DIV/0!</v>
      </c>
      <c r="Q203" s="275" t="e">
        <f>D203+H203-N203-#REF!</f>
        <v>#REF!</v>
      </c>
      <c r="R203" s="282">
        <f t="shared" si="335"/>
        <v>0</v>
      </c>
      <c r="S203" s="448"/>
    </row>
    <row r="204" spans="1:19" s="57" customFormat="1" ht="69.75" customHeight="1" x14ac:dyDescent="0.25">
      <c r="A204" s="338" t="s">
        <v>222</v>
      </c>
      <c r="B204" s="161" t="s">
        <v>268</v>
      </c>
      <c r="C204" s="226" t="s">
        <v>17</v>
      </c>
      <c r="D204" s="50">
        <f t="shared" ref="D204:I204" si="342">SUM(D205:D209)</f>
        <v>0</v>
      </c>
      <c r="E204" s="50">
        <f t="shared" si="342"/>
        <v>0</v>
      </c>
      <c r="F204" s="50">
        <f t="shared" si="342"/>
        <v>0</v>
      </c>
      <c r="G204" s="50">
        <f t="shared" si="342"/>
        <v>29986.1</v>
      </c>
      <c r="H204" s="50">
        <f t="shared" si="342"/>
        <v>29986.1</v>
      </c>
      <c r="I204" s="50">
        <f t="shared" si="342"/>
        <v>22100.52</v>
      </c>
      <c r="J204" s="162">
        <f>I204/H204</f>
        <v>0.74</v>
      </c>
      <c r="K204" s="50">
        <f>SUM(K205:K209)</f>
        <v>17937.009999999998</v>
      </c>
      <c r="L204" s="162">
        <f>K204/H204</f>
        <v>0.6</v>
      </c>
      <c r="M204" s="220">
        <f>K204/I204</f>
        <v>0.81</v>
      </c>
      <c r="N204" s="50">
        <f>SUM(N205:N209)</f>
        <v>29986.1</v>
      </c>
      <c r="O204" s="50">
        <f t="shared" si="274"/>
        <v>0</v>
      </c>
      <c r="P204" s="162">
        <f t="shared" si="275"/>
        <v>1</v>
      </c>
      <c r="Q204" s="50" t="e">
        <f>D204+H204-N204-#REF!</f>
        <v>#REF!</v>
      </c>
      <c r="R204" s="346">
        <f t="shared" si="270"/>
        <v>4163.51</v>
      </c>
      <c r="S204" s="401" t="s">
        <v>395</v>
      </c>
    </row>
    <row r="205" spans="1:19" s="59" customFormat="1" x14ac:dyDescent="0.25">
      <c r="A205" s="236"/>
      <c r="B205" s="347" t="s">
        <v>10</v>
      </c>
      <c r="C205" s="273"/>
      <c r="D205" s="291"/>
      <c r="E205" s="291"/>
      <c r="F205" s="17"/>
      <c r="G205" s="291">
        <v>23170.2</v>
      </c>
      <c r="H205" s="291">
        <v>23170.2</v>
      </c>
      <c r="I205" s="291">
        <f>17377.7</f>
        <v>17377.7</v>
      </c>
      <c r="J205" s="164">
        <f t="shared" ref="J205" si="343">I205/H205</f>
        <v>0.75</v>
      </c>
      <c r="K205" s="291">
        <v>13769.81</v>
      </c>
      <c r="L205" s="164">
        <f t="shared" ref="L205:L206" si="344">K205/H205</f>
        <v>0.59</v>
      </c>
      <c r="M205" s="164">
        <f t="shared" ref="M205" si="345">K205/I205</f>
        <v>0.79</v>
      </c>
      <c r="N205" s="291">
        <f>H205</f>
        <v>23170.2</v>
      </c>
      <c r="O205" s="291">
        <f t="shared" si="274"/>
        <v>0</v>
      </c>
      <c r="P205" s="164">
        <f t="shared" si="275"/>
        <v>1</v>
      </c>
      <c r="Q205" s="17" t="e">
        <f>D205+H205-N205-#REF!</f>
        <v>#REF!</v>
      </c>
      <c r="R205" s="31">
        <f t="shared" si="270"/>
        <v>3607.89</v>
      </c>
      <c r="S205" s="393"/>
    </row>
    <row r="206" spans="1:19" s="59" customFormat="1" x14ac:dyDescent="0.25">
      <c r="A206" s="236"/>
      <c r="B206" s="347" t="s">
        <v>8</v>
      </c>
      <c r="C206" s="273"/>
      <c r="D206" s="291"/>
      <c r="E206" s="291"/>
      <c r="F206" s="291">
        <f>D206-E206</f>
        <v>0</v>
      </c>
      <c r="G206" s="291">
        <f>6512.3+303.6</f>
        <v>6815.9</v>
      </c>
      <c r="H206" s="291">
        <f>6512.3+303.6</f>
        <v>6815.9</v>
      </c>
      <c r="I206" s="291">
        <v>4722.82</v>
      </c>
      <c r="J206" s="164">
        <f>I206/H206</f>
        <v>0.69</v>
      </c>
      <c r="K206" s="291">
        <v>4167.2</v>
      </c>
      <c r="L206" s="164">
        <f t="shared" si="344"/>
        <v>0.61</v>
      </c>
      <c r="M206" s="164">
        <f>K206/I206</f>
        <v>0.88</v>
      </c>
      <c r="N206" s="291">
        <f>H206</f>
        <v>6815.9</v>
      </c>
      <c r="O206" s="291">
        <f t="shared" si="274"/>
        <v>0</v>
      </c>
      <c r="P206" s="164">
        <f t="shared" si="275"/>
        <v>1</v>
      </c>
      <c r="Q206" s="17" t="e">
        <f>D206+H206-N206-#REF!</f>
        <v>#REF!</v>
      </c>
      <c r="R206" s="290">
        <f t="shared" si="270"/>
        <v>555.62</v>
      </c>
      <c r="S206" s="393"/>
    </row>
    <row r="207" spans="1:19" s="59" customFormat="1" x14ac:dyDescent="0.25">
      <c r="A207" s="236"/>
      <c r="B207" s="347" t="s">
        <v>22</v>
      </c>
      <c r="C207" s="273"/>
      <c r="D207" s="291"/>
      <c r="E207" s="291"/>
      <c r="F207" s="291"/>
      <c r="G207" s="291"/>
      <c r="H207" s="291"/>
      <c r="I207" s="291"/>
      <c r="J207" s="164"/>
      <c r="K207" s="291"/>
      <c r="L207" s="164"/>
      <c r="M207" s="163" t="e">
        <f t="shared" ref="M207:M209" si="346">K207/I207</f>
        <v>#DIV/0!</v>
      </c>
      <c r="N207" s="291"/>
      <c r="O207" s="291">
        <f t="shared" si="274"/>
        <v>0</v>
      </c>
      <c r="P207" s="163" t="e">
        <f t="shared" si="275"/>
        <v>#DIV/0!</v>
      </c>
      <c r="Q207" s="17" t="e">
        <f>D207+H207-N207-#REF!</f>
        <v>#REF!</v>
      </c>
      <c r="R207" s="290">
        <f t="shared" si="270"/>
        <v>0</v>
      </c>
      <c r="S207" s="393"/>
    </row>
    <row r="208" spans="1:19" s="59" customFormat="1" x14ac:dyDescent="0.25">
      <c r="A208" s="236"/>
      <c r="B208" s="165" t="s">
        <v>24</v>
      </c>
      <c r="C208" s="295"/>
      <c r="D208" s="289"/>
      <c r="E208" s="289"/>
      <c r="F208" s="166"/>
      <c r="G208" s="289"/>
      <c r="H208" s="166"/>
      <c r="I208" s="289"/>
      <c r="J208" s="163" t="e">
        <f t="shared" ref="J208:J209" si="347">I208/H208</f>
        <v>#DIV/0!</v>
      </c>
      <c r="K208" s="289"/>
      <c r="L208" s="163" t="e">
        <f t="shared" ref="L208:L209" si="348">K208/H208</f>
        <v>#DIV/0!</v>
      </c>
      <c r="M208" s="163" t="e">
        <f t="shared" si="346"/>
        <v>#DIV/0!</v>
      </c>
      <c r="N208" s="289"/>
      <c r="O208" s="289">
        <f t="shared" si="274"/>
        <v>0</v>
      </c>
      <c r="P208" s="163" t="e">
        <f t="shared" si="275"/>
        <v>#DIV/0!</v>
      </c>
      <c r="Q208" s="17" t="e">
        <f>D208+H208-N208-#REF!</f>
        <v>#REF!</v>
      </c>
      <c r="R208" s="348">
        <f t="shared" si="270"/>
        <v>0</v>
      </c>
      <c r="S208" s="393"/>
    </row>
    <row r="209" spans="1:19" s="59" customFormat="1" collapsed="1" x14ac:dyDescent="0.25">
      <c r="A209" s="237"/>
      <c r="B209" s="347" t="s">
        <v>11</v>
      </c>
      <c r="C209" s="273"/>
      <c r="D209" s="291"/>
      <c r="E209" s="291"/>
      <c r="F209" s="17"/>
      <c r="G209" s="291"/>
      <c r="H209" s="17"/>
      <c r="I209" s="291"/>
      <c r="J209" s="163" t="e">
        <f t="shared" si="347"/>
        <v>#DIV/0!</v>
      </c>
      <c r="K209" s="291"/>
      <c r="L209" s="163" t="e">
        <f t="shared" si="348"/>
        <v>#DIV/0!</v>
      </c>
      <c r="M209" s="163" t="e">
        <f t="shared" si="346"/>
        <v>#DIV/0!</v>
      </c>
      <c r="N209" s="291"/>
      <c r="O209" s="291">
        <f t="shared" si="274"/>
        <v>0</v>
      </c>
      <c r="P209" s="163" t="e">
        <f t="shared" si="275"/>
        <v>#DIV/0!</v>
      </c>
      <c r="Q209" s="17" t="e">
        <f>D209+H209-N209-#REF!</f>
        <v>#REF!</v>
      </c>
      <c r="R209" s="31">
        <f t="shared" si="270"/>
        <v>0</v>
      </c>
      <c r="S209" s="394"/>
    </row>
    <row r="210" spans="1:19" s="57" customFormat="1" ht="69.75" customHeight="1" x14ac:dyDescent="0.25">
      <c r="A210" s="338" t="s">
        <v>368</v>
      </c>
      <c r="B210" s="161" t="s">
        <v>223</v>
      </c>
      <c r="C210" s="226" t="s">
        <v>17</v>
      </c>
      <c r="D210" s="50">
        <f t="shared" ref="D210:I210" si="349">SUM(D211:D215)</f>
        <v>0</v>
      </c>
      <c r="E210" s="50">
        <f t="shared" si="349"/>
        <v>0</v>
      </c>
      <c r="F210" s="50">
        <f t="shared" si="349"/>
        <v>0</v>
      </c>
      <c r="G210" s="50">
        <f t="shared" si="349"/>
        <v>11526.2</v>
      </c>
      <c r="H210" s="50">
        <f t="shared" si="349"/>
        <v>11526.2</v>
      </c>
      <c r="I210" s="50">
        <f t="shared" si="349"/>
        <v>7684</v>
      </c>
      <c r="J210" s="162">
        <f>I210/H210</f>
        <v>0.67</v>
      </c>
      <c r="K210" s="50">
        <f>SUM(K211:K215)</f>
        <v>6883.3</v>
      </c>
      <c r="L210" s="162">
        <f>K210/H210</f>
        <v>0.6</v>
      </c>
      <c r="M210" s="220">
        <f>K210/I210</f>
        <v>0.9</v>
      </c>
      <c r="N210" s="50">
        <f>SUM(N211:N215)</f>
        <v>11526.2</v>
      </c>
      <c r="O210" s="50">
        <f t="shared" si="274"/>
        <v>0</v>
      </c>
      <c r="P210" s="162">
        <f t="shared" si="275"/>
        <v>1</v>
      </c>
      <c r="Q210" s="50" t="e">
        <f>D210+H210-N210-#REF!</f>
        <v>#REF!</v>
      </c>
      <c r="R210" s="346">
        <f t="shared" si="270"/>
        <v>800.7</v>
      </c>
      <c r="S210" s="401" t="s">
        <v>396</v>
      </c>
    </row>
    <row r="211" spans="1:19" s="59" customFormat="1" ht="30.75" customHeight="1" x14ac:dyDescent="0.25">
      <c r="A211" s="236"/>
      <c r="B211" s="347" t="s">
        <v>10</v>
      </c>
      <c r="C211" s="273"/>
      <c r="D211" s="291"/>
      <c r="E211" s="291"/>
      <c r="F211" s="17"/>
      <c r="G211" s="291"/>
      <c r="H211" s="291"/>
      <c r="I211" s="291"/>
      <c r="J211" s="163" t="e">
        <f t="shared" ref="J211" si="350">I211/H211</f>
        <v>#DIV/0!</v>
      </c>
      <c r="K211" s="167"/>
      <c r="L211" s="163" t="e">
        <f t="shared" ref="L211" si="351">K211/H211</f>
        <v>#DIV/0!</v>
      </c>
      <c r="M211" s="163" t="e">
        <f t="shared" ref="M211" si="352">K211/I211</f>
        <v>#DIV/0!</v>
      </c>
      <c r="N211" s="167"/>
      <c r="O211" s="167">
        <f t="shared" si="274"/>
        <v>0</v>
      </c>
      <c r="P211" s="163" t="e">
        <f t="shared" si="275"/>
        <v>#DIV/0!</v>
      </c>
      <c r="Q211" s="17" t="e">
        <f>D211+H211-N211-#REF!</f>
        <v>#REF!</v>
      </c>
      <c r="R211" s="31">
        <f t="shared" si="270"/>
        <v>0</v>
      </c>
      <c r="S211" s="393"/>
    </row>
    <row r="212" spans="1:19" s="59" customFormat="1" ht="30.75" customHeight="1" x14ac:dyDescent="0.25">
      <c r="A212" s="236"/>
      <c r="B212" s="347" t="s">
        <v>8</v>
      </c>
      <c r="C212" s="273"/>
      <c r="D212" s="291"/>
      <c r="E212" s="291"/>
      <c r="F212" s="291">
        <f>D212-E212</f>
        <v>0</v>
      </c>
      <c r="G212" s="291">
        <f>744.8+10289.8+230+261.6</f>
        <v>11526.2</v>
      </c>
      <c r="H212" s="291">
        <f>744.8+10289.8+230+261.6</f>
        <v>11526.2</v>
      </c>
      <c r="I212" s="291">
        <v>7684</v>
      </c>
      <c r="J212" s="164">
        <f>I212/H212</f>
        <v>0.67</v>
      </c>
      <c r="K212" s="291">
        <v>6883.3</v>
      </c>
      <c r="L212" s="164">
        <f>K212/H212</f>
        <v>0.6</v>
      </c>
      <c r="M212" s="164">
        <f>K212/I212</f>
        <v>0.9</v>
      </c>
      <c r="N212" s="291">
        <f>H212</f>
        <v>11526.2</v>
      </c>
      <c r="O212" s="291">
        <f t="shared" si="274"/>
        <v>0</v>
      </c>
      <c r="P212" s="164">
        <f t="shared" si="275"/>
        <v>1</v>
      </c>
      <c r="Q212" s="17" t="e">
        <f>D212+H212-N212-#REF!</f>
        <v>#REF!</v>
      </c>
      <c r="R212" s="290">
        <f t="shared" si="270"/>
        <v>800.7</v>
      </c>
      <c r="S212" s="393"/>
    </row>
    <row r="213" spans="1:19" s="59" customFormat="1" ht="30.75" customHeight="1" x14ac:dyDescent="0.25">
      <c r="A213" s="236"/>
      <c r="B213" s="347" t="s">
        <v>22</v>
      </c>
      <c r="C213" s="273"/>
      <c r="D213" s="291"/>
      <c r="E213" s="291"/>
      <c r="F213" s="291"/>
      <c r="G213" s="291"/>
      <c r="H213" s="291"/>
      <c r="I213" s="291"/>
      <c r="J213" s="163" t="e">
        <f t="shared" ref="J213:J215" si="353">I213/H213</f>
        <v>#DIV/0!</v>
      </c>
      <c r="K213" s="291"/>
      <c r="L213" s="163" t="e">
        <f t="shared" ref="L213:L215" si="354">K213/H213</f>
        <v>#DIV/0!</v>
      </c>
      <c r="M213" s="163" t="e">
        <f t="shared" ref="M213:M215" si="355">K213/I213</f>
        <v>#DIV/0!</v>
      </c>
      <c r="N213" s="291"/>
      <c r="O213" s="291">
        <f t="shared" si="274"/>
        <v>0</v>
      </c>
      <c r="P213" s="163" t="e">
        <f t="shared" si="275"/>
        <v>#DIV/0!</v>
      </c>
      <c r="Q213" s="17" t="e">
        <f>D213+H213-N213-#REF!</f>
        <v>#REF!</v>
      </c>
      <c r="R213" s="290">
        <f t="shared" si="270"/>
        <v>0</v>
      </c>
      <c r="S213" s="393"/>
    </row>
    <row r="214" spans="1:19" s="59" customFormat="1" ht="30.75" customHeight="1" x14ac:dyDescent="0.25">
      <c r="A214" s="236"/>
      <c r="B214" s="165" t="s">
        <v>24</v>
      </c>
      <c r="C214" s="295"/>
      <c r="D214" s="289"/>
      <c r="E214" s="289"/>
      <c r="F214" s="166"/>
      <c r="G214" s="289"/>
      <c r="H214" s="166"/>
      <c r="I214" s="289"/>
      <c r="J214" s="163" t="e">
        <f t="shared" si="353"/>
        <v>#DIV/0!</v>
      </c>
      <c r="K214" s="289"/>
      <c r="L214" s="163" t="e">
        <f t="shared" si="354"/>
        <v>#DIV/0!</v>
      </c>
      <c r="M214" s="163" t="e">
        <f t="shared" si="355"/>
        <v>#DIV/0!</v>
      </c>
      <c r="N214" s="289"/>
      <c r="O214" s="289">
        <f t="shared" si="274"/>
        <v>0</v>
      </c>
      <c r="P214" s="163" t="e">
        <f t="shared" si="275"/>
        <v>#DIV/0!</v>
      </c>
      <c r="Q214" s="17" t="e">
        <f>D214+H214-N214-#REF!</f>
        <v>#REF!</v>
      </c>
      <c r="R214" s="348">
        <f t="shared" si="270"/>
        <v>0</v>
      </c>
      <c r="S214" s="393"/>
    </row>
    <row r="215" spans="1:19" s="59" customFormat="1" ht="30.75" customHeight="1" collapsed="1" x14ac:dyDescent="0.25">
      <c r="A215" s="237"/>
      <c r="B215" s="347" t="s">
        <v>11</v>
      </c>
      <c r="C215" s="273"/>
      <c r="D215" s="291"/>
      <c r="E215" s="291"/>
      <c r="F215" s="17"/>
      <c r="G215" s="291"/>
      <c r="H215" s="17"/>
      <c r="I215" s="291"/>
      <c r="J215" s="163" t="e">
        <f t="shared" si="353"/>
        <v>#DIV/0!</v>
      </c>
      <c r="K215" s="291"/>
      <c r="L215" s="163" t="e">
        <f t="shared" si="354"/>
        <v>#DIV/0!</v>
      </c>
      <c r="M215" s="163" t="e">
        <f t="shared" si="355"/>
        <v>#DIV/0!</v>
      </c>
      <c r="N215" s="291"/>
      <c r="O215" s="291">
        <f t="shared" si="274"/>
        <v>0</v>
      </c>
      <c r="P215" s="163" t="e">
        <f t="shared" si="275"/>
        <v>#DIV/0!</v>
      </c>
      <c r="Q215" s="17" t="e">
        <f>D215+H215-N215-#REF!</f>
        <v>#REF!</v>
      </c>
      <c r="R215" s="31">
        <f t="shared" si="270"/>
        <v>0</v>
      </c>
      <c r="S215" s="394"/>
    </row>
    <row r="216" spans="1:19" s="57" customFormat="1" ht="93" x14ac:dyDescent="0.25">
      <c r="A216" s="338" t="s">
        <v>368</v>
      </c>
      <c r="B216" s="161" t="s">
        <v>330</v>
      </c>
      <c r="C216" s="226" t="s">
        <v>17</v>
      </c>
      <c r="D216" s="50">
        <f t="shared" ref="D216:I216" si="356">SUM(D217:D221)</f>
        <v>0</v>
      </c>
      <c r="E216" s="50">
        <f t="shared" si="356"/>
        <v>0</v>
      </c>
      <c r="F216" s="50">
        <f t="shared" si="356"/>
        <v>0</v>
      </c>
      <c r="G216" s="50">
        <f t="shared" si="356"/>
        <v>127.18</v>
      </c>
      <c r="H216" s="50">
        <f t="shared" si="356"/>
        <v>127.18</v>
      </c>
      <c r="I216" s="235">
        <f t="shared" si="356"/>
        <v>127.18</v>
      </c>
      <c r="J216" s="162">
        <f>I216/H216</f>
        <v>1</v>
      </c>
      <c r="K216" s="349">
        <f>SUM(K217:K221)</f>
        <v>0</v>
      </c>
      <c r="L216" s="339">
        <f>K216/H216</f>
        <v>0</v>
      </c>
      <c r="M216" s="339">
        <f>K216/I216</f>
        <v>0</v>
      </c>
      <c r="N216" s="50">
        <f>SUM(N217:N221)</f>
        <v>127.18</v>
      </c>
      <c r="O216" s="50">
        <f t="shared" ref="O216:O221" si="357">H216-N216</f>
        <v>0</v>
      </c>
      <c r="P216" s="162">
        <f t="shared" ref="P216:P221" si="358">N216/H216</f>
        <v>1</v>
      </c>
      <c r="Q216" s="50" t="e">
        <f>D216+H216-N216-#REF!</f>
        <v>#REF!</v>
      </c>
      <c r="R216" s="346">
        <f t="shared" ref="R216:R221" si="359">I216-K216</f>
        <v>127.18</v>
      </c>
      <c r="S216" s="401" t="s">
        <v>353</v>
      </c>
    </row>
    <row r="217" spans="1:19" s="59" customFormat="1" ht="36.75" customHeight="1" x14ac:dyDescent="0.25">
      <c r="A217" s="236"/>
      <c r="B217" s="347" t="s">
        <v>10</v>
      </c>
      <c r="C217" s="273"/>
      <c r="D217" s="291"/>
      <c r="E217" s="291"/>
      <c r="F217" s="17"/>
      <c r="G217" s="291">
        <f>32.03+95.15</f>
        <v>127.18</v>
      </c>
      <c r="H217" s="291">
        <f>32.03+95.15</f>
        <v>127.18</v>
      </c>
      <c r="I217" s="291">
        <f>32.03+95.15</f>
        <v>127.18</v>
      </c>
      <c r="J217" s="218">
        <f>I217/H217</f>
        <v>1</v>
      </c>
      <c r="K217" s="319"/>
      <c r="L217" s="224">
        <f>K217/H217</f>
        <v>0</v>
      </c>
      <c r="M217" s="224">
        <f>K217/I217</f>
        <v>0</v>
      </c>
      <c r="N217" s="291">
        <f>H217</f>
        <v>127.18</v>
      </c>
      <c r="O217" s="291">
        <f t="shared" si="357"/>
        <v>0</v>
      </c>
      <c r="P217" s="164">
        <f t="shared" si="358"/>
        <v>1</v>
      </c>
      <c r="Q217" s="17" t="e">
        <f>D217+H217-N217-#REF!</f>
        <v>#REF!</v>
      </c>
      <c r="R217" s="31">
        <f t="shared" si="359"/>
        <v>127.18</v>
      </c>
      <c r="S217" s="393"/>
    </row>
    <row r="218" spans="1:19" s="59" customFormat="1" ht="36.75" customHeight="1" x14ac:dyDescent="0.25">
      <c r="A218" s="236"/>
      <c r="B218" s="347" t="s">
        <v>8</v>
      </c>
      <c r="C218" s="273"/>
      <c r="D218" s="291"/>
      <c r="E218" s="291"/>
      <c r="F218" s="291">
        <f>D218-E218</f>
        <v>0</v>
      </c>
      <c r="G218" s="291"/>
      <c r="H218" s="291"/>
      <c r="I218" s="291"/>
      <c r="J218" s="224" t="e">
        <f>I218/H218</f>
        <v>#DIV/0!</v>
      </c>
      <c r="K218" s="319"/>
      <c r="L218" s="224" t="e">
        <f>K218/H218</f>
        <v>#DIV/0!</v>
      </c>
      <c r="M218" s="224" t="e">
        <f>K218/I218</f>
        <v>#DIV/0!</v>
      </c>
      <c r="N218" s="291">
        <f>H218</f>
        <v>0</v>
      </c>
      <c r="O218" s="291">
        <f t="shared" si="357"/>
        <v>0</v>
      </c>
      <c r="P218" s="163" t="e">
        <f t="shared" si="358"/>
        <v>#DIV/0!</v>
      </c>
      <c r="Q218" s="17" t="e">
        <f>D218+H218-N218-#REF!</f>
        <v>#REF!</v>
      </c>
      <c r="R218" s="290">
        <f t="shared" si="359"/>
        <v>0</v>
      </c>
      <c r="S218" s="393"/>
    </row>
    <row r="219" spans="1:19" s="59" customFormat="1" ht="36.75" customHeight="1" x14ac:dyDescent="0.25">
      <c r="A219" s="236"/>
      <c r="B219" s="347" t="s">
        <v>22</v>
      </c>
      <c r="C219" s="273"/>
      <c r="D219" s="291"/>
      <c r="E219" s="291"/>
      <c r="F219" s="291"/>
      <c r="G219" s="291"/>
      <c r="H219" s="291"/>
      <c r="I219" s="291"/>
      <c r="J219" s="224" t="e">
        <f t="shared" ref="J219:J221" si="360">I219/H219</f>
        <v>#DIV/0!</v>
      </c>
      <c r="K219" s="319"/>
      <c r="L219" s="224" t="e">
        <f t="shared" ref="L219:L221" si="361">K219/H219</f>
        <v>#DIV/0!</v>
      </c>
      <c r="M219" s="224" t="e">
        <f t="shared" ref="M219:M221" si="362">K219/I219</f>
        <v>#DIV/0!</v>
      </c>
      <c r="N219" s="291"/>
      <c r="O219" s="291">
        <f t="shared" si="357"/>
        <v>0</v>
      </c>
      <c r="P219" s="163" t="e">
        <f t="shared" si="358"/>
        <v>#DIV/0!</v>
      </c>
      <c r="Q219" s="17" t="e">
        <f>D219+H219-N219-#REF!</f>
        <v>#REF!</v>
      </c>
      <c r="R219" s="290">
        <f t="shared" si="359"/>
        <v>0</v>
      </c>
      <c r="S219" s="393"/>
    </row>
    <row r="220" spans="1:19" s="59" customFormat="1" ht="36.75" customHeight="1" x14ac:dyDescent="0.25">
      <c r="A220" s="236"/>
      <c r="B220" s="165" t="s">
        <v>24</v>
      </c>
      <c r="C220" s="295"/>
      <c r="D220" s="289"/>
      <c r="E220" s="289"/>
      <c r="F220" s="166"/>
      <c r="G220" s="289"/>
      <c r="H220" s="166"/>
      <c r="I220" s="289"/>
      <c r="J220" s="224" t="e">
        <f t="shared" si="360"/>
        <v>#DIV/0!</v>
      </c>
      <c r="K220" s="341"/>
      <c r="L220" s="224" t="e">
        <f t="shared" si="361"/>
        <v>#DIV/0!</v>
      </c>
      <c r="M220" s="224" t="e">
        <f t="shared" si="362"/>
        <v>#DIV/0!</v>
      </c>
      <c r="N220" s="289"/>
      <c r="O220" s="289">
        <f t="shared" si="357"/>
        <v>0</v>
      </c>
      <c r="P220" s="163" t="e">
        <f t="shared" si="358"/>
        <v>#DIV/0!</v>
      </c>
      <c r="Q220" s="17" t="e">
        <f>D220+H220-N220-#REF!</f>
        <v>#REF!</v>
      </c>
      <c r="R220" s="348">
        <f t="shared" si="359"/>
        <v>0</v>
      </c>
      <c r="S220" s="393"/>
    </row>
    <row r="221" spans="1:19" s="59" customFormat="1" ht="36.75" customHeight="1" collapsed="1" x14ac:dyDescent="0.25">
      <c r="A221" s="237"/>
      <c r="B221" s="347" t="s">
        <v>11</v>
      </c>
      <c r="C221" s="273"/>
      <c r="D221" s="291"/>
      <c r="E221" s="291"/>
      <c r="F221" s="17"/>
      <c r="G221" s="291"/>
      <c r="H221" s="17"/>
      <c r="I221" s="291"/>
      <c r="J221" s="163" t="e">
        <f t="shared" si="360"/>
        <v>#DIV/0!</v>
      </c>
      <c r="K221" s="291"/>
      <c r="L221" s="163" t="e">
        <f t="shared" si="361"/>
        <v>#DIV/0!</v>
      </c>
      <c r="M221" s="163" t="e">
        <f t="shared" si="362"/>
        <v>#DIV/0!</v>
      </c>
      <c r="N221" s="291"/>
      <c r="O221" s="291">
        <f t="shared" si="357"/>
        <v>0</v>
      </c>
      <c r="P221" s="163" t="e">
        <f t="shared" si="358"/>
        <v>#DIV/0!</v>
      </c>
      <c r="Q221" s="17" t="e">
        <f>D221+H221-N221-#REF!</f>
        <v>#REF!</v>
      </c>
      <c r="R221" s="31">
        <f t="shared" si="359"/>
        <v>0</v>
      </c>
      <c r="S221" s="394"/>
    </row>
    <row r="222" spans="1:19" s="54" customFormat="1" ht="318.75" customHeight="1" outlineLevel="1" x14ac:dyDescent="0.25">
      <c r="A222" s="417" t="s">
        <v>20</v>
      </c>
      <c r="B222" s="65" t="s">
        <v>47</v>
      </c>
      <c r="C222" s="65" t="s">
        <v>9</v>
      </c>
      <c r="D222" s="66">
        <f t="shared" ref="D222:H222" si="363">SUM(D223:D227)</f>
        <v>0</v>
      </c>
      <c r="E222" s="66">
        <f t="shared" si="363"/>
        <v>0</v>
      </c>
      <c r="F222" s="66">
        <f t="shared" si="363"/>
        <v>0</v>
      </c>
      <c r="G222" s="66">
        <f t="shared" si="363"/>
        <v>262708.36</v>
      </c>
      <c r="H222" s="66">
        <f t="shared" si="363"/>
        <v>269486.46000000002</v>
      </c>
      <c r="I222" s="66">
        <f t="shared" ref="I222" si="364">SUM(I223:I227)</f>
        <v>137098.28</v>
      </c>
      <c r="J222" s="68">
        <f>I222/H222</f>
        <v>0.51</v>
      </c>
      <c r="K222" s="66">
        <f>SUM(K223:K227)</f>
        <v>135727.32999999999</v>
      </c>
      <c r="L222" s="69">
        <f>K222/H222</f>
        <v>0.5</v>
      </c>
      <c r="M222" s="69">
        <f>K222/I222</f>
        <v>0.99</v>
      </c>
      <c r="N222" s="66">
        <f t="shared" ref="N222" si="365">SUM(N223:N227)</f>
        <v>266139.68</v>
      </c>
      <c r="O222" s="66">
        <f t="shared" si="274"/>
        <v>3346.78</v>
      </c>
      <c r="P222" s="69">
        <f t="shared" si="275"/>
        <v>0.99</v>
      </c>
      <c r="Q222" s="13" t="e">
        <f>D222+H222-N222-#REF!</f>
        <v>#REF!</v>
      </c>
      <c r="R222" s="13">
        <f t="shared" si="270"/>
        <v>1370.95</v>
      </c>
      <c r="S222" s="425" t="s">
        <v>420</v>
      </c>
    </row>
    <row r="223" spans="1:19" s="55" customFormat="1" ht="45.75" customHeight="1" outlineLevel="1" x14ac:dyDescent="0.25">
      <c r="A223" s="418"/>
      <c r="B223" s="78" t="s">
        <v>10</v>
      </c>
      <c r="C223" s="78"/>
      <c r="D223" s="91"/>
      <c r="E223" s="91"/>
      <c r="F223" s="87"/>
      <c r="G223" s="91">
        <f t="shared" ref="G223:I227" si="366">G229+G259+G289+G307+G277</f>
        <v>0</v>
      </c>
      <c r="H223" s="91">
        <f t="shared" si="366"/>
        <v>0</v>
      </c>
      <c r="I223" s="91">
        <f t="shared" si="366"/>
        <v>0</v>
      </c>
      <c r="J223" s="102" t="e">
        <f t="shared" ref="J223:J224" si="367">I223/H223</f>
        <v>#DIV/0!</v>
      </c>
      <c r="K223" s="91">
        <f>K229+K259+K289+K307+K277</f>
        <v>0</v>
      </c>
      <c r="L223" s="105" t="e">
        <f>K223/H223</f>
        <v>#DIV/0!</v>
      </c>
      <c r="M223" s="105" t="e">
        <f t="shared" ref="M223:M286" si="368">K223/I223</f>
        <v>#DIV/0!</v>
      </c>
      <c r="N223" s="91">
        <f t="shared" ref="N223:N227" si="369">N229+N259+N289+N307+N277</f>
        <v>0</v>
      </c>
      <c r="O223" s="91">
        <f t="shared" si="274"/>
        <v>0</v>
      </c>
      <c r="P223" s="105" t="e">
        <f t="shared" si="275"/>
        <v>#DIV/0!</v>
      </c>
      <c r="Q223" s="13" t="e">
        <f>D223+H223-N223-#REF!</f>
        <v>#REF!</v>
      </c>
      <c r="R223" s="23">
        <f t="shared" si="270"/>
        <v>0</v>
      </c>
      <c r="S223" s="426"/>
    </row>
    <row r="224" spans="1:19" s="55" customFormat="1" ht="45.75" customHeight="1" outlineLevel="1" x14ac:dyDescent="0.25">
      <c r="A224" s="418"/>
      <c r="B224" s="78" t="s">
        <v>8</v>
      </c>
      <c r="C224" s="78"/>
      <c r="D224" s="91"/>
      <c r="E224" s="91"/>
      <c r="F224" s="87"/>
      <c r="G224" s="91">
        <f t="shared" si="366"/>
        <v>103325.9</v>
      </c>
      <c r="H224" s="91">
        <f t="shared" si="366"/>
        <v>110104</v>
      </c>
      <c r="I224" s="91">
        <f>I230+I260+I290+I308+I278</f>
        <v>66260.38</v>
      </c>
      <c r="J224" s="92">
        <f t="shared" si="367"/>
        <v>0.6</v>
      </c>
      <c r="K224" s="91">
        <f>K230+K260+K290+K308+K278</f>
        <v>64889.43</v>
      </c>
      <c r="L224" s="93">
        <f>K224/H224</f>
        <v>0.59</v>
      </c>
      <c r="M224" s="93">
        <f t="shared" si="368"/>
        <v>0.98</v>
      </c>
      <c r="N224" s="91">
        <f t="shared" si="369"/>
        <v>109923.95</v>
      </c>
      <c r="O224" s="91">
        <f t="shared" si="274"/>
        <v>180.05</v>
      </c>
      <c r="P224" s="93">
        <f t="shared" si="275"/>
        <v>1</v>
      </c>
      <c r="Q224" s="13" t="e">
        <f>D224+H224-N224-#REF!</f>
        <v>#REF!</v>
      </c>
      <c r="R224" s="23">
        <f t="shared" si="270"/>
        <v>1370.95</v>
      </c>
      <c r="S224" s="426"/>
    </row>
    <row r="225" spans="1:19" s="55" customFormat="1" ht="45.75" customHeight="1" outlineLevel="1" x14ac:dyDescent="0.25">
      <c r="A225" s="418"/>
      <c r="B225" s="94" t="s">
        <v>21</v>
      </c>
      <c r="C225" s="78"/>
      <c r="D225" s="91"/>
      <c r="E225" s="91"/>
      <c r="F225" s="91"/>
      <c r="G225" s="91">
        <f t="shared" si="366"/>
        <v>67222.460000000006</v>
      </c>
      <c r="H225" s="91">
        <f t="shared" si="366"/>
        <v>67222.460000000006</v>
      </c>
      <c r="I225" s="91">
        <f t="shared" si="366"/>
        <v>45403.16</v>
      </c>
      <c r="J225" s="92">
        <f>I225/H225</f>
        <v>0.68</v>
      </c>
      <c r="K225" s="91">
        <f>K231+K261+K291+K309+K279</f>
        <v>45403.16</v>
      </c>
      <c r="L225" s="93">
        <f t="shared" ref="L225:L227" si="370">K225/H225</f>
        <v>0.68</v>
      </c>
      <c r="M225" s="93">
        <f t="shared" si="368"/>
        <v>1</v>
      </c>
      <c r="N225" s="91">
        <f t="shared" si="369"/>
        <v>64055.73</v>
      </c>
      <c r="O225" s="91">
        <f t="shared" si="274"/>
        <v>3166.73</v>
      </c>
      <c r="P225" s="93">
        <f t="shared" si="275"/>
        <v>0.95</v>
      </c>
      <c r="Q225" s="13" t="e">
        <f>D225+H225-N225-#REF!</f>
        <v>#REF!</v>
      </c>
      <c r="R225" s="23">
        <f t="shared" si="270"/>
        <v>0</v>
      </c>
      <c r="S225" s="426"/>
    </row>
    <row r="226" spans="1:19" s="55" customFormat="1" ht="53.25" customHeight="1" outlineLevel="1" x14ac:dyDescent="0.25">
      <c r="A226" s="418"/>
      <c r="B226" s="84" t="s">
        <v>24</v>
      </c>
      <c r="C226" s="70"/>
      <c r="D226" s="32"/>
      <c r="E226" s="32"/>
      <c r="F226" s="32"/>
      <c r="G226" s="91">
        <f t="shared" si="366"/>
        <v>0</v>
      </c>
      <c r="H226" s="91">
        <f t="shared" si="366"/>
        <v>0</v>
      </c>
      <c r="I226" s="91">
        <f t="shared" si="366"/>
        <v>0</v>
      </c>
      <c r="J226" s="102" t="e">
        <f t="shared" ref="J226:J227" si="371">I226/H226</f>
        <v>#DIV/0!</v>
      </c>
      <c r="K226" s="91">
        <f>K232+K262+K292+K310+K280</f>
        <v>0</v>
      </c>
      <c r="L226" s="105" t="e">
        <f t="shared" si="370"/>
        <v>#DIV/0!</v>
      </c>
      <c r="M226" s="105" t="e">
        <f t="shared" si="368"/>
        <v>#DIV/0!</v>
      </c>
      <c r="N226" s="91">
        <f t="shared" si="369"/>
        <v>0</v>
      </c>
      <c r="O226" s="91">
        <f t="shared" si="274"/>
        <v>0</v>
      </c>
      <c r="P226" s="105" t="e">
        <f t="shared" si="275"/>
        <v>#DIV/0!</v>
      </c>
      <c r="Q226" s="13" t="e">
        <f>D226+H226-N226-#REF!</f>
        <v>#REF!</v>
      </c>
      <c r="R226" s="15">
        <f t="shared" si="270"/>
        <v>0</v>
      </c>
      <c r="S226" s="426"/>
    </row>
    <row r="227" spans="1:19" s="59" customFormat="1" ht="57" customHeight="1" outlineLevel="1" collapsed="1" x14ac:dyDescent="0.25">
      <c r="A227" s="419"/>
      <c r="B227" s="86" t="s">
        <v>11</v>
      </c>
      <c r="C227" s="78"/>
      <c r="D227" s="91"/>
      <c r="E227" s="91"/>
      <c r="F227" s="91"/>
      <c r="G227" s="91">
        <f t="shared" si="366"/>
        <v>92160</v>
      </c>
      <c r="H227" s="91">
        <f t="shared" si="366"/>
        <v>92160</v>
      </c>
      <c r="I227" s="91">
        <f t="shared" si="366"/>
        <v>25434.74</v>
      </c>
      <c r="J227" s="92">
        <f t="shared" si="371"/>
        <v>0.28000000000000003</v>
      </c>
      <c r="K227" s="91">
        <f>K233+K263+K293+K311+K281</f>
        <v>25434.74</v>
      </c>
      <c r="L227" s="93">
        <f t="shared" si="370"/>
        <v>0.28000000000000003</v>
      </c>
      <c r="M227" s="93">
        <f t="shared" si="368"/>
        <v>1</v>
      </c>
      <c r="N227" s="91">
        <f t="shared" si="369"/>
        <v>92160</v>
      </c>
      <c r="O227" s="91">
        <f t="shared" si="274"/>
        <v>0</v>
      </c>
      <c r="P227" s="93">
        <f t="shared" si="275"/>
        <v>1</v>
      </c>
      <c r="Q227" s="166" t="e">
        <f>D227+H227-N227-#REF!</f>
        <v>#REF!</v>
      </c>
      <c r="R227" s="289">
        <f t="shared" si="270"/>
        <v>0</v>
      </c>
      <c r="S227" s="427"/>
    </row>
    <row r="228" spans="1:19" s="61" customFormat="1" ht="69.75" x14ac:dyDescent="0.25">
      <c r="A228" s="238" t="s">
        <v>137</v>
      </c>
      <c r="B228" s="239" t="s">
        <v>138</v>
      </c>
      <c r="C228" s="158" t="s">
        <v>2</v>
      </c>
      <c r="D228" s="196">
        <f t="shared" ref="D228:I228" si="372">SUM(D229:D233)</f>
        <v>0</v>
      </c>
      <c r="E228" s="196">
        <f t="shared" si="372"/>
        <v>0</v>
      </c>
      <c r="F228" s="196">
        <f t="shared" si="372"/>
        <v>0</v>
      </c>
      <c r="G228" s="196">
        <f t="shared" si="372"/>
        <v>66100.02</v>
      </c>
      <c r="H228" s="196">
        <f t="shared" si="372"/>
        <v>76291.320000000007</v>
      </c>
      <c r="I228" s="196">
        <f t="shared" si="372"/>
        <v>61786.53</v>
      </c>
      <c r="J228" s="200">
        <f>I228/H228</f>
        <v>0.81</v>
      </c>
      <c r="K228" s="196">
        <f>SUM(K229:K233)</f>
        <v>61786.53</v>
      </c>
      <c r="L228" s="159">
        <f>K228/H228</f>
        <v>0.81</v>
      </c>
      <c r="M228" s="159">
        <f t="shared" si="368"/>
        <v>1</v>
      </c>
      <c r="N228" s="196">
        <f>SUM(N229:N233)</f>
        <v>76103.649999999994</v>
      </c>
      <c r="O228" s="196">
        <f t="shared" si="274"/>
        <v>187.67</v>
      </c>
      <c r="P228" s="159">
        <f t="shared" si="275"/>
        <v>1</v>
      </c>
      <c r="Q228" s="62" t="e">
        <f>D228+H228-N228-#REF!</f>
        <v>#REF!</v>
      </c>
      <c r="R228" s="196">
        <f t="shared" si="270"/>
        <v>0</v>
      </c>
      <c r="S228" s="225"/>
    </row>
    <row r="229" spans="1:19" s="59" customFormat="1" x14ac:dyDescent="0.25">
      <c r="A229" s="236"/>
      <c r="B229" s="273" t="s">
        <v>10</v>
      </c>
      <c r="C229" s="273"/>
      <c r="D229" s="291"/>
      <c r="E229" s="291"/>
      <c r="F229" s="17"/>
      <c r="G229" s="291">
        <f>G235+G247</f>
        <v>0</v>
      </c>
      <c r="H229" s="291">
        <f t="shared" ref="H229:I229" si="373">H235+H247</f>
        <v>0</v>
      </c>
      <c r="I229" s="291">
        <f t="shared" si="373"/>
        <v>0</v>
      </c>
      <c r="J229" s="172" t="e">
        <f t="shared" ref="J229:J230" si="374">I229/H229</f>
        <v>#DIV/0!</v>
      </c>
      <c r="K229" s="291">
        <f t="shared" ref="K229:K233" si="375">K235+K247</f>
        <v>0</v>
      </c>
      <c r="L229" s="224" t="e">
        <f t="shared" ref="L229:L273" si="376">K229/H229</f>
        <v>#DIV/0!</v>
      </c>
      <c r="M229" s="192" t="e">
        <f t="shared" si="368"/>
        <v>#DIV/0!</v>
      </c>
      <c r="N229" s="291">
        <f t="shared" ref="M229:N233" si="377">N235+N247</f>
        <v>0</v>
      </c>
      <c r="O229" s="291">
        <f t="shared" si="274"/>
        <v>0</v>
      </c>
      <c r="P229" s="167" t="e">
        <f t="shared" si="275"/>
        <v>#DIV/0!</v>
      </c>
      <c r="Q229" s="17" t="e">
        <f>D229+H229-N229-#REF!</f>
        <v>#REF!</v>
      </c>
      <c r="R229" s="17">
        <f t="shared" si="270"/>
        <v>0</v>
      </c>
      <c r="S229" s="152"/>
    </row>
    <row r="230" spans="1:19" s="59" customFormat="1" x14ac:dyDescent="0.25">
      <c r="A230" s="236"/>
      <c r="B230" s="273" t="s">
        <v>8</v>
      </c>
      <c r="C230" s="273"/>
      <c r="D230" s="291"/>
      <c r="E230" s="291"/>
      <c r="F230" s="291"/>
      <c r="G230" s="291">
        <f t="shared" ref="G230:I233" si="378">G236+G248</f>
        <v>59705.7</v>
      </c>
      <c r="H230" s="291">
        <f t="shared" si="378"/>
        <v>69897</v>
      </c>
      <c r="I230" s="291">
        <f t="shared" si="378"/>
        <v>55607.88</v>
      </c>
      <c r="J230" s="173">
        <f t="shared" si="374"/>
        <v>0.8</v>
      </c>
      <c r="K230" s="291">
        <f t="shared" si="375"/>
        <v>55607.88</v>
      </c>
      <c r="L230" s="218">
        <f t="shared" si="376"/>
        <v>0.8</v>
      </c>
      <c r="M230" s="218">
        <f t="shared" si="368"/>
        <v>1</v>
      </c>
      <c r="N230" s="291">
        <f t="shared" si="377"/>
        <v>69718.710000000006</v>
      </c>
      <c r="O230" s="291">
        <f t="shared" si="274"/>
        <v>178.29</v>
      </c>
      <c r="P230" s="221">
        <f t="shared" si="275"/>
        <v>1</v>
      </c>
      <c r="Q230" s="17" t="e">
        <f>D230+H230-N230-#REF!</f>
        <v>#REF!</v>
      </c>
      <c r="R230" s="291">
        <f t="shared" si="270"/>
        <v>0</v>
      </c>
      <c r="S230" s="152"/>
    </row>
    <row r="231" spans="1:19" s="59" customFormat="1" x14ac:dyDescent="0.25">
      <c r="A231" s="236"/>
      <c r="B231" s="273" t="s">
        <v>22</v>
      </c>
      <c r="C231" s="273"/>
      <c r="D231" s="291"/>
      <c r="E231" s="291"/>
      <c r="F231" s="291"/>
      <c r="G231" s="291">
        <f t="shared" si="378"/>
        <v>6394.32</v>
      </c>
      <c r="H231" s="291">
        <f t="shared" si="378"/>
        <v>6394.32</v>
      </c>
      <c r="I231" s="291">
        <f t="shared" si="378"/>
        <v>6178.65</v>
      </c>
      <c r="J231" s="173">
        <f>I231/H231</f>
        <v>0.97</v>
      </c>
      <c r="K231" s="291">
        <f t="shared" si="375"/>
        <v>6178.65</v>
      </c>
      <c r="L231" s="218">
        <f t="shared" si="376"/>
        <v>0.97</v>
      </c>
      <c r="M231" s="218">
        <f t="shared" si="368"/>
        <v>1</v>
      </c>
      <c r="N231" s="291">
        <f t="shared" si="377"/>
        <v>6384.94</v>
      </c>
      <c r="O231" s="291">
        <f t="shared" si="274"/>
        <v>9.3800000000000008</v>
      </c>
      <c r="P231" s="221">
        <f t="shared" si="275"/>
        <v>1</v>
      </c>
      <c r="Q231" s="17" t="e">
        <f>D231+H231-N231-#REF!</f>
        <v>#REF!</v>
      </c>
      <c r="R231" s="291">
        <f t="shared" si="270"/>
        <v>0</v>
      </c>
      <c r="S231" s="152"/>
    </row>
    <row r="232" spans="1:19" s="59" customFormat="1" x14ac:dyDescent="0.25">
      <c r="A232" s="236"/>
      <c r="B232" s="273" t="s">
        <v>24</v>
      </c>
      <c r="C232" s="273"/>
      <c r="D232" s="291"/>
      <c r="E232" s="291"/>
      <c r="F232" s="17"/>
      <c r="G232" s="291">
        <f t="shared" si="378"/>
        <v>0</v>
      </c>
      <c r="H232" s="291">
        <f t="shared" si="378"/>
        <v>0</v>
      </c>
      <c r="I232" s="291">
        <f t="shared" si="378"/>
        <v>0</v>
      </c>
      <c r="J232" s="172" t="e">
        <f t="shared" ref="J232:J233" si="379">I232/H232</f>
        <v>#DIV/0!</v>
      </c>
      <c r="K232" s="291">
        <f t="shared" si="375"/>
        <v>0</v>
      </c>
      <c r="L232" s="224" t="e">
        <f t="shared" si="376"/>
        <v>#DIV/0!</v>
      </c>
      <c r="M232" s="167" t="e">
        <f t="shared" si="377"/>
        <v>#DIV/0!</v>
      </c>
      <c r="N232" s="291">
        <f t="shared" si="377"/>
        <v>0</v>
      </c>
      <c r="O232" s="291">
        <f t="shared" si="274"/>
        <v>0</v>
      </c>
      <c r="P232" s="167" t="e">
        <f t="shared" si="275"/>
        <v>#DIV/0!</v>
      </c>
      <c r="Q232" s="17" t="e">
        <f>D232+H232-N232-#REF!</f>
        <v>#REF!</v>
      </c>
      <c r="R232" s="17">
        <f t="shared" si="270"/>
        <v>0</v>
      </c>
      <c r="S232" s="152"/>
    </row>
    <row r="233" spans="1:19" s="59" customFormat="1" x14ac:dyDescent="0.25">
      <c r="A233" s="237"/>
      <c r="B233" s="273" t="s">
        <v>11</v>
      </c>
      <c r="C233" s="273"/>
      <c r="D233" s="291"/>
      <c r="E233" s="291"/>
      <c r="F233" s="17"/>
      <c r="G233" s="291">
        <f t="shared" si="378"/>
        <v>0</v>
      </c>
      <c r="H233" s="291">
        <f t="shared" si="378"/>
        <v>0</v>
      </c>
      <c r="I233" s="291">
        <f t="shared" si="378"/>
        <v>0</v>
      </c>
      <c r="J233" s="172" t="e">
        <f t="shared" si="379"/>
        <v>#DIV/0!</v>
      </c>
      <c r="K233" s="291">
        <f t="shared" si="375"/>
        <v>0</v>
      </c>
      <c r="L233" s="224" t="e">
        <f t="shared" si="376"/>
        <v>#DIV/0!</v>
      </c>
      <c r="M233" s="167" t="e">
        <f t="shared" si="377"/>
        <v>#DIV/0!</v>
      </c>
      <c r="N233" s="291">
        <f t="shared" si="377"/>
        <v>0</v>
      </c>
      <c r="O233" s="291">
        <f t="shared" si="274"/>
        <v>0</v>
      </c>
      <c r="P233" s="167" t="e">
        <f t="shared" si="275"/>
        <v>#DIV/0!</v>
      </c>
      <c r="Q233" s="17" t="e">
        <f>D233+H233-N233-#REF!</f>
        <v>#REF!</v>
      </c>
      <c r="R233" s="291">
        <f t="shared" si="270"/>
        <v>0</v>
      </c>
      <c r="S233" s="153"/>
    </row>
    <row r="234" spans="1:19" s="57" customFormat="1" ht="69.75" x14ac:dyDescent="0.25">
      <c r="A234" s="338" t="s">
        <v>139</v>
      </c>
      <c r="B234" s="344" t="s">
        <v>140</v>
      </c>
      <c r="C234" s="226" t="s">
        <v>17</v>
      </c>
      <c r="D234" s="50">
        <f t="shared" ref="D234:I234" si="380">SUM(D235:D239)</f>
        <v>0</v>
      </c>
      <c r="E234" s="50">
        <f t="shared" si="380"/>
        <v>0</v>
      </c>
      <c r="F234" s="50">
        <f t="shared" si="380"/>
        <v>0</v>
      </c>
      <c r="G234" s="50">
        <f t="shared" si="380"/>
        <v>61786.65</v>
      </c>
      <c r="H234" s="50">
        <f t="shared" si="380"/>
        <v>61786.65</v>
      </c>
      <c r="I234" s="235">
        <f t="shared" si="380"/>
        <v>61786.53</v>
      </c>
      <c r="J234" s="170">
        <f>I234/H234</f>
        <v>1</v>
      </c>
      <c r="K234" s="50">
        <f>SUM(K235:K239)</f>
        <v>61786.53</v>
      </c>
      <c r="L234" s="162">
        <f t="shared" si="376"/>
        <v>1</v>
      </c>
      <c r="M234" s="162">
        <f t="shared" si="368"/>
        <v>1</v>
      </c>
      <c r="N234" s="50">
        <f t="shared" ref="N234" si="381">SUM(N235:N239)</f>
        <v>61786.53</v>
      </c>
      <c r="O234" s="50">
        <f t="shared" si="274"/>
        <v>0.12</v>
      </c>
      <c r="P234" s="162">
        <f t="shared" si="275"/>
        <v>1</v>
      </c>
      <c r="Q234" s="50" t="e">
        <f>D234+H234-N234-#REF!</f>
        <v>#REF!</v>
      </c>
      <c r="R234" s="50">
        <f t="shared" si="270"/>
        <v>0</v>
      </c>
      <c r="S234" s="228"/>
    </row>
    <row r="235" spans="1:19" s="59" customFormat="1" ht="30.75" customHeight="1" x14ac:dyDescent="0.25">
      <c r="A235" s="236"/>
      <c r="B235" s="273" t="s">
        <v>10</v>
      </c>
      <c r="C235" s="273"/>
      <c r="D235" s="291"/>
      <c r="E235" s="291"/>
      <c r="F235" s="17"/>
      <c r="G235" s="291">
        <f>G241</f>
        <v>0</v>
      </c>
      <c r="H235" s="291">
        <f t="shared" ref="H235:I235" si="382">H241</f>
        <v>0</v>
      </c>
      <c r="I235" s="291">
        <f t="shared" si="382"/>
        <v>0</v>
      </c>
      <c r="J235" s="172" t="e">
        <f t="shared" ref="J235:J239" si="383">I235/H235</f>
        <v>#DIV/0!</v>
      </c>
      <c r="K235" s="291">
        <f t="shared" ref="K235:K239" si="384">K241</f>
        <v>0</v>
      </c>
      <c r="L235" s="163" t="e">
        <f t="shared" si="376"/>
        <v>#DIV/0!</v>
      </c>
      <c r="M235" s="224" t="e">
        <f t="shared" si="368"/>
        <v>#DIV/0!</v>
      </c>
      <c r="N235" s="291">
        <f t="shared" ref="N235:N237" si="385">N241</f>
        <v>0</v>
      </c>
      <c r="O235" s="291">
        <f t="shared" si="274"/>
        <v>0</v>
      </c>
      <c r="P235" s="163" t="e">
        <f t="shared" si="275"/>
        <v>#DIV/0!</v>
      </c>
      <c r="Q235" s="17" t="e">
        <f>D235+H235-N235-#REF!</f>
        <v>#REF!</v>
      </c>
      <c r="R235" s="17">
        <f t="shared" si="270"/>
        <v>0</v>
      </c>
      <c r="S235" s="152"/>
    </row>
    <row r="236" spans="1:19" s="59" customFormat="1" ht="30.75" customHeight="1" x14ac:dyDescent="0.25">
      <c r="A236" s="236"/>
      <c r="B236" s="273" t="s">
        <v>8</v>
      </c>
      <c r="C236" s="273"/>
      <c r="D236" s="291"/>
      <c r="E236" s="291"/>
      <c r="F236" s="291"/>
      <c r="G236" s="291">
        <f t="shared" ref="G236:I238" si="386">G242</f>
        <v>55608</v>
      </c>
      <c r="H236" s="291">
        <f t="shared" si="386"/>
        <v>55608</v>
      </c>
      <c r="I236" s="291">
        <f t="shared" si="386"/>
        <v>55607.88</v>
      </c>
      <c r="J236" s="173">
        <f t="shared" si="383"/>
        <v>1</v>
      </c>
      <c r="K236" s="291">
        <f t="shared" si="384"/>
        <v>55607.88</v>
      </c>
      <c r="L236" s="164">
        <f t="shared" si="376"/>
        <v>1</v>
      </c>
      <c r="M236" s="218">
        <f t="shared" si="368"/>
        <v>1</v>
      </c>
      <c r="N236" s="291">
        <f t="shared" si="385"/>
        <v>55607.88</v>
      </c>
      <c r="O236" s="291">
        <f t="shared" si="274"/>
        <v>0.12</v>
      </c>
      <c r="P236" s="164">
        <f t="shared" si="275"/>
        <v>1</v>
      </c>
      <c r="Q236" s="17" t="e">
        <f>D236+H236-N236-#REF!</f>
        <v>#REF!</v>
      </c>
      <c r="R236" s="291">
        <f t="shared" si="270"/>
        <v>0</v>
      </c>
      <c r="S236" s="152"/>
    </row>
    <row r="237" spans="1:19" s="59" customFormat="1" ht="30.75" customHeight="1" x14ac:dyDescent="0.25">
      <c r="A237" s="236"/>
      <c r="B237" s="273" t="s">
        <v>22</v>
      </c>
      <c r="C237" s="273"/>
      <c r="D237" s="291"/>
      <c r="E237" s="291"/>
      <c r="F237" s="291"/>
      <c r="G237" s="291">
        <f t="shared" si="386"/>
        <v>6178.65</v>
      </c>
      <c r="H237" s="291">
        <f t="shared" si="386"/>
        <v>6178.65</v>
      </c>
      <c r="I237" s="291">
        <f t="shared" si="386"/>
        <v>6178.65</v>
      </c>
      <c r="J237" s="173">
        <f t="shared" si="383"/>
        <v>1</v>
      </c>
      <c r="K237" s="291">
        <f t="shared" si="384"/>
        <v>6178.65</v>
      </c>
      <c r="L237" s="164">
        <f t="shared" si="376"/>
        <v>1</v>
      </c>
      <c r="M237" s="218">
        <f t="shared" si="368"/>
        <v>1</v>
      </c>
      <c r="N237" s="291">
        <f t="shared" si="385"/>
        <v>6178.65</v>
      </c>
      <c r="O237" s="291">
        <f t="shared" si="274"/>
        <v>0</v>
      </c>
      <c r="P237" s="164">
        <f t="shared" si="275"/>
        <v>1</v>
      </c>
      <c r="Q237" s="17" t="e">
        <f>D237+H237-N237-#REF!</f>
        <v>#REF!</v>
      </c>
      <c r="R237" s="291">
        <f t="shared" si="270"/>
        <v>0</v>
      </c>
      <c r="S237" s="152"/>
    </row>
    <row r="238" spans="1:19" s="59" customFormat="1" ht="30.75" customHeight="1" x14ac:dyDescent="0.25">
      <c r="A238" s="236"/>
      <c r="B238" s="273" t="s">
        <v>24</v>
      </c>
      <c r="C238" s="273"/>
      <c r="D238" s="291"/>
      <c r="E238" s="291"/>
      <c r="F238" s="17"/>
      <c r="G238" s="291">
        <f t="shared" si="386"/>
        <v>0</v>
      </c>
      <c r="H238" s="291">
        <f t="shared" si="386"/>
        <v>0</v>
      </c>
      <c r="I238" s="291">
        <f t="shared" si="386"/>
        <v>0</v>
      </c>
      <c r="J238" s="172" t="e">
        <f t="shared" si="383"/>
        <v>#DIV/0!</v>
      </c>
      <c r="K238" s="291">
        <f t="shared" si="384"/>
        <v>0</v>
      </c>
      <c r="L238" s="163" t="e">
        <f t="shared" si="376"/>
        <v>#DIV/0!</v>
      </c>
      <c r="M238" s="163" t="e">
        <f t="shared" si="368"/>
        <v>#DIV/0!</v>
      </c>
      <c r="N238" s="291">
        <f t="shared" ref="N238:N239" si="387">H238</f>
        <v>0</v>
      </c>
      <c r="O238" s="291">
        <f t="shared" si="274"/>
        <v>0</v>
      </c>
      <c r="P238" s="163" t="e">
        <f t="shared" si="275"/>
        <v>#DIV/0!</v>
      </c>
      <c r="Q238" s="17" t="e">
        <f>D238+H238-N238-#REF!</f>
        <v>#REF!</v>
      </c>
      <c r="R238" s="17">
        <f t="shared" si="270"/>
        <v>0</v>
      </c>
      <c r="S238" s="152"/>
    </row>
    <row r="239" spans="1:19" s="59" customFormat="1" ht="30.75" customHeight="1" x14ac:dyDescent="0.25">
      <c r="A239" s="237"/>
      <c r="B239" s="273" t="s">
        <v>11</v>
      </c>
      <c r="C239" s="273"/>
      <c r="D239" s="291"/>
      <c r="E239" s="291"/>
      <c r="F239" s="17"/>
      <c r="G239" s="291">
        <f>G245</f>
        <v>0</v>
      </c>
      <c r="H239" s="291">
        <f>H245</f>
        <v>0</v>
      </c>
      <c r="I239" s="291">
        <f>I245</f>
        <v>0</v>
      </c>
      <c r="J239" s="172" t="e">
        <f t="shared" si="383"/>
        <v>#DIV/0!</v>
      </c>
      <c r="K239" s="291">
        <f t="shared" si="384"/>
        <v>0</v>
      </c>
      <c r="L239" s="163" t="e">
        <f t="shared" si="376"/>
        <v>#DIV/0!</v>
      </c>
      <c r="M239" s="163" t="e">
        <f t="shared" si="368"/>
        <v>#DIV/0!</v>
      </c>
      <c r="N239" s="291">
        <f t="shared" si="387"/>
        <v>0</v>
      </c>
      <c r="O239" s="291">
        <f t="shared" si="274"/>
        <v>0</v>
      </c>
      <c r="P239" s="163" t="e">
        <f t="shared" si="275"/>
        <v>#DIV/0!</v>
      </c>
      <c r="Q239" s="17" t="e">
        <f>D239+H239-N239-#REF!</f>
        <v>#REF!</v>
      </c>
      <c r="R239" s="291">
        <f t="shared" ref="R239:R302" si="388">I239-K239</f>
        <v>0</v>
      </c>
      <c r="S239" s="153"/>
    </row>
    <row r="240" spans="1:19" s="57" customFormat="1" ht="63.75" customHeight="1" x14ac:dyDescent="0.25">
      <c r="A240" s="338" t="s">
        <v>266</v>
      </c>
      <c r="B240" s="226" t="s">
        <v>141</v>
      </c>
      <c r="C240" s="226" t="s">
        <v>17</v>
      </c>
      <c r="D240" s="50">
        <f t="shared" ref="D240:I240" si="389">SUM(D241:D245)</f>
        <v>0</v>
      </c>
      <c r="E240" s="50">
        <f t="shared" si="389"/>
        <v>0</v>
      </c>
      <c r="F240" s="50">
        <f t="shared" si="389"/>
        <v>0</v>
      </c>
      <c r="G240" s="50">
        <f t="shared" si="389"/>
        <v>61786.65</v>
      </c>
      <c r="H240" s="50">
        <f t="shared" si="389"/>
        <v>61786.65</v>
      </c>
      <c r="I240" s="235">
        <f t="shared" si="389"/>
        <v>61786.53</v>
      </c>
      <c r="J240" s="170">
        <f>I240/H240</f>
        <v>1</v>
      </c>
      <c r="K240" s="50">
        <f>SUM(K241:K245)</f>
        <v>61786.53</v>
      </c>
      <c r="L240" s="162">
        <f t="shared" si="376"/>
        <v>1</v>
      </c>
      <c r="M240" s="162">
        <f t="shared" si="368"/>
        <v>1</v>
      </c>
      <c r="N240" s="50">
        <f>SUM(N241:N245)</f>
        <v>61786.53</v>
      </c>
      <c r="O240" s="50">
        <f t="shared" ref="O240:O303" si="390">H240-N240</f>
        <v>0.12</v>
      </c>
      <c r="P240" s="162">
        <f t="shared" ref="P240:P303" si="391">N240/H240</f>
        <v>1</v>
      </c>
      <c r="Q240" s="62" t="e">
        <f>D240+H240-N240-#REF!</f>
        <v>#REF!</v>
      </c>
      <c r="R240" s="50">
        <f t="shared" si="388"/>
        <v>0</v>
      </c>
      <c r="S240" s="395" t="s">
        <v>461</v>
      </c>
    </row>
    <row r="241" spans="1:19" s="59" customFormat="1" ht="40.5" customHeight="1" x14ac:dyDescent="0.25">
      <c r="A241" s="236"/>
      <c r="B241" s="273" t="s">
        <v>10</v>
      </c>
      <c r="C241" s="273"/>
      <c r="D241" s="291"/>
      <c r="E241" s="291"/>
      <c r="F241" s="17"/>
      <c r="G241" s="291"/>
      <c r="H241" s="17"/>
      <c r="I241" s="296"/>
      <c r="J241" s="172" t="e">
        <f t="shared" ref="J241:J245" si="392">I241/H241</f>
        <v>#DIV/0!</v>
      </c>
      <c r="K241" s="167"/>
      <c r="L241" s="163" t="e">
        <f t="shared" si="376"/>
        <v>#DIV/0!</v>
      </c>
      <c r="M241" s="163" t="e">
        <f t="shared" si="368"/>
        <v>#DIV/0!</v>
      </c>
      <c r="N241" s="167">
        <f>H241</f>
        <v>0</v>
      </c>
      <c r="O241" s="167">
        <f t="shared" si="390"/>
        <v>0</v>
      </c>
      <c r="P241" s="163" t="e">
        <f t="shared" si="391"/>
        <v>#DIV/0!</v>
      </c>
      <c r="Q241" s="345" t="e">
        <f>D241+H241-N241-#REF!</f>
        <v>#REF!</v>
      </c>
      <c r="R241" s="17">
        <f t="shared" si="388"/>
        <v>0</v>
      </c>
      <c r="S241" s="396"/>
    </row>
    <row r="242" spans="1:19" s="59" customFormat="1" ht="40.5" customHeight="1" x14ac:dyDescent="0.25">
      <c r="A242" s="236"/>
      <c r="B242" s="273" t="s">
        <v>8</v>
      </c>
      <c r="C242" s="273"/>
      <c r="D242" s="291"/>
      <c r="E242" s="291"/>
      <c r="F242" s="291"/>
      <c r="G242" s="291">
        <v>55608</v>
      </c>
      <c r="H242" s="291">
        <v>55608</v>
      </c>
      <c r="I242" s="291">
        <v>55607.88</v>
      </c>
      <c r="J242" s="173">
        <f t="shared" si="392"/>
        <v>1</v>
      </c>
      <c r="K242" s="291">
        <v>55607.88</v>
      </c>
      <c r="L242" s="164">
        <f t="shared" si="376"/>
        <v>1</v>
      </c>
      <c r="M242" s="164">
        <f t="shared" si="368"/>
        <v>1</v>
      </c>
      <c r="N242" s="291">
        <v>55607.88</v>
      </c>
      <c r="O242" s="291">
        <f t="shared" si="390"/>
        <v>0.12</v>
      </c>
      <c r="P242" s="164">
        <f t="shared" si="391"/>
        <v>1</v>
      </c>
      <c r="Q242" s="17" t="e">
        <f>D242+H242-N242-#REF!</f>
        <v>#REF!</v>
      </c>
      <c r="R242" s="291">
        <f t="shared" si="388"/>
        <v>0</v>
      </c>
      <c r="S242" s="396"/>
    </row>
    <row r="243" spans="1:19" s="59" customFormat="1" ht="40.5" customHeight="1" x14ac:dyDescent="0.25">
      <c r="A243" s="236"/>
      <c r="B243" s="273" t="s">
        <v>22</v>
      </c>
      <c r="C243" s="273"/>
      <c r="D243" s="291"/>
      <c r="E243" s="291"/>
      <c r="F243" s="291"/>
      <c r="G243" s="291">
        <v>6178.65</v>
      </c>
      <c r="H243" s="291">
        <v>6178.65</v>
      </c>
      <c r="I243" s="291">
        <v>6178.65</v>
      </c>
      <c r="J243" s="173">
        <f t="shared" si="392"/>
        <v>1</v>
      </c>
      <c r="K243" s="291">
        <v>6178.65</v>
      </c>
      <c r="L243" s="164">
        <f t="shared" si="376"/>
        <v>1</v>
      </c>
      <c r="M243" s="164">
        <f t="shared" si="368"/>
        <v>1</v>
      </c>
      <c r="N243" s="291">
        <v>6178.65</v>
      </c>
      <c r="O243" s="291">
        <f>H243-N243</f>
        <v>0</v>
      </c>
      <c r="P243" s="164">
        <f t="shared" si="391"/>
        <v>1</v>
      </c>
      <c r="Q243" s="17" t="e">
        <f>D243+H243-N243-#REF!</f>
        <v>#REF!</v>
      </c>
      <c r="R243" s="291">
        <f t="shared" si="388"/>
        <v>0</v>
      </c>
      <c r="S243" s="396"/>
    </row>
    <row r="244" spans="1:19" s="59" customFormat="1" ht="40.5" customHeight="1" x14ac:dyDescent="0.25">
      <c r="A244" s="236"/>
      <c r="B244" s="273" t="s">
        <v>24</v>
      </c>
      <c r="C244" s="273"/>
      <c r="D244" s="291"/>
      <c r="E244" s="291"/>
      <c r="F244" s="17"/>
      <c r="G244" s="291"/>
      <c r="H244" s="17"/>
      <c r="I244" s="296"/>
      <c r="J244" s="172" t="e">
        <f t="shared" si="392"/>
        <v>#DIV/0!</v>
      </c>
      <c r="K244" s="291"/>
      <c r="L244" s="163" t="e">
        <f t="shared" si="376"/>
        <v>#DIV/0!</v>
      </c>
      <c r="M244" s="163" t="e">
        <f t="shared" si="368"/>
        <v>#DIV/0!</v>
      </c>
      <c r="N244" s="291"/>
      <c r="O244" s="291">
        <f t="shared" si="390"/>
        <v>0</v>
      </c>
      <c r="P244" s="163" t="e">
        <f t="shared" si="391"/>
        <v>#DIV/0!</v>
      </c>
      <c r="Q244" s="345" t="e">
        <f>D244+H244-N244-#REF!</f>
        <v>#REF!</v>
      </c>
      <c r="R244" s="17">
        <f t="shared" si="388"/>
        <v>0</v>
      </c>
      <c r="S244" s="396"/>
    </row>
    <row r="245" spans="1:19" s="59" customFormat="1" ht="40.5" customHeight="1" x14ac:dyDescent="0.25">
      <c r="A245" s="237"/>
      <c r="B245" s="273" t="s">
        <v>11</v>
      </c>
      <c r="C245" s="273"/>
      <c r="D245" s="291"/>
      <c r="E245" s="291"/>
      <c r="F245" s="17"/>
      <c r="G245" s="291"/>
      <c r="H245" s="291"/>
      <c r="I245" s="296"/>
      <c r="J245" s="172" t="e">
        <f t="shared" si="392"/>
        <v>#DIV/0!</v>
      </c>
      <c r="K245" s="291"/>
      <c r="L245" s="163" t="e">
        <f t="shared" si="376"/>
        <v>#DIV/0!</v>
      </c>
      <c r="M245" s="163" t="e">
        <f t="shared" si="368"/>
        <v>#DIV/0!</v>
      </c>
      <c r="N245" s="291">
        <f t="shared" ref="N245" si="393">H245</f>
        <v>0</v>
      </c>
      <c r="O245" s="291">
        <f t="shared" si="390"/>
        <v>0</v>
      </c>
      <c r="P245" s="163" t="e">
        <f t="shared" si="391"/>
        <v>#DIV/0!</v>
      </c>
      <c r="Q245" s="345" t="e">
        <f>D245+H245-N245-#REF!</f>
        <v>#REF!</v>
      </c>
      <c r="R245" s="291">
        <f t="shared" si="388"/>
        <v>0</v>
      </c>
      <c r="S245" s="397"/>
    </row>
    <row r="246" spans="1:19" s="57" customFormat="1" ht="93" x14ac:dyDescent="0.25">
      <c r="A246" s="338" t="s">
        <v>269</v>
      </c>
      <c r="B246" s="344" t="s">
        <v>142</v>
      </c>
      <c r="C246" s="226" t="s">
        <v>17</v>
      </c>
      <c r="D246" s="50">
        <f t="shared" ref="D246:I246" si="394">SUM(D247:D251)</f>
        <v>0</v>
      </c>
      <c r="E246" s="50">
        <f t="shared" si="394"/>
        <v>0</v>
      </c>
      <c r="F246" s="50">
        <f t="shared" si="394"/>
        <v>0</v>
      </c>
      <c r="G246" s="50">
        <f t="shared" si="394"/>
        <v>4313.37</v>
      </c>
      <c r="H246" s="50">
        <f t="shared" si="394"/>
        <v>14504.67</v>
      </c>
      <c r="I246" s="235">
        <f t="shared" si="394"/>
        <v>0</v>
      </c>
      <c r="J246" s="170">
        <f>I246/H246</f>
        <v>0</v>
      </c>
      <c r="K246" s="50">
        <f>SUM(K247:K251)</f>
        <v>0</v>
      </c>
      <c r="L246" s="162">
        <f t="shared" si="376"/>
        <v>0</v>
      </c>
      <c r="M246" s="339" t="e">
        <f t="shared" si="368"/>
        <v>#DIV/0!</v>
      </c>
      <c r="N246" s="50">
        <f>SUM(N247:N251)</f>
        <v>14317.12</v>
      </c>
      <c r="O246" s="50">
        <f t="shared" si="390"/>
        <v>187.55</v>
      </c>
      <c r="P246" s="162">
        <f t="shared" si="391"/>
        <v>0.99</v>
      </c>
      <c r="Q246" s="62" t="e">
        <f>D246+H246-N246-#REF!</f>
        <v>#REF!</v>
      </c>
      <c r="R246" s="50">
        <f t="shared" si="388"/>
        <v>0</v>
      </c>
      <c r="S246" s="401"/>
    </row>
    <row r="247" spans="1:19" s="59" customFormat="1" ht="34.5" customHeight="1" x14ac:dyDescent="0.25">
      <c r="A247" s="236"/>
      <c r="B247" s="273" t="s">
        <v>10</v>
      </c>
      <c r="C247" s="273"/>
      <c r="D247" s="291"/>
      <c r="E247" s="291"/>
      <c r="F247" s="17"/>
      <c r="G247" s="291">
        <f>G253</f>
        <v>0</v>
      </c>
      <c r="H247" s="291">
        <f t="shared" ref="H247:I247" si="395">H253</f>
        <v>0</v>
      </c>
      <c r="I247" s="291">
        <f t="shared" si="395"/>
        <v>0</v>
      </c>
      <c r="J247" s="172" t="e">
        <f t="shared" ref="J247:J251" si="396">I247/H247</f>
        <v>#DIV/0!</v>
      </c>
      <c r="K247" s="291">
        <f t="shared" ref="K247:K251" si="397">K253</f>
        <v>0</v>
      </c>
      <c r="L247" s="163" t="e">
        <f t="shared" si="376"/>
        <v>#DIV/0!</v>
      </c>
      <c r="M247" s="163" t="e">
        <f t="shared" si="368"/>
        <v>#DIV/0!</v>
      </c>
      <c r="N247" s="291">
        <f t="shared" ref="N247:N251" si="398">N253</f>
        <v>0</v>
      </c>
      <c r="O247" s="291">
        <f t="shared" si="390"/>
        <v>0</v>
      </c>
      <c r="P247" s="163" t="e">
        <f t="shared" si="391"/>
        <v>#DIV/0!</v>
      </c>
      <c r="Q247" s="316" t="e">
        <f>D247+H247-N247-#REF!</f>
        <v>#REF!</v>
      </c>
      <c r="R247" s="17">
        <f t="shared" si="388"/>
        <v>0</v>
      </c>
      <c r="S247" s="393"/>
    </row>
    <row r="248" spans="1:19" s="59" customFormat="1" ht="34.5" customHeight="1" x14ac:dyDescent="0.25">
      <c r="A248" s="236"/>
      <c r="B248" s="273" t="s">
        <v>8</v>
      </c>
      <c r="C248" s="273"/>
      <c r="D248" s="291"/>
      <c r="E248" s="291"/>
      <c r="F248" s="291"/>
      <c r="G248" s="291">
        <f t="shared" ref="G248:I250" si="399">G254</f>
        <v>4097.7</v>
      </c>
      <c r="H248" s="291">
        <f t="shared" si="399"/>
        <v>14289</v>
      </c>
      <c r="I248" s="291">
        <f t="shared" si="399"/>
        <v>0</v>
      </c>
      <c r="J248" s="173">
        <f t="shared" si="396"/>
        <v>0</v>
      </c>
      <c r="K248" s="291">
        <f t="shared" si="397"/>
        <v>0</v>
      </c>
      <c r="L248" s="164">
        <f t="shared" si="376"/>
        <v>0</v>
      </c>
      <c r="M248" s="163" t="e">
        <f t="shared" si="368"/>
        <v>#DIV/0!</v>
      </c>
      <c r="N248" s="291">
        <f t="shared" si="398"/>
        <v>14110.83</v>
      </c>
      <c r="O248" s="291">
        <f t="shared" si="390"/>
        <v>178.17</v>
      </c>
      <c r="P248" s="164">
        <f t="shared" si="391"/>
        <v>0.99</v>
      </c>
      <c r="Q248" s="316" t="e">
        <f>D248+H248-N248-#REF!</f>
        <v>#REF!</v>
      </c>
      <c r="R248" s="291">
        <f t="shared" si="388"/>
        <v>0</v>
      </c>
      <c r="S248" s="393"/>
    </row>
    <row r="249" spans="1:19" s="59" customFormat="1" ht="34.5" customHeight="1" x14ac:dyDescent="0.25">
      <c r="A249" s="236"/>
      <c r="B249" s="273" t="s">
        <v>22</v>
      </c>
      <c r="C249" s="273"/>
      <c r="D249" s="291"/>
      <c r="E249" s="291"/>
      <c r="F249" s="291"/>
      <c r="G249" s="291">
        <f t="shared" si="399"/>
        <v>215.67</v>
      </c>
      <c r="H249" s="291">
        <f t="shared" si="399"/>
        <v>215.67</v>
      </c>
      <c r="I249" s="291">
        <f t="shared" si="399"/>
        <v>0</v>
      </c>
      <c r="J249" s="173">
        <f t="shared" si="396"/>
        <v>0</v>
      </c>
      <c r="K249" s="291">
        <f t="shared" si="397"/>
        <v>0</v>
      </c>
      <c r="L249" s="164">
        <f t="shared" si="376"/>
        <v>0</v>
      </c>
      <c r="M249" s="163" t="e">
        <f t="shared" si="368"/>
        <v>#DIV/0!</v>
      </c>
      <c r="N249" s="291">
        <f t="shared" si="398"/>
        <v>206.29</v>
      </c>
      <c r="O249" s="291">
        <f t="shared" si="390"/>
        <v>9.3800000000000008</v>
      </c>
      <c r="P249" s="164">
        <f t="shared" si="391"/>
        <v>0.96</v>
      </c>
      <c r="Q249" s="316" t="e">
        <f>D249+H249-N249-#REF!</f>
        <v>#REF!</v>
      </c>
      <c r="R249" s="291">
        <f t="shared" si="388"/>
        <v>0</v>
      </c>
      <c r="S249" s="393"/>
    </row>
    <row r="250" spans="1:19" s="59" customFormat="1" ht="34.5" customHeight="1" x14ac:dyDescent="0.25">
      <c r="A250" s="236"/>
      <c r="B250" s="273" t="s">
        <v>24</v>
      </c>
      <c r="C250" s="273"/>
      <c r="D250" s="291"/>
      <c r="E250" s="291"/>
      <c r="F250" s="17"/>
      <c r="G250" s="291">
        <f t="shared" si="399"/>
        <v>0</v>
      </c>
      <c r="H250" s="291">
        <f t="shared" si="399"/>
        <v>0</v>
      </c>
      <c r="I250" s="291">
        <f t="shared" si="399"/>
        <v>0</v>
      </c>
      <c r="J250" s="172" t="e">
        <f t="shared" si="396"/>
        <v>#DIV/0!</v>
      </c>
      <c r="K250" s="291">
        <f t="shared" si="397"/>
        <v>0</v>
      </c>
      <c r="L250" s="163" t="e">
        <f t="shared" si="376"/>
        <v>#DIV/0!</v>
      </c>
      <c r="M250" s="163" t="e">
        <f t="shared" si="368"/>
        <v>#DIV/0!</v>
      </c>
      <c r="N250" s="291">
        <f t="shared" si="398"/>
        <v>0</v>
      </c>
      <c r="O250" s="291">
        <f t="shared" si="390"/>
        <v>0</v>
      </c>
      <c r="P250" s="163" t="e">
        <f t="shared" si="391"/>
        <v>#DIV/0!</v>
      </c>
      <c r="Q250" s="316" t="e">
        <f>D250+H250-N250-#REF!</f>
        <v>#REF!</v>
      </c>
      <c r="R250" s="17">
        <f t="shared" si="388"/>
        <v>0</v>
      </c>
      <c r="S250" s="393"/>
    </row>
    <row r="251" spans="1:19" s="59" customFormat="1" ht="34.5" customHeight="1" x14ac:dyDescent="0.25">
      <c r="A251" s="237"/>
      <c r="B251" s="273" t="s">
        <v>11</v>
      </c>
      <c r="C251" s="273"/>
      <c r="D251" s="291"/>
      <c r="E251" s="291"/>
      <c r="F251" s="17"/>
      <c r="G251" s="291">
        <f>G257</f>
        <v>0</v>
      </c>
      <c r="H251" s="291">
        <f>H257</f>
        <v>0</v>
      </c>
      <c r="I251" s="291">
        <f>I257</f>
        <v>0</v>
      </c>
      <c r="J251" s="172" t="e">
        <f t="shared" si="396"/>
        <v>#DIV/0!</v>
      </c>
      <c r="K251" s="291">
        <f t="shared" si="397"/>
        <v>0</v>
      </c>
      <c r="L251" s="163" t="e">
        <f t="shared" si="376"/>
        <v>#DIV/0!</v>
      </c>
      <c r="M251" s="163" t="e">
        <f t="shared" si="368"/>
        <v>#DIV/0!</v>
      </c>
      <c r="N251" s="291">
        <f t="shared" si="398"/>
        <v>0</v>
      </c>
      <c r="O251" s="291">
        <f t="shared" si="390"/>
        <v>0</v>
      </c>
      <c r="P251" s="163" t="e">
        <f t="shared" si="391"/>
        <v>#DIV/0!</v>
      </c>
      <c r="Q251" s="316" t="e">
        <f>D251+H251-N251-#REF!</f>
        <v>#REF!</v>
      </c>
      <c r="R251" s="291">
        <f t="shared" si="388"/>
        <v>0</v>
      </c>
      <c r="S251" s="394"/>
    </row>
    <row r="252" spans="1:19" s="57" customFormat="1" ht="195" customHeight="1" x14ac:dyDescent="0.25">
      <c r="A252" s="338" t="s">
        <v>267</v>
      </c>
      <c r="B252" s="344" t="s">
        <v>143</v>
      </c>
      <c r="C252" s="226" t="s">
        <v>17</v>
      </c>
      <c r="D252" s="50">
        <f t="shared" ref="D252:I252" si="400">SUM(D253:D257)</f>
        <v>0</v>
      </c>
      <c r="E252" s="50">
        <f t="shared" si="400"/>
        <v>0</v>
      </c>
      <c r="F252" s="50">
        <f t="shared" si="400"/>
        <v>0</v>
      </c>
      <c r="G252" s="50">
        <f t="shared" si="400"/>
        <v>4313.37</v>
      </c>
      <c r="H252" s="50">
        <f t="shared" si="400"/>
        <v>14504.67</v>
      </c>
      <c r="I252" s="235">
        <f t="shared" si="400"/>
        <v>0</v>
      </c>
      <c r="J252" s="170">
        <f>I252/H252</f>
        <v>0</v>
      </c>
      <c r="K252" s="50">
        <f>SUM(K253:K257)</f>
        <v>0</v>
      </c>
      <c r="L252" s="162">
        <f t="shared" si="376"/>
        <v>0</v>
      </c>
      <c r="M252" s="339" t="e">
        <f t="shared" si="368"/>
        <v>#DIV/0!</v>
      </c>
      <c r="N252" s="50">
        <f>SUM(N253:N257)</f>
        <v>14317.12</v>
      </c>
      <c r="O252" s="50">
        <f t="shared" si="390"/>
        <v>187.55</v>
      </c>
      <c r="P252" s="162">
        <f t="shared" si="391"/>
        <v>0.99</v>
      </c>
      <c r="Q252" s="62" t="e">
        <f>D252+H252-N252-#REF!</f>
        <v>#REF!</v>
      </c>
      <c r="R252" s="50">
        <f t="shared" si="388"/>
        <v>0</v>
      </c>
      <c r="S252" s="395" t="s">
        <v>448</v>
      </c>
    </row>
    <row r="253" spans="1:19" s="59" customFormat="1" ht="92.25" customHeight="1" x14ac:dyDescent="0.25">
      <c r="A253" s="236"/>
      <c r="B253" s="370" t="s">
        <v>10</v>
      </c>
      <c r="C253" s="370"/>
      <c r="D253" s="303"/>
      <c r="E253" s="303"/>
      <c r="F253" s="17"/>
      <c r="G253" s="303"/>
      <c r="H253" s="17"/>
      <c r="I253" s="300"/>
      <c r="J253" s="173"/>
      <c r="K253" s="303"/>
      <c r="L253" s="164"/>
      <c r="M253" s="224"/>
      <c r="N253" s="303"/>
      <c r="O253" s="303">
        <f t="shared" si="390"/>
        <v>0</v>
      </c>
      <c r="P253" s="163" t="e">
        <f t="shared" si="391"/>
        <v>#DIV/0!</v>
      </c>
      <c r="Q253" s="17"/>
      <c r="R253" s="17">
        <f t="shared" si="388"/>
        <v>0</v>
      </c>
      <c r="S253" s="396"/>
    </row>
    <row r="254" spans="1:19" s="59" customFormat="1" ht="92.25" customHeight="1" x14ac:dyDescent="0.25">
      <c r="A254" s="236"/>
      <c r="B254" s="370" t="s">
        <v>8</v>
      </c>
      <c r="C254" s="370"/>
      <c r="D254" s="303"/>
      <c r="E254" s="303"/>
      <c r="F254" s="303"/>
      <c r="G254" s="303">
        <v>4097.7</v>
      </c>
      <c r="H254" s="303">
        <v>14289</v>
      </c>
      <c r="I254" s="300">
        <v>0</v>
      </c>
      <c r="J254" s="173">
        <f t="shared" ref="J254:J255" si="401">I254/H254</f>
        <v>0</v>
      </c>
      <c r="K254" s="300"/>
      <c r="L254" s="164">
        <f t="shared" si="376"/>
        <v>0</v>
      </c>
      <c r="M254" s="224" t="e">
        <f t="shared" si="368"/>
        <v>#DIV/0!</v>
      </c>
      <c r="N254" s="300">
        <f>H254-178.17</f>
        <v>14110.83</v>
      </c>
      <c r="O254" s="300">
        <f t="shared" si="390"/>
        <v>178.17</v>
      </c>
      <c r="P254" s="164">
        <f t="shared" si="391"/>
        <v>0.99</v>
      </c>
      <c r="Q254" s="17" t="e">
        <f>D254+H254-N254-#REF!</f>
        <v>#REF!</v>
      </c>
      <c r="R254" s="303">
        <f t="shared" si="388"/>
        <v>0</v>
      </c>
      <c r="S254" s="396"/>
    </row>
    <row r="255" spans="1:19" s="59" customFormat="1" ht="92.25" customHeight="1" x14ac:dyDescent="0.25">
      <c r="A255" s="236"/>
      <c r="B255" s="370" t="s">
        <v>22</v>
      </c>
      <c r="C255" s="370"/>
      <c r="D255" s="303"/>
      <c r="E255" s="303"/>
      <c r="F255" s="303"/>
      <c r="G255" s="303">
        <v>215.67</v>
      </c>
      <c r="H255" s="303">
        <v>215.67</v>
      </c>
      <c r="I255" s="300">
        <v>0</v>
      </c>
      <c r="J255" s="173">
        <f t="shared" si="401"/>
        <v>0</v>
      </c>
      <c r="K255" s="300"/>
      <c r="L255" s="164">
        <f t="shared" si="376"/>
        <v>0</v>
      </c>
      <c r="M255" s="224" t="e">
        <f t="shared" si="368"/>
        <v>#DIV/0!</v>
      </c>
      <c r="N255" s="300">
        <v>206.29</v>
      </c>
      <c r="O255" s="300">
        <f t="shared" si="390"/>
        <v>9.3800000000000008</v>
      </c>
      <c r="P255" s="164">
        <f t="shared" si="391"/>
        <v>0.96</v>
      </c>
      <c r="Q255" s="17" t="e">
        <f>D255+H255-N255-#REF!</f>
        <v>#REF!</v>
      </c>
      <c r="R255" s="303">
        <f t="shared" si="388"/>
        <v>0</v>
      </c>
      <c r="S255" s="396"/>
    </row>
    <row r="256" spans="1:19" s="59" customFormat="1" ht="92.25" customHeight="1" x14ac:dyDescent="0.25">
      <c r="A256" s="236"/>
      <c r="B256" s="370" t="s">
        <v>24</v>
      </c>
      <c r="C256" s="370"/>
      <c r="D256" s="303"/>
      <c r="E256" s="303"/>
      <c r="F256" s="17"/>
      <c r="G256" s="303"/>
      <c r="H256" s="303"/>
      <c r="I256" s="300"/>
      <c r="J256" s="173"/>
      <c r="K256" s="300"/>
      <c r="L256" s="164"/>
      <c r="M256" s="224"/>
      <c r="N256" s="300"/>
      <c r="O256" s="300">
        <f t="shared" si="390"/>
        <v>0</v>
      </c>
      <c r="P256" s="163" t="e">
        <f t="shared" si="391"/>
        <v>#DIV/0!</v>
      </c>
      <c r="Q256" s="17"/>
      <c r="R256" s="17">
        <f t="shared" si="388"/>
        <v>0</v>
      </c>
      <c r="S256" s="396"/>
    </row>
    <row r="257" spans="1:19" s="59" customFormat="1" ht="92.25" customHeight="1" x14ac:dyDescent="0.25">
      <c r="A257" s="237"/>
      <c r="B257" s="370" t="s">
        <v>11</v>
      </c>
      <c r="C257" s="370"/>
      <c r="D257" s="303"/>
      <c r="E257" s="303"/>
      <c r="F257" s="17"/>
      <c r="G257" s="303"/>
      <c r="H257" s="303"/>
      <c r="I257" s="300"/>
      <c r="J257" s="173"/>
      <c r="K257" s="303"/>
      <c r="L257" s="164"/>
      <c r="M257" s="164"/>
      <c r="N257" s="303"/>
      <c r="O257" s="303">
        <f t="shared" si="390"/>
        <v>0</v>
      </c>
      <c r="P257" s="163" t="e">
        <f t="shared" si="391"/>
        <v>#DIV/0!</v>
      </c>
      <c r="Q257" s="17"/>
      <c r="R257" s="303">
        <f t="shared" si="388"/>
        <v>0</v>
      </c>
      <c r="S257" s="397"/>
    </row>
    <row r="258" spans="1:19" s="61" customFormat="1" ht="72.75" customHeight="1" x14ac:dyDescent="0.25">
      <c r="A258" s="232" t="s">
        <v>144</v>
      </c>
      <c r="B258" s="214" t="s">
        <v>145</v>
      </c>
      <c r="C258" s="158" t="s">
        <v>2</v>
      </c>
      <c r="D258" s="62">
        <f t="shared" ref="D258:I258" si="402">SUM(D259:D263)</f>
        <v>0</v>
      </c>
      <c r="E258" s="62">
        <f t="shared" si="402"/>
        <v>0</v>
      </c>
      <c r="F258" s="62">
        <f t="shared" si="402"/>
        <v>0</v>
      </c>
      <c r="G258" s="62">
        <f>SUM(G259:G263)</f>
        <v>5743.22</v>
      </c>
      <c r="H258" s="62">
        <f t="shared" si="402"/>
        <v>574.32000000000005</v>
      </c>
      <c r="I258" s="215">
        <f t="shared" si="402"/>
        <v>0</v>
      </c>
      <c r="J258" s="169">
        <f>I258/H258</f>
        <v>0</v>
      </c>
      <c r="K258" s="62">
        <f>SUM(K259:K263)</f>
        <v>0</v>
      </c>
      <c r="L258" s="159">
        <f t="shared" si="376"/>
        <v>0</v>
      </c>
      <c r="M258" s="192" t="e">
        <f t="shared" si="368"/>
        <v>#DIV/0!</v>
      </c>
      <c r="N258" s="62">
        <f>SUM(N259:N263)</f>
        <v>574.32000000000005</v>
      </c>
      <c r="O258" s="62">
        <f t="shared" si="390"/>
        <v>0</v>
      </c>
      <c r="P258" s="159">
        <f t="shared" si="391"/>
        <v>1</v>
      </c>
      <c r="Q258" s="62" t="e">
        <f>D258+H258-N258-#REF!</f>
        <v>#REF!</v>
      </c>
      <c r="R258" s="62">
        <f t="shared" si="388"/>
        <v>0</v>
      </c>
      <c r="S258" s="422"/>
    </row>
    <row r="259" spans="1:19" s="59" customFormat="1" x14ac:dyDescent="0.25">
      <c r="A259" s="236"/>
      <c r="B259" s="273" t="s">
        <v>10</v>
      </c>
      <c r="C259" s="273"/>
      <c r="D259" s="291"/>
      <c r="E259" s="291"/>
      <c r="F259" s="17"/>
      <c r="G259" s="291">
        <f>G271</f>
        <v>0</v>
      </c>
      <c r="H259" s="291">
        <f t="shared" ref="H259:I259" si="403">H271</f>
        <v>0</v>
      </c>
      <c r="I259" s="291">
        <f t="shared" si="403"/>
        <v>0</v>
      </c>
      <c r="J259" s="172" t="e">
        <f t="shared" ref="J259:J263" si="404">I259/H259</f>
        <v>#DIV/0!</v>
      </c>
      <c r="K259" s="291">
        <f t="shared" ref="K259:K263" si="405">K271</f>
        <v>0</v>
      </c>
      <c r="L259" s="163" t="e">
        <f t="shared" si="376"/>
        <v>#DIV/0!</v>
      </c>
      <c r="M259" s="163" t="e">
        <f t="shared" si="368"/>
        <v>#DIV/0!</v>
      </c>
      <c r="N259" s="291">
        <f>N265+N271</f>
        <v>0</v>
      </c>
      <c r="O259" s="291">
        <f t="shared" si="390"/>
        <v>0</v>
      </c>
      <c r="P259" s="163" t="e">
        <f t="shared" si="391"/>
        <v>#DIV/0!</v>
      </c>
      <c r="Q259" s="17" t="e">
        <f>D259+H259-N259-#REF!</f>
        <v>#REF!</v>
      </c>
      <c r="R259" s="17">
        <f t="shared" si="388"/>
        <v>0</v>
      </c>
      <c r="S259" s="423"/>
    </row>
    <row r="260" spans="1:19" s="59" customFormat="1" x14ac:dyDescent="0.25">
      <c r="A260" s="236"/>
      <c r="B260" s="273" t="s">
        <v>8</v>
      </c>
      <c r="C260" s="273"/>
      <c r="D260" s="291"/>
      <c r="E260" s="291"/>
      <c r="F260" s="291"/>
      <c r="G260" s="291">
        <f t="shared" ref="G260:I263" si="406">G272</f>
        <v>5168.8999999999996</v>
      </c>
      <c r="H260" s="291">
        <f t="shared" si="406"/>
        <v>0</v>
      </c>
      <c r="I260" s="291">
        <f t="shared" si="406"/>
        <v>0</v>
      </c>
      <c r="J260" s="172" t="e">
        <f t="shared" si="404"/>
        <v>#DIV/0!</v>
      </c>
      <c r="K260" s="291">
        <f t="shared" si="405"/>
        <v>0</v>
      </c>
      <c r="L260" s="163" t="e">
        <f t="shared" si="376"/>
        <v>#DIV/0!</v>
      </c>
      <c r="M260" s="163" t="e">
        <f t="shared" si="368"/>
        <v>#DIV/0!</v>
      </c>
      <c r="N260" s="291">
        <f>N266+N272</f>
        <v>0</v>
      </c>
      <c r="O260" s="291">
        <f t="shared" si="390"/>
        <v>0</v>
      </c>
      <c r="P260" s="163" t="e">
        <f t="shared" si="391"/>
        <v>#DIV/0!</v>
      </c>
      <c r="Q260" s="17" t="e">
        <f>D260+H260-N260-#REF!</f>
        <v>#REF!</v>
      </c>
      <c r="R260" s="291">
        <f t="shared" si="388"/>
        <v>0</v>
      </c>
      <c r="S260" s="423"/>
    </row>
    <row r="261" spans="1:19" s="59" customFormat="1" x14ac:dyDescent="0.25">
      <c r="A261" s="236"/>
      <c r="B261" s="273" t="s">
        <v>22</v>
      </c>
      <c r="C261" s="273"/>
      <c r="D261" s="291"/>
      <c r="E261" s="291"/>
      <c r="F261" s="291"/>
      <c r="G261" s="291">
        <f t="shared" si="406"/>
        <v>574.32000000000005</v>
      </c>
      <c r="H261" s="291">
        <f t="shared" si="406"/>
        <v>574.32000000000005</v>
      </c>
      <c r="I261" s="291">
        <f t="shared" si="406"/>
        <v>0</v>
      </c>
      <c r="J261" s="173">
        <f t="shared" si="404"/>
        <v>0</v>
      </c>
      <c r="K261" s="291">
        <f t="shared" si="405"/>
        <v>0</v>
      </c>
      <c r="L261" s="164">
        <f t="shared" si="376"/>
        <v>0</v>
      </c>
      <c r="M261" s="163" t="e">
        <f t="shared" si="368"/>
        <v>#DIV/0!</v>
      </c>
      <c r="N261" s="291">
        <f>N267+N273</f>
        <v>574.32000000000005</v>
      </c>
      <c r="O261" s="291">
        <f t="shared" si="390"/>
        <v>0</v>
      </c>
      <c r="P261" s="164">
        <f t="shared" si="391"/>
        <v>1</v>
      </c>
      <c r="Q261" s="17" t="e">
        <f>D261+H261-N261-#REF!</f>
        <v>#REF!</v>
      </c>
      <c r="R261" s="291">
        <f t="shared" si="388"/>
        <v>0</v>
      </c>
      <c r="S261" s="423"/>
    </row>
    <row r="262" spans="1:19" s="59" customFormat="1" x14ac:dyDescent="0.25">
      <c r="A262" s="236"/>
      <c r="B262" s="273" t="s">
        <v>24</v>
      </c>
      <c r="C262" s="273"/>
      <c r="D262" s="291"/>
      <c r="E262" s="291"/>
      <c r="F262" s="17"/>
      <c r="G262" s="291">
        <f t="shared" si="406"/>
        <v>0</v>
      </c>
      <c r="H262" s="291">
        <f t="shared" si="406"/>
        <v>0</v>
      </c>
      <c r="I262" s="291">
        <f t="shared" si="406"/>
        <v>0</v>
      </c>
      <c r="J262" s="172" t="e">
        <f t="shared" si="404"/>
        <v>#DIV/0!</v>
      </c>
      <c r="K262" s="291">
        <f t="shared" si="405"/>
        <v>0</v>
      </c>
      <c r="L262" s="163" t="e">
        <f t="shared" si="376"/>
        <v>#DIV/0!</v>
      </c>
      <c r="M262" s="163" t="e">
        <f t="shared" si="368"/>
        <v>#DIV/0!</v>
      </c>
      <c r="N262" s="291">
        <f>N268+N274</f>
        <v>0</v>
      </c>
      <c r="O262" s="291">
        <f t="shared" si="390"/>
        <v>0</v>
      </c>
      <c r="P262" s="163" t="e">
        <f t="shared" si="391"/>
        <v>#DIV/0!</v>
      </c>
      <c r="Q262" s="17" t="e">
        <f>D262+H262-N262-#REF!</f>
        <v>#REF!</v>
      </c>
      <c r="R262" s="17">
        <f t="shared" si="388"/>
        <v>0</v>
      </c>
      <c r="S262" s="423"/>
    </row>
    <row r="263" spans="1:19" s="59" customFormat="1" x14ac:dyDescent="0.25">
      <c r="A263" s="237"/>
      <c r="B263" s="273" t="s">
        <v>11</v>
      </c>
      <c r="C263" s="273"/>
      <c r="D263" s="291"/>
      <c r="E263" s="291"/>
      <c r="F263" s="17"/>
      <c r="G263" s="291">
        <f t="shared" si="406"/>
        <v>0</v>
      </c>
      <c r="H263" s="291">
        <f t="shared" si="406"/>
        <v>0</v>
      </c>
      <c r="I263" s="291">
        <f t="shared" si="406"/>
        <v>0</v>
      </c>
      <c r="J263" s="172" t="e">
        <f t="shared" si="404"/>
        <v>#DIV/0!</v>
      </c>
      <c r="K263" s="291">
        <f t="shared" si="405"/>
        <v>0</v>
      </c>
      <c r="L263" s="163" t="e">
        <f t="shared" si="376"/>
        <v>#DIV/0!</v>
      </c>
      <c r="M263" s="163" t="e">
        <f t="shared" si="368"/>
        <v>#DIV/0!</v>
      </c>
      <c r="N263" s="291">
        <f>N269+N275</f>
        <v>0</v>
      </c>
      <c r="O263" s="291">
        <f t="shared" si="390"/>
        <v>0</v>
      </c>
      <c r="P263" s="163" t="e">
        <f t="shared" si="391"/>
        <v>#DIV/0!</v>
      </c>
      <c r="Q263" s="17" t="e">
        <f>D263+H263-N263-#REF!</f>
        <v>#REF!</v>
      </c>
      <c r="R263" s="291">
        <f t="shared" si="388"/>
        <v>0</v>
      </c>
      <c r="S263" s="424"/>
    </row>
    <row r="264" spans="1:19" s="57" customFormat="1" ht="46.5" hidden="1" x14ac:dyDescent="0.25">
      <c r="A264" s="240" t="s">
        <v>146</v>
      </c>
      <c r="B264" s="161" t="s">
        <v>147</v>
      </c>
      <c r="C264" s="226" t="s">
        <v>17</v>
      </c>
      <c r="D264" s="50">
        <f t="shared" ref="D264:I264" si="407">SUM(D265:D269)</f>
        <v>0</v>
      </c>
      <c r="E264" s="50">
        <f t="shared" si="407"/>
        <v>0</v>
      </c>
      <c r="F264" s="50">
        <f t="shared" si="407"/>
        <v>0</v>
      </c>
      <c r="G264" s="50">
        <f t="shared" si="407"/>
        <v>0</v>
      </c>
      <c r="H264" s="50">
        <f t="shared" si="407"/>
        <v>0</v>
      </c>
      <c r="I264" s="235">
        <f t="shared" si="407"/>
        <v>0</v>
      </c>
      <c r="J264" s="170" t="e">
        <f>I264/H264</f>
        <v>#DIV/0!</v>
      </c>
      <c r="K264" s="50">
        <f>SUM(K265:K269)</f>
        <v>0</v>
      </c>
      <c r="L264" s="162" t="e">
        <f t="shared" si="376"/>
        <v>#DIV/0!</v>
      </c>
      <c r="M264" s="162" t="e">
        <f t="shared" si="368"/>
        <v>#DIV/0!</v>
      </c>
      <c r="N264" s="50">
        <f>SUM(N265:N269)</f>
        <v>0</v>
      </c>
      <c r="O264" s="50">
        <f t="shared" si="390"/>
        <v>0</v>
      </c>
      <c r="P264" s="162" t="e">
        <f t="shared" si="391"/>
        <v>#DIV/0!</v>
      </c>
      <c r="Q264" s="50" t="e">
        <f>D264+H264-N264-#REF!</f>
        <v>#REF!</v>
      </c>
      <c r="R264" s="50">
        <f t="shared" si="388"/>
        <v>0</v>
      </c>
      <c r="S264" s="413" t="s">
        <v>297</v>
      </c>
    </row>
    <row r="265" spans="1:19" s="59" customFormat="1" hidden="1" x14ac:dyDescent="0.25">
      <c r="A265" s="241"/>
      <c r="B265" s="273" t="s">
        <v>10</v>
      </c>
      <c r="C265" s="273"/>
      <c r="D265" s="291"/>
      <c r="E265" s="291"/>
      <c r="F265" s="17"/>
      <c r="G265" s="291"/>
      <c r="H265" s="17"/>
      <c r="I265" s="296"/>
      <c r="J265" s="173" t="e">
        <f t="shared" ref="J265:J269" si="408">I265/H265</f>
        <v>#DIV/0!</v>
      </c>
      <c r="K265" s="291"/>
      <c r="L265" s="164" t="e">
        <f t="shared" si="376"/>
        <v>#DIV/0!</v>
      </c>
      <c r="M265" s="164" t="e">
        <f t="shared" si="368"/>
        <v>#DIV/0!</v>
      </c>
      <c r="N265" s="291"/>
      <c r="O265" s="291">
        <f t="shared" si="390"/>
        <v>0</v>
      </c>
      <c r="P265" s="164" t="e">
        <f t="shared" si="391"/>
        <v>#DIV/0!</v>
      </c>
      <c r="Q265" s="17" t="e">
        <f>D265+H265-N265-#REF!</f>
        <v>#REF!</v>
      </c>
      <c r="R265" s="17">
        <f t="shared" si="388"/>
        <v>0</v>
      </c>
      <c r="S265" s="420"/>
    </row>
    <row r="266" spans="1:19" s="59" customFormat="1" hidden="1" x14ac:dyDescent="0.25">
      <c r="A266" s="241"/>
      <c r="B266" s="273" t="s">
        <v>8</v>
      </c>
      <c r="C266" s="273"/>
      <c r="D266" s="291"/>
      <c r="E266" s="291"/>
      <c r="F266" s="291"/>
      <c r="G266" s="291"/>
      <c r="H266" s="291"/>
      <c r="I266" s="296"/>
      <c r="J266" s="173" t="e">
        <f t="shared" si="408"/>
        <v>#DIV/0!</v>
      </c>
      <c r="K266" s="291"/>
      <c r="L266" s="164" t="e">
        <f t="shared" si="376"/>
        <v>#DIV/0!</v>
      </c>
      <c r="M266" s="164" t="e">
        <f t="shared" si="368"/>
        <v>#DIV/0!</v>
      </c>
      <c r="N266" s="291"/>
      <c r="O266" s="291">
        <f t="shared" si="390"/>
        <v>0</v>
      </c>
      <c r="P266" s="164" t="e">
        <f t="shared" si="391"/>
        <v>#DIV/0!</v>
      </c>
      <c r="Q266" s="17" t="e">
        <f>D266+H266-N266-#REF!</f>
        <v>#REF!</v>
      </c>
      <c r="R266" s="291">
        <f t="shared" si="388"/>
        <v>0</v>
      </c>
      <c r="S266" s="420"/>
    </row>
    <row r="267" spans="1:19" s="59" customFormat="1" hidden="1" x14ac:dyDescent="0.25">
      <c r="A267" s="241"/>
      <c r="B267" s="273" t="s">
        <v>22</v>
      </c>
      <c r="C267" s="273"/>
      <c r="D267" s="291"/>
      <c r="E267" s="291"/>
      <c r="F267" s="291"/>
      <c r="G267" s="291"/>
      <c r="H267" s="291"/>
      <c r="I267" s="296"/>
      <c r="J267" s="173" t="e">
        <f t="shared" si="408"/>
        <v>#DIV/0!</v>
      </c>
      <c r="K267" s="291"/>
      <c r="L267" s="164" t="e">
        <f t="shared" si="376"/>
        <v>#DIV/0!</v>
      </c>
      <c r="M267" s="164" t="e">
        <f t="shared" si="368"/>
        <v>#DIV/0!</v>
      </c>
      <c r="N267" s="291"/>
      <c r="O267" s="291">
        <f t="shared" si="390"/>
        <v>0</v>
      </c>
      <c r="P267" s="164" t="e">
        <f t="shared" si="391"/>
        <v>#DIV/0!</v>
      </c>
      <c r="Q267" s="17" t="e">
        <f>D267+H267-N267-#REF!</f>
        <v>#REF!</v>
      </c>
      <c r="R267" s="291">
        <f t="shared" si="388"/>
        <v>0</v>
      </c>
      <c r="S267" s="420"/>
    </row>
    <row r="268" spans="1:19" s="59" customFormat="1" hidden="1" x14ac:dyDescent="0.25">
      <c r="A268" s="241"/>
      <c r="B268" s="273" t="s">
        <v>24</v>
      </c>
      <c r="C268" s="273"/>
      <c r="D268" s="291"/>
      <c r="E268" s="291"/>
      <c r="F268" s="17"/>
      <c r="G268" s="291"/>
      <c r="H268" s="17"/>
      <c r="I268" s="296"/>
      <c r="J268" s="173" t="e">
        <f t="shared" si="408"/>
        <v>#DIV/0!</v>
      </c>
      <c r="K268" s="291"/>
      <c r="L268" s="164" t="e">
        <f t="shared" si="376"/>
        <v>#DIV/0!</v>
      </c>
      <c r="M268" s="164" t="e">
        <f t="shared" si="368"/>
        <v>#DIV/0!</v>
      </c>
      <c r="N268" s="291"/>
      <c r="O268" s="291">
        <f t="shared" si="390"/>
        <v>0</v>
      </c>
      <c r="P268" s="164" t="e">
        <f t="shared" si="391"/>
        <v>#DIV/0!</v>
      </c>
      <c r="Q268" s="17" t="e">
        <f>D268+H268-N268-#REF!</f>
        <v>#REF!</v>
      </c>
      <c r="R268" s="17">
        <f t="shared" si="388"/>
        <v>0</v>
      </c>
      <c r="S268" s="420"/>
    </row>
    <row r="269" spans="1:19" s="59" customFormat="1" hidden="1" x14ac:dyDescent="0.25">
      <c r="A269" s="241"/>
      <c r="B269" s="273" t="s">
        <v>11</v>
      </c>
      <c r="C269" s="273"/>
      <c r="D269" s="291"/>
      <c r="E269" s="291"/>
      <c r="F269" s="17"/>
      <c r="G269" s="291"/>
      <c r="H269" s="291"/>
      <c r="I269" s="296"/>
      <c r="J269" s="173" t="e">
        <f t="shared" si="408"/>
        <v>#DIV/0!</v>
      </c>
      <c r="K269" s="291"/>
      <c r="L269" s="164" t="e">
        <f t="shared" si="376"/>
        <v>#DIV/0!</v>
      </c>
      <c r="M269" s="164" t="e">
        <f t="shared" si="368"/>
        <v>#DIV/0!</v>
      </c>
      <c r="N269" s="291"/>
      <c r="O269" s="291">
        <f t="shared" si="390"/>
        <v>0</v>
      </c>
      <c r="P269" s="164" t="e">
        <f t="shared" si="391"/>
        <v>#DIV/0!</v>
      </c>
      <c r="Q269" s="17" t="e">
        <f>D269+H269-N269-#REF!</f>
        <v>#REF!</v>
      </c>
      <c r="R269" s="291">
        <f t="shared" si="388"/>
        <v>0</v>
      </c>
      <c r="S269" s="421"/>
    </row>
    <row r="270" spans="1:19" s="57" customFormat="1" ht="185.25" customHeight="1" x14ac:dyDescent="0.25">
      <c r="A270" s="338" t="s">
        <v>146</v>
      </c>
      <c r="B270" s="161" t="s">
        <v>369</v>
      </c>
      <c r="C270" s="226" t="s">
        <v>17</v>
      </c>
      <c r="D270" s="50">
        <f t="shared" ref="D270:I270" si="409">SUM(D271:D275)</f>
        <v>0</v>
      </c>
      <c r="E270" s="50">
        <f t="shared" si="409"/>
        <v>0</v>
      </c>
      <c r="F270" s="50">
        <f t="shared" si="409"/>
        <v>0</v>
      </c>
      <c r="G270" s="50">
        <f t="shared" si="409"/>
        <v>5743.22</v>
      </c>
      <c r="H270" s="50">
        <f t="shared" si="409"/>
        <v>574.32000000000005</v>
      </c>
      <c r="I270" s="235">
        <f t="shared" si="409"/>
        <v>0</v>
      </c>
      <c r="J270" s="170">
        <f>I270/H270</f>
        <v>0</v>
      </c>
      <c r="K270" s="50">
        <f>SUM(K271:K275)</f>
        <v>0</v>
      </c>
      <c r="L270" s="162">
        <f t="shared" si="376"/>
        <v>0</v>
      </c>
      <c r="M270" s="339" t="e">
        <f t="shared" si="368"/>
        <v>#DIV/0!</v>
      </c>
      <c r="N270" s="50">
        <f>SUM(N271:N275)</f>
        <v>574.32000000000005</v>
      </c>
      <c r="O270" s="50">
        <f t="shared" si="390"/>
        <v>0</v>
      </c>
      <c r="P270" s="162">
        <f t="shared" si="391"/>
        <v>1</v>
      </c>
      <c r="Q270" s="50" t="e">
        <f>D270+H270-N270-#REF!</f>
        <v>#REF!</v>
      </c>
      <c r="R270" s="50">
        <f t="shared" si="388"/>
        <v>0</v>
      </c>
      <c r="S270" s="395" t="s">
        <v>421</v>
      </c>
    </row>
    <row r="271" spans="1:19" s="59" customFormat="1" ht="36.75" customHeight="1" x14ac:dyDescent="0.25">
      <c r="A271" s="236"/>
      <c r="B271" s="273" t="s">
        <v>10</v>
      </c>
      <c r="C271" s="273"/>
      <c r="D271" s="291"/>
      <c r="E271" s="291"/>
      <c r="F271" s="17"/>
      <c r="G271" s="291"/>
      <c r="H271" s="17"/>
      <c r="I271" s="296"/>
      <c r="J271" s="173"/>
      <c r="K271" s="291"/>
      <c r="L271" s="164"/>
      <c r="M271" s="224"/>
      <c r="N271" s="291"/>
      <c r="O271" s="291">
        <f t="shared" si="390"/>
        <v>0</v>
      </c>
      <c r="P271" s="163" t="e">
        <f t="shared" si="391"/>
        <v>#DIV/0!</v>
      </c>
      <c r="Q271" s="17" t="e">
        <f>D271+H271-N271-#REF!</f>
        <v>#REF!</v>
      </c>
      <c r="R271" s="17">
        <f t="shared" si="388"/>
        <v>0</v>
      </c>
      <c r="S271" s="396"/>
    </row>
    <row r="272" spans="1:19" s="59" customFormat="1" ht="33" customHeight="1" x14ac:dyDescent="0.25">
      <c r="A272" s="236"/>
      <c r="B272" s="273" t="s">
        <v>8</v>
      </c>
      <c r="C272" s="273"/>
      <c r="D272" s="291"/>
      <c r="E272" s="291"/>
      <c r="F272" s="291"/>
      <c r="G272" s="291">
        <v>5168.8999999999996</v>
      </c>
      <c r="H272" s="291"/>
      <c r="I272" s="296">
        <v>0</v>
      </c>
      <c r="J272" s="172" t="e">
        <f t="shared" ref="J272:J273" si="410">I272/H272</f>
        <v>#DIV/0!</v>
      </c>
      <c r="K272" s="291">
        <v>0</v>
      </c>
      <c r="L272" s="163" t="e">
        <f t="shared" si="376"/>
        <v>#DIV/0!</v>
      </c>
      <c r="M272" s="224" t="e">
        <f t="shared" si="368"/>
        <v>#DIV/0!</v>
      </c>
      <c r="N272" s="291">
        <f>H272</f>
        <v>0</v>
      </c>
      <c r="O272" s="291">
        <f t="shared" si="390"/>
        <v>0</v>
      </c>
      <c r="P272" s="163" t="e">
        <f>N272/H272</f>
        <v>#DIV/0!</v>
      </c>
      <c r="Q272" s="17" t="e">
        <f>D272+H272-N272-#REF!</f>
        <v>#REF!</v>
      </c>
      <c r="R272" s="291">
        <f t="shared" si="388"/>
        <v>0</v>
      </c>
      <c r="S272" s="396"/>
    </row>
    <row r="273" spans="1:19" s="59" customFormat="1" ht="30.75" customHeight="1" x14ac:dyDescent="0.25">
      <c r="A273" s="236"/>
      <c r="B273" s="273" t="s">
        <v>22</v>
      </c>
      <c r="C273" s="273"/>
      <c r="D273" s="291"/>
      <c r="E273" s="291"/>
      <c r="F273" s="291"/>
      <c r="G273" s="291">
        <v>574.32000000000005</v>
      </c>
      <c r="H273" s="291">
        <v>574.32000000000005</v>
      </c>
      <c r="I273" s="296">
        <v>0</v>
      </c>
      <c r="J273" s="173">
        <f t="shared" si="410"/>
        <v>0</v>
      </c>
      <c r="K273" s="291">
        <v>0</v>
      </c>
      <c r="L273" s="164">
        <f t="shared" si="376"/>
        <v>0</v>
      </c>
      <c r="M273" s="224" t="e">
        <f t="shared" si="368"/>
        <v>#DIV/0!</v>
      </c>
      <c r="N273" s="291">
        <f t="shared" ref="N273" si="411">H273</f>
        <v>574.32000000000005</v>
      </c>
      <c r="O273" s="291">
        <f t="shared" si="390"/>
        <v>0</v>
      </c>
      <c r="P273" s="164">
        <f t="shared" si="391"/>
        <v>1</v>
      </c>
      <c r="Q273" s="17" t="e">
        <f>D273+H273-N273-#REF!</f>
        <v>#REF!</v>
      </c>
      <c r="R273" s="291">
        <f t="shared" si="388"/>
        <v>0</v>
      </c>
      <c r="S273" s="396"/>
    </row>
    <row r="274" spans="1:19" s="59" customFormat="1" ht="30.75" customHeight="1" x14ac:dyDescent="0.25">
      <c r="A274" s="236"/>
      <c r="B274" s="273" t="s">
        <v>24</v>
      </c>
      <c r="C274" s="273"/>
      <c r="D274" s="291"/>
      <c r="E274" s="291"/>
      <c r="F274" s="17"/>
      <c r="G274" s="291"/>
      <c r="H274" s="17"/>
      <c r="I274" s="296"/>
      <c r="J274" s="173"/>
      <c r="K274" s="291"/>
      <c r="L274" s="164"/>
      <c r="M274" s="164"/>
      <c r="N274" s="291"/>
      <c r="O274" s="291">
        <f t="shared" si="390"/>
        <v>0</v>
      </c>
      <c r="P274" s="163" t="e">
        <f t="shared" si="391"/>
        <v>#DIV/0!</v>
      </c>
      <c r="Q274" s="17" t="e">
        <f>D274+H274-N274-#REF!</f>
        <v>#REF!</v>
      </c>
      <c r="R274" s="291">
        <f t="shared" si="388"/>
        <v>0</v>
      </c>
      <c r="S274" s="396"/>
    </row>
    <row r="275" spans="1:19" s="59" customFormat="1" ht="48.75" customHeight="1" x14ac:dyDescent="0.25">
      <c r="A275" s="237"/>
      <c r="B275" s="273" t="s">
        <v>11</v>
      </c>
      <c r="C275" s="273"/>
      <c r="D275" s="291"/>
      <c r="E275" s="291"/>
      <c r="F275" s="17"/>
      <c r="G275" s="291"/>
      <c r="H275" s="291"/>
      <c r="I275" s="296"/>
      <c r="J275" s="173"/>
      <c r="K275" s="291"/>
      <c r="L275" s="164"/>
      <c r="M275" s="164"/>
      <c r="N275" s="291"/>
      <c r="O275" s="291">
        <f t="shared" si="390"/>
        <v>0</v>
      </c>
      <c r="P275" s="163" t="e">
        <f t="shared" si="391"/>
        <v>#DIV/0!</v>
      </c>
      <c r="Q275" s="17" t="e">
        <f>D275+H275-N275-#REF!</f>
        <v>#REF!</v>
      </c>
      <c r="R275" s="291">
        <f t="shared" si="388"/>
        <v>0</v>
      </c>
      <c r="S275" s="397"/>
    </row>
    <row r="276" spans="1:19" s="61" customFormat="1" ht="57" hidden="1" customHeight="1" x14ac:dyDescent="0.25">
      <c r="A276" s="242" t="s">
        <v>148</v>
      </c>
      <c r="B276" s="214" t="s">
        <v>149</v>
      </c>
      <c r="C276" s="158" t="s">
        <v>17</v>
      </c>
      <c r="D276" s="62">
        <f t="shared" ref="D276:I276" si="412">SUM(D277:D281)</f>
        <v>0</v>
      </c>
      <c r="E276" s="62">
        <f t="shared" si="412"/>
        <v>0</v>
      </c>
      <c r="F276" s="62">
        <f t="shared" si="412"/>
        <v>0</v>
      </c>
      <c r="G276" s="62">
        <f t="shared" si="412"/>
        <v>0</v>
      </c>
      <c r="H276" s="62">
        <f t="shared" si="412"/>
        <v>0</v>
      </c>
      <c r="I276" s="215">
        <f t="shared" si="412"/>
        <v>0</v>
      </c>
      <c r="J276" s="169" t="e">
        <f>I276/H276</f>
        <v>#DIV/0!</v>
      </c>
      <c r="K276" s="62">
        <f>SUM(K277:K281)</f>
        <v>0</v>
      </c>
      <c r="L276" s="159" t="e">
        <f t="shared" ref="L276:L339" si="413">K276/H276</f>
        <v>#DIV/0!</v>
      </c>
      <c r="M276" s="159" t="e">
        <f t="shared" si="368"/>
        <v>#DIV/0!</v>
      </c>
      <c r="N276" s="62">
        <f>SUM(N277:N281)</f>
        <v>0</v>
      </c>
      <c r="O276" s="62">
        <f t="shared" si="390"/>
        <v>0</v>
      </c>
      <c r="P276" s="159" t="e">
        <f t="shared" si="391"/>
        <v>#DIV/0!</v>
      </c>
      <c r="Q276" s="62" t="e">
        <f>D276+H276-N276-#REF!</f>
        <v>#REF!</v>
      </c>
      <c r="R276" s="62">
        <f t="shared" si="388"/>
        <v>0</v>
      </c>
      <c r="S276" s="151"/>
    </row>
    <row r="277" spans="1:19" s="59" customFormat="1" hidden="1" x14ac:dyDescent="0.25">
      <c r="A277" s="241"/>
      <c r="B277" s="273" t="s">
        <v>10</v>
      </c>
      <c r="C277" s="273"/>
      <c r="D277" s="291"/>
      <c r="E277" s="291"/>
      <c r="F277" s="17"/>
      <c r="G277" s="291">
        <f>G283</f>
        <v>0</v>
      </c>
      <c r="H277" s="291">
        <f t="shared" ref="H277:I281" si="414">H283</f>
        <v>0</v>
      </c>
      <c r="I277" s="291">
        <f t="shared" si="414"/>
        <v>0</v>
      </c>
      <c r="J277" s="173" t="e">
        <f t="shared" ref="J277:J280" si="415">I277/H277</f>
        <v>#DIV/0!</v>
      </c>
      <c r="K277" s="291">
        <f>K283</f>
        <v>0</v>
      </c>
      <c r="L277" s="164" t="e">
        <f t="shared" si="413"/>
        <v>#DIV/0!</v>
      </c>
      <c r="M277" s="164" t="e">
        <f t="shared" si="368"/>
        <v>#DIV/0!</v>
      </c>
      <c r="N277" s="291">
        <f>N283</f>
        <v>0</v>
      </c>
      <c r="O277" s="291">
        <f t="shared" si="390"/>
        <v>0</v>
      </c>
      <c r="P277" s="164" t="e">
        <f t="shared" si="391"/>
        <v>#DIV/0!</v>
      </c>
      <c r="Q277" s="17" t="e">
        <f>D277+H277-N277-#REF!</f>
        <v>#REF!</v>
      </c>
      <c r="R277" s="17">
        <f t="shared" si="388"/>
        <v>0</v>
      </c>
      <c r="S277" s="152"/>
    </row>
    <row r="278" spans="1:19" s="59" customFormat="1" hidden="1" x14ac:dyDescent="0.25">
      <c r="A278" s="237"/>
      <c r="B278" s="295" t="s">
        <v>8</v>
      </c>
      <c r="C278" s="295"/>
      <c r="D278" s="289"/>
      <c r="E278" s="289"/>
      <c r="F278" s="289"/>
      <c r="G278" s="291">
        <f>G284</f>
        <v>0</v>
      </c>
      <c r="H278" s="291">
        <f t="shared" si="414"/>
        <v>0</v>
      </c>
      <c r="I278" s="291">
        <f t="shared" si="414"/>
        <v>0</v>
      </c>
      <c r="J278" s="173" t="e">
        <f t="shared" si="415"/>
        <v>#DIV/0!</v>
      </c>
      <c r="K278" s="291">
        <f>K284</f>
        <v>0</v>
      </c>
      <c r="L278" s="164" t="e">
        <f t="shared" si="413"/>
        <v>#DIV/0!</v>
      </c>
      <c r="M278" s="164" t="e">
        <f t="shared" si="368"/>
        <v>#DIV/0!</v>
      </c>
      <c r="N278" s="291">
        <f>N284</f>
        <v>0</v>
      </c>
      <c r="O278" s="291">
        <f t="shared" si="390"/>
        <v>0</v>
      </c>
      <c r="P278" s="164" t="e">
        <f t="shared" si="391"/>
        <v>#DIV/0!</v>
      </c>
      <c r="Q278" s="17" t="e">
        <f>D278+H278-N278-#REF!</f>
        <v>#REF!</v>
      </c>
      <c r="R278" s="289">
        <f t="shared" si="388"/>
        <v>0</v>
      </c>
      <c r="S278" s="152"/>
    </row>
    <row r="279" spans="1:19" s="59" customFormat="1" hidden="1" x14ac:dyDescent="0.25">
      <c r="A279" s="241"/>
      <c r="B279" s="273" t="s">
        <v>22</v>
      </c>
      <c r="C279" s="273"/>
      <c r="D279" s="291"/>
      <c r="E279" s="291"/>
      <c r="F279" s="291"/>
      <c r="G279" s="291">
        <f>G285</f>
        <v>0</v>
      </c>
      <c r="H279" s="291">
        <f t="shared" si="414"/>
        <v>0</v>
      </c>
      <c r="I279" s="291">
        <f t="shared" si="414"/>
        <v>0</v>
      </c>
      <c r="J279" s="173" t="e">
        <f t="shared" si="415"/>
        <v>#DIV/0!</v>
      </c>
      <c r="K279" s="291">
        <f>K285</f>
        <v>0</v>
      </c>
      <c r="L279" s="164" t="e">
        <f t="shared" si="413"/>
        <v>#DIV/0!</v>
      </c>
      <c r="M279" s="164" t="e">
        <f t="shared" si="368"/>
        <v>#DIV/0!</v>
      </c>
      <c r="N279" s="291">
        <f>N285</f>
        <v>0</v>
      </c>
      <c r="O279" s="291">
        <f t="shared" si="390"/>
        <v>0</v>
      </c>
      <c r="P279" s="164" t="e">
        <f t="shared" si="391"/>
        <v>#DIV/0!</v>
      </c>
      <c r="Q279" s="17" t="e">
        <f>D279+H279-N279-#REF!</f>
        <v>#REF!</v>
      </c>
      <c r="R279" s="291">
        <f t="shared" si="388"/>
        <v>0</v>
      </c>
      <c r="S279" s="152"/>
    </row>
    <row r="280" spans="1:19" s="59" customFormat="1" hidden="1" x14ac:dyDescent="0.25">
      <c r="A280" s="241"/>
      <c r="B280" s="273" t="s">
        <v>24</v>
      </c>
      <c r="C280" s="273"/>
      <c r="D280" s="291"/>
      <c r="E280" s="291"/>
      <c r="F280" s="17"/>
      <c r="G280" s="291">
        <f>G286</f>
        <v>0</v>
      </c>
      <c r="H280" s="291">
        <f t="shared" si="414"/>
        <v>0</v>
      </c>
      <c r="I280" s="291">
        <f t="shared" si="414"/>
        <v>0</v>
      </c>
      <c r="J280" s="173" t="e">
        <f t="shared" si="415"/>
        <v>#DIV/0!</v>
      </c>
      <c r="K280" s="291">
        <f>K286</f>
        <v>0</v>
      </c>
      <c r="L280" s="164" t="e">
        <f t="shared" si="413"/>
        <v>#DIV/0!</v>
      </c>
      <c r="M280" s="164" t="e">
        <f t="shared" si="368"/>
        <v>#DIV/0!</v>
      </c>
      <c r="N280" s="291">
        <f>N286</f>
        <v>0</v>
      </c>
      <c r="O280" s="291">
        <f t="shared" si="390"/>
        <v>0</v>
      </c>
      <c r="P280" s="164" t="e">
        <f t="shared" si="391"/>
        <v>#DIV/0!</v>
      </c>
      <c r="Q280" s="17" t="e">
        <f>D280+H280-N280-#REF!</f>
        <v>#REF!</v>
      </c>
      <c r="R280" s="291">
        <f t="shared" si="388"/>
        <v>0</v>
      </c>
      <c r="S280" s="152"/>
    </row>
    <row r="281" spans="1:19" s="59" customFormat="1" hidden="1" x14ac:dyDescent="0.25">
      <c r="A281" s="241"/>
      <c r="B281" s="273" t="s">
        <v>11</v>
      </c>
      <c r="C281" s="273"/>
      <c r="D281" s="291"/>
      <c r="E281" s="291"/>
      <c r="F281" s="17"/>
      <c r="G281" s="291">
        <f>G287</f>
        <v>0</v>
      </c>
      <c r="H281" s="291">
        <f t="shared" si="414"/>
        <v>0</v>
      </c>
      <c r="I281" s="291">
        <f t="shared" si="414"/>
        <v>0</v>
      </c>
      <c r="J281" s="173" t="e">
        <f>I281/H281</f>
        <v>#DIV/0!</v>
      </c>
      <c r="K281" s="291">
        <f>K287</f>
        <v>0</v>
      </c>
      <c r="L281" s="164" t="e">
        <f t="shared" si="413"/>
        <v>#DIV/0!</v>
      </c>
      <c r="M281" s="164" t="e">
        <f t="shared" si="368"/>
        <v>#DIV/0!</v>
      </c>
      <c r="N281" s="291">
        <f>N287</f>
        <v>0</v>
      </c>
      <c r="O281" s="291">
        <f t="shared" si="390"/>
        <v>0</v>
      </c>
      <c r="P281" s="164" t="e">
        <f t="shared" si="391"/>
        <v>#DIV/0!</v>
      </c>
      <c r="Q281" s="17" t="e">
        <f>D281+H281-N281-#REF!</f>
        <v>#REF!</v>
      </c>
      <c r="R281" s="291">
        <f t="shared" si="388"/>
        <v>0</v>
      </c>
      <c r="S281" s="153"/>
    </row>
    <row r="282" spans="1:19" s="57" customFormat="1" ht="69.75" hidden="1" x14ac:dyDescent="0.25">
      <c r="A282" s="240" t="s">
        <v>150</v>
      </c>
      <c r="B282" s="161" t="s">
        <v>151</v>
      </c>
      <c r="C282" s="226" t="s">
        <v>17</v>
      </c>
      <c r="D282" s="50">
        <f t="shared" ref="D282:I282" si="416">SUM(D283:D287)</f>
        <v>0</v>
      </c>
      <c r="E282" s="50">
        <f t="shared" si="416"/>
        <v>0</v>
      </c>
      <c r="F282" s="50">
        <f t="shared" si="416"/>
        <v>0</v>
      </c>
      <c r="G282" s="50">
        <f t="shared" si="416"/>
        <v>0</v>
      </c>
      <c r="H282" s="50">
        <f t="shared" si="416"/>
        <v>0</v>
      </c>
      <c r="I282" s="235">
        <f t="shared" si="416"/>
        <v>0</v>
      </c>
      <c r="J282" s="170" t="e">
        <f>I282/H282</f>
        <v>#DIV/0!</v>
      </c>
      <c r="K282" s="50">
        <f>SUM(K283:K287)</f>
        <v>0</v>
      </c>
      <c r="L282" s="162" t="e">
        <f t="shared" si="413"/>
        <v>#DIV/0!</v>
      </c>
      <c r="M282" s="162" t="e">
        <f t="shared" si="368"/>
        <v>#DIV/0!</v>
      </c>
      <c r="N282" s="50">
        <f>SUM(N283:N287)</f>
        <v>0</v>
      </c>
      <c r="O282" s="50">
        <f t="shared" si="390"/>
        <v>0</v>
      </c>
      <c r="P282" s="162" t="e">
        <f t="shared" si="391"/>
        <v>#DIV/0!</v>
      </c>
      <c r="Q282" s="50" t="e">
        <f>D282+H282-N282-#REF!</f>
        <v>#REF!</v>
      </c>
      <c r="R282" s="50">
        <f t="shared" si="388"/>
        <v>0</v>
      </c>
      <c r="S282" s="228"/>
    </row>
    <row r="283" spans="1:19" s="59" customFormat="1" hidden="1" x14ac:dyDescent="0.25">
      <c r="A283" s="241"/>
      <c r="B283" s="273" t="s">
        <v>10</v>
      </c>
      <c r="C283" s="273"/>
      <c r="D283" s="291"/>
      <c r="E283" s="291"/>
      <c r="F283" s="17"/>
      <c r="G283" s="291"/>
      <c r="H283" s="17"/>
      <c r="I283" s="296"/>
      <c r="J283" s="173" t="e">
        <f t="shared" ref="J283:J286" si="417">I283/H283</f>
        <v>#DIV/0!</v>
      </c>
      <c r="K283" s="291"/>
      <c r="L283" s="164" t="e">
        <f t="shared" si="413"/>
        <v>#DIV/0!</v>
      </c>
      <c r="M283" s="164" t="e">
        <f t="shared" si="368"/>
        <v>#DIV/0!</v>
      </c>
      <c r="N283" s="291"/>
      <c r="O283" s="291">
        <f t="shared" si="390"/>
        <v>0</v>
      </c>
      <c r="P283" s="164" t="e">
        <f t="shared" si="391"/>
        <v>#DIV/0!</v>
      </c>
      <c r="Q283" s="17" t="e">
        <f>D283+H283-N283-#REF!</f>
        <v>#REF!</v>
      </c>
      <c r="R283" s="17">
        <f t="shared" si="388"/>
        <v>0</v>
      </c>
      <c r="S283" s="152"/>
    </row>
    <row r="284" spans="1:19" s="59" customFormat="1" hidden="1" x14ac:dyDescent="0.25">
      <c r="A284" s="237"/>
      <c r="B284" s="295" t="s">
        <v>8</v>
      </c>
      <c r="C284" s="295"/>
      <c r="D284" s="289"/>
      <c r="E284" s="289"/>
      <c r="F284" s="289"/>
      <c r="G284" s="289"/>
      <c r="H284" s="289"/>
      <c r="I284" s="297"/>
      <c r="J284" s="173" t="e">
        <f t="shared" si="417"/>
        <v>#DIV/0!</v>
      </c>
      <c r="K284" s="289"/>
      <c r="L284" s="164" t="e">
        <f t="shared" si="413"/>
        <v>#DIV/0!</v>
      </c>
      <c r="M284" s="164" t="e">
        <f t="shared" si="368"/>
        <v>#DIV/0!</v>
      </c>
      <c r="N284" s="289"/>
      <c r="O284" s="289">
        <f t="shared" si="390"/>
        <v>0</v>
      </c>
      <c r="P284" s="164" t="e">
        <f t="shared" si="391"/>
        <v>#DIV/0!</v>
      </c>
      <c r="Q284" s="17" t="e">
        <f>D284+H284-N284-#REF!</f>
        <v>#REF!</v>
      </c>
      <c r="R284" s="289">
        <f t="shared" si="388"/>
        <v>0</v>
      </c>
      <c r="S284" s="152"/>
    </row>
    <row r="285" spans="1:19" s="59" customFormat="1" hidden="1" x14ac:dyDescent="0.25">
      <c r="A285" s="241"/>
      <c r="B285" s="273" t="s">
        <v>22</v>
      </c>
      <c r="C285" s="273"/>
      <c r="D285" s="291"/>
      <c r="E285" s="291"/>
      <c r="F285" s="291"/>
      <c r="G285" s="291"/>
      <c r="H285" s="291"/>
      <c r="I285" s="296"/>
      <c r="J285" s="173" t="e">
        <f t="shared" si="417"/>
        <v>#DIV/0!</v>
      </c>
      <c r="K285" s="291"/>
      <c r="L285" s="164" t="e">
        <f t="shared" si="413"/>
        <v>#DIV/0!</v>
      </c>
      <c r="M285" s="164" t="e">
        <f t="shared" si="368"/>
        <v>#DIV/0!</v>
      </c>
      <c r="N285" s="291"/>
      <c r="O285" s="291">
        <f t="shared" si="390"/>
        <v>0</v>
      </c>
      <c r="P285" s="164" t="e">
        <f t="shared" si="391"/>
        <v>#DIV/0!</v>
      </c>
      <c r="Q285" s="17" t="e">
        <f>D285+H285-N285-#REF!</f>
        <v>#REF!</v>
      </c>
      <c r="R285" s="291">
        <f t="shared" si="388"/>
        <v>0</v>
      </c>
      <c r="S285" s="152"/>
    </row>
    <row r="286" spans="1:19" s="59" customFormat="1" hidden="1" x14ac:dyDescent="0.25">
      <c r="A286" s="241"/>
      <c r="B286" s="273" t="s">
        <v>24</v>
      </c>
      <c r="C286" s="273"/>
      <c r="D286" s="291"/>
      <c r="E286" s="291"/>
      <c r="F286" s="17"/>
      <c r="G286" s="291"/>
      <c r="H286" s="17"/>
      <c r="I286" s="296"/>
      <c r="J286" s="173" t="e">
        <f t="shared" si="417"/>
        <v>#DIV/0!</v>
      </c>
      <c r="K286" s="291"/>
      <c r="L286" s="164" t="e">
        <f t="shared" si="413"/>
        <v>#DIV/0!</v>
      </c>
      <c r="M286" s="164" t="e">
        <f t="shared" si="368"/>
        <v>#DIV/0!</v>
      </c>
      <c r="N286" s="291"/>
      <c r="O286" s="291">
        <f t="shared" si="390"/>
        <v>0</v>
      </c>
      <c r="P286" s="164" t="e">
        <f t="shared" si="391"/>
        <v>#DIV/0!</v>
      </c>
      <c r="Q286" s="17" t="e">
        <f>D286+H286-N286-#REF!</f>
        <v>#REF!</v>
      </c>
      <c r="R286" s="291">
        <f t="shared" si="388"/>
        <v>0</v>
      </c>
      <c r="S286" s="152"/>
    </row>
    <row r="287" spans="1:19" s="59" customFormat="1" hidden="1" x14ac:dyDescent="0.25">
      <c r="A287" s="241"/>
      <c r="B287" s="273" t="s">
        <v>11</v>
      </c>
      <c r="C287" s="273"/>
      <c r="D287" s="291"/>
      <c r="E287" s="291"/>
      <c r="F287" s="17"/>
      <c r="G287" s="291"/>
      <c r="H287" s="291"/>
      <c r="I287" s="296"/>
      <c r="J287" s="173" t="e">
        <f>I287/H287</f>
        <v>#DIV/0!</v>
      </c>
      <c r="K287" s="291"/>
      <c r="L287" s="164" t="e">
        <f t="shared" si="413"/>
        <v>#DIV/0!</v>
      </c>
      <c r="M287" s="164" t="e">
        <f t="shared" ref="M287:M354" si="418">K287/I287</f>
        <v>#DIV/0!</v>
      </c>
      <c r="N287" s="291"/>
      <c r="O287" s="291">
        <f t="shared" si="390"/>
        <v>0</v>
      </c>
      <c r="P287" s="164" t="e">
        <f t="shared" si="391"/>
        <v>#DIV/0!</v>
      </c>
      <c r="Q287" s="17" t="e">
        <f>D287+H287-N287-#REF!</f>
        <v>#REF!</v>
      </c>
      <c r="R287" s="291">
        <f t="shared" si="388"/>
        <v>0</v>
      </c>
      <c r="S287" s="153"/>
    </row>
    <row r="288" spans="1:19" s="61" customFormat="1" ht="67.5" customHeight="1" x14ac:dyDescent="0.25">
      <c r="A288" s="232" t="s">
        <v>148</v>
      </c>
      <c r="B288" s="214" t="s">
        <v>153</v>
      </c>
      <c r="C288" s="158" t="s">
        <v>2</v>
      </c>
      <c r="D288" s="62">
        <f t="shared" ref="D288:H288" si="419">SUM(D289:D293)</f>
        <v>0</v>
      </c>
      <c r="E288" s="62">
        <f t="shared" si="419"/>
        <v>0</v>
      </c>
      <c r="F288" s="62">
        <f t="shared" si="419"/>
        <v>0</v>
      </c>
      <c r="G288" s="62">
        <f t="shared" si="419"/>
        <v>38100.550000000003</v>
      </c>
      <c r="H288" s="62">
        <f t="shared" si="419"/>
        <v>39856.25</v>
      </c>
      <c r="I288" s="62">
        <f t="shared" ref="I288:K288" si="420">SUM(I289:I293)</f>
        <v>10215.5</v>
      </c>
      <c r="J288" s="169">
        <f>I288/H288</f>
        <v>0.26</v>
      </c>
      <c r="K288" s="62">
        <f t="shared" si="420"/>
        <v>8844.5499999999993</v>
      </c>
      <c r="L288" s="159">
        <f t="shared" si="413"/>
        <v>0.22</v>
      </c>
      <c r="M288" s="159">
        <f t="shared" si="418"/>
        <v>0.87</v>
      </c>
      <c r="N288" s="62">
        <f t="shared" ref="N288:O288" si="421">SUM(N289:N293)</f>
        <v>39856.25</v>
      </c>
      <c r="O288" s="62">
        <f t="shared" si="421"/>
        <v>0</v>
      </c>
      <c r="P288" s="159">
        <f t="shared" si="391"/>
        <v>1</v>
      </c>
      <c r="Q288" s="62" t="e">
        <f>D288+H288-N288-#REF!</f>
        <v>#REF!</v>
      </c>
      <c r="R288" s="62">
        <f t="shared" si="388"/>
        <v>1370.95</v>
      </c>
      <c r="S288" s="151"/>
    </row>
    <row r="289" spans="1:19" s="59" customFormat="1" x14ac:dyDescent="0.25">
      <c r="A289" s="236"/>
      <c r="B289" s="273" t="s">
        <v>10</v>
      </c>
      <c r="C289" s="273"/>
      <c r="D289" s="291"/>
      <c r="E289" s="291"/>
      <c r="F289" s="17"/>
      <c r="G289" s="291">
        <f>G301</f>
        <v>0</v>
      </c>
      <c r="H289" s="291">
        <f>H301+H295</f>
        <v>0</v>
      </c>
      <c r="I289" s="291">
        <f>I301+I295</f>
        <v>0</v>
      </c>
      <c r="J289" s="172" t="e">
        <f t="shared" ref="J289:J292" si="422">I289/H289</f>
        <v>#DIV/0!</v>
      </c>
      <c r="K289" s="291">
        <f>K301+K295</f>
        <v>0</v>
      </c>
      <c r="L289" s="163" t="e">
        <f t="shared" si="413"/>
        <v>#DIV/0!</v>
      </c>
      <c r="M289" s="163" t="e">
        <f t="shared" si="418"/>
        <v>#DIV/0!</v>
      </c>
      <c r="N289" s="291">
        <f t="shared" ref="N289:O293" si="423">N301+N295</f>
        <v>0</v>
      </c>
      <c r="O289" s="291">
        <f t="shared" si="423"/>
        <v>0</v>
      </c>
      <c r="P289" s="163" t="e">
        <f t="shared" si="391"/>
        <v>#DIV/0!</v>
      </c>
      <c r="Q289" s="17" t="e">
        <f>D289+H289-N289-#REF!</f>
        <v>#REF!</v>
      </c>
      <c r="R289" s="17">
        <f t="shared" si="388"/>
        <v>0</v>
      </c>
      <c r="S289" s="152"/>
    </row>
    <row r="290" spans="1:19" s="59" customFormat="1" x14ac:dyDescent="0.25">
      <c r="A290" s="236"/>
      <c r="B290" s="273" t="s">
        <v>8</v>
      </c>
      <c r="C290" s="273"/>
      <c r="D290" s="291"/>
      <c r="E290" s="291"/>
      <c r="F290" s="291"/>
      <c r="G290" s="291">
        <f>G302+G296</f>
        <v>38014.300000000003</v>
      </c>
      <c r="H290" s="291">
        <f t="shared" ref="G290:I293" si="424">H302+H296</f>
        <v>39770</v>
      </c>
      <c r="I290" s="291">
        <f t="shared" si="424"/>
        <v>10215.5</v>
      </c>
      <c r="J290" s="173">
        <f t="shared" si="422"/>
        <v>0.26</v>
      </c>
      <c r="K290" s="291">
        <f t="shared" ref="K290:K293" si="425">K302+K296</f>
        <v>8844.5499999999993</v>
      </c>
      <c r="L290" s="164">
        <f t="shared" si="413"/>
        <v>0.22</v>
      </c>
      <c r="M290" s="164">
        <f t="shared" si="418"/>
        <v>0.87</v>
      </c>
      <c r="N290" s="291">
        <f t="shared" si="423"/>
        <v>39770</v>
      </c>
      <c r="O290" s="291">
        <f t="shared" si="423"/>
        <v>0</v>
      </c>
      <c r="P290" s="164">
        <f t="shared" si="391"/>
        <v>1</v>
      </c>
      <c r="Q290" s="17" t="e">
        <f>D290+H290-N290-#REF!</f>
        <v>#REF!</v>
      </c>
      <c r="R290" s="291">
        <f t="shared" si="388"/>
        <v>1370.95</v>
      </c>
      <c r="S290" s="152"/>
    </row>
    <row r="291" spans="1:19" s="59" customFormat="1" x14ac:dyDescent="0.25">
      <c r="A291" s="236"/>
      <c r="B291" s="273" t="s">
        <v>22</v>
      </c>
      <c r="C291" s="273"/>
      <c r="D291" s="291"/>
      <c r="E291" s="291"/>
      <c r="F291" s="291"/>
      <c r="G291" s="291">
        <f t="shared" si="424"/>
        <v>86.25</v>
      </c>
      <c r="H291" s="291">
        <f t="shared" si="424"/>
        <v>86.25</v>
      </c>
      <c r="I291" s="291">
        <f t="shared" si="424"/>
        <v>0</v>
      </c>
      <c r="J291" s="172">
        <f t="shared" si="422"/>
        <v>0</v>
      </c>
      <c r="K291" s="167">
        <f t="shared" si="425"/>
        <v>0</v>
      </c>
      <c r="L291" s="163">
        <f t="shared" si="413"/>
        <v>0</v>
      </c>
      <c r="M291" s="163" t="e">
        <f t="shared" si="418"/>
        <v>#DIV/0!</v>
      </c>
      <c r="N291" s="291">
        <f t="shared" si="423"/>
        <v>86.25</v>
      </c>
      <c r="O291" s="291">
        <f t="shared" si="423"/>
        <v>0</v>
      </c>
      <c r="P291" s="164">
        <f t="shared" si="391"/>
        <v>1</v>
      </c>
      <c r="Q291" s="17" t="e">
        <f>D291+H291-N291-#REF!</f>
        <v>#REF!</v>
      </c>
      <c r="R291" s="291">
        <f t="shared" si="388"/>
        <v>0</v>
      </c>
      <c r="S291" s="152"/>
    </row>
    <row r="292" spans="1:19" s="59" customFormat="1" x14ac:dyDescent="0.25">
      <c r="A292" s="236"/>
      <c r="B292" s="273" t="s">
        <v>24</v>
      </c>
      <c r="C292" s="273"/>
      <c r="D292" s="291"/>
      <c r="E292" s="291"/>
      <c r="F292" s="17"/>
      <c r="G292" s="291">
        <f t="shared" ref="G292" si="426">G304</f>
        <v>0</v>
      </c>
      <c r="H292" s="291">
        <f t="shared" si="424"/>
        <v>0</v>
      </c>
      <c r="I292" s="291">
        <f t="shared" si="424"/>
        <v>0</v>
      </c>
      <c r="J292" s="172" t="e">
        <f t="shared" si="422"/>
        <v>#DIV/0!</v>
      </c>
      <c r="K292" s="291">
        <f t="shared" si="425"/>
        <v>0</v>
      </c>
      <c r="L292" s="163" t="e">
        <f t="shared" si="413"/>
        <v>#DIV/0!</v>
      </c>
      <c r="M292" s="163" t="e">
        <f t="shared" si="418"/>
        <v>#DIV/0!</v>
      </c>
      <c r="N292" s="291">
        <f t="shared" si="423"/>
        <v>0</v>
      </c>
      <c r="O292" s="291">
        <f t="shared" si="423"/>
        <v>0</v>
      </c>
      <c r="P292" s="163" t="e">
        <f t="shared" si="391"/>
        <v>#DIV/0!</v>
      </c>
      <c r="Q292" s="17" t="e">
        <f>D292+H292-N292-#REF!</f>
        <v>#REF!</v>
      </c>
      <c r="R292" s="291">
        <f t="shared" si="388"/>
        <v>0</v>
      </c>
      <c r="S292" s="152"/>
    </row>
    <row r="293" spans="1:19" s="59" customFormat="1" x14ac:dyDescent="0.25">
      <c r="A293" s="237"/>
      <c r="B293" s="273" t="s">
        <v>11</v>
      </c>
      <c r="C293" s="273"/>
      <c r="D293" s="291"/>
      <c r="E293" s="291"/>
      <c r="F293" s="17"/>
      <c r="G293" s="291">
        <f>G305</f>
        <v>0</v>
      </c>
      <c r="H293" s="291">
        <f t="shared" si="424"/>
        <v>0</v>
      </c>
      <c r="I293" s="291">
        <f t="shared" si="424"/>
        <v>0</v>
      </c>
      <c r="J293" s="172" t="e">
        <f>I293/H293</f>
        <v>#DIV/0!</v>
      </c>
      <c r="K293" s="291">
        <f t="shared" si="425"/>
        <v>0</v>
      </c>
      <c r="L293" s="163" t="e">
        <f t="shared" si="413"/>
        <v>#DIV/0!</v>
      </c>
      <c r="M293" s="163" t="e">
        <f t="shared" si="418"/>
        <v>#DIV/0!</v>
      </c>
      <c r="N293" s="291">
        <f t="shared" si="423"/>
        <v>0</v>
      </c>
      <c r="O293" s="291">
        <f t="shared" si="423"/>
        <v>0</v>
      </c>
      <c r="P293" s="163" t="e">
        <f t="shared" si="391"/>
        <v>#DIV/0!</v>
      </c>
      <c r="Q293" s="17" t="e">
        <f>D293+H293-N293-#REF!</f>
        <v>#REF!</v>
      </c>
      <c r="R293" s="291">
        <f t="shared" si="388"/>
        <v>0</v>
      </c>
      <c r="S293" s="153"/>
    </row>
    <row r="294" spans="1:19" s="57" customFormat="1" ht="93" x14ac:dyDescent="0.25">
      <c r="A294" s="338" t="s">
        <v>150</v>
      </c>
      <c r="B294" s="161" t="s">
        <v>155</v>
      </c>
      <c r="C294" s="226" t="s">
        <v>17</v>
      </c>
      <c r="D294" s="50">
        <f t="shared" ref="D294:I294" si="427">SUM(D295:D299)</f>
        <v>0</v>
      </c>
      <c r="E294" s="50">
        <f t="shared" si="427"/>
        <v>0</v>
      </c>
      <c r="F294" s="50">
        <f t="shared" si="427"/>
        <v>0</v>
      </c>
      <c r="G294" s="50">
        <f t="shared" si="427"/>
        <v>8624.65</v>
      </c>
      <c r="H294" s="50">
        <f t="shared" si="427"/>
        <v>8624.65</v>
      </c>
      <c r="I294" s="235">
        <f t="shared" si="427"/>
        <v>1369.08</v>
      </c>
      <c r="J294" s="170">
        <f>I294/H294</f>
        <v>0.16</v>
      </c>
      <c r="K294" s="50">
        <f>SUM(K295:K299)</f>
        <v>0</v>
      </c>
      <c r="L294" s="162">
        <f t="shared" si="413"/>
        <v>0</v>
      </c>
      <c r="M294" s="162">
        <f t="shared" si="418"/>
        <v>0</v>
      </c>
      <c r="N294" s="50">
        <f>SUM(N295:N299)</f>
        <v>8624.65</v>
      </c>
      <c r="O294" s="50">
        <f t="shared" si="390"/>
        <v>0</v>
      </c>
      <c r="P294" s="162">
        <f t="shared" si="391"/>
        <v>1</v>
      </c>
      <c r="Q294" s="50" t="e">
        <f>D294+H294-N294-#REF!</f>
        <v>#REF!</v>
      </c>
      <c r="R294" s="50">
        <f t="shared" si="388"/>
        <v>1369.08</v>
      </c>
      <c r="S294" s="395" t="s">
        <v>422</v>
      </c>
    </row>
    <row r="295" spans="1:19" s="59" customFormat="1" ht="51" customHeight="1" x14ac:dyDescent="0.25">
      <c r="A295" s="236"/>
      <c r="B295" s="273" t="s">
        <v>10</v>
      </c>
      <c r="C295" s="273"/>
      <c r="D295" s="291"/>
      <c r="E295" s="291"/>
      <c r="F295" s="17"/>
      <c r="G295" s="291"/>
      <c r="H295" s="17"/>
      <c r="I295" s="296"/>
      <c r="J295" s="172" t="e">
        <f t="shared" ref="J295:J298" si="428">I295/H295</f>
        <v>#DIV/0!</v>
      </c>
      <c r="K295" s="167"/>
      <c r="L295" s="163" t="e">
        <f t="shared" si="413"/>
        <v>#DIV/0!</v>
      </c>
      <c r="M295" s="163" t="e">
        <f t="shared" si="418"/>
        <v>#DIV/0!</v>
      </c>
      <c r="N295" s="291"/>
      <c r="O295" s="291">
        <f t="shared" si="390"/>
        <v>0</v>
      </c>
      <c r="P295" s="163" t="e">
        <f t="shared" si="391"/>
        <v>#DIV/0!</v>
      </c>
      <c r="Q295" s="17" t="e">
        <f>D295+H295-N295-#REF!</f>
        <v>#REF!</v>
      </c>
      <c r="R295" s="17">
        <f t="shared" si="388"/>
        <v>0</v>
      </c>
      <c r="S295" s="396"/>
    </row>
    <row r="296" spans="1:19" s="59" customFormat="1" ht="51" customHeight="1" x14ac:dyDescent="0.25">
      <c r="A296" s="236"/>
      <c r="B296" s="273" t="s">
        <v>8</v>
      </c>
      <c r="C296" s="273"/>
      <c r="D296" s="291"/>
      <c r="E296" s="291"/>
      <c r="F296" s="291"/>
      <c r="G296" s="291">
        <v>8538.4</v>
      </c>
      <c r="H296" s="291">
        <v>8538.4</v>
      </c>
      <c r="I296" s="291">
        <v>1369.08</v>
      </c>
      <c r="J296" s="173">
        <f t="shared" si="428"/>
        <v>0.16</v>
      </c>
      <c r="K296" s="291">
        <v>0</v>
      </c>
      <c r="L296" s="163">
        <f t="shared" si="413"/>
        <v>0</v>
      </c>
      <c r="M296" s="164">
        <f t="shared" si="418"/>
        <v>0</v>
      </c>
      <c r="N296" s="291">
        <f>H296</f>
        <v>8538.4</v>
      </c>
      <c r="O296" s="291">
        <f t="shared" si="390"/>
        <v>0</v>
      </c>
      <c r="P296" s="164">
        <f t="shared" si="391"/>
        <v>1</v>
      </c>
      <c r="Q296" s="17" t="e">
        <f>D296+H296-N296-#REF!</f>
        <v>#REF!</v>
      </c>
      <c r="R296" s="291">
        <f t="shared" si="388"/>
        <v>1369.08</v>
      </c>
      <c r="S296" s="396"/>
    </row>
    <row r="297" spans="1:19" s="59" customFormat="1" ht="51" customHeight="1" x14ac:dyDescent="0.25">
      <c r="A297" s="236"/>
      <c r="B297" s="273" t="s">
        <v>22</v>
      </c>
      <c r="C297" s="273"/>
      <c r="D297" s="291"/>
      <c r="E297" s="291"/>
      <c r="F297" s="291"/>
      <c r="G297" s="291">
        <v>86.25</v>
      </c>
      <c r="H297" s="291">
        <v>86.25</v>
      </c>
      <c r="I297" s="296"/>
      <c r="J297" s="172">
        <f t="shared" si="428"/>
        <v>0</v>
      </c>
      <c r="K297" s="167"/>
      <c r="L297" s="163">
        <f t="shared" si="413"/>
        <v>0</v>
      </c>
      <c r="M297" s="163" t="e">
        <f t="shared" si="418"/>
        <v>#DIV/0!</v>
      </c>
      <c r="N297" s="291">
        <f>H297</f>
        <v>86.25</v>
      </c>
      <c r="O297" s="291">
        <f t="shared" si="390"/>
        <v>0</v>
      </c>
      <c r="P297" s="164">
        <f t="shared" si="391"/>
        <v>1</v>
      </c>
      <c r="Q297" s="17" t="e">
        <f>D297+H297-N297-#REF!</f>
        <v>#REF!</v>
      </c>
      <c r="R297" s="291">
        <f t="shared" si="388"/>
        <v>0</v>
      </c>
      <c r="S297" s="396"/>
    </row>
    <row r="298" spans="1:19" s="59" customFormat="1" ht="51" customHeight="1" x14ac:dyDescent="0.25">
      <c r="A298" s="236"/>
      <c r="B298" s="273" t="s">
        <v>24</v>
      </c>
      <c r="C298" s="273"/>
      <c r="D298" s="291"/>
      <c r="E298" s="291"/>
      <c r="F298" s="17"/>
      <c r="G298" s="291"/>
      <c r="H298" s="17"/>
      <c r="I298" s="296"/>
      <c r="J298" s="172" t="e">
        <f t="shared" si="428"/>
        <v>#DIV/0!</v>
      </c>
      <c r="K298" s="167"/>
      <c r="L298" s="163" t="e">
        <f t="shared" si="413"/>
        <v>#DIV/0!</v>
      </c>
      <c r="M298" s="163" t="e">
        <f t="shared" si="418"/>
        <v>#DIV/0!</v>
      </c>
      <c r="N298" s="291"/>
      <c r="O298" s="291">
        <f t="shared" si="390"/>
        <v>0</v>
      </c>
      <c r="P298" s="163" t="e">
        <f t="shared" si="391"/>
        <v>#DIV/0!</v>
      </c>
      <c r="Q298" s="17" t="e">
        <f>D298+H298-N298-#REF!</f>
        <v>#REF!</v>
      </c>
      <c r="R298" s="291">
        <f t="shared" si="388"/>
        <v>0</v>
      </c>
      <c r="S298" s="396"/>
    </row>
    <row r="299" spans="1:19" s="59" customFormat="1" ht="51" customHeight="1" x14ac:dyDescent="0.25">
      <c r="A299" s="237"/>
      <c r="B299" s="273" t="s">
        <v>11</v>
      </c>
      <c r="C299" s="273"/>
      <c r="D299" s="291"/>
      <c r="E299" s="291"/>
      <c r="F299" s="17"/>
      <c r="G299" s="291"/>
      <c r="H299" s="291"/>
      <c r="I299" s="296"/>
      <c r="J299" s="172" t="e">
        <f>I299/H299</f>
        <v>#DIV/0!</v>
      </c>
      <c r="K299" s="167"/>
      <c r="L299" s="163" t="e">
        <f t="shared" si="413"/>
        <v>#DIV/0!</v>
      </c>
      <c r="M299" s="163" t="e">
        <f t="shared" si="418"/>
        <v>#DIV/0!</v>
      </c>
      <c r="N299" s="291"/>
      <c r="O299" s="291">
        <f t="shared" si="390"/>
        <v>0</v>
      </c>
      <c r="P299" s="163" t="e">
        <f t="shared" si="391"/>
        <v>#DIV/0!</v>
      </c>
      <c r="Q299" s="17" t="e">
        <f>D299+H299-N299-#REF!</f>
        <v>#REF!</v>
      </c>
      <c r="R299" s="291">
        <f t="shared" si="388"/>
        <v>0</v>
      </c>
      <c r="S299" s="397"/>
    </row>
    <row r="300" spans="1:19" s="57" customFormat="1" ht="282.75" customHeight="1" x14ac:dyDescent="0.25">
      <c r="A300" s="338" t="s">
        <v>302</v>
      </c>
      <c r="B300" s="161" t="s">
        <v>156</v>
      </c>
      <c r="C300" s="226" t="s">
        <v>17</v>
      </c>
      <c r="D300" s="50">
        <f t="shared" ref="D300:I300" si="429">SUM(D301:D305)</f>
        <v>0</v>
      </c>
      <c r="E300" s="50">
        <f t="shared" si="429"/>
        <v>0</v>
      </c>
      <c r="F300" s="50">
        <f t="shared" si="429"/>
        <v>0</v>
      </c>
      <c r="G300" s="50">
        <f t="shared" si="429"/>
        <v>29475.9</v>
      </c>
      <c r="H300" s="50">
        <f t="shared" si="429"/>
        <v>31231.599999999999</v>
      </c>
      <c r="I300" s="235">
        <f t="shared" si="429"/>
        <v>8846.42</v>
      </c>
      <c r="J300" s="170">
        <f>I300/H300</f>
        <v>0.28000000000000003</v>
      </c>
      <c r="K300" s="50">
        <f>SUM(K301:K305)</f>
        <v>8844.5499999999993</v>
      </c>
      <c r="L300" s="162">
        <f t="shared" si="413"/>
        <v>0.28000000000000003</v>
      </c>
      <c r="M300" s="162">
        <f t="shared" si="418"/>
        <v>1</v>
      </c>
      <c r="N300" s="50">
        <f>SUM(N301:N305)</f>
        <v>31231.599999999999</v>
      </c>
      <c r="O300" s="50">
        <f t="shared" si="390"/>
        <v>0</v>
      </c>
      <c r="P300" s="162">
        <f t="shared" si="391"/>
        <v>1</v>
      </c>
      <c r="Q300" s="50" t="e">
        <f>D300+H300-N300-#REF!</f>
        <v>#REF!</v>
      </c>
      <c r="R300" s="50">
        <f t="shared" si="388"/>
        <v>1.87</v>
      </c>
      <c r="S300" s="413" t="s">
        <v>423</v>
      </c>
    </row>
    <row r="301" spans="1:19" s="59" customFormat="1" ht="47.25" customHeight="1" x14ac:dyDescent="0.25">
      <c r="A301" s="236"/>
      <c r="B301" s="370" t="s">
        <v>10</v>
      </c>
      <c r="C301" s="370"/>
      <c r="D301" s="303"/>
      <c r="E301" s="303"/>
      <c r="F301" s="17"/>
      <c r="G301" s="303"/>
      <c r="H301" s="17"/>
      <c r="I301" s="300"/>
      <c r="J301" s="172" t="e">
        <f t="shared" ref="J301:J304" si="430">I301/H301</f>
        <v>#DIV/0!</v>
      </c>
      <c r="K301" s="167"/>
      <c r="L301" s="163" t="e">
        <f t="shared" si="413"/>
        <v>#DIV/0!</v>
      </c>
      <c r="M301" s="224" t="e">
        <f t="shared" si="418"/>
        <v>#DIV/0!</v>
      </c>
      <c r="N301" s="167"/>
      <c r="O301" s="167">
        <f t="shared" si="390"/>
        <v>0</v>
      </c>
      <c r="P301" s="163" t="e">
        <f t="shared" si="391"/>
        <v>#DIV/0!</v>
      </c>
      <c r="Q301" s="17" t="e">
        <f>D301+H301-N301-#REF!</f>
        <v>#REF!</v>
      </c>
      <c r="R301" s="17">
        <f t="shared" si="388"/>
        <v>0</v>
      </c>
      <c r="S301" s="420"/>
    </row>
    <row r="302" spans="1:19" s="59" customFormat="1" ht="47.25" customHeight="1" x14ac:dyDescent="0.25">
      <c r="A302" s="236"/>
      <c r="B302" s="370" t="s">
        <v>8</v>
      </c>
      <c r="C302" s="370"/>
      <c r="D302" s="303"/>
      <c r="E302" s="303"/>
      <c r="F302" s="303"/>
      <c r="G302" s="302">
        <v>29475.9</v>
      </c>
      <c r="H302" s="302">
        <v>31231.599999999999</v>
      </c>
      <c r="I302" s="301">
        <v>8846.42</v>
      </c>
      <c r="J302" s="173">
        <f t="shared" si="430"/>
        <v>0.28000000000000003</v>
      </c>
      <c r="K302" s="302">
        <v>8844.5499999999993</v>
      </c>
      <c r="L302" s="164">
        <f t="shared" si="413"/>
        <v>0.28000000000000003</v>
      </c>
      <c r="M302" s="164">
        <f t="shared" si="418"/>
        <v>1</v>
      </c>
      <c r="N302" s="302">
        <f>H302</f>
        <v>31231.599999999999</v>
      </c>
      <c r="O302" s="302">
        <f t="shared" si="390"/>
        <v>0</v>
      </c>
      <c r="P302" s="164">
        <f t="shared" si="391"/>
        <v>1</v>
      </c>
      <c r="Q302" s="17" t="e">
        <f>D302+H302-N302-#REF!</f>
        <v>#REF!</v>
      </c>
      <c r="R302" s="303">
        <f t="shared" si="388"/>
        <v>1.87</v>
      </c>
      <c r="S302" s="420"/>
    </row>
    <row r="303" spans="1:19" s="59" customFormat="1" ht="47.25" customHeight="1" x14ac:dyDescent="0.25">
      <c r="A303" s="236"/>
      <c r="B303" s="304" t="s">
        <v>22</v>
      </c>
      <c r="C303" s="304"/>
      <c r="D303" s="302"/>
      <c r="E303" s="302"/>
      <c r="F303" s="302"/>
      <c r="G303" s="302"/>
      <c r="H303" s="302"/>
      <c r="I303" s="301">
        <v>0</v>
      </c>
      <c r="J303" s="172" t="e">
        <f t="shared" si="430"/>
        <v>#DIV/0!</v>
      </c>
      <c r="K303" s="343">
        <v>0</v>
      </c>
      <c r="L303" s="163" t="e">
        <f t="shared" si="413"/>
        <v>#DIV/0!</v>
      </c>
      <c r="M303" s="224" t="e">
        <f t="shared" si="418"/>
        <v>#DIV/0!</v>
      </c>
      <c r="N303" s="302"/>
      <c r="O303" s="302">
        <f t="shared" si="390"/>
        <v>0</v>
      </c>
      <c r="P303" s="163" t="e">
        <f t="shared" si="391"/>
        <v>#DIV/0!</v>
      </c>
      <c r="Q303" s="17" t="e">
        <f>D303+H303-N303-#REF!</f>
        <v>#REF!</v>
      </c>
      <c r="R303" s="302">
        <f t="shared" ref="R303:R366" si="431">I303-K303</f>
        <v>0</v>
      </c>
      <c r="S303" s="420"/>
    </row>
    <row r="304" spans="1:19" s="59" customFormat="1" ht="47.25" customHeight="1" x14ac:dyDescent="0.25">
      <c r="A304" s="236"/>
      <c r="B304" s="370" t="s">
        <v>24</v>
      </c>
      <c r="C304" s="370"/>
      <c r="D304" s="303"/>
      <c r="E304" s="303"/>
      <c r="F304" s="17"/>
      <c r="G304" s="303"/>
      <c r="H304" s="17"/>
      <c r="I304" s="300"/>
      <c r="J304" s="172" t="e">
        <f t="shared" si="430"/>
        <v>#DIV/0!</v>
      </c>
      <c r="K304" s="167"/>
      <c r="L304" s="163" t="e">
        <f t="shared" si="413"/>
        <v>#DIV/0!</v>
      </c>
      <c r="M304" s="163" t="e">
        <f t="shared" si="418"/>
        <v>#DIV/0!</v>
      </c>
      <c r="N304" s="167"/>
      <c r="O304" s="167">
        <f t="shared" ref="O304:O367" si="432">H304-N304</f>
        <v>0</v>
      </c>
      <c r="P304" s="163" t="e">
        <f t="shared" ref="P304:P367" si="433">N304/H304</f>
        <v>#DIV/0!</v>
      </c>
      <c r="Q304" s="17" t="e">
        <f>D304+H304-N304-#REF!</f>
        <v>#REF!</v>
      </c>
      <c r="R304" s="303">
        <f t="shared" si="431"/>
        <v>0</v>
      </c>
      <c r="S304" s="420"/>
    </row>
    <row r="305" spans="1:19" s="59" customFormat="1" ht="32.25" customHeight="1" x14ac:dyDescent="0.25">
      <c r="A305" s="237"/>
      <c r="B305" s="370" t="s">
        <v>11</v>
      </c>
      <c r="C305" s="370"/>
      <c r="D305" s="303"/>
      <c r="E305" s="303"/>
      <c r="F305" s="17"/>
      <c r="G305" s="303"/>
      <c r="H305" s="303"/>
      <c r="I305" s="300"/>
      <c r="J305" s="172" t="e">
        <f>I305/H305</f>
        <v>#DIV/0!</v>
      </c>
      <c r="K305" s="167"/>
      <c r="L305" s="163" t="e">
        <f t="shared" si="413"/>
        <v>#DIV/0!</v>
      </c>
      <c r="M305" s="163" t="e">
        <f t="shared" si="418"/>
        <v>#DIV/0!</v>
      </c>
      <c r="N305" s="167"/>
      <c r="O305" s="167">
        <f t="shared" si="432"/>
        <v>0</v>
      </c>
      <c r="P305" s="163" t="e">
        <f t="shared" si="433"/>
        <v>#DIV/0!</v>
      </c>
      <c r="Q305" s="17" t="e">
        <f>D305+H305-N305-#REF!</f>
        <v>#REF!</v>
      </c>
      <c r="R305" s="303">
        <f t="shared" si="431"/>
        <v>0</v>
      </c>
      <c r="S305" s="421"/>
    </row>
    <row r="306" spans="1:19" s="61" customFormat="1" ht="46.5" x14ac:dyDescent="0.25">
      <c r="A306" s="232" t="s">
        <v>152</v>
      </c>
      <c r="B306" s="214" t="s">
        <v>157</v>
      </c>
      <c r="C306" s="158" t="s">
        <v>2</v>
      </c>
      <c r="D306" s="62">
        <f t="shared" ref="D306:I306" si="434">SUM(D307:D311)</f>
        <v>0</v>
      </c>
      <c r="E306" s="62">
        <f t="shared" si="434"/>
        <v>0</v>
      </c>
      <c r="F306" s="62">
        <f t="shared" si="434"/>
        <v>0</v>
      </c>
      <c r="G306" s="62">
        <f t="shared" si="434"/>
        <v>152764.57</v>
      </c>
      <c r="H306" s="62">
        <f t="shared" si="434"/>
        <v>152764.57</v>
      </c>
      <c r="I306" s="62">
        <f t="shared" si="434"/>
        <v>65096.25</v>
      </c>
      <c r="J306" s="169">
        <f>I306/H306</f>
        <v>0.43</v>
      </c>
      <c r="K306" s="62">
        <f>SUM(K307:K311)</f>
        <v>65096.25</v>
      </c>
      <c r="L306" s="159">
        <f t="shared" si="413"/>
        <v>0.43</v>
      </c>
      <c r="M306" s="159">
        <f t="shared" si="418"/>
        <v>1</v>
      </c>
      <c r="N306" s="62">
        <f>SUM(N307:N311)</f>
        <v>149605.46</v>
      </c>
      <c r="O306" s="62">
        <f t="shared" si="432"/>
        <v>3159.11</v>
      </c>
      <c r="P306" s="159">
        <f t="shared" si="433"/>
        <v>0.98</v>
      </c>
      <c r="Q306" s="62" t="e">
        <f>D306+H306-N306-#REF!</f>
        <v>#REF!</v>
      </c>
      <c r="R306" s="62">
        <f t="shared" si="431"/>
        <v>0</v>
      </c>
      <c r="S306" s="395"/>
    </row>
    <row r="307" spans="1:19" s="59" customFormat="1" ht="30.75" customHeight="1" x14ac:dyDescent="0.25">
      <c r="A307" s="236"/>
      <c r="B307" s="273" t="s">
        <v>10</v>
      </c>
      <c r="C307" s="273"/>
      <c r="D307" s="291"/>
      <c r="E307" s="291"/>
      <c r="F307" s="17"/>
      <c r="G307" s="291">
        <f>G313+G319+G325+G331+G337+G343+G349+G355+G361+G367+G373</f>
        <v>0</v>
      </c>
      <c r="H307" s="291">
        <f t="shared" ref="G307:I311" si="435">H313+H319+H325+H331+H337+H343+H349+H355+H361+H367+H373</f>
        <v>0</v>
      </c>
      <c r="I307" s="291">
        <f t="shared" si="435"/>
        <v>0</v>
      </c>
      <c r="J307" s="243" t="e">
        <f t="shared" ref="J307:J310" si="436">I307/H307</f>
        <v>#DIV/0!</v>
      </c>
      <c r="K307" s="291">
        <f t="shared" ref="K307:K311" si="437">K313+K319+K325+K331+K337+K343+K349+K355+K361+K367+K373</f>
        <v>0</v>
      </c>
      <c r="L307" s="163" t="e">
        <f t="shared" si="413"/>
        <v>#DIV/0!</v>
      </c>
      <c r="M307" s="163" t="e">
        <f t="shared" si="418"/>
        <v>#DIV/0!</v>
      </c>
      <c r="N307" s="291">
        <f t="shared" ref="N307:O311" si="438">N313+N319+N325+N331+N337+N343+N349+N355+N361+N367+N373</f>
        <v>0</v>
      </c>
      <c r="O307" s="291">
        <f t="shared" si="438"/>
        <v>0</v>
      </c>
      <c r="P307" s="163" t="e">
        <f t="shared" si="433"/>
        <v>#DIV/0!</v>
      </c>
      <c r="Q307" s="17" t="e">
        <f>D307+H307-N307-#REF!</f>
        <v>#REF!</v>
      </c>
      <c r="R307" s="17">
        <f t="shared" si="431"/>
        <v>0</v>
      </c>
      <c r="S307" s="396"/>
    </row>
    <row r="308" spans="1:19" s="59" customFormat="1" ht="30.75" customHeight="1" x14ac:dyDescent="0.25">
      <c r="A308" s="236"/>
      <c r="B308" s="273" t="s">
        <v>8</v>
      </c>
      <c r="C308" s="273"/>
      <c r="D308" s="291"/>
      <c r="E308" s="291"/>
      <c r="F308" s="291"/>
      <c r="G308" s="291">
        <f>G314+G320+G326+G332+G338+G344+G350+G356+G362+G368+G374</f>
        <v>437</v>
      </c>
      <c r="H308" s="291">
        <f>H314+H320+H326+H332+H338+H344+H350+H356+H362+H368+H374</f>
        <v>437</v>
      </c>
      <c r="I308" s="291">
        <f t="shared" si="435"/>
        <v>437</v>
      </c>
      <c r="J308" s="298">
        <f t="shared" si="436"/>
        <v>1</v>
      </c>
      <c r="K308" s="291">
        <f t="shared" si="437"/>
        <v>437</v>
      </c>
      <c r="L308" s="164">
        <f t="shared" si="413"/>
        <v>1</v>
      </c>
      <c r="M308" s="164">
        <f t="shared" si="418"/>
        <v>1</v>
      </c>
      <c r="N308" s="291">
        <f t="shared" si="438"/>
        <v>435.24</v>
      </c>
      <c r="O308" s="291">
        <f t="shared" si="438"/>
        <v>1.76</v>
      </c>
      <c r="P308" s="164">
        <f t="shared" si="433"/>
        <v>1</v>
      </c>
      <c r="Q308" s="17" t="e">
        <f>D308+H308-N308-#REF!</f>
        <v>#REF!</v>
      </c>
      <c r="R308" s="291">
        <f t="shared" si="431"/>
        <v>0</v>
      </c>
      <c r="S308" s="396"/>
    </row>
    <row r="309" spans="1:19" s="59" customFormat="1" ht="30.75" customHeight="1" x14ac:dyDescent="0.25">
      <c r="A309" s="236"/>
      <c r="B309" s="273" t="s">
        <v>22</v>
      </c>
      <c r="C309" s="273"/>
      <c r="D309" s="291"/>
      <c r="E309" s="291"/>
      <c r="F309" s="291"/>
      <c r="G309" s="291">
        <f t="shared" si="435"/>
        <v>60167.57</v>
      </c>
      <c r="H309" s="291">
        <f t="shared" si="435"/>
        <v>60167.57</v>
      </c>
      <c r="I309" s="291">
        <f t="shared" si="435"/>
        <v>39224.51</v>
      </c>
      <c r="J309" s="298">
        <f t="shared" si="436"/>
        <v>0.65</v>
      </c>
      <c r="K309" s="291">
        <f t="shared" si="437"/>
        <v>39224.51</v>
      </c>
      <c r="L309" s="164">
        <f t="shared" si="413"/>
        <v>0.65</v>
      </c>
      <c r="M309" s="218">
        <f t="shared" si="418"/>
        <v>1</v>
      </c>
      <c r="N309" s="291">
        <f t="shared" si="438"/>
        <v>57010.22</v>
      </c>
      <c r="O309" s="291">
        <f t="shared" si="438"/>
        <v>3157.35</v>
      </c>
      <c r="P309" s="164">
        <f t="shared" si="433"/>
        <v>0.95</v>
      </c>
      <c r="Q309" s="17" t="e">
        <f>D309+H309-N309-#REF!</f>
        <v>#REF!</v>
      </c>
      <c r="R309" s="291">
        <f t="shared" si="431"/>
        <v>0</v>
      </c>
      <c r="S309" s="396"/>
    </row>
    <row r="310" spans="1:19" s="59" customFormat="1" ht="30.75" customHeight="1" x14ac:dyDescent="0.25">
      <c r="A310" s="236"/>
      <c r="B310" s="273" t="s">
        <v>24</v>
      </c>
      <c r="C310" s="273"/>
      <c r="D310" s="291"/>
      <c r="E310" s="291"/>
      <c r="F310" s="17"/>
      <c r="G310" s="291">
        <f t="shared" si="435"/>
        <v>0</v>
      </c>
      <c r="H310" s="291">
        <f t="shared" si="435"/>
        <v>0</v>
      </c>
      <c r="I310" s="291">
        <f t="shared" si="435"/>
        <v>0</v>
      </c>
      <c r="J310" s="243" t="e">
        <f t="shared" si="436"/>
        <v>#DIV/0!</v>
      </c>
      <c r="K310" s="291">
        <f t="shared" si="437"/>
        <v>0</v>
      </c>
      <c r="L310" s="163" t="e">
        <f t="shared" si="413"/>
        <v>#DIV/0!</v>
      </c>
      <c r="M310" s="163" t="e">
        <f t="shared" si="418"/>
        <v>#DIV/0!</v>
      </c>
      <c r="N310" s="291">
        <f t="shared" si="438"/>
        <v>0</v>
      </c>
      <c r="O310" s="291">
        <f t="shared" si="438"/>
        <v>0</v>
      </c>
      <c r="P310" s="163" t="e">
        <f t="shared" si="433"/>
        <v>#DIV/0!</v>
      </c>
      <c r="Q310" s="17" t="e">
        <f>D310+H310-N310-#REF!</f>
        <v>#REF!</v>
      </c>
      <c r="R310" s="291">
        <f t="shared" si="431"/>
        <v>0</v>
      </c>
      <c r="S310" s="396"/>
    </row>
    <row r="311" spans="1:19" s="59" customFormat="1" ht="30.75" customHeight="1" x14ac:dyDescent="0.25">
      <c r="A311" s="237"/>
      <c r="B311" s="273" t="s">
        <v>11</v>
      </c>
      <c r="C311" s="273"/>
      <c r="D311" s="291"/>
      <c r="E311" s="291"/>
      <c r="F311" s="17"/>
      <c r="G311" s="291">
        <f t="shared" si="435"/>
        <v>92160</v>
      </c>
      <c r="H311" s="291">
        <f t="shared" si="435"/>
        <v>92160</v>
      </c>
      <c r="I311" s="291">
        <f t="shared" si="435"/>
        <v>25434.74</v>
      </c>
      <c r="J311" s="173">
        <f>I311/H311</f>
        <v>0.28000000000000003</v>
      </c>
      <c r="K311" s="291">
        <f t="shared" si="437"/>
        <v>25434.74</v>
      </c>
      <c r="L311" s="164">
        <f t="shared" si="413"/>
        <v>0.28000000000000003</v>
      </c>
      <c r="M311" s="164">
        <f t="shared" si="418"/>
        <v>1</v>
      </c>
      <c r="N311" s="291">
        <f t="shared" si="438"/>
        <v>92160</v>
      </c>
      <c r="O311" s="291">
        <f t="shared" si="438"/>
        <v>0</v>
      </c>
      <c r="P311" s="164">
        <f t="shared" si="433"/>
        <v>1</v>
      </c>
      <c r="Q311" s="17" t="e">
        <f>D311+H311-N311-#REF!</f>
        <v>#REF!</v>
      </c>
      <c r="R311" s="291">
        <f t="shared" si="431"/>
        <v>0</v>
      </c>
      <c r="S311" s="397"/>
    </row>
    <row r="312" spans="1:19" s="57" customFormat="1" ht="120" customHeight="1" x14ac:dyDescent="0.25">
      <c r="A312" s="338" t="s">
        <v>154</v>
      </c>
      <c r="B312" s="161" t="s">
        <v>270</v>
      </c>
      <c r="C312" s="226" t="s">
        <v>17</v>
      </c>
      <c r="D312" s="50">
        <f t="shared" ref="D312:I312" si="439">SUM(D313:D317)</f>
        <v>0</v>
      </c>
      <c r="E312" s="50">
        <f t="shared" si="439"/>
        <v>0</v>
      </c>
      <c r="F312" s="50">
        <f t="shared" si="439"/>
        <v>0</v>
      </c>
      <c r="G312" s="50">
        <f t="shared" si="439"/>
        <v>455</v>
      </c>
      <c r="H312" s="50">
        <f t="shared" si="439"/>
        <v>455</v>
      </c>
      <c r="I312" s="235">
        <f t="shared" si="439"/>
        <v>0</v>
      </c>
      <c r="J312" s="170">
        <f>I312/H312</f>
        <v>0</v>
      </c>
      <c r="K312" s="50">
        <f>SUM(K313:K317)</f>
        <v>0</v>
      </c>
      <c r="L312" s="162">
        <f t="shared" si="413"/>
        <v>0</v>
      </c>
      <c r="M312" s="339" t="e">
        <f t="shared" si="418"/>
        <v>#DIV/0!</v>
      </c>
      <c r="N312" s="50">
        <f>SUM(N313:N317)</f>
        <v>455</v>
      </c>
      <c r="O312" s="50">
        <f t="shared" si="432"/>
        <v>0</v>
      </c>
      <c r="P312" s="162">
        <f t="shared" si="433"/>
        <v>1</v>
      </c>
      <c r="Q312" s="17" t="e">
        <f>D312+H312-N312-#REF!</f>
        <v>#REF!</v>
      </c>
      <c r="R312" s="50">
        <f t="shared" si="431"/>
        <v>0</v>
      </c>
      <c r="S312" s="395" t="s">
        <v>446</v>
      </c>
    </row>
    <row r="313" spans="1:19" s="59" customFormat="1" ht="27" customHeight="1" x14ac:dyDescent="0.25">
      <c r="A313" s="236"/>
      <c r="B313" s="273" t="s">
        <v>10</v>
      </c>
      <c r="C313" s="273"/>
      <c r="D313" s="291"/>
      <c r="E313" s="291"/>
      <c r="F313" s="17"/>
      <c r="G313" s="291"/>
      <c r="H313" s="17"/>
      <c r="I313" s="296"/>
      <c r="J313" s="173"/>
      <c r="K313" s="291"/>
      <c r="L313" s="164"/>
      <c r="M313" s="224"/>
      <c r="N313" s="291"/>
      <c r="O313" s="291">
        <f t="shared" si="432"/>
        <v>0</v>
      </c>
      <c r="P313" s="163" t="e">
        <f t="shared" si="433"/>
        <v>#DIV/0!</v>
      </c>
      <c r="Q313" s="17" t="e">
        <f>D313+H313-N313-#REF!</f>
        <v>#REF!</v>
      </c>
      <c r="R313" s="17">
        <f t="shared" si="431"/>
        <v>0</v>
      </c>
      <c r="S313" s="396"/>
    </row>
    <row r="314" spans="1:19" s="59" customFormat="1" ht="27" customHeight="1" x14ac:dyDescent="0.25">
      <c r="A314" s="236"/>
      <c r="B314" s="273" t="s">
        <v>8</v>
      </c>
      <c r="C314" s="273"/>
      <c r="D314" s="291"/>
      <c r="E314" s="291"/>
      <c r="F314" s="291"/>
      <c r="G314" s="291"/>
      <c r="H314" s="291"/>
      <c r="I314" s="296"/>
      <c r="J314" s="173"/>
      <c r="K314" s="291"/>
      <c r="L314" s="164"/>
      <c r="M314" s="224"/>
      <c r="N314" s="291"/>
      <c r="O314" s="291">
        <f t="shared" si="432"/>
        <v>0</v>
      </c>
      <c r="P314" s="163" t="e">
        <f t="shared" si="433"/>
        <v>#DIV/0!</v>
      </c>
      <c r="Q314" s="17" t="e">
        <f>D314+H314-N314-#REF!</f>
        <v>#REF!</v>
      </c>
      <c r="R314" s="291">
        <f t="shared" si="431"/>
        <v>0</v>
      </c>
      <c r="S314" s="396"/>
    </row>
    <row r="315" spans="1:19" s="59" customFormat="1" ht="27" customHeight="1" x14ac:dyDescent="0.25">
      <c r="A315" s="236"/>
      <c r="B315" s="295" t="s">
        <v>22</v>
      </c>
      <c r="C315" s="295"/>
      <c r="D315" s="289"/>
      <c r="E315" s="289"/>
      <c r="F315" s="289"/>
      <c r="G315" s="289">
        <v>455</v>
      </c>
      <c r="H315" s="289">
        <v>455</v>
      </c>
      <c r="I315" s="297"/>
      <c r="J315" s="173">
        <f t="shared" ref="J315" si="440">I315/H315</f>
        <v>0</v>
      </c>
      <c r="K315" s="289"/>
      <c r="L315" s="164">
        <f t="shared" si="413"/>
        <v>0</v>
      </c>
      <c r="M315" s="224" t="e">
        <f t="shared" si="418"/>
        <v>#DIV/0!</v>
      </c>
      <c r="N315" s="289">
        <f>H315</f>
        <v>455</v>
      </c>
      <c r="O315" s="289">
        <f t="shared" si="432"/>
        <v>0</v>
      </c>
      <c r="P315" s="164">
        <f t="shared" si="433"/>
        <v>1</v>
      </c>
      <c r="Q315" s="17" t="e">
        <f>D315+H315-N315-#REF!</f>
        <v>#REF!</v>
      </c>
      <c r="R315" s="289">
        <f t="shared" si="431"/>
        <v>0</v>
      </c>
      <c r="S315" s="396"/>
    </row>
    <row r="316" spans="1:19" s="59" customFormat="1" ht="27" customHeight="1" x14ac:dyDescent="0.25">
      <c r="A316" s="236"/>
      <c r="B316" s="273" t="s">
        <v>24</v>
      </c>
      <c r="C316" s="273"/>
      <c r="D316" s="291"/>
      <c r="E316" s="291"/>
      <c r="F316" s="17"/>
      <c r="G316" s="291"/>
      <c r="H316" s="17"/>
      <c r="I316" s="296"/>
      <c r="J316" s="173"/>
      <c r="K316" s="291"/>
      <c r="L316" s="164"/>
      <c r="M316" s="164"/>
      <c r="N316" s="291"/>
      <c r="O316" s="291">
        <f t="shared" si="432"/>
        <v>0</v>
      </c>
      <c r="P316" s="163" t="e">
        <f t="shared" si="433"/>
        <v>#DIV/0!</v>
      </c>
      <c r="Q316" s="17" t="e">
        <f>D316+H316-N316-#REF!</f>
        <v>#REF!</v>
      </c>
      <c r="R316" s="291">
        <f t="shared" si="431"/>
        <v>0</v>
      </c>
      <c r="S316" s="396"/>
    </row>
    <row r="317" spans="1:19" s="59" customFormat="1" ht="27" customHeight="1" x14ac:dyDescent="0.25">
      <c r="A317" s="237"/>
      <c r="B317" s="273" t="s">
        <v>11</v>
      </c>
      <c r="C317" s="273"/>
      <c r="D317" s="291"/>
      <c r="E317" s="291"/>
      <c r="F317" s="17"/>
      <c r="G317" s="291"/>
      <c r="H317" s="291"/>
      <c r="I317" s="296"/>
      <c r="J317" s="173"/>
      <c r="K317" s="291"/>
      <c r="L317" s="164"/>
      <c r="M317" s="164"/>
      <c r="N317" s="291"/>
      <c r="O317" s="291">
        <f t="shared" si="432"/>
        <v>0</v>
      </c>
      <c r="P317" s="163" t="e">
        <f t="shared" si="433"/>
        <v>#DIV/0!</v>
      </c>
      <c r="Q317" s="17" t="e">
        <f>D317+H317-N317-#REF!</f>
        <v>#REF!</v>
      </c>
      <c r="R317" s="291">
        <f t="shared" si="431"/>
        <v>0</v>
      </c>
      <c r="S317" s="397"/>
    </row>
    <row r="318" spans="1:19" s="57" customFormat="1" ht="199.5" customHeight="1" x14ac:dyDescent="0.25">
      <c r="A318" s="338" t="s">
        <v>257</v>
      </c>
      <c r="B318" s="161" t="s">
        <v>271</v>
      </c>
      <c r="C318" s="226" t="s">
        <v>17</v>
      </c>
      <c r="D318" s="50">
        <f t="shared" ref="D318:K318" si="441">SUM(D319:D323)</f>
        <v>0</v>
      </c>
      <c r="E318" s="50">
        <f t="shared" si="441"/>
        <v>0</v>
      </c>
      <c r="F318" s="50">
        <f t="shared" si="441"/>
        <v>0</v>
      </c>
      <c r="G318" s="50">
        <f t="shared" si="441"/>
        <v>48829.599999999999</v>
      </c>
      <c r="H318" s="50">
        <f t="shared" si="441"/>
        <v>48829.599999999999</v>
      </c>
      <c r="I318" s="50">
        <f t="shared" si="441"/>
        <v>38711.94</v>
      </c>
      <c r="J318" s="170">
        <f>I318/H318</f>
        <v>0.79</v>
      </c>
      <c r="K318" s="50">
        <f t="shared" si="441"/>
        <v>38711.94</v>
      </c>
      <c r="L318" s="162">
        <f t="shared" si="413"/>
        <v>0.79</v>
      </c>
      <c r="M318" s="162">
        <f t="shared" si="418"/>
        <v>1</v>
      </c>
      <c r="N318" s="50">
        <f>SUM(N319:N323)</f>
        <v>48829.599999999999</v>
      </c>
      <c r="O318" s="50">
        <f t="shared" si="432"/>
        <v>0</v>
      </c>
      <c r="P318" s="162">
        <f t="shared" si="433"/>
        <v>1</v>
      </c>
      <c r="Q318" s="17" t="e">
        <f>D318+H318-N318-#REF!</f>
        <v>#REF!</v>
      </c>
      <c r="R318" s="50">
        <f t="shared" si="431"/>
        <v>0</v>
      </c>
      <c r="S318" s="413" t="s">
        <v>459</v>
      </c>
    </row>
    <row r="319" spans="1:19" s="59" customFormat="1" ht="51.75" customHeight="1" x14ac:dyDescent="0.25">
      <c r="A319" s="236"/>
      <c r="B319" s="273" t="s">
        <v>10</v>
      </c>
      <c r="C319" s="273"/>
      <c r="D319" s="291"/>
      <c r="E319" s="291"/>
      <c r="F319" s="17"/>
      <c r="G319" s="291"/>
      <c r="H319" s="17"/>
      <c r="I319" s="296"/>
      <c r="J319" s="173"/>
      <c r="K319" s="291"/>
      <c r="L319" s="164"/>
      <c r="M319" s="164"/>
      <c r="N319" s="291"/>
      <c r="O319" s="291">
        <f t="shared" si="432"/>
        <v>0</v>
      </c>
      <c r="P319" s="163" t="e">
        <f t="shared" si="433"/>
        <v>#DIV/0!</v>
      </c>
      <c r="Q319" s="17" t="e">
        <f>D319+H319-N319-#REF!</f>
        <v>#REF!</v>
      </c>
      <c r="R319" s="17">
        <f t="shared" si="431"/>
        <v>0</v>
      </c>
      <c r="S319" s="445"/>
    </row>
    <row r="320" spans="1:19" s="59" customFormat="1" ht="51.75" customHeight="1" x14ac:dyDescent="0.25">
      <c r="A320" s="236"/>
      <c r="B320" s="273" t="s">
        <v>8</v>
      </c>
      <c r="C320" s="273"/>
      <c r="D320" s="291"/>
      <c r="E320" s="291"/>
      <c r="F320" s="291"/>
      <c r="G320" s="291"/>
      <c r="H320" s="291"/>
      <c r="I320" s="296"/>
      <c r="J320" s="173"/>
      <c r="K320" s="291"/>
      <c r="L320" s="164"/>
      <c r="M320" s="164"/>
      <c r="N320" s="291"/>
      <c r="O320" s="291">
        <f t="shared" si="432"/>
        <v>0</v>
      </c>
      <c r="P320" s="163" t="e">
        <f t="shared" si="433"/>
        <v>#DIV/0!</v>
      </c>
      <c r="Q320" s="17" t="e">
        <f>D320+H320-N320-#REF!</f>
        <v>#REF!</v>
      </c>
      <c r="R320" s="291">
        <f t="shared" si="431"/>
        <v>0</v>
      </c>
      <c r="S320" s="445"/>
    </row>
    <row r="321" spans="1:19" s="59" customFormat="1" ht="51.75" customHeight="1" x14ac:dyDescent="0.25">
      <c r="A321" s="236"/>
      <c r="B321" s="295" t="s">
        <v>22</v>
      </c>
      <c r="C321" s="295"/>
      <c r="D321" s="289"/>
      <c r="E321" s="289"/>
      <c r="F321" s="289"/>
      <c r="G321" s="216">
        <v>48829.599999999999</v>
      </c>
      <c r="H321" s="216">
        <f>47495.1+1334.5</f>
        <v>48829.599999999999</v>
      </c>
      <c r="I321" s="51">
        <v>38711.94</v>
      </c>
      <c r="J321" s="306">
        <f>I321/H321</f>
        <v>0.79</v>
      </c>
      <c r="K321" s="51">
        <f>I321</f>
        <v>38711.94</v>
      </c>
      <c r="L321" s="218">
        <f t="shared" ref="L321" si="442">K321/H321</f>
        <v>0.79</v>
      </c>
      <c r="M321" s="218">
        <f t="shared" ref="M321" si="443">K321/I321</f>
        <v>1</v>
      </c>
      <c r="N321" s="51">
        <f>H321</f>
        <v>48829.599999999999</v>
      </c>
      <c r="O321" s="51">
        <f t="shared" si="432"/>
        <v>0</v>
      </c>
      <c r="P321" s="218">
        <f t="shared" si="433"/>
        <v>1</v>
      </c>
      <c r="Q321" s="17" t="e">
        <f>D321+H321-N321-#REF!</f>
        <v>#REF!</v>
      </c>
      <c r="R321" s="289">
        <f t="shared" si="431"/>
        <v>0</v>
      </c>
      <c r="S321" s="445"/>
    </row>
    <row r="322" spans="1:19" s="59" customFormat="1" ht="51.75" customHeight="1" x14ac:dyDescent="0.25">
      <c r="A322" s="236"/>
      <c r="B322" s="273" t="s">
        <v>24</v>
      </c>
      <c r="C322" s="273"/>
      <c r="D322" s="291"/>
      <c r="E322" s="291"/>
      <c r="F322" s="17"/>
      <c r="G322" s="291"/>
      <c r="H322" s="17"/>
      <c r="I322" s="296"/>
      <c r="J322" s="173"/>
      <c r="K322" s="291"/>
      <c r="L322" s="164"/>
      <c r="M322" s="164"/>
      <c r="N322" s="291"/>
      <c r="O322" s="291">
        <f t="shared" si="432"/>
        <v>0</v>
      </c>
      <c r="P322" s="163" t="e">
        <f t="shared" si="433"/>
        <v>#DIV/0!</v>
      </c>
      <c r="Q322" s="17" t="e">
        <f>D322+H322-N322-#REF!</f>
        <v>#REF!</v>
      </c>
      <c r="R322" s="291">
        <f t="shared" si="431"/>
        <v>0</v>
      </c>
      <c r="S322" s="445"/>
    </row>
    <row r="323" spans="1:19" s="59" customFormat="1" ht="51.75" customHeight="1" x14ac:dyDescent="0.25">
      <c r="A323" s="237"/>
      <c r="B323" s="273" t="s">
        <v>11</v>
      </c>
      <c r="C323" s="273"/>
      <c r="D323" s="291"/>
      <c r="E323" s="291"/>
      <c r="F323" s="17"/>
      <c r="G323" s="291"/>
      <c r="H323" s="291"/>
      <c r="I323" s="296"/>
      <c r="J323" s="173"/>
      <c r="K323" s="291"/>
      <c r="L323" s="164"/>
      <c r="M323" s="164"/>
      <c r="N323" s="291"/>
      <c r="O323" s="291">
        <f t="shared" si="432"/>
        <v>0</v>
      </c>
      <c r="P323" s="163" t="e">
        <f t="shared" si="433"/>
        <v>#DIV/0!</v>
      </c>
      <c r="Q323" s="17" t="e">
        <f>D323+H323-N323-#REF!</f>
        <v>#REF!</v>
      </c>
      <c r="R323" s="291">
        <f t="shared" si="431"/>
        <v>0</v>
      </c>
      <c r="S323" s="446"/>
    </row>
    <row r="324" spans="1:19" s="57" customFormat="1" ht="93" x14ac:dyDescent="0.25">
      <c r="A324" s="338" t="s">
        <v>258</v>
      </c>
      <c r="B324" s="161" t="s">
        <v>272</v>
      </c>
      <c r="C324" s="226" t="s">
        <v>17</v>
      </c>
      <c r="D324" s="50">
        <f t="shared" ref="D324:I324" si="444">SUM(D325:D329)</f>
        <v>0</v>
      </c>
      <c r="E324" s="50">
        <f t="shared" si="444"/>
        <v>0</v>
      </c>
      <c r="F324" s="50">
        <f t="shared" si="444"/>
        <v>0</v>
      </c>
      <c r="G324" s="50">
        <f t="shared" si="444"/>
        <v>349.6</v>
      </c>
      <c r="H324" s="50">
        <f t="shared" si="444"/>
        <v>349.6</v>
      </c>
      <c r="I324" s="235">
        <f t="shared" si="444"/>
        <v>349.6</v>
      </c>
      <c r="J324" s="170">
        <f>I324/H324</f>
        <v>1</v>
      </c>
      <c r="K324" s="50">
        <f>SUM(K325:K329)</f>
        <v>349.6</v>
      </c>
      <c r="L324" s="162">
        <f t="shared" si="413"/>
        <v>1</v>
      </c>
      <c r="M324" s="162">
        <f t="shared" si="418"/>
        <v>1</v>
      </c>
      <c r="N324" s="50">
        <f>SUM(N325:N329)</f>
        <v>347.84</v>
      </c>
      <c r="O324" s="50">
        <f t="shared" si="432"/>
        <v>1.76</v>
      </c>
      <c r="P324" s="162">
        <f t="shared" si="433"/>
        <v>0.99</v>
      </c>
      <c r="Q324" s="17" t="e">
        <f>D324+H324-N324-#REF!</f>
        <v>#REF!</v>
      </c>
      <c r="R324" s="50">
        <f t="shared" si="431"/>
        <v>0</v>
      </c>
      <c r="S324" s="395" t="s">
        <v>424</v>
      </c>
    </row>
    <row r="325" spans="1:19" s="59" customFormat="1" ht="29.25" customHeight="1" x14ac:dyDescent="0.25">
      <c r="A325" s="340"/>
      <c r="B325" s="273" t="s">
        <v>10</v>
      </c>
      <c r="C325" s="273"/>
      <c r="D325" s="291"/>
      <c r="E325" s="291"/>
      <c r="F325" s="17"/>
      <c r="G325" s="291"/>
      <c r="H325" s="17"/>
      <c r="I325" s="296"/>
      <c r="J325" s="318"/>
      <c r="K325" s="51"/>
      <c r="L325" s="218"/>
      <c r="M325" s="218"/>
      <c r="N325" s="167"/>
      <c r="O325" s="167">
        <f t="shared" si="432"/>
        <v>0</v>
      </c>
      <c r="P325" s="224" t="e">
        <f t="shared" si="433"/>
        <v>#DIV/0!</v>
      </c>
      <c r="Q325" s="17" t="e">
        <f>D325+H325-N325-#REF!</f>
        <v>#REF!</v>
      </c>
      <c r="R325" s="17">
        <f t="shared" si="431"/>
        <v>0</v>
      </c>
      <c r="S325" s="396"/>
    </row>
    <row r="326" spans="1:19" s="59" customFormat="1" ht="29.25" customHeight="1" x14ac:dyDescent="0.25">
      <c r="A326" s="340"/>
      <c r="B326" s="273" t="s">
        <v>8</v>
      </c>
      <c r="C326" s="273"/>
      <c r="D326" s="291"/>
      <c r="E326" s="291"/>
      <c r="F326" s="291"/>
      <c r="G326" s="291">
        <v>349.6</v>
      </c>
      <c r="H326" s="291">
        <v>349.6</v>
      </c>
      <c r="I326" s="291">
        <v>349.6</v>
      </c>
      <c r="J326" s="306">
        <f t="shared" ref="J326:J327" si="445">I326/H326</f>
        <v>1</v>
      </c>
      <c r="K326" s="51">
        <v>349.6</v>
      </c>
      <c r="L326" s="218">
        <f t="shared" ref="L326" si="446">K326/H326</f>
        <v>1</v>
      </c>
      <c r="M326" s="218">
        <f t="shared" ref="M326" si="447">K326/I326</f>
        <v>1</v>
      </c>
      <c r="N326" s="291">
        <v>347.84</v>
      </c>
      <c r="O326" s="291">
        <f t="shared" si="432"/>
        <v>1.76</v>
      </c>
      <c r="P326" s="218">
        <f t="shared" si="433"/>
        <v>0.99</v>
      </c>
      <c r="Q326" s="17" t="e">
        <f>D326+H326-N326-#REF!</f>
        <v>#REF!</v>
      </c>
      <c r="R326" s="291">
        <f t="shared" si="431"/>
        <v>0</v>
      </c>
      <c r="S326" s="396"/>
    </row>
    <row r="327" spans="1:19" s="59" customFormat="1" ht="29.25" customHeight="1" x14ac:dyDescent="0.25">
      <c r="A327" s="340"/>
      <c r="B327" s="295" t="s">
        <v>22</v>
      </c>
      <c r="C327" s="295"/>
      <c r="D327" s="289"/>
      <c r="E327" s="289"/>
      <c r="F327" s="289"/>
      <c r="G327" s="289"/>
      <c r="H327" s="289"/>
      <c r="I327" s="297">
        <v>0</v>
      </c>
      <c r="J327" s="318" t="e">
        <f t="shared" si="445"/>
        <v>#DIV/0!</v>
      </c>
      <c r="K327" s="341">
        <v>0</v>
      </c>
      <c r="L327" s="224" t="e">
        <f t="shared" si="413"/>
        <v>#DIV/0!</v>
      </c>
      <c r="M327" s="163" t="e">
        <f t="shared" si="418"/>
        <v>#DIV/0!</v>
      </c>
      <c r="N327" s="289">
        <f>H327</f>
        <v>0</v>
      </c>
      <c r="O327" s="289">
        <f t="shared" si="432"/>
        <v>0</v>
      </c>
      <c r="P327" s="224" t="e">
        <f t="shared" si="433"/>
        <v>#DIV/0!</v>
      </c>
      <c r="Q327" s="17" t="e">
        <f>D327+H327-N327-#REF!</f>
        <v>#REF!</v>
      </c>
      <c r="R327" s="289">
        <f t="shared" si="431"/>
        <v>0</v>
      </c>
      <c r="S327" s="396"/>
    </row>
    <row r="328" spans="1:19" s="59" customFormat="1" ht="29.25" customHeight="1" x14ac:dyDescent="0.25">
      <c r="A328" s="340"/>
      <c r="B328" s="273" t="s">
        <v>24</v>
      </c>
      <c r="C328" s="273"/>
      <c r="D328" s="291"/>
      <c r="E328" s="291"/>
      <c r="F328" s="17"/>
      <c r="G328" s="291"/>
      <c r="H328" s="17"/>
      <c r="I328" s="296"/>
      <c r="J328" s="318"/>
      <c r="K328" s="319"/>
      <c r="L328" s="224"/>
      <c r="M328" s="163"/>
      <c r="N328" s="167"/>
      <c r="O328" s="167">
        <f t="shared" si="432"/>
        <v>0</v>
      </c>
      <c r="P328" s="224" t="e">
        <f t="shared" si="433"/>
        <v>#DIV/0!</v>
      </c>
      <c r="Q328" s="17" t="e">
        <f>D328+H328-N328-#REF!</f>
        <v>#REF!</v>
      </c>
      <c r="R328" s="291">
        <f t="shared" si="431"/>
        <v>0</v>
      </c>
      <c r="S328" s="396"/>
    </row>
    <row r="329" spans="1:19" s="59" customFormat="1" ht="29.25" customHeight="1" x14ac:dyDescent="0.25">
      <c r="A329" s="342"/>
      <c r="B329" s="273" t="s">
        <v>11</v>
      </c>
      <c r="C329" s="273"/>
      <c r="D329" s="291"/>
      <c r="E329" s="291"/>
      <c r="F329" s="17"/>
      <c r="G329" s="291"/>
      <c r="H329" s="291"/>
      <c r="I329" s="296"/>
      <c r="J329" s="172"/>
      <c r="K329" s="167"/>
      <c r="L329" s="163"/>
      <c r="M329" s="163"/>
      <c r="N329" s="167"/>
      <c r="O329" s="167">
        <f t="shared" si="432"/>
        <v>0</v>
      </c>
      <c r="P329" s="163" t="e">
        <f t="shared" si="433"/>
        <v>#DIV/0!</v>
      </c>
      <c r="Q329" s="17" t="e">
        <f>D329+H329-N329-#REF!</f>
        <v>#REF!</v>
      </c>
      <c r="R329" s="291">
        <f t="shared" si="431"/>
        <v>0</v>
      </c>
      <c r="S329" s="397"/>
    </row>
    <row r="330" spans="1:19" s="57" customFormat="1" ht="46.5" x14ac:dyDescent="0.25">
      <c r="A330" s="338" t="s">
        <v>259</v>
      </c>
      <c r="B330" s="161" t="s">
        <v>158</v>
      </c>
      <c r="C330" s="226" t="s">
        <v>17</v>
      </c>
      <c r="D330" s="50">
        <f t="shared" ref="D330:I330" si="448">SUM(D331:D335)</f>
        <v>0</v>
      </c>
      <c r="E330" s="50">
        <f t="shared" si="448"/>
        <v>0</v>
      </c>
      <c r="F330" s="50">
        <f t="shared" si="448"/>
        <v>0</v>
      </c>
      <c r="G330" s="50">
        <f t="shared" si="448"/>
        <v>31112</v>
      </c>
      <c r="H330" s="50">
        <f t="shared" si="448"/>
        <v>31112</v>
      </c>
      <c r="I330" s="235">
        <f t="shared" si="448"/>
        <v>7127.97</v>
      </c>
      <c r="J330" s="170">
        <f>I330/H330</f>
        <v>0.23</v>
      </c>
      <c r="K330" s="50">
        <f>SUM(K331:K335)</f>
        <v>7127.97</v>
      </c>
      <c r="L330" s="162">
        <f t="shared" si="413"/>
        <v>0.23</v>
      </c>
      <c r="M330" s="162">
        <f t="shared" si="418"/>
        <v>1</v>
      </c>
      <c r="N330" s="50">
        <f>SUM(N331:N335)</f>
        <v>31112</v>
      </c>
      <c r="O330" s="50">
        <f t="shared" si="432"/>
        <v>0</v>
      </c>
      <c r="P330" s="162">
        <f t="shared" si="433"/>
        <v>1</v>
      </c>
      <c r="Q330" s="316" t="e">
        <f>D330+H330-N330-#REF!</f>
        <v>#REF!</v>
      </c>
      <c r="R330" s="50">
        <f t="shared" si="431"/>
        <v>0</v>
      </c>
      <c r="S330" s="395" t="s">
        <v>425</v>
      </c>
    </row>
    <row r="331" spans="1:19" s="59" customFormat="1" ht="33" customHeight="1" x14ac:dyDescent="0.25">
      <c r="A331" s="340"/>
      <c r="B331" s="273" t="s">
        <v>10</v>
      </c>
      <c r="C331" s="273"/>
      <c r="D331" s="291"/>
      <c r="E331" s="291"/>
      <c r="F331" s="17"/>
      <c r="G331" s="291"/>
      <c r="H331" s="17"/>
      <c r="I331" s="296"/>
      <c r="J331" s="172" t="e">
        <f t="shared" ref="J331:J334" si="449">I331/H331</f>
        <v>#DIV/0!</v>
      </c>
      <c r="K331" s="291"/>
      <c r="L331" s="163" t="e">
        <f t="shared" si="413"/>
        <v>#DIV/0!</v>
      </c>
      <c r="M331" s="224" t="e">
        <f t="shared" si="418"/>
        <v>#DIV/0!</v>
      </c>
      <c r="N331" s="291"/>
      <c r="O331" s="291">
        <f t="shared" si="432"/>
        <v>0</v>
      </c>
      <c r="P331" s="163" t="e">
        <f t="shared" si="433"/>
        <v>#DIV/0!</v>
      </c>
      <c r="Q331" s="17" t="e">
        <f>D331+H331-N331-#REF!</f>
        <v>#REF!</v>
      </c>
      <c r="R331" s="17">
        <f t="shared" si="431"/>
        <v>0</v>
      </c>
      <c r="S331" s="396"/>
    </row>
    <row r="332" spans="1:19" s="59" customFormat="1" ht="33" customHeight="1" x14ac:dyDescent="0.25">
      <c r="A332" s="340"/>
      <c r="B332" s="273" t="s">
        <v>8</v>
      </c>
      <c r="C332" s="273"/>
      <c r="D332" s="291"/>
      <c r="E332" s="291"/>
      <c r="F332" s="291"/>
      <c r="G332" s="291"/>
      <c r="H332" s="291"/>
      <c r="I332" s="296"/>
      <c r="J332" s="172" t="e">
        <f t="shared" si="449"/>
        <v>#DIV/0!</v>
      </c>
      <c r="K332" s="291"/>
      <c r="L332" s="163" t="e">
        <f t="shared" si="413"/>
        <v>#DIV/0!</v>
      </c>
      <c r="M332" s="224" t="e">
        <f t="shared" si="418"/>
        <v>#DIV/0!</v>
      </c>
      <c r="N332" s="291"/>
      <c r="O332" s="291">
        <f t="shared" si="432"/>
        <v>0</v>
      </c>
      <c r="P332" s="163" t="e">
        <f t="shared" si="433"/>
        <v>#DIV/0!</v>
      </c>
      <c r="Q332" s="17" t="e">
        <f>D332+H332-N332-#REF!</f>
        <v>#REF!</v>
      </c>
      <c r="R332" s="291">
        <f t="shared" si="431"/>
        <v>0</v>
      </c>
      <c r="S332" s="396"/>
    </row>
    <row r="333" spans="1:19" s="59" customFormat="1" ht="33" customHeight="1" x14ac:dyDescent="0.25">
      <c r="A333" s="340"/>
      <c r="B333" s="295" t="s">
        <v>22</v>
      </c>
      <c r="C333" s="295"/>
      <c r="D333" s="289"/>
      <c r="E333" s="289"/>
      <c r="F333" s="289"/>
      <c r="G333" s="289"/>
      <c r="H333" s="289"/>
      <c r="I333" s="297"/>
      <c r="J333" s="172" t="e">
        <f t="shared" si="449"/>
        <v>#DIV/0!</v>
      </c>
      <c r="K333" s="289"/>
      <c r="L333" s="163" t="e">
        <f t="shared" si="413"/>
        <v>#DIV/0!</v>
      </c>
      <c r="M333" s="224" t="e">
        <f t="shared" si="418"/>
        <v>#DIV/0!</v>
      </c>
      <c r="N333" s="289"/>
      <c r="O333" s="289">
        <f t="shared" si="432"/>
        <v>0</v>
      </c>
      <c r="P333" s="163" t="e">
        <f t="shared" si="433"/>
        <v>#DIV/0!</v>
      </c>
      <c r="Q333" s="17" t="e">
        <f>D333+H333-N333-#REF!</f>
        <v>#REF!</v>
      </c>
      <c r="R333" s="289">
        <f t="shared" si="431"/>
        <v>0</v>
      </c>
      <c r="S333" s="396"/>
    </row>
    <row r="334" spans="1:19" s="59" customFormat="1" ht="33" customHeight="1" x14ac:dyDescent="0.25">
      <c r="A334" s="340"/>
      <c r="B334" s="273" t="s">
        <v>24</v>
      </c>
      <c r="C334" s="273"/>
      <c r="D334" s="291"/>
      <c r="E334" s="291"/>
      <c r="F334" s="17"/>
      <c r="G334" s="291"/>
      <c r="H334" s="17"/>
      <c r="I334" s="296"/>
      <c r="J334" s="172" t="e">
        <f t="shared" si="449"/>
        <v>#DIV/0!</v>
      </c>
      <c r="K334" s="291"/>
      <c r="L334" s="163" t="e">
        <f t="shared" si="413"/>
        <v>#DIV/0!</v>
      </c>
      <c r="M334" s="224" t="e">
        <f t="shared" si="418"/>
        <v>#DIV/0!</v>
      </c>
      <c r="N334" s="291"/>
      <c r="O334" s="291">
        <f t="shared" si="432"/>
        <v>0</v>
      </c>
      <c r="P334" s="163" t="e">
        <f t="shared" si="433"/>
        <v>#DIV/0!</v>
      </c>
      <c r="Q334" s="17" t="e">
        <f>D334+H334-N334-#REF!</f>
        <v>#REF!</v>
      </c>
      <c r="R334" s="291">
        <f t="shared" si="431"/>
        <v>0</v>
      </c>
      <c r="S334" s="396"/>
    </row>
    <row r="335" spans="1:19" s="59" customFormat="1" ht="33" customHeight="1" x14ac:dyDescent="0.25">
      <c r="A335" s="342"/>
      <c r="B335" s="273" t="s">
        <v>11</v>
      </c>
      <c r="C335" s="273"/>
      <c r="D335" s="291"/>
      <c r="E335" s="291"/>
      <c r="F335" s="17"/>
      <c r="G335" s="291">
        <v>31112</v>
      </c>
      <c r="H335" s="291">
        <v>31112</v>
      </c>
      <c r="I335" s="291">
        <v>7127.97</v>
      </c>
      <c r="J335" s="173">
        <f>I335/H335</f>
        <v>0.23</v>
      </c>
      <c r="K335" s="291">
        <f>I335</f>
        <v>7127.97</v>
      </c>
      <c r="L335" s="164">
        <f t="shared" si="413"/>
        <v>0.23</v>
      </c>
      <c r="M335" s="218">
        <f t="shared" si="418"/>
        <v>1</v>
      </c>
      <c r="N335" s="291">
        <f>H335</f>
        <v>31112</v>
      </c>
      <c r="O335" s="291">
        <f t="shared" si="432"/>
        <v>0</v>
      </c>
      <c r="P335" s="164">
        <f t="shared" si="433"/>
        <v>1</v>
      </c>
      <c r="Q335" s="17" t="e">
        <f>D335+H335-N335-#REF!</f>
        <v>#REF!</v>
      </c>
      <c r="R335" s="291">
        <f t="shared" si="431"/>
        <v>0</v>
      </c>
      <c r="S335" s="397"/>
    </row>
    <row r="336" spans="1:19" s="57" customFormat="1" ht="46.5" x14ac:dyDescent="0.25">
      <c r="A336" s="338" t="s">
        <v>260</v>
      </c>
      <c r="B336" s="161" t="s">
        <v>159</v>
      </c>
      <c r="C336" s="226" t="s">
        <v>17</v>
      </c>
      <c r="D336" s="50">
        <f t="shared" ref="D336:I336" si="450">SUM(D337:D341)</f>
        <v>0</v>
      </c>
      <c r="E336" s="50">
        <f t="shared" si="450"/>
        <v>0</v>
      </c>
      <c r="F336" s="50">
        <f t="shared" si="450"/>
        <v>0</v>
      </c>
      <c r="G336" s="50">
        <f t="shared" si="450"/>
        <v>8976</v>
      </c>
      <c r="H336" s="50">
        <f t="shared" si="450"/>
        <v>8976</v>
      </c>
      <c r="I336" s="235">
        <f t="shared" si="450"/>
        <v>2516.77</v>
      </c>
      <c r="J336" s="170">
        <f>I336/H336</f>
        <v>0.28000000000000003</v>
      </c>
      <c r="K336" s="50">
        <f>SUM(K337:K341)</f>
        <v>2516.77</v>
      </c>
      <c r="L336" s="162">
        <f t="shared" si="413"/>
        <v>0.28000000000000003</v>
      </c>
      <c r="M336" s="162">
        <f t="shared" si="418"/>
        <v>1</v>
      </c>
      <c r="N336" s="50">
        <f>SUM(N337:N341)</f>
        <v>8976</v>
      </c>
      <c r="O336" s="50">
        <f t="shared" si="432"/>
        <v>0</v>
      </c>
      <c r="P336" s="162">
        <f t="shared" si="433"/>
        <v>1</v>
      </c>
      <c r="Q336" s="17" t="e">
        <f>D336+H336-N336-#REF!</f>
        <v>#REF!</v>
      </c>
      <c r="R336" s="50">
        <f t="shared" si="431"/>
        <v>0</v>
      </c>
      <c r="S336" s="395" t="s">
        <v>426</v>
      </c>
    </row>
    <row r="337" spans="1:19" s="59" customFormat="1" ht="31.5" customHeight="1" x14ac:dyDescent="0.25">
      <c r="A337" s="340"/>
      <c r="B337" s="273" t="s">
        <v>10</v>
      </c>
      <c r="C337" s="273"/>
      <c r="D337" s="291"/>
      <c r="E337" s="291"/>
      <c r="F337" s="17"/>
      <c r="G337" s="291"/>
      <c r="H337" s="17"/>
      <c r="I337" s="296"/>
      <c r="J337" s="172" t="e">
        <f t="shared" ref="J337:J340" si="451">I337/H337</f>
        <v>#DIV/0!</v>
      </c>
      <c r="K337" s="167"/>
      <c r="L337" s="163" t="e">
        <f t="shared" si="413"/>
        <v>#DIV/0!</v>
      </c>
      <c r="M337" s="163" t="e">
        <f t="shared" si="418"/>
        <v>#DIV/0!</v>
      </c>
      <c r="N337" s="167"/>
      <c r="O337" s="167">
        <f t="shared" si="432"/>
        <v>0</v>
      </c>
      <c r="P337" s="163" t="e">
        <f t="shared" si="433"/>
        <v>#DIV/0!</v>
      </c>
      <c r="Q337" s="17" t="e">
        <f>D337+H337-N337-#REF!</f>
        <v>#REF!</v>
      </c>
      <c r="R337" s="17">
        <f t="shared" si="431"/>
        <v>0</v>
      </c>
      <c r="S337" s="396"/>
    </row>
    <row r="338" spans="1:19" s="59" customFormat="1" ht="31.5" customHeight="1" x14ac:dyDescent="0.25">
      <c r="A338" s="340"/>
      <c r="B338" s="273" t="s">
        <v>8</v>
      </c>
      <c r="C338" s="273"/>
      <c r="D338" s="291"/>
      <c r="E338" s="291"/>
      <c r="F338" s="291"/>
      <c r="G338" s="291"/>
      <c r="H338" s="291"/>
      <c r="I338" s="296"/>
      <c r="J338" s="172" t="e">
        <f t="shared" si="451"/>
        <v>#DIV/0!</v>
      </c>
      <c r="K338" s="167"/>
      <c r="L338" s="163" t="e">
        <f t="shared" si="413"/>
        <v>#DIV/0!</v>
      </c>
      <c r="M338" s="163" t="e">
        <f t="shared" si="418"/>
        <v>#DIV/0!</v>
      </c>
      <c r="N338" s="167"/>
      <c r="O338" s="167">
        <f t="shared" si="432"/>
        <v>0</v>
      </c>
      <c r="P338" s="163" t="e">
        <f t="shared" si="433"/>
        <v>#DIV/0!</v>
      </c>
      <c r="Q338" s="17" t="e">
        <f>D338+H338-N338-#REF!</f>
        <v>#REF!</v>
      </c>
      <c r="R338" s="291">
        <f t="shared" si="431"/>
        <v>0</v>
      </c>
      <c r="S338" s="396"/>
    </row>
    <row r="339" spans="1:19" s="59" customFormat="1" ht="31.5" customHeight="1" x14ac:dyDescent="0.25">
      <c r="A339" s="340"/>
      <c r="B339" s="295" t="s">
        <v>22</v>
      </c>
      <c r="C339" s="295"/>
      <c r="D339" s="289"/>
      <c r="E339" s="289"/>
      <c r="F339" s="289"/>
      <c r="G339" s="289"/>
      <c r="H339" s="289"/>
      <c r="I339" s="297"/>
      <c r="J339" s="172" t="e">
        <f t="shared" si="451"/>
        <v>#DIV/0!</v>
      </c>
      <c r="K339" s="343"/>
      <c r="L339" s="163" t="e">
        <f t="shared" si="413"/>
        <v>#DIV/0!</v>
      </c>
      <c r="M339" s="163" t="e">
        <f t="shared" si="418"/>
        <v>#DIV/0!</v>
      </c>
      <c r="N339" s="343"/>
      <c r="O339" s="343">
        <f t="shared" si="432"/>
        <v>0</v>
      </c>
      <c r="P339" s="163" t="e">
        <f t="shared" si="433"/>
        <v>#DIV/0!</v>
      </c>
      <c r="Q339" s="17" t="e">
        <f>D339+H339-N339-#REF!</f>
        <v>#REF!</v>
      </c>
      <c r="R339" s="289">
        <f t="shared" si="431"/>
        <v>0</v>
      </c>
      <c r="S339" s="396"/>
    </row>
    <row r="340" spans="1:19" s="59" customFormat="1" ht="31.5" customHeight="1" x14ac:dyDescent="0.25">
      <c r="A340" s="340"/>
      <c r="B340" s="273" t="s">
        <v>24</v>
      </c>
      <c r="C340" s="273"/>
      <c r="D340" s="291"/>
      <c r="E340" s="291"/>
      <c r="F340" s="17"/>
      <c r="G340" s="291"/>
      <c r="H340" s="17"/>
      <c r="I340" s="296"/>
      <c r="J340" s="172" t="e">
        <f t="shared" si="451"/>
        <v>#DIV/0!</v>
      </c>
      <c r="K340" s="167"/>
      <c r="L340" s="163" t="e">
        <f t="shared" ref="L340:L377" si="452">K340/H340</f>
        <v>#DIV/0!</v>
      </c>
      <c r="M340" s="163" t="e">
        <f t="shared" si="418"/>
        <v>#DIV/0!</v>
      </c>
      <c r="N340" s="167"/>
      <c r="O340" s="167">
        <f t="shared" si="432"/>
        <v>0</v>
      </c>
      <c r="P340" s="163" t="e">
        <f t="shared" si="433"/>
        <v>#DIV/0!</v>
      </c>
      <c r="Q340" s="17" t="e">
        <f>D340+H340-N340-#REF!</f>
        <v>#REF!</v>
      </c>
      <c r="R340" s="291">
        <f t="shared" si="431"/>
        <v>0</v>
      </c>
      <c r="S340" s="396"/>
    </row>
    <row r="341" spans="1:19" s="59" customFormat="1" ht="31.5" customHeight="1" x14ac:dyDescent="0.25">
      <c r="A341" s="342"/>
      <c r="B341" s="273" t="s">
        <v>11</v>
      </c>
      <c r="C341" s="273"/>
      <c r="D341" s="291"/>
      <c r="E341" s="291"/>
      <c r="F341" s="17"/>
      <c r="G341" s="291">
        <v>8976</v>
      </c>
      <c r="H341" s="291">
        <v>8976</v>
      </c>
      <c r="I341" s="296">
        <v>2516.77</v>
      </c>
      <c r="J341" s="173">
        <f>I341/H341</f>
        <v>0.28000000000000003</v>
      </c>
      <c r="K341" s="291">
        <f>I341</f>
        <v>2516.77</v>
      </c>
      <c r="L341" s="164">
        <f t="shared" si="452"/>
        <v>0.28000000000000003</v>
      </c>
      <c r="M341" s="164">
        <f t="shared" si="418"/>
        <v>1</v>
      </c>
      <c r="N341" s="291">
        <f>H341</f>
        <v>8976</v>
      </c>
      <c r="O341" s="291">
        <f t="shared" si="432"/>
        <v>0</v>
      </c>
      <c r="P341" s="164">
        <f t="shared" si="433"/>
        <v>1</v>
      </c>
      <c r="Q341" s="17" t="e">
        <f>D341+H341-N341-#REF!</f>
        <v>#REF!</v>
      </c>
      <c r="R341" s="291">
        <f t="shared" si="431"/>
        <v>0</v>
      </c>
      <c r="S341" s="397"/>
    </row>
    <row r="342" spans="1:19" s="57" customFormat="1" ht="71.25" customHeight="1" x14ac:dyDescent="0.25">
      <c r="A342" s="338" t="s">
        <v>261</v>
      </c>
      <c r="B342" s="161" t="s">
        <v>160</v>
      </c>
      <c r="C342" s="226" t="s">
        <v>17</v>
      </c>
      <c r="D342" s="50">
        <f t="shared" ref="D342:I342" si="453">SUM(D343:D347)</f>
        <v>0</v>
      </c>
      <c r="E342" s="50">
        <f t="shared" si="453"/>
        <v>0</v>
      </c>
      <c r="F342" s="50">
        <f t="shared" si="453"/>
        <v>0</v>
      </c>
      <c r="G342" s="50">
        <f t="shared" si="453"/>
        <v>655</v>
      </c>
      <c r="H342" s="50">
        <f t="shared" si="453"/>
        <v>655</v>
      </c>
      <c r="I342" s="235">
        <f t="shared" si="453"/>
        <v>655</v>
      </c>
      <c r="J342" s="170">
        <f>I342/H342</f>
        <v>1</v>
      </c>
      <c r="K342" s="50">
        <f>SUM(K343:K347)</f>
        <v>655</v>
      </c>
      <c r="L342" s="162">
        <f t="shared" si="452"/>
        <v>1</v>
      </c>
      <c r="M342" s="220">
        <f t="shared" si="418"/>
        <v>1</v>
      </c>
      <c r="N342" s="50">
        <f>SUM(N343:N347)</f>
        <v>655</v>
      </c>
      <c r="O342" s="50">
        <f t="shared" si="432"/>
        <v>0</v>
      </c>
      <c r="P342" s="162">
        <f t="shared" si="433"/>
        <v>1</v>
      </c>
      <c r="Q342" s="17" t="e">
        <f>D342+H342-N342-#REF!</f>
        <v>#REF!</v>
      </c>
      <c r="R342" s="50">
        <f t="shared" si="431"/>
        <v>0</v>
      </c>
      <c r="S342" s="413" t="s">
        <v>370</v>
      </c>
    </row>
    <row r="343" spans="1:19" s="59" customFormat="1" ht="42" customHeight="1" x14ac:dyDescent="0.25">
      <c r="A343" s="340"/>
      <c r="B343" s="273" t="s">
        <v>10</v>
      </c>
      <c r="C343" s="273"/>
      <c r="D343" s="291"/>
      <c r="E343" s="291"/>
      <c r="F343" s="17"/>
      <c r="G343" s="291"/>
      <c r="H343" s="17"/>
      <c r="I343" s="296"/>
      <c r="J343" s="172" t="e">
        <f t="shared" ref="J343:J346" si="454">I343/H343</f>
        <v>#DIV/0!</v>
      </c>
      <c r="K343" s="291"/>
      <c r="L343" s="163" t="e">
        <f t="shared" si="452"/>
        <v>#DIV/0!</v>
      </c>
      <c r="M343" s="163" t="e">
        <f t="shared" si="418"/>
        <v>#DIV/0!</v>
      </c>
      <c r="N343" s="291"/>
      <c r="O343" s="291">
        <f t="shared" si="432"/>
        <v>0</v>
      </c>
      <c r="P343" s="163" t="e">
        <f t="shared" si="433"/>
        <v>#DIV/0!</v>
      </c>
      <c r="Q343" s="17" t="e">
        <f>D343+H343-N343-#REF!</f>
        <v>#REF!</v>
      </c>
      <c r="R343" s="17">
        <f t="shared" si="431"/>
        <v>0</v>
      </c>
      <c r="S343" s="420"/>
    </row>
    <row r="344" spans="1:19" s="59" customFormat="1" ht="42" customHeight="1" x14ac:dyDescent="0.25">
      <c r="A344" s="340"/>
      <c r="B344" s="273" t="s">
        <v>8</v>
      </c>
      <c r="C344" s="273"/>
      <c r="D344" s="291"/>
      <c r="E344" s="291"/>
      <c r="F344" s="291"/>
      <c r="G344" s="291"/>
      <c r="H344" s="291"/>
      <c r="I344" s="296"/>
      <c r="J344" s="172" t="e">
        <f t="shared" si="454"/>
        <v>#DIV/0!</v>
      </c>
      <c r="K344" s="291"/>
      <c r="L344" s="163" t="e">
        <f t="shared" si="452"/>
        <v>#DIV/0!</v>
      </c>
      <c r="M344" s="163" t="e">
        <f t="shared" si="418"/>
        <v>#DIV/0!</v>
      </c>
      <c r="N344" s="291"/>
      <c r="O344" s="291">
        <f t="shared" si="432"/>
        <v>0</v>
      </c>
      <c r="P344" s="163" t="e">
        <f t="shared" si="433"/>
        <v>#DIV/0!</v>
      </c>
      <c r="Q344" s="17" t="e">
        <f>D344+H344-N344-#REF!</f>
        <v>#REF!</v>
      </c>
      <c r="R344" s="291">
        <f t="shared" si="431"/>
        <v>0</v>
      </c>
      <c r="S344" s="420"/>
    </row>
    <row r="345" spans="1:19" s="59" customFormat="1" ht="42" customHeight="1" x14ac:dyDescent="0.25">
      <c r="A345" s="340"/>
      <c r="B345" s="295" t="s">
        <v>22</v>
      </c>
      <c r="C345" s="295"/>
      <c r="D345" s="289"/>
      <c r="E345" s="289"/>
      <c r="F345" s="289"/>
      <c r="G345" s="289"/>
      <c r="H345" s="289"/>
      <c r="I345" s="297"/>
      <c r="J345" s="172" t="e">
        <f t="shared" si="454"/>
        <v>#DIV/0!</v>
      </c>
      <c r="K345" s="289"/>
      <c r="L345" s="163" t="e">
        <f t="shared" si="452"/>
        <v>#DIV/0!</v>
      </c>
      <c r="M345" s="163" t="e">
        <f t="shared" si="418"/>
        <v>#DIV/0!</v>
      </c>
      <c r="N345" s="289"/>
      <c r="O345" s="289">
        <f t="shared" si="432"/>
        <v>0</v>
      </c>
      <c r="P345" s="163" t="e">
        <f t="shared" si="433"/>
        <v>#DIV/0!</v>
      </c>
      <c r="Q345" s="17" t="e">
        <f>D345+H345-N345-#REF!</f>
        <v>#REF!</v>
      </c>
      <c r="R345" s="289">
        <f t="shared" si="431"/>
        <v>0</v>
      </c>
      <c r="S345" s="420"/>
    </row>
    <row r="346" spans="1:19" s="59" customFormat="1" ht="42" customHeight="1" x14ac:dyDescent="0.25">
      <c r="A346" s="340"/>
      <c r="B346" s="273" t="s">
        <v>24</v>
      </c>
      <c r="C346" s="273"/>
      <c r="D346" s="291"/>
      <c r="E346" s="291"/>
      <c r="F346" s="17"/>
      <c r="G346" s="291"/>
      <c r="H346" s="17"/>
      <c r="I346" s="296"/>
      <c r="J346" s="172" t="e">
        <f t="shared" si="454"/>
        <v>#DIV/0!</v>
      </c>
      <c r="K346" s="291"/>
      <c r="L346" s="163" t="e">
        <f t="shared" si="452"/>
        <v>#DIV/0!</v>
      </c>
      <c r="M346" s="163" t="e">
        <f t="shared" si="418"/>
        <v>#DIV/0!</v>
      </c>
      <c r="N346" s="291"/>
      <c r="O346" s="291">
        <f t="shared" si="432"/>
        <v>0</v>
      </c>
      <c r="P346" s="163" t="e">
        <f t="shared" si="433"/>
        <v>#DIV/0!</v>
      </c>
      <c r="Q346" s="17" t="e">
        <f>D346+H346-N346-#REF!</f>
        <v>#REF!</v>
      </c>
      <c r="R346" s="291">
        <f t="shared" si="431"/>
        <v>0</v>
      </c>
      <c r="S346" s="420"/>
    </row>
    <row r="347" spans="1:19" s="59" customFormat="1" ht="42" customHeight="1" x14ac:dyDescent="0.25">
      <c r="A347" s="342"/>
      <c r="B347" s="273" t="s">
        <v>11</v>
      </c>
      <c r="C347" s="273"/>
      <c r="D347" s="291"/>
      <c r="E347" s="291"/>
      <c r="F347" s="17"/>
      <c r="G347" s="291">
        <v>655</v>
      </c>
      <c r="H347" s="291">
        <v>655</v>
      </c>
      <c r="I347" s="296">
        <v>655</v>
      </c>
      <c r="J347" s="173">
        <f>I347/H347</f>
        <v>1</v>
      </c>
      <c r="K347" s="291">
        <v>655</v>
      </c>
      <c r="L347" s="164">
        <f t="shared" si="452"/>
        <v>1</v>
      </c>
      <c r="M347" s="164">
        <f t="shared" si="418"/>
        <v>1</v>
      </c>
      <c r="N347" s="291">
        <f>H347</f>
        <v>655</v>
      </c>
      <c r="O347" s="291">
        <f t="shared" si="432"/>
        <v>0</v>
      </c>
      <c r="P347" s="164">
        <f t="shared" si="433"/>
        <v>1</v>
      </c>
      <c r="Q347" s="17" t="e">
        <f>D347+H347-N347-#REF!</f>
        <v>#REF!</v>
      </c>
      <c r="R347" s="291">
        <f t="shared" si="431"/>
        <v>0</v>
      </c>
      <c r="S347" s="421"/>
    </row>
    <row r="348" spans="1:19" s="57" customFormat="1" ht="64.5" customHeight="1" x14ac:dyDescent="0.25">
      <c r="A348" s="338" t="s">
        <v>262</v>
      </c>
      <c r="B348" s="161" t="s">
        <v>161</v>
      </c>
      <c r="C348" s="226" t="s">
        <v>17</v>
      </c>
      <c r="D348" s="50">
        <f t="shared" ref="D348:I348" si="455">SUM(D349:D353)</f>
        <v>0</v>
      </c>
      <c r="E348" s="50">
        <f t="shared" si="455"/>
        <v>0</v>
      </c>
      <c r="F348" s="50">
        <f t="shared" si="455"/>
        <v>0</v>
      </c>
      <c r="G348" s="50">
        <f t="shared" si="455"/>
        <v>19610</v>
      </c>
      <c r="H348" s="50">
        <f t="shared" si="455"/>
        <v>19610</v>
      </c>
      <c r="I348" s="235">
        <f t="shared" si="455"/>
        <v>5957</v>
      </c>
      <c r="J348" s="170">
        <f>I348/H348</f>
        <v>0.3</v>
      </c>
      <c r="K348" s="50">
        <f>SUM(K349:K353)</f>
        <v>5957</v>
      </c>
      <c r="L348" s="162">
        <f t="shared" si="452"/>
        <v>0.3</v>
      </c>
      <c r="M348" s="220">
        <f t="shared" si="418"/>
        <v>1</v>
      </c>
      <c r="N348" s="50">
        <f>SUM(N349:N353)</f>
        <v>19610</v>
      </c>
      <c r="O348" s="50">
        <f t="shared" si="432"/>
        <v>0</v>
      </c>
      <c r="P348" s="162">
        <f t="shared" si="433"/>
        <v>1</v>
      </c>
      <c r="Q348" s="17" t="e">
        <f>D348+H348-N348-#REF!</f>
        <v>#REF!</v>
      </c>
      <c r="R348" s="50">
        <f t="shared" si="431"/>
        <v>0</v>
      </c>
      <c r="S348" s="413" t="s">
        <v>427</v>
      </c>
    </row>
    <row r="349" spans="1:19" s="59" customFormat="1" ht="41.25" customHeight="1" x14ac:dyDescent="0.25">
      <c r="A349" s="340"/>
      <c r="B349" s="273" t="s">
        <v>10</v>
      </c>
      <c r="C349" s="273"/>
      <c r="D349" s="291"/>
      <c r="E349" s="291"/>
      <c r="F349" s="17"/>
      <c r="G349" s="291"/>
      <c r="H349" s="17"/>
      <c r="I349" s="296"/>
      <c r="J349" s="172" t="e">
        <f t="shared" ref="J349:J352" si="456">I349/H349</f>
        <v>#DIV/0!</v>
      </c>
      <c r="K349" s="291"/>
      <c r="L349" s="163" t="e">
        <f t="shared" si="452"/>
        <v>#DIV/0!</v>
      </c>
      <c r="M349" s="163" t="e">
        <f t="shared" si="418"/>
        <v>#DIV/0!</v>
      </c>
      <c r="N349" s="291"/>
      <c r="O349" s="291">
        <f t="shared" si="432"/>
        <v>0</v>
      </c>
      <c r="P349" s="163" t="e">
        <f t="shared" si="433"/>
        <v>#DIV/0!</v>
      </c>
      <c r="Q349" s="17" t="e">
        <f>D349+H349-N349-#REF!</f>
        <v>#REF!</v>
      </c>
      <c r="R349" s="17">
        <f t="shared" si="431"/>
        <v>0</v>
      </c>
      <c r="S349" s="420"/>
    </row>
    <row r="350" spans="1:19" s="59" customFormat="1" ht="41.25" customHeight="1" x14ac:dyDescent="0.25">
      <c r="A350" s="340"/>
      <c r="B350" s="273" t="s">
        <v>8</v>
      </c>
      <c r="C350" s="273"/>
      <c r="D350" s="291"/>
      <c r="E350" s="291"/>
      <c r="F350" s="291"/>
      <c r="G350" s="291"/>
      <c r="H350" s="291"/>
      <c r="I350" s="296"/>
      <c r="J350" s="172" t="e">
        <f t="shared" si="456"/>
        <v>#DIV/0!</v>
      </c>
      <c r="K350" s="291"/>
      <c r="L350" s="163" t="e">
        <f t="shared" si="452"/>
        <v>#DIV/0!</v>
      </c>
      <c r="M350" s="163" t="e">
        <f t="shared" si="418"/>
        <v>#DIV/0!</v>
      </c>
      <c r="N350" s="291"/>
      <c r="O350" s="291">
        <f t="shared" si="432"/>
        <v>0</v>
      </c>
      <c r="P350" s="163" t="e">
        <f t="shared" si="433"/>
        <v>#DIV/0!</v>
      </c>
      <c r="Q350" s="17" t="e">
        <f>D350+H350-N350-#REF!</f>
        <v>#REF!</v>
      </c>
      <c r="R350" s="291">
        <f t="shared" si="431"/>
        <v>0</v>
      </c>
      <c r="S350" s="420"/>
    </row>
    <row r="351" spans="1:19" s="59" customFormat="1" ht="41.25" customHeight="1" x14ac:dyDescent="0.25">
      <c r="A351" s="340"/>
      <c r="B351" s="295" t="s">
        <v>22</v>
      </c>
      <c r="C351" s="295"/>
      <c r="D351" s="289"/>
      <c r="E351" s="289"/>
      <c r="F351" s="289"/>
      <c r="G351" s="289"/>
      <c r="H351" s="289"/>
      <c r="I351" s="297"/>
      <c r="J351" s="172" t="e">
        <f t="shared" si="456"/>
        <v>#DIV/0!</v>
      </c>
      <c r="K351" s="289"/>
      <c r="L351" s="163" t="e">
        <f t="shared" si="452"/>
        <v>#DIV/0!</v>
      </c>
      <c r="M351" s="163" t="e">
        <f t="shared" si="418"/>
        <v>#DIV/0!</v>
      </c>
      <c r="N351" s="289"/>
      <c r="O351" s="289">
        <f t="shared" si="432"/>
        <v>0</v>
      </c>
      <c r="P351" s="163" t="e">
        <f t="shared" si="433"/>
        <v>#DIV/0!</v>
      </c>
      <c r="Q351" s="17" t="e">
        <f>D351+H351-N351-#REF!</f>
        <v>#REF!</v>
      </c>
      <c r="R351" s="289">
        <f t="shared" si="431"/>
        <v>0</v>
      </c>
      <c r="S351" s="420"/>
    </row>
    <row r="352" spans="1:19" s="59" customFormat="1" ht="41.25" customHeight="1" x14ac:dyDescent="0.25">
      <c r="A352" s="340"/>
      <c r="B352" s="273" t="s">
        <v>24</v>
      </c>
      <c r="C352" s="273"/>
      <c r="D352" s="291"/>
      <c r="E352" s="291"/>
      <c r="F352" s="17"/>
      <c r="G352" s="291"/>
      <c r="H352" s="17"/>
      <c r="I352" s="296"/>
      <c r="J352" s="172" t="e">
        <f t="shared" si="456"/>
        <v>#DIV/0!</v>
      </c>
      <c r="K352" s="291"/>
      <c r="L352" s="163" t="e">
        <f t="shared" si="452"/>
        <v>#DIV/0!</v>
      </c>
      <c r="M352" s="163" t="e">
        <f t="shared" si="418"/>
        <v>#DIV/0!</v>
      </c>
      <c r="N352" s="291"/>
      <c r="O352" s="291">
        <f t="shared" si="432"/>
        <v>0</v>
      </c>
      <c r="P352" s="163" t="e">
        <f t="shared" si="433"/>
        <v>#DIV/0!</v>
      </c>
      <c r="Q352" s="17" t="e">
        <f>D352+H352-N352-#REF!</f>
        <v>#REF!</v>
      </c>
      <c r="R352" s="291">
        <f t="shared" si="431"/>
        <v>0</v>
      </c>
      <c r="S352" s="420"/>
    </row>
    <row r="353" spans="1:19" s="59" customFormat="1" ht="41.25" customHeight="1" x14ac:dyDescent="0.25">
      <c r="A353" s="342"/>
      <c r="B353" s="273" t="s">
        <v>11</v>
      </c>
      <c r="C353" s="273"/>
      <c r="D353" s="291"/>
      <c r="E353" s="291"/>
      <c r="F353" s="17"/>
      <c r="G353" s="291">
        <v>19610</v>
      </c>
      <c r="H353" s="291">
        <v>19610</v>
      </c>
      <c r="I353" s="296">
        <v>5957</v>
      </c>
      <c r="J353" s="173">
        <f>I353/H353</f>
        <v>0.3</v>
      </c>
      <c r="K353" s="296">
        <v>5957</v>
      </c>
      <c r="L353" s="164">
        <f t="shared" si="452"/>
        <v>0.3</v>
      </c>
      <c r="M353" s="164">
        <f t="shared" si="418"/>
        <v>1</v>
      </c>
      <c r="N353" s="291">
        <f>H353</f>
        <v>19610</v>
      </c>
      <c r="O353" s="291">
        <f t="shared" si="432"/>
        <v>0</v>
      </c>
      <c r="P353" s="164">
        <f t="shared" si="433"/>
        <v>1</v>
      </c>
      <c r="Q353" s="17" t="e">
        <f>D353+H353-N353-#REF!</f>
        <v>#REF!</v>
      </c>
      <c r="R353" s="291">
        <f t="shared" si="431"/>
        <v>0</v>
      </c>
      <c r="S353" s="421"/>
    </row>
    <row r="354" spans="1:19" s="57" customFormat="1" ht="63.75" customHeight="1" x14ac:dyDescent="0.25">
      <c r="A354" s="338" t="s">
        <v>263</v>
      </c>
      <c r="B354" s="161" t="s">
        <v>162</v>
      </c>
      <c r="C354" s="226" t="s">
        <v>17</v>
      </c>
      <c r="D354" s="50">
        <f t="shared" ref="D354:I354" si="457">SUM(D355:D359)</f>
        <v>0</v>
      </c>
      <c r="E354" s="50">
        <f t="shared" si="457"/>
        <v>0</v>
      </c>
      <c r="F354" s="50">
        <f t="shared" si="457"/>
        <v>0</v>
      </c>
      <c r="G354" s="50">
        <f t="shared" si="457"/>
        <v>29626</v>
      </c>
      <c r="H354" s="50">
        <f t="shared" si="457"/>
        <v>29626</v>
      </c>
      <c r="I354" s="50">
        <f t="shared" si="457"/>
        <v>8512</v>
      </c>
      <c r="J354" s="170">
        <f>I354/H354</f>
        <v>0.28999999999999998</v>
      </c>
      <c r="K354" s="50">
        <f>SUM(K355:K359)</f>
        <v>8512</v>
      </c>
      <c r="L354" s="162">
        <f t="shared" si="452"/>
        <v>0.28999999999999998</v>
      </c>
      <c r="M354" s="220">
        <f t="shared" si="418"/>
        <v>1</v>
      </c>
      <c r="N354" s="50">
        <f>SUM(N355:N359)</f>
        <v>29626</v>
      </c>
      <c r="O354" s="50">
        <f t="shared" si="432"/>
        <v>0</v>
      </c>
      <c r="P354" s="162">
        <f t="shared" si="433"/>
        <v>1</v>
      </c>
      <c r="Q354" s="17" t="e">
        <f>D354+H354-N354-#REF!</f>
        <v>#REF!</v>
      </c>
      <c r="R354" s="50">
        <f t="shared" si="431"/>
        <v>0</v>
      </c>
      <c r="S354" s="413" t="s">
        <v>428</v>
      </c>
    </row>
    <row r="355" spans="1:19" s="59" customFormat="1" x14ac:dyDescent="0.25">
      <c r="A355" s="340"/>
      <c r="B355" s="273" t="s">
        <v>10</v>
      </c>
      <c r="C355" s="273"/>
      <c r="D355" s="291"/>
      <c r="E355" s="291"/>
      <c r="F355" s="17"/>
      <c r="G355" s="291"/>
      <c r="H355" s="17"/>
      <c r="I355" s="17"/>
      <c r="J355" s="172" t="e">
        <f t="shared" ref="J355:J358" si="458">I355/H355</f>
        <v>#DIV/0!</v>
      </c>
      <c r="K355" s="291"/>
      <c r="L355" s="163" t="e">
        <f t="shared" si="452"/>
        <v>#DIV/0!</v>
      </c>
      <c r="M355" s="163" t="e">
        <f t="shared" ref="M355:M377" si="459">K355/I355</f>
        <v>#DIV/0!</v>
      </c>
      <c r="N355" s="291"/>
      <c r="O355" s="291">
        <f t="shared" si="432"/>
        <v>0</v>
      </c>
      <c r="P355" s="163" t="e">
        <f t="shared" si="433"/>
        <v>#DIV/0!</v>
      </c>
      <c r="Q355" s="17" t="e">
        <f>D355+H355-N355-#REF!</f>
        <v>#REF!</v>
      </c>
      <c r="R355" s="17">
        <f t="shared" si="431"/>
        <v>0</v>
      </c>
      <c r="S355" s="420"/>
    </row>
    <row r="356" spans="1:19" s="59" customFormat="1" x14ac:dyDescent="0.25">
      <c r="A356" s="340"/>
      <c r="B356" s="273" t="s">
        <v>8</v>
      </c>
      <c r="C356" s="273"/>
      <c r="D356" s="291"/>
      <c r="E356" s="291"/>
      <c r="F356" s="291"/>
      <c r="G356" s="291"/>
      <c r="H356" s="291"/>
      <c r="I356" s="291"/>
      <c r="J356" s="172" t="e">
        <f t="shared" si="458"/>
        <v>#DIV/0!</v>
      </c>
      <c r="K356" s="291"/>
      <c r="L356" s="163" t="e">
        <f t="shared" si="452"/>
        <v>#DIV/0!</v>
      </c>
      <c r="M356" s="163" t="e">
        <f t="shared" si="459"/>
        <v>#DIV/0!</v>
      </c>
      <c r="N356" s="291"/>
      <c r="O356" s="291">
        <f t="shared" si="432"/>
        <v>0</v>
      </c>
      <c r="P356" s="163" t="e">
        <f t="shared" si="433"/>
        <v>#DIV/0!</v>
      </c>
      <c r="Q356" s="17" t="e">
        <f>D356+H356-N356-#REF!</f>
        <v>#REF!</v>
      </c>
      <c r="R356" s="291">
        <f t="shared" si="431"/>
        <v>0</v>
      </c>
      <c r="S356" s="420"/>
    </row>
    <row r="357" spans="1:19" s="59" customFormat="1" x14ac:dyDescent="0.25">
      <c r="A357" s="340"/>
      <c r="B357" s="295" t="s">
        <v>22</v>
      </c>
      <c r="C357" s="295"/>
      <c r="D357" s="289"/>
      <c r="E357" s="289"/>
      <c r="F357" s="289"/>
      <c r="G357" s="289"/>
      <c r="H357" s="289"/>
      <c r="I357" s="289"/>
      <c r="J357" s="172" t="e">
        <f t="shared" si="458"/>
        <v>#DIV/0!</v>
      </c>
      <c r="K357" s="289"/>
      <c r="L357" s="163" t="e">
        <f t="shared" si="452"/>
        <v>#DIV/0!</v>
      </c>
      <c r="M357" s="163" t="e">
        <f t="shared" si="459"/>
        <v>#DIV/0!</v>
      </c>
      <c r="N357" s="289"/>
      <c r="O357" s="289">
        <f t="shared" si="432"/>
        <v>0</v>
      </c>
      <c r="P357" s="163" t="e">
        <f t="shared" si="433"/>
        <v>#DIV/0!</v>
      </c>
      <c r="Q357" s="17" t="e">
        <f>D357+H357-N357-#REF!</f>
        <v>#REF!</v>
      </c>
      <c r="R357" s="289">
        <f t="shared" si="431"/>
        <v>0</v>
      </c>
      <c r="S357" s="420"/>
    </row>
    <row r="358" spans="1:19" s="59" customFormat="1" x14ac:dyDescent="0.25">
      <c r="A358" s="340"/>
      <c r="B358" s="273" t="s">
        <v>24</v>
      </c>
      <c r="C358" s="273"/>
      <c r="D358" s="291"/>
      <c r="E358" s="291"/>
      <c r="F358" s="17"/>
      <c r="G358" s="291"/>
      <c r="H358" s="17"/>
      <c r="I358" s="17"/>
      <c r="J358" s="172" t="e">
        <f t="shared" si="458"/>
        <v>#DIV/0!</v>
      </c>
      <c r="K358" s="291"/>
      <c r="L358" s="163" t="e">
        <f t="shared" si="452"/>
        <v>#DIV/0!</v>
      </c>
      <c r="M358" s="163" t="e">
        <f t="shared" si="459"/>
        <v>#DIV/0!</v>
      </c>
      <c r="N358" s="291"/>
      <c r="O358" s="291">
        <f t="shared" si="432"/>
        <v>0</v>
      </c>
      <c r="P358" s="163" t="e">
        <f t="shared" si="433"/>
        <v>#DIV/0!</v>
      </c>
      <c r="Q358" s="17" t="e">
        <f>D358+H358-N358-#REF!</f>
        <v>#REF!</v>
      </c>
      <c r="R358" s="291">
        <f t="shared" si="431"/>
        <v>0</v>
      </c>
      <c r="S358" s="420"/>
    </row>
    <row r="359" spans="1:19" s="59" customFormat="1" x14ac:dyDescent="0.25">
      <c r="A359" s="342"/>
      <c r="B359" s="273" t="s">
        <v>11</v>
      </c>
      <c r="C359" s="273"/>
      <c r="D359" s="291"/>
      <c r="E359" s="291"/>
      <c r="F359" s="17"/>
      <c r="G359" s="291">
        <v>29626</v>
      </c>
      <c r="H359" s="291">
        <v>29626</v>
      </c>
      <c r="I359" s="291">
        <v>8512</v>
      </c>
      <c r="J359" s="173">
        <f>I359/H359</f>
        <v>0.28999999999999998</v>
      </c>
      <c r="K359" s="291">
        <v>8512</v>
      </c>
      <c r="L359" s="164">
        <f t="shared" si="452"/>
        <v>0.28999999999999998</v>
      </c>
      <c r="M359" s="164">
        <f t="shared" si="459"/>
        <v>1</v>
      </c>
      <c r="N359" s="291">
        <f>H359</f>
        <v>29626</v>
      </c>
      <c r="O359" s="291">
        <f t="shared" si="432"/>
        <v>0</v>
      </c>
      <c r="P359" s="164">
        <f t="shared" si="433"/>
        <v>1</v>
      </c>
      <c r="Q359" s="17" t="e">
        <f>D359+H359-N359-#REF!</f>
        <v>#REF!</v>
      </c>
      <c r="R359" s="291">
        <f t="shared" si="431"/>
        <v>0</v>
      </c>
      <c r="S359" s="421"/>
    </row>
    <row r="360" spans="1:19" s="57" customFormat="1" ht="116.25" x14ac:dyDescent="0.25">
      <c r="A360" s="338" t="s">
        <v>264</v>
      </c>
      <c r="B360" s="161" t="s">
        <v>163</v>
      </c>
      <c r="C360" s="226" t="s">
        <v>17</v>
      </c>
      <c r="D360" s="50">
        <f t="shared" ref="D360:I360" si="460">SUM(D361:D365)</f>
        <v>0</v>
      </c>
      <c r="E360" s="50">
        <f t="shared" si="460"/>
        <v>0</v>
      </c>
      <c r="F360" s="50">
        <f t="shared" si="460"/>
        <v>0</v>
      </c>
      <c r="G360" s="50">
        <f t="shared" si="460"/>
        <v>2181</v>
      </c>
      <c r="H360" s="50">
        <f t="shared" si="460"/>
        <v>2181</v>
      </c>
      <c r="I360" s="235">
        <f t="shared" si="460"/>
        <v>666</v>
      </c>
      <c r="J360" s="170">
        <f>I360/H360</f>
        <v>0.31</v>
      </c>
      <c r="K360" s="50">
        <f>SUM(K361:K365)</f>
        <v>666</v>
      </c>
      <c r="L360" s="162">
        <f t="shared" si="452"/>
        <v>0.31</v>
      </c>
      <c r="M360" s="220">
        <f t="shared" si="459"/>
        <v>1</v>
      </c>
      <c r="N360" s="50">
        <f>SUM(N361:N365)</f>
        <v>2181</v>
      </c>
      <c r="O360" s="50">
        <f t="shared" si="432"/>
        <v>0</v>
      </c>
      <c r="P360" s="162">
        <f t="shared" si="433"/>
        <v>1</v>
      </c>
      <c r="Q360" s="17" t="e">
        <f>D360+H360-N360-#REF!</f>
        <v>#REF!</v>
      </c>
      <c r="R360" s="50">
        <f t="shared" si="431"/>
        <v>0</v>
      </c>
      <c r="S360" s="413" t="s">
        <v>449</v>
      </c>
    </row>
    <row r="361" spans="1:19" s="59" customFormat="1" ht="34.5" customHeight="1" x14ac:dyDescent="0.25">
      <c r="A361" s="340"/>
      <c r="B361" s="273" t="s">
        <v>10</v>
      </c>
      <c r="C361" s="273"/>
      <c r="D361" s="291"/>
      <c r="E361" s="291"/>
      <c r="F361" s="17"/>
      <c r="G361" s="291"/>
      <c r="H361" s="17"/>
      <c r="I361" s="296"/>
      <c r="J361" s="172" t="e">
        <f t="shared" ref="J361:J364" si="461">I361/H361</f>
        <v>#DIV/0!</v>
      </c>
      <c r="K361" s="291"/>
      <c r="L361" s="163" t="e">
        <f t="shared" si="452"/>
        <v>#DIV/0!</v>
      </c>
      <c r="M361" s="163" t="e">
        <f t="shared" si="459"/>
        <v>#DIV/0!</v>
      </c>
      <c r="N361" s="291"/>
      <c r="O361" s="291">
        <f t="shared" si="432"/>
        <v>0</v>
      </c>
      <c r="P361" s="163" t="e">
        <f t="shared" si="433"/>
        <v>#DIV/0!</v>
      </c>
      <c r="Q361" s="17" t="e">
        <f>D361+H361-N361-#REF!</f>
        <v>#REF!</v>
      </c>
      <c r="R361" s="17">
        <f t="shared" si="431"/>
        <v>0</v>
      </c>
      <c r="S361" s="420"/>
    </row>
    <row r="362" spans="1:19" s="59" customFormat="1" ht="34.5" customHeight="1" x14ac:dyDescent="0.25">
      <c r="A362" s="340"/>
      <c r="B362" s="273" t="s">
        <v>8</v>
      </c>
      <c r="C362" s="273"/>
      <c r="D362" s="291"/>
      <c r="E362" s="291"/>
      <c r="F362" s="291"/>
      <c r="G362" s="291"/>
      <c r="H362" s="291"/>
      <c r="I362" s="296"/>
      <c r="J362" s="172" t="e">
        <f t="shared" si="461"/>
        <v>#DIV/0!</v>
      </c>
      <c r="K362" s="291"/>
      <c r="L362" s="163" t="e">
        <f t="shared" si="452"/>
        <v>#DIV/0!</v>
      </c>
      <c r="M362" s="163" t="e">
        <f t="shared" si="459"/>
        <v>#DIV/0!</v>
      </c>
      <c r="N362" s="291"/>
      <c r="O362" s="291">
        <f t="shared" si="432"/>
        <v>0</v>
      </c>
      <c r="P362" s="163" t="e">
        <f t="shared" si="433"/>
        <v>#DIV/0!</v>
      </c>
      <c r="Q362" s="17" t="e">
        <f>D362+H362-N362-#REF!</f>
        <v>#REF!</v>
      </c>
      <c r="R362" s="291">
        <f t="shared" si="431"/>
        <v>0</v>
      </c>
      <c r="S362" s="420"/>
    </row>
    <row r="363" spans="1:19" s="59" customFormat="1" ht="34.5" customHeight="1" x14ac:dyDescent="0.25">
      <c r="A363" s="340"/>
      <c r="B363" s="295" t="s">
        <v>22</v>
      </c>
      <c r="C363" s="295"/>
      <c r="D363" s="289"/>
      <c r="E363" s="289"/>
      <c r="F363" s="289"/>
      <c r="G363" s="289"/>
      <c r="H363" s="289"/>
      <c r="I363" s="297"/>
      <c r="J363" s="172" t="e">
        <f t="shared" si="461"/>
        <v>#DIV/0!</v>
      </c>
      <c r="K363" s="289"/>
      <c r="L363" s="163" t="e">
        <f t="shared" si="452"/>
        <v>#DIV/0!</v>
      </c>
      <c r="M363" s="163" t="e">
        <f t="shared" si="459"/>
        <v>#DIV/0!</v>
      </c>
      <c r="N363" s="289"/>
      <c r="O363" s="289">
        <f t="shared" si="432"/>
        <v>0</v>
      </c>
      <c r="P363" s="163" t="e">
        <f t="shared" si="433"/>
        <v>#DIV/0!</v>
      </c>
      <c r="Q363" s="17" t="e">
        <f>D363+H363-N363-#REF!</f>
        <v>#REF!</v>
      </c>
      <c r="R363" s="289">
        <f t="shared" si="431"/>
        <v>0</v>
      </c>
      <c r="S363" s="420"/>
    </row>
    <row r="364" spans="1:19" s="59" customFormat="1" ht="34.5" customHeight="1" x14ac:dyDescent="0.25">
      <c r="A364" s="340"/>
      <c r="B364" s="273" t="s">
        <v>24</v>
      </c>
      <c r="C364" s="273"/>
      <c r="D364" s="291"/>
      <c r="E364" s="291"/>
      <c r="F364" s="17"/>
      <c r="G364" s="291"/>
      <c r="H364" s="17"/>
      <c r="I364" s="296"/>
      <c r="J364" s="172" t="e">
        <f t="shared" si="461"/>
        <v>#DIV/0!</v>
      </c>
      <c r="K364" s="291"/>
      <c r="L364" s="163" t="e">
        <f t="shared" si="452"/>
        <v>#DIV/0!</v>
      </c>
      <c r="M364" s="163" t="e">
        <f t="shared" si="459"/>
        <v>#DIV/0!</v>
      </c>
      <c r="N364" s="291"/>
      <c r="O364" s="291">
        <f t="shared" si="432"/>
        <v>0</v>
      </c>
      <c r="P364" s="163" t="e">
        <f t="shared" si="433"/>
        <v>#DIV/0!</v>
      </c>
      <c r="Q364" s="17" t="e">
        <f>D364+H364-N364-#REF!</f>
        <v>#REF!</v>
      </c>
      <c r="R364" s="291">
        <f t="shared" si="431"/>
        <v>0</v>
      </c>
      <c r="S364" s="420"/>
    </row>
    <row r="365" spans="1:19" s="59" customFormat="1" ht="34.5" customHeight="1" x14ac:dyDescent="0.25">
      <c r="A365" s="342"/>
      <c r="B365" s="273" t="s">
        <v>11</v>
      </c>
      <c r="C365" s="273"/>
      <c r="D365" s="291"/>
      <c r="E365" s="291"/>
      <c r="F365" s="17"/>
      <c r="G365" s="291">
        <v>2181</v>
      </c>
      <c r="H365" s="291">
        <v>2181</v>
      </c>
      <c r="I365" s="296">
        <v>666</v>
      </c>
      <c r="J365" s="173">
        <f>I365/H365</f>
        <v>0.31</v>
      </c>
      <c r="K365" s="291">
        <v>666</v>
      </c>
      <c r="L365" s="164">
        <f t="shared" si="452"/>
        <v>0.31</v>
      </c>
      <c r="M365" s="164">
        <f t="shared" si="459"/>
        <v>1</v>
      </c>
      <c r="N365" s="291">
        <f>H365</f>
        <v>2181</v>
      </c>
      <c r="O365" s="291">
        <f t="shared" si="432"/>
        <v>0</v>
      </c>
      <c r="P365" s="164">
        <f t="shared" si="433"/>
        <v>1</v>
      </c>
      <c r="Q365" s="17" t="e">
        <f>D365+H365-N365-#REF!</f>
        <v>#REF!</v>
      </c>
      <c r="R365" s="291">
        <f t="shared" si="431"/>
        <v>0</v>
      </c>
      <c r="S365" s="421"/>
    </row>
    <row r="366" spans="1:19" s="57" customFormat="1" ht="192" customHeight="1" x14ac:dyDescent="0.25">
      <c r="A366" s="338" t="s">
        <v>265</v>
      </c>
      <c r="B366" s="161" t="s">
        <v>298</v>
      </c>
      <c r="C366" s="226" t="s">
        <v>17</v>
      </c>
      <c r="D366" s="50">
        <f t="shared" ref="D366:I366" si="462">SUM(D367:D371)</f>
        <v>0</v>
      </c>
      <c r="E366" s="50">
        <f t="shared" si="462"/>
        <v>0</v>
      </c>
      <c r="F366" s="50">
        <f t="shared" si="462"/>
        <v>0</v>
      </c>
      <c r="G366" s="50">
        <f t="shared" si="462"/>
        <v>10882.97</v>
      </c>
      <c r="H366" s="50">
        <f t="shared" si="462"/>
        <v>10882.97</v>
      </c>
      <c r="I366" s="235">
        <f t="shared" si="462"/>
        <v>512.57000000000005</v>
      </c>
      <c r="J366" s="170">
        <f>I366/H366</f>
        <v>0.05</v>
      </c>
      <c r="K366" s="50">
        <f>SUM(K367:K371)</f>
        <v>512.57000000000005</v>
      </c>
      <c r="L366" s="162">
        <f t="shared" si="452"/>
        <v>0.05</v>
      </c>
      <c r="M366" s="220">
        <f t="shared" si="459"/>
        <v>1</v>
      </c>
      <c r="N366" s="50">
        <f>SUM(N367:N371)</f>
        <v>7725.62</v>
      </c>
      <c r="O366" s="50">
        <f t="shared" si="432"/>
        <v>3157.35</v>
      </c>
      <c r="P366" s="162">
        <f t="shared" si="433"/>
        <v>0.71</v>
      </c>
      <c r="Q366" s="62" t="e">
        <f>D366+H366-N366-#REF!</f>
        <v>#REF!</v>
      </c>
      <c r="R366" s="50">
        <f t="shared" si="431"/>
        <v>0</v>
      </c>
      <c r="S366" s="395" t="s">
        <v>429</v>
      </c>
    </row>
    <row r="367" spans="1:19" s="59" customFormat="1" ht="105" customHeight="1" x14ac:dyDescent="0.25">
      <c r="A367" s="340"/>
      <c r="B367" s="370" t="s">
        <v>10</v>
      </c>
      <c r="C367" s="370"/>
      <c r="D367" s="303"/>
      <c r="E367" s="303"/>
      <c r="F367" s="17"/>
      <c r="G367" s="303"/>
      <c r="H367" s="17"/>
      <c r="I367" s="300"/>
      <c r="J367" s="172" t="e">
        <f t="shared" ref="J367:J371" si="463">I367/H367</f>
        <v>#DIV/0!</v>
      </c>
      <c r="K367" s="303"/>
      <c r="L367" s="163" t="e">
        <f t="shared" si="452"/>
        <v>#DIV/0!</v>
      </c>
      <c r="M367" s="163" t="e">
        <f t="shared" si="459"/>
        <v>#DIV/0!</v>
      </c>
      <c r="N367" s="303"/>
      <c r="O367" s="303">
        <f t="shared" si="432"/>
        <v>0</v>
      </c>
      <c r="P367" s="163" t="e">
        <f t="shared" si="433"/>
        <v>#DIV/0!</v>
      </c>
      <c r="Q367" s="17" t="e">
        <f>D367+H367-N367-#REF!</f>
        <v>#REF!</v>
      </c>
      <c r="R367" s="17">
        <f t="shared" ref="R367:R377" si="464">I367-K367</f>
        <v>0</v>
      </c>
      <c r="S367" s="396"/>
    </row>
    <row r="368" spans="1:19" s="59" customFormat="1" ht="64.5" customHeight="1" x14ac:dyDescent="0.25">
      <c r="A368" s="340"/>
      <c r="B368" s="370" t="s">
        <v>8</v>
      </c>
      <c r="C368" s="370"/>
      <c r="D368" s="303"/>
      <c r="E368" s="303"/>
      <c r="F368" s="303"/>
      <c r="G368" s="303"/>
      <c r="H368" s="303"/>
      <c r="I368" s="300"/>
      <c r="J368" s="172" t="e">
        <f t="shared" si="463"/>
        <v>#DIV/0!</v>
      </c>
      <c r="K368" s="303"/>
      <c r="L368" s="163" t="e">
        <f t="shared" si="452"/>
        <v>#DIV/0!</v>
      </c>
      <c r="M368" s="163" t="e">
        <f t="shared" si="459"/>
        <v>#DIV/0!</v>
      </c>
      <c r="N368" s="303"/>
      <c r="O368" s="303">
        <f t="shared" ref="O368:O377" si="465">H368-N368</f>
        <v>0</v>
      </c>
      <c r="P368" s="163" t="e">
        <f t="shared" ref="P368:P377" si="466">N368/H368</f>
        <v>#DIV/0!</v>
      </c>
      <c r="Q368" s="17" t="e">
        <f>D368+H368-N368-#REF!</f>
        <v>#REF!</v>
      </c>
      <c r="R368" s="303">
        <f t="shared" si="464"/>
        <v>0</v>
      </c>
      <c r="S368" s="396"/>
    </row>
    <row r="369" spans="1:19" s="59" customFormat="1" ht="64.5" customHeight="1" x14ac:dyDescent="0.25">
      <c r="A369" s="340"/>
      <c r="B369" s="304" t="s">
        <v>22</v>
      </c>
      <c r="C369" s="304"/>
      <c r="D369" s="302"/>
      <c r="E369" s="302"/>
      <c r="F369" s="302"/>
      <c r="G369" s="302">
        <v>10882.97</v>
      </c>
      <c r="H369" s="302">
        <v>10882.97</v>
      </c>
      <c r="I369" s="301">
        <v>512.57000000000005</v>
      </c>
      <c r="J369" s="173">
        <f t="shared" si="463"/>
        <v>0.05</v>
      </c>
      <c r="K369" s="301">
        <f>I369</f>
        <v>512.57000000000005</v>
      </c>
      <c r="L369" s="164">
        <f t="shared" si="452"/>
        <v>0.05</v>
      </c>
      <c r="M369" s="164">
        <f t="shared" si="459"/>
        <v>1</v>
      </c>
      <c r="N369" s="302">
        <v>7725.62</v>
      </c>
      <c r="O369" s="302">
        <f t="shared" si="465"/>
        <v>3157.35</v>
      </c>
      <c r="P369" s="164">
        <f t="shared" si="466"/>
        <v>0.71</v>
      </c>
      <c r="Q369" s="17" t="e">
        <f>D369+H369-N369-#REF!</f>
        <v>#REF!</v>
      </c>
      <c r="R369" s="302">
        <f t="shared" si="464"/>
        <v>0</v>
      </c>
      <c r="S369" s="396"/>
    </row>
    <row r="370" spans="1:19" s="59" customFormat="1" ht="75.75" customHeight="1" x14ac:dyDescent="0.25">
      <c r="A370" s="340"/>
      <c r="B370" s="370" t="s">
        <v>24</v>
      </c>
      <c r="C370" s="370"/>
      <c r="D370" s="303"/>
      <c r="E370" s="303"/>
      <c r="F370" s="17"/>
      <c r="G370" s="303"/>
      <c r="H370" s="17"/>
      <c r="I370" s="300"/>
      <c r="J370" s="172" t="e">
        <f t="shared" si="463"/>
        <v>#DIV/0!</v>
      </c>
      <c r="K370" s="303"/>
      <c r="L370" s="163" t="e">
        <f t="shared" si="452"/>
        <v>#DIV/0!</v>
      </c>
      <c r="M370" s="163" t="e">
        <f t="shared" si="459"/>
        <v>#DIV/0!</v>
      </c>
      <c r="N370" s="303"/>
      <c r="O370" s="303">
        <f t="shared" si="465"/>
        <v>0</v>
      </c>
      <c r="P370" s="163" t="e">
        <f t="shared" si="466"/>
        <v>#DIV/0!</v>
      </c>
      <c r="Q370" s="17" t="e">
        <f>D370+H370-N370-#REF!</f>
        <v>#REF!</v>
      </c>
      <c r="R370" s="303">
        <f t="shared" si="464"/>
        <v>0</v>
      </c>
      <c r="S370" s="396"/>
    </row>
    <row r="371" spans="1:19" s="59" customFormat="1" ht="64.5" customHeight="1" x14ac:dyDescent="0.25">
      <c r="A371" s="342"/>
      <c r="B371" s="370" t="s">
        <v>11</v>
      </c>
      <c r="C371" s="370"/>
      <c r="D371" s="303"/>
      <c r="E371" s="303"/>
      <c r="F371" s="17"/>
      <c r="G371" s="303"/>
      <c r="H371" s="303"/>
      <c r="I371" s="300"/>
      <c r="J371" s="172" t="e">
        <f t="shared" si="463"/>
        <v>#DIV/0!</v>
      </c>
      <c r="K371" s="303"/>
      <c r="L371" s="163" t="e">
        <f t="shared" si="452"/>
        <v>#DIV/0!</v>
      </c>
      <c r="M371" s="163" t="e">
        <f t="shared" si="459"/>
        <v>#DIV/0!</v>
      </c>
      <c r="N371" s="303"/>
      <c r="O371" s="303">
        <f t="shared" si="465"/>
        <v>0</v>
      </c>
      <c r="P371" s="163" t="e">
        <f t="shared" si="466"/>
        <v>#DIV/0!</v>
      </c>
      <c r="Q371" s="17" t="e">
        <f>D371+H371-N371-#REF!</f>
        <v>#REF!</v>
      </c>
      <c r="R371" s="303">
        <f t="shared" si="464"/>
        <v>0</v>
      </c>
      <c r="S371" s="397"/>
    </row>
    <row r="372" spans="1:19" s="57" customFormat="1" ht="63.75" customHeight="1" x14ac:dyDescent="0.25">
      <c r="A372" s="338" t="s">
        <v>303</v>
      </c>
      <c r="B372" s="161" t="s">
        <v>304</v>
      </c>
      <c r="C372" s="226" t="s">
        <v>17</v>
      </c>
      <c r="D372" s="50">
        <f t="shared" ref="D372:I372" si="467">SUM(D373:D377)</f>
        <v>0</v>
      </c>
      <c r="E372" s="50">
        <f t="shared" si="467"/>
        <v>0</v>
      </c>
      <c r="F372" s="50">
        <f t="shared" si="467"/>
        <v>0</v>
      </c>
      <c r="G372" s="50">
        <f t="shared" si="467"/>
        <v>87.4</v>
      </c>
      <c r="H372" s="50">
        <f t="shared" si="467"/>
        <v>87.4</v>
      </c>
      <c r="I372" s="235">
        <f t="shared" si="467"/>
        <v>87.4</v>
      </c>
      <c r="J372" s="170">
        <f>I372/H372</f>
        <v>1</v>
      </c>
      <c r="K372" s="50">
        <f>SUM(K373:K377)</f>
        <v>87.4</v>
      </c>
      <c r="L372" s="162">
        <f t="shared" si="452"/>
        <v>1</v>
      </c>
      <c r="M372" s="220">
        <f t="shared" si="459"/>
        <v>1</v>
      </c>
      <c r="N372" s="50">
        <f>H372</f>
        <v>87.4</v>
      </c>
      <c r="O372" s="50">
        <f t="shared" si="465"/>
        <v>0</v>
      </c>
      <c r="P372" s="162">
        <f t="shared" si="466"/>
        <v>1</v>
      </c>
      <c r="Q372" s="62" t="e">
        <f>D372+H372-N372-#REF!</f>
        <v>#REF!</v>
      </c>
      <c r="R372" s="50">
        <f t="shared" si="464"/>
        <v>0</v>
      </c>
      <c r="S372" s="395" t="s">
        <v>371</v>
      </c>
    </row>
    <row r="373" spans="1:19" s="59" customFormat="1" ht="39.75" customHeight="1" x14ac:dyDescent="0.25">
      <c r="A373" s="340"/>
      <c r="B373" s="273" t="s">
        <v>10</v>
      </c>
      <c r="C373" s="273"/>
      <c r="D373" s="291"/>
      <c r="E373" s="291"/>
      <c r="F373" s="17"/>
      <c r="G373" s="291"/>
      <c r="H373" s="17"/>
      <c r="I373" s="296"/>
      <c r="J373" s="172" t="e">
        <f t="shared" ref="J373:J377" si="468">I373/H373</f>
        <v>#DIV/0!</v>
      </c>
      <c r="K373" s="291"/>
      <c r="L373" s="163" t="e">
        <f t="shared" si="452"/>
        <v>#DIV/0!</v>
      </c>
      <c r="M373" s="163" t="e">
        <f t="shared" si="459"/>
        <v>#DIV/0!</v>
      </c>
      <c r="N373" s="50">
        <f t="shared" ref="N373:N374" si="469">H373</f>
        <v>0</v>
      </c>
      <c r="O373" s="291">
        <f t="shared" si="465"/>
        <v>0</v>
      </c>
      <c r="P373" s="163" t="e">
        <f t="shared" si="466"/>
        <v>#DIV/0!</v>
      </c>
      <c r="Q373" s="17" t="e">
        <f>D373+H373-N373-#REF!</f>
        <v>#REF!</v>
      </c>
      <c r="R373" s="17">
        <f t="shared" si="464"/>
        <v>0</v>
      </c>
      <c r="S373" s="396"/>
    </row>
    <row r="374" spans="1:19" s="59" customFormat="1" ht="30" customHeight="1" x14ac:dyDescent="0.25">
      <c r="A374" s="340"/>
      <c r="B374" s="273" t="s">
        <v>8</v>
      </c>
      <c r="C374" s="273"/>
      <c r="D374" s="291"/>
      <c r="E374" s="291"/>
      <c r="F374" s="291"/>
      <c r="G374" s="289">
        <v>87.4</v>
      </c>
      <c r="H374" s="289">
        <v>87.4</v>
      </c>
      <c r="I374" s="297">
        <v>87.4</v>
      </c>
      <c r="J374" s="173">
        <f t="shared" si="468"/>
        <v>1</v>
      </c>
      <c r="K374" s="291">
        <v>87.4</v>
      </c>
      <c r="L374" s="164">
        <f t="shared" si="452"/>
        <v>1</v>
      </c>
      <c r="M374" s="164">
        <f t="shared" si="459"/>
        <v>1</v>
      </c>
      <c r="N374" s="50">
        <f t="shared" si="469"/>
        <v>87.4</v>
      </c>
      <c r="O374" s="291">
        <f t="shared" si="465"/>
        <v>0</v>
      </c>
      <c r="P374" s="164">
        <f t="shared" si="466"/>
        <v>1</v>
      </c>
      <c r="Q374" s="17" t="e">
        <f>D374+H374-N374-#REF!</f>
        <v>#REF!</v>
      </c>
      <c r="R374" s="291">
        <f t="shared" si="464"/>
        <v>0</v>
      </c>
      <c r="S374" s="396"/>
    </row>
    <row r="375" spans="1:19" s="59" customFormat="1" ht="39.75" customHeight="1" x14ac:dyDescent="0.25">
      <c r="A375" s="340"/>
      <c r="B375" s="295" t="s">
        <v>22</v>
      </c>
      <c r="C375" s="295"/>
      <c r="D375" s="289"/>
      <c r="E375" s="289"/>
      <c r="F375" s="289"/>
      <c r="G375" s="289"/>
      <c r="H375" s="289"/>
      <c r="I375" s="297"/>
      <c r="J375" s="172" t="e">
        <f t="shared" si="468"/>
        <v>#DIV/0!</v>
      </c>
      <c r="K375" s="289">
        <v>0</v>
      </c>
      <c r="L375" s="163" t="e">
        <f t="shared" si="452"/>
        <v>#DIV/0!</v>
      </c>
      <c r="M375" s="163" t="e">
        <f t="shared" si="459"/>
        <v>#DIV/0!</v>
      </c>
      <c r="N375" s="289"/>
      <c r="O375" s="289">
        <f t="shared" si="465"/>
        <v>0</v>
      </c>
      <c r="P375" s="163" t="e">
        <f t="shared" si="466"/>
        <v>#DIV/0!</v>
      </c>
      <c r="Q375" s="17" t="e">
        <f>D375+H375-N375-#REF!</f>
        <v>#REF!</v>
      </c>
      <c r="R375" s="289">
        <f t="shared" si="464"/>
        <v>0</v>
      </c>
      <c r="S375" s="396"/>
    </row>
    <row r="376" spans="1:19" s="59" customFormat="1" ht="30" customHeight="1" x14ac:dyDescent="0.25">
      <c r="A376" s="340"/>
      <c r="B376" s="273" t="s">
        <v>24</v>
      </c>
      <c r="C376" s="273"/>
      <c r="D376" s="291"/>
      <c r="E376" s="291"/>
      <c r="F376" s="17"/>
      <c r="G376" s="291"/>
      <c r="H376" s="17"/>
      <c r="I376" s="296"/>
      <c r="J376" s="172" t="e">
        <f t="shared" si="468"/>
        <v>#DIV/0!</v>
      </c>
      <c r="K376" s="291"/>
      <c r="L376" s="163" t="e">
        <f t="shared" si="452"/>
        <v>#DIV/0!</v>
      </c>
      <c r="M376" s="163" t="e">
        <f t="shared" si="459"/>
        <v>#DIV/0!</v>
      </c>
      <c r="N376" s="291"/>
      <c r="O376" s="291">
        <f t="shared" si="465"/>
        <v>0</v>
      </c>
      <c r="P376" s="163" t="e">
        <f t="shared" si="466"/>
        <v>#DIV/0!</v>
      </c>
      <c r="Q376" s="17" t="e">
        <f>D376+H376-N376-#REF!</f>
        <v>#REF!</v>
      </c>
      <c r="R376" s="291">
        <f t="shared" si="464"/>
        <v>0</v>
      </c>
      <c r="S376" s="396"/>
    </row>
    <row r="377" spans="1:19" s="59" customFormat="1" ht="41.25" customHeight="1" x14ac:dyDescent="0.25">
      <c r="A377" s="342"/>
      <c r="B377" s="273" t="s">
        <v>11</v>
      </c>
      <c r="C377" s="273"/>
      <c r="D377" s="291"/>
      <c r="E377" s="291"/>
      <c r="F377" s="17"/>
      <c r="G377" s="291"/>
      <c r="H377" s="291"/>
      <c r="I377" s="296"/>
      <c r="J377" s="172" t="e">
        <f t="shared" si="468"/>
        <v>#DIV/0!</v>
      </c>
      <c r="K377" s="291"/>
      <c r="L377" s="163" t="e">
        <f t="shared" si="452"/>
        <v>#DIV/0!</v>
      </c>
      <c r="M377" s="163" t="e">
        <f t="shared" si="459"/>
        <v>#DIV/0!</v>
      </c>
      <c r="N377" s="291"/>
      <c r="O377" s="291">
        <f t="shared" si="465"/>
        <v>0</v>
      </c>
      <c r="P377" s="163" t="e">
        <f t="shared" si="466"/>
        <v>#DIV/0!</v>
      </c>
      <c r="Q377" s="17" t="e">
        <f>D377+H377-N377-#REF!</f>
        <v>#REF!</v>
      </c>
      <c r="R377" s="291">
        <f t="shared" si="464"/>
        <v>0</v>
      </c>
      <c r="S377" s="397"/>
    </row>
    <row r="378" spans="1:19" s="22" customFormat="1" ht="112.5" x14ac:dyDescent="0.25">
      <c r="A378" s="417" t="s">
        <v>48</v>
      </c>
      <c r="B378" s="65" t="s">
        <v>49</v>
      </c>
      <c r="C378" s="65" t="s">
        <v>9</v>
      </c>
      <c r="D378" s="66">
        <f>SUM(D379:D383)</f>
        <v>0</v>
      </c>
      <c r="E378" s="66">
        <f>SUM(E379:E383)</f>
        <v>0</v>
      </c>
      <c r="F378" s="66">
        <v>0</v>
      </c>
      <c r="G378" s="66">
        <f>SUM(G379:G383)</f>
        <v>23712.29</v>
      </c>
      <c r="H378" s="66">
        <f>SUM(H379:H383)</f>
        <v>23712.29</v>
      </c>
      <c r="I378" s="66">
        <f>SUM(I379:I383)</f>
        <v>20058.97</v>
      </c>
      <c r="J378" s="68">
        <f>I378/H378</f>
        <v>0.85</v>
      </c>
      <c r="K378" s="66">
        <f>SUM(K379:K383)</f>
        <v>17310.78</v>
      </c>
      <c r="L378" s="68">
        <f t="shared" ref="L378:L393" si="470">K378/H378</f>
        <v>0.73</v>
      </c>
      <c r="M378" s="68">
        <f t="shared" ref="M378:M389" si="471">K378/I378</f>
        <v>0.86</v>
      </c>
      <c r="N378" s="66">
        <f>SUM(N379:N383)</f>
        <v>23701.56</v>
      </c>
      <c r="O378" s="66">
        <f>SUM(O379:O383)</f>
        <v>10.73</v>
      </c>
      <c r="P378" s="68">
        <f t="shared" ref="P378:P437" si="472">N378/H378</f>
        <v>1</v>
      </c>
      <c r="Q378" s="13" t="e">
        <f>D378+H378-N378-#REF!</f>
        <v>#REF!</v>
      </c>
      <c r="R378" s="13">
        <f t="shared" ref="R378:R436" si="473">I378-K378</f>
        <v>2748.19</v>
      </c>
      <c r="S378" s="401" t="s">
        <v>355</v>
      </c>
    </row>
    <row r="379" spans="1:19" s="16" customFormat="1" ht="48" customHeight="1" x14ac:dyDescent="0.25">
      <c r="A379" s="418"/>
      <c r="B379" s="70" t="s">
        <v>10</v>
      </c>
      <c r="C379" s="70"/>
      <c r="D379" s="32"/>
      <c r="E379" s="32"/>
      <c r="F379" s="32"/>
      <c r="G379" s="32">
        <f>G385+G469</f>
        <v>0</v>
      </c>
      <c r="H379" s="32">
        <f t="shared" ref="H379:I379" si="474">H385+H469</f>
        <v>0</v>
      </c>
      <c r="I379" s="32">
        <f t="shared" si="474"/>
        <v>0</v>
      </c>
      <c r="J379" s="102" t="e">
        <f>I379/H379</f>
        <v>#DIV/0!</v>
      </c>
      <c r="K379" s="32">
        <f t="shared" ref="K379" si="475">K385+K469</f>
        <v>0</v>
      </c>
      <c r="L379" s="102" t="e">
        <f t="shared" si="470"/>
        <v>#DIV/0!</v>
      </c>
      <c r="M379" s="102" t="e">
        <f t="shared" si="471"/>
        <v>#DIV/0!</v>
      </c>
      <c r="N379" s="32">
        <f t="shared" ref="N379:O379" si="476">N385+N469</f>
        <v>0</v>
      </c>
      <c r="O379" s="32">
        <f t="shared" si="476"/>
        <v>0</v>
      </c>
      <c r="P379" s="102" t="e">
        <f t="shared" si="472"/>
        <v>#DIV/0!</v>
      </c>
      <c r="Q379" s="13" t="e">
        <f>D379+H379-N379-#REF!</f>
        <v>#REF!</v>
      </c>
      <c r="R379" s="15">
        <f t="shared" si="473"/>
        <v>0</v>
      </c>
      <c r="S379" s="393"/>
    </row>
    <row r="380" spans="1:19" s="16" customFormat="1" ht="45.75" customHeight="1" x14ac:dyDescent="0.25">
      <c r="A380" s="418"/>
      <c r="B380" s="78" t="s">
        <v>8</v>
      </c>
      <c r="C380" s="78"/>
      <c r="D380" s="91">
        <f t="shared" ref="D380:F380" si="477">D386</f>
        <v>0</v>
      </c>
      <c r="E380" s="91">
        <f t="shared" si="477"/>
        <v>0</v>
      </c>
      <c r="F380" s="91">
        <f t="shared" si="477"/>
        <v>0</v>
      </c>
      <c r="G380" s="32">
        <f t="shared" ref="G380:I383" si="478">G386+G470</f>
        <v>17263.060000000001</v>
      </c>
      <c r="H380" s="32">
        <f t="shared" si="478"/>
        <v>17263.060000000001</v>
      </c>
      <c r="I380" s="32">
        <f t="shared" si="478"/>
        <v>17263.060000000001</v>
      </c>
      <c r="J380" s="92">
        <f>I380/H380</f>
        <v>1</v>
      </c>
      <c r="K380" s="32">
        <f t="shared" ref="K380" si="479">K386+K470</f>
        <v>14514.87</v>
      </c>
      <c r="L380" s="92">
        <f t="shared" si="470"/>
        <v>0.84</v>
      </c>
      <c r="M380" s="92">
        <f t="shared" si="471"/>
        <v>0.84</v>
      </c>
      <c r="N380" s="32">
        <f t="shared" ref="N380:O380" si="480">N386+N470</f>
        <v>17252.330000000002</v>
      </c>
      <c r="O380" s="32">
        <f t="shared" si="480"/>
        <v>10.73</v>
      </c>
      <c r="P380" s="92">
        <f t="shared" si="472"/>
        <v>1</v>
      </c>
      <c r="Q380" s="25" t="e">
        <f>D380+H380-N380-#REF!</f>
        <v>#REF!</v>
      </c>
      <c r="R380" s="23">
        <f t="shared" si="473"/>
        <v>2748.19</v>
      </c>
      <c r="S380" s="393"/>
    </row>
    <row r="381" spans="1:19" s="16" customFormat="1" ht="38.25" customHeight="1" x14ac:dyDescent="0.25">
      <c r="A381" s="418"/>
      <c r="B381" s="70" t="s">
        <v>21</v>
      </c>
      <c r="C381" s="70"/>
      <c r="D381" s="32"/>
      <c r="E381" s="32"/>
      <c r="F381" s="32"/>
      <c r="G381" s="32">
        <f t="shared" si="478"/>
        <v>6449.23</v>
      </c>
      <c r="H381" s="32">
        <f t="shared" si="478"/>
        <v>6449.23</v>
      </c>
      <c r="I381" s="32">
        <f t="shared" si="478"/>
        <v>2795.91</v>
      </c>
      <c r="J381" s="92">
        <f t="shared" ref="J381:J393" si="481">I381/H381</f>
        <v>0.43</v>
      </c>
      <c r="K381" s="32">
        <f t="shared" ref="K381" si="482">K387+K471</f>
        <v>2795.91</v>
      </c>
      <c r="L381" s="92">
        <f t="shared" si="470"/>
        <v>0.43</v>
      </c>
      <c r="M381" s="92">
        <f>K381/I381</f>
        <v>1</v>
      </c>
      <c r="N381" s="32">
        <f t="shared" ref="N381:O381" si="483">N387+N471</f>
        <v>6449.23</v>
      </c>
      <c r="O381" s="32">
        <f t="shared" si="483"/>
        <v>0</v>
      </c>
      <c r="P381" s="92">
        <f t="shared" si="472"/>
        <v>1</v>
      </c>
      <c r="Q381" s="13" t="e">
        <f>D381+H381-N381-#REF!</f>
        <v>#REF!</v>
      </c>
      <c r="R381" s="15">
        <f t="shared" si="473"/>
        <v>0</v>
      </c>
      <c r="S381" s="393"/>
    </row>
    <row r="382" spans="1:19" s="16" customFormat="1" ht="38.25" customHeight="1" x14ac:dyDescent="0.25">
      <c r="A382" s="418"/>
      <c r="B382" s="70" t="s">
        <v>24</v>
      </c>
      <c r="C382" s="70"/>
      <c r="D382" s="32"/>
      <c r="E382" s="32"/>
      <c r="F382" s="32"/>
      <c r="G382" s="32">
        <f t="shared" si="478"/>
        <v>0</v>
      </c>
      <c r="H382" s="32">
        <f t="shared" si="478"/>
        <v>0</v>
      </c>
      <c r="I382" s="32">
        <f t="shared" si="478"/>
        <v>0</v>
      </c>
      <c r="J382" s="102" t="e">
        <f t="shared" si="481"/>
        <v>#DIV/0!</v>
      </c>
      <c r="K382" s="32">
        <f t="shared" ref="K382" si="484">K388+K472</f>
        <v>0</v>
      </c>
      <c r="L382" s="102" t="e">
        <f t="shared" si="470"/>
        <v>#DIV/0!</v>
      </c>
      <c r="M382" s="102" t="e">
        <f t="shared" si="471"/>
        <v>#DIV/0!</v>
      </c>
      <c r="N382" s="32">
        <f t="shared" ref="N382:O382" si="485">N388+N472</f>
        <v>0</v>
      </c>
      <c r="O382" s="32">
        <f t="shared" si="485"/>
        <v>0</v>
      </c>
      <c r="P382" s="102" t="e">
        <f t="shared" si="472"/>
        <v>#DIV/0!</v>
      </c>
      <c r="Q382" s="13" t="e">
        <f>D382+H382-N382-#REF!</f>
        <v>#REF!</v>
      </c>
      <c r="R382" s="15">
        <f t="shared" si="473"/>
        <v>0</v>
      </c>
      <c r="S382" s="393"/>
    </row>
    <row r="383" spans="1:19" s="16" customFormat="1" ht="55.5" customHeight="1" collapsed="1" x14ac:dyDescent="0.25">
      <c r="A383" s="419"/>
      <c r="B383" s="70" t="s">
        <v>11</v>
      </c>
      <c r="C383" s="70"/>
      <c r="D383" s="32"/>
      <c r="E383" s="32"/>
      <c r="F383" s="32"/>
      <c r="G383" s="32">
        <f t="shared" si="478"/>
        <v>0</v>
      </c>
      <c r="H383" s="32">
        <f t="shared" si="478"/>
        <v>0</v>
      </c>
      <c r="I383" s="32">
        <f t="shared" si="478"/>
        <v>0</v>
      </c>
      <c r="J383" s="102" t="e">
        <f t="shared" si="481"/>
        <v>#DIV/0!</v>
      </c>
      <c r="K383" s="32">
        <f t="shared" ref="K383" si="486">K389+K473</f>
        <v>0</v>
      </c>
      <c r="L383" s="102" t="e">
        <f t="shared" si="470"/>
        <v>#DIV/0!</v>
      </c>
      <c r="M383" s="102" t="e">
        <f t="shared" si="471"/>
        <v>#DIV/0!</v>
      </c>
      <c r="N383" s="32">
        <f t="shared" ref="N383:O383" si="487">N389+N473</f>
        <v>0</v>
      </c>
      <c r="O383" s="32">
        <f t="shared" si="487"/>
        <v>0</v>
      </c>
      <c r="P383" s="102" t="e">
        <f t="shared" si="472"/>
        <v>#DIV/0!</v>
      </c>
      <c r="Q383" s="13" t="e">
        <f>D383+H383-N383-#REF!</f>
        <v>#REF!</v>
      </c>
      <c r="R383" s="15">
        <f t="shared" si="473"/>
        <v>0</v>
      </c>
      <c r="S383" s="394"/>
    </row>
    <row r="384" spans="1:19" s="61" customFormat="1" ht="71.25" customHeight="1" x14ac:dyDescent="0.25">
      <c r="A384" s="168" t="s">
        <v>178</v>
      </c>
      <c r="B384" s="356" t="s">
        <v>315</v>
      </c>
      <c r="C384" s="158" t="s">
        <v>2</v>
      </c>
      <c r="D384" s="62">
        <f t="shared" ref="D384:I384" si="488">SUM(D385:D389)</f>
        <v>0</v>
      </c>
      <c r="E384" s="62">
        <f t="shared" si="488"/>
        <v>0</v>
      </c>
      <c r="F384" s="62">
        <f t="shared" si="488"/>
        <v>0</v>
      </c>
      <c r="G384" s="62">
        <f t="shared" si="488"/>
        <v>9779.7000000000007</v>
      </c>
      <c r="H384" s="62">
        <f t="shared" si="488"/>
        <v>9779.7000000000007</v>
      </c>
      <c r="I384" s="215">
        <f t="shared" si="488"/>
        <v>6146.09</v>
      </c>
      <c r="J384" s="169">
        <f t="shared" si="481"/>
        <v>0.63</v>
      </c>
      <c r="K384" s="62">
        <f>SUM(K385:K389)</f>
        <v>3521.3</v>
      </c>
      <c r="L384" s="159">
        <f t="shared" si="470"/>
        <v>0.36</v>
      </c>
      <c r="M384" s="159">
        <f t="shared" si="471"/>
        <v>0.56999999999999995</v>
      </c>
      <c r="N384" s="62">
        <f t="shared" ref="N384:O384" si="489">SUM(N385:N389)</f>
        <v>9768.9699999999993</v>
      </c>
      <c r="O384" s="62">
        <f t="shared" si="489"/>
        <v>10.73</v>
      </c>
      <c r="P384" s="376">
        <f t="shared" si="472"/>
        <v>0.999</v>
      </c>
      <c r="Q384" s="62" t="e">
        <f>D384+H384-N384-#REF!</f>
        <v>#REF!</v>
      </c>
      <c r="R384" s="62">
        <f t="shared" si="473"/>
        <v>2624.79</v>
      </c>
      <c r="S384" s="401"/>
    </row>
    <row r="385" spans="1:19" s="59" customFormat="1" ht="34.5" customHeight="1" x14ac:dyDescent="0.25">
      <c r="A385" s="315"/>
      <c r="B385" s="273" t="s">
        <v>10</v>
      </c>
      <c r="C385" s="273"/>
      <c r="D385" s="291"/>
      <c r="E385" s="291"/>
      <c r="F385" s="291"/>
      <c r="G385" s="291">
        <f>+G391+G397+G403+G409</f>
        <v>0</v>
      </c>
      <c r="H385" s="291">
        <f t="shared" ref="H385:I385" si="490">+H391+H397+H403+H409</f>
        <v>0</v>
      </c>
      <c r="I385" s="291">
        <f t="shared" si="490"/>
        <v>0</v>
      </c>
      <c r="J385" s="172" t="e">
        <f t="shared" si="481"/>
        <v>#DIV/0!</v>
      </c>
      <c r="K385" s="291">
        <f t="shared" ref="K385:K389" si="491">+K391+K397+K403+K409</f>
        <v>0</v>
      </c>
      <c r="L385" s="163" t="e">
        <f t="shared" si="470"/>
        <v>#DIV/0!</v>
      </c>
      <c r="M385" s="163" t="e">
        <f t="shared" si="471"/>
        <v>#DIV/0!</v>
      </c>
      <c r="N385" s="291">
        <f t="shared" ref="N385:O385" si="492">+N391+N397+N403+N409</f>
        <v>0</v>
      </c>
      <c r="O385" s="291">
        <f t="shared" si="492"/>
        <v>0</v>
      </c>
      <c r="P385" s="163" t="e">
        <f t="shared" si="472"/>
        <v>#DIV/0!</v>
      </c>
      <c r="Q385" s="17" t="e">
        <f>D385+H385-N385-#REF!</f>
        <v>#REF!</v>
      </c>
      <c r="R385" s="291">
        <f t="shared" si="473"/>
        <v>0</v>
      </c>
      <c r="S385" s="393"/>
    </row>
    <row r="386" spans="1:19" s="59" customFormat="1" ht="34.5" customHeight="1" x14ac:dyDescent="0.25">
      <c r="A386" s="315"/>
      <c r="B386" s="273" t="s">
        <v>8</v>
      </c>
      <c r="C386" s="273"/>
      <c r="D386" s="291"/>
      <c r="E386" s="291"/>
      <c r="F386" s="291"/>
      <c r="G386" s="291">
        <f t="shared" ref="G386:I389" si="493">+G392+G398+G404+G410</f>
        <v>3869.7</v>
      </c>
      <c r="H386" s="291">
        <f>+H392+H398+H404+H410</f>
        <v>3869.7</v>
      </c>
      <c r="I386" s="291">
        <f t="shared" si="493"/>
        <v>3869.7</v>
      </c>
      <c r="J386" s="173">
        <f t="shared" si="481"/>
        <v>1</v>
      </c>
      <c r="K386" s="291">
        <f t="shared" si="491"/>
        <v>1244.9100000000001</v>
      </c>
      <c r="L386" s="164">
        <f t="shared" si="470"/>
        <v>0.32</v>
      </c>
      <c r="M386" s="164">
        <f t="shared" si="471"/>
        <v>0.32</v>
      </c>
      <c r="N386" s="291">
        <f t="shared" ref="N386:O386" si="494">+N392+N398+N404+N410</f>
        <v>3858.97</v>
      </c>
      <c r="O386" s="291">
        <f t="shared" si="494"/>
        <v>10.73</v>
      </c>
      <c r="P386" s="202">
        <f t="shared" si="472"/>
        <v>0.997</v>
      </c>
      <c r="Q386" s="17" t="e">
        <f>D386+H386-N386-#REF!</f>
        <v>#REF!</v>
      </c>
      <c r="R386" s="291">
        <f t="shared" si="473"/>
        <v>2624.79</v>
      </c>
      <c r="S386" s="393"/>
    </row>
    <row r="387" spans="1:19" s="59" customFormat="1" ht="34.5" customHeight="1" x14ac:dyDescent="0.25">
      <c r="A387" s="315"/>
      <c r="B387" s="273" t="s">
        <v>21</v>
      </c>
      <c r="C387" s="273"/>
      <c r="D387" s="291"/>
      <c r="E387" s="291"/>
      <c r="F387" s="291"/>
      <c r="G387" s="291">
        <f t="shared" si="493"/>
        <v>5910</v>
      </c>
      <c r="H387" s="291">
        <f t="shared" si="493"/>
        <v>5910</v>
      </c>
      <c r="I387" s="291">
        <f t="shared" si="493"/>
        <v>2276.39</v>
      </c>
      <c r="J387" s="173">
        <f t="shared" si="481"/>
        <v>0.39</v>
      </c>
      <c r="K387" s="291">
        <f t="shared" si="491"/>
        <v>2276.39</v>
      </c>
      <c r="L387" s="164">
        <f t="shared" si="470"/>
        <v>0.39</v>
      </c>
      <c r="M387" s="164">
        <f t="shared" si="471"/>
        <v>1</v>
      </c>
      <c r="N387" s="291">
        <f t="shared" ref="N387:O387" si="495">+N393+N399+N405+N411</f>
        <v>5910</v>
      </c>
      <c r="O387" s="291">
        <f t="shared" si="495"/>
        <v>0</v>
      </c>
      <c r="P387" s="164">
        <f t="shared" si="472"/>
        <v>1</v>
      </c>
      <c r="Q387" s="17" t="e">
        <f>D387+H387-N387-#REF!</f>
        <v>#REF!</v>
      </c>
      <c r="R387" s="291">
        <f t="shared" si="473"/>
        <v>0</v>
      </c>
      <c r="S387" s="393"/>
    </row>
    <row r="388" spans="1:19" s="59" customFormat="1" ht="34.5" customHeight="1" x14ac:dyDescent="0.25">
      <c r="A388" s="315"/>
      <c r="B388" s="273" t="s">
        <v>24</v>
      </c>
      <c r="C388" s="273"/>
      <c r="D388" s="291"/>
      <c r="E388" s="291"/>
      <c r="F388" s="291"/>
      <c r="G388" s="291">
        <f t="shared" si="493"/>
        <v>0</v>
      </c>
      <c r="H388" s="291">
        <f t="shared" si="493"/>
        <v>0</v>
      </c>
      <c r="I388" s="291">
        <f t="shared" si="493"/>
        <v>0</v>
      </c>
      <c r="J388" s="172" t="e">
        <f t="shared" si="481"/>
        <v>#DIV/0!</v>
      </c>
      <c r="K388" s="291">
        <f t="shared" si="491"/>
        <v>0</v>
      </c>
      <c r="L388" s="163" t="e">
        <f t="shared" si="470"/>
        <v>#DIV/0!</v>
      </c>
      <c r="M388" s="163" t="e">
        <f t="shared" si="471"/>
        <v>#DIV/0!</v>
      </c>
      <c r="N388" s="291">
        <f t="shared" ref="N388:O388" si="496">+N394+N400+N406+N412</f>
        <v>0</v>
      </c>
      <c r="O388" s="291">
        <f t="shared" si="496"/>
        <v>0</v>
      </c>
      <c r="P388" s="163" t="e">
        <f t="shared" si="472"/>
        <v>#DIV/0!</v>
      </c>
      <c r="Q388" s="17" t="e">
        <f>D388+H388-N388-#REF!</f>
        <v>#REF!</v>
      </c>
      <c r="R388" s="291">
        <f t="shared" si="473"/>
        <v>0</v>
      </c>
      <c r="S388" s="393"/>
    </row>
    <row r="389" spans="1:19" s="59" customFormat="1" ht="34.5" customHeight="1" collapsed="1" x14ac:dyDescent="0.25">
      <c r="A389" s="322"/>
      <c r="B389" s="273" t="s">
        <v>11</v>
      </c>
      <c r="C389" s="273"/>
      <c r="D389" s="291"/>
      <c r="E389" s="291"/>
      <c r="F389" s="291"/>
      <c r="G389" s="291">
        <f t="shared" si="493"/>
        <v>0</v>
      </c>
      <c r="H389" s="291">
        <f t="shared" si="493"/>
        <v>0</v>
      </c>
      <c r="I389" s="291">
        <f t="shared" si="493"/>
        <v>0</v>
      </c>
      <c r="J389" s="172" t="e">
        <f t="shared" si="481"/>
        <v>#DIV/0!</v>
      </c>
      <c r="K389" s="291">
        <f t="shared" si="491"/>
        <v>0</v>
      </c>
      <c r="L389" s="163" t="e">
        <f t="shared" si="470"/>
        <v>#DIV/0!</v>
      </c>
      <c r="M389" s="163" t="e">
        <f t="shared" si="471"/>
        <v>#DIV/0!</v>
      </c>
      <c r="N389" s="291">
        <f t="shared" ref="N389:O389" si="497">+N395+N401+N407+N413</f>
        <v>0</v>
      </c>
      <c r="O389" s="291">
        <f t="shared" si="497"/>
        <v>0</v>
      </c>
      <c r="P389" s="163" t="e">
        <f t="shared" si="472"/>
        <v>#DIV/0!</v>
      </c>
      <c r="Q389" s="17" t="e">
        <f>D389+H389-N389-#REF!</f>
        <v>#REF!</v>
      </c>
      <c r="R389" s="291">
        <f t="shared" si="473"/>
        <v>0</v>
      </c>
      <c r="S389" s="394"/>
    </row>
    <row r="390" spans="1:19" s="57" customFormat="1" ht="139.5" x14ac:dyDescent="0.25">
      <c r="A390" s="175" t="s">
        <v>243</v>
      </c>
      <c r="B390" s="357" t="s">
        <v>180</v>
      </c>
      <c r="C390" s="191" t="s">
        <v>17</v>
      </c>
      <c r="D390" s="50"/>
      <c r="E390" s="50"/>
      <c r="F390" s="50"/>
      <c r="G390" s="50">
        <f>SUM(G391:G395)</f>
        <v>3167.4</v>
      </c>
      <c r="H390" s="50">
        <f>SUM(H391:H395)</f>
        <v>3167.4</v>
      </c>
      <c r="I390" s="235">
        <f>SUM(I391:I395)</f>
        <v>1486.19</v>
      </c>
      <c r="J390" s="162">
        <f t="shared" si="481"/>
        <v>0.47</v>
      </c>
      <c r="K390" s="50">
        <f>SUM(K391:K395)</f>
        <v>1228.79</v>
      </c>
      <c r="L390" s="162">
        <f t="shared" si="470"/>
        <v>0.39</v>
      </c>
      <c r="M390" s="162">
        <f>K390/I390</f>
        <v>0.83</v>
      </c>
      <c r="N390" s="50">
        <f>SUM(N391:N395)</f>
        <v>3167.4</v>
      </c>
      <c r="O390" s="50">
        <f t="shared" ref="O390:O437" si="498">H390-N390</f>
        <v>0</v>
      </c>
      <c r="P390" s="162">
        <f t="shared" si="472"/>
        <v>1</v>
      </c>
      <c r="Q390" s="50" t="e">
        <f>D390+H390-N390-#REF!</f>
        <v>#REF!</v>
      </c>
      <c r="R390" s="50">
        <f t="shared" si="473"/>
        <v>257.39999999999998</v>
      </c>
      <c r="S390" s="395" t="s">
        <v>450</v>
      </c>
    </row>
    <row r="391" spans="1:19" s="59" customFormat="1" x14ac:dyDescent="0.25">
      <c r="A391" s="176"/>
      <c r="B391" s="295" t="s">
        <v>181</v>
      </c>
      <c r="C391" s="295"/>
      <c r="D391" s="289"/>
      <c r="E391" s="289"/>
      <c r="F391" s="289"/>
      <c r="G391" s="289"/>
      <c r="H391" s="166"/>
      <c r="I391" s="297"/>
      <c r="J391" s="318" t="e">
        <f t="shared" si="481"/>
        <v>#DIV/0!</v>
      </c>
      <c r="K391" s="289"/>
      <c r="L391" s="224" t="e">
        <f t="shared" si="470"/>
        <v>#DIV/0!</v>
      </c>
      <c r="M391" s="339" t="e">
        <f t="shared" ref="M391:M395" si="499">K391/I391</f>
        <v>#DIV/0!</v>
      </c>
      <c r="N391" s="289"/>
      <c r="O391" s="289">
        <f t="shared" si="498"/>
        <v>0</v>
      </c>
      <c r="P391" s="224" t="e">
        <f t="shared" si="472"/>
        <v>#DIV/0!</v>
      </c>
      <c r="Q391" s="17" t="e">
        <f>D391+H391-N391-#REF!</f>
        <v>#REF!</v>
      </c>
      <c r="R391" s="289">
        <f t="shared" si="473"/>
        <v>0</v>
      </c>
      <c r="S391" s="396"/>
    </row>
    <row r="392" spans="1:19" s="59" customFormat="1" x14ac:dyDescent="0.25">
      <c r="A392" s="176"/>
      <c r="B392" s="273" t="s">
        <v>8</v>
      </c>
      <c r="C392" s="273"/>
      <c r="D392" s="291"/>
      <c r="E392" s="291"/>
      <c r="F392" s="291"/>
      <c r="G392" s="51">
        <v>257.39999999999998</v>
      </c>
      <c r="H392" s="51">
        <v>257.39999999999998</v>
      </c>
      <c r="I392" s="51">
        <v>257.39999999999998</v>
      </c>
      <c r="J392" s="306">
        <f t="shared" si="481"/>
        <v>1</v>
      </c>
      <c r="K392" s="291"/>
      <c r="L392" s="218">
        <f t="shared" si="470"/>
        <v>0</v>
      </c>
      <c r="M392" s="218">
        <f t="shared" si="499"/>
        <v>0</v>
      </c>
      <c r="N392" s="291">
        <v>257.39999999999998</v>
      </c>
      <c r="O392" s="291">
        <f t="shared" si="498"/>
        <v>0</v>
      </c>
      <c r="P392" s="218">
        <f t="shared" si="472"/>
        <v>1</v>
      </c>
      <c r="Q392" s="17" t="e">
        <f>D392+H392-N392-#REF!</f>
        <v>#REF!</v>
      </c>
      <c r="R392" s="291">
        <f t="shared" si="473"/>
        <v>257.39999999999998</v>
      </c>
      <c r="S392" s="396"/>
    </row>
    <row r="393" spans="1:19" s="59" customFormat="1" x14ac:dyDescent="0.25">
      <c r="A393" s="176"/>
      <c r="B393" s="273" t="s">
        <v>21</v>
      </c>
      <c r="C393" s="273"/>
      <c r="D393" s="291"/>
      <c r="E393" s="291"/>
      <c r="F393" s="291"/>
      <c r="G393" s="291">
        <v>2910</v>
      </c>
      <c r="H393" s="291">
        <v>2910</v>
      </c>
      <c r="I393" s="291">
        <v>1228.79</v>
      </c>
      <c r="J393" s="173">
        <f t="shared" si="481"/>
        <v>0.42</v>
      </c>
      <c r="K393" s="291">
        <v>1228.79</v>
      </c>
      <c r="L393" s="164">
        <f t="shared" si="470"/>
        <v>0.42</v>
      </c>
      <c r="M393" s="218">
        <f t="shared" si="499"/>
        <v>1</v>
      </c>
      <c r="N393" s="291">
        <f>H393</f>
        <v>2910</v>
      </c>
      <c r="O393" s="291">
        <f t="shared" si="498"/>
        <v>0</v>
      </c>
      <c r="P393" s="164">
        <f t="shared" si="472"/>
        <v>1</v>
      </c>
      <c r="Q393" s="17" t="e">
        <f>D393+H393-N393-#REF!</f>
        <v>#REF!</v>
      </c>
      <c r="R393" s="291">
        <f t="shared" si="473"/>
        <v>0</v>
      </c>
      <c r="S393" s="396"/>
    </row>
    <row r="394" spans="1:19" s="59" customFormat="1" x14ac:dyDescent="0.25">
      <c r="A394" s="176"/>
      <c r="B394" s="273" t="s">
        <v>24</v>
      </c>
      <c r="C394" s="273"/>
      <c r="D394" s="291"/>
      <c r="E394" s="291"/>
      <c r="F394" s="291"/>
      <c r="G394" s="291"/>
      <c r="H394" s="291"/>
      <c r="I394" s="296"/>
      <c r="J394" s="318" t="e">
        <f>I394/H394</f>
        <v>#DIV/0!</v>
      </c>
      <c r="K394" s="291"/>
      <c r="L394" s="224" t="e">
        <f>K394/H394</f>
        <v>#DIV/0!</v>
      </c>
      <c r="M394" s="339" t="e">
        <f t="shared" si="499"/>
        <v>#DIV/0!</v>
      </c>
      <c r="N394" s="291">
        <f>H394</f>
        <v>0</v>
      </c>
      <c r="O394" s="291">
        <f t="shared" si="498"/>
        <v>0</v>
      </c>
      <c r="P394" s="224" t="e">
        <f t="shared" si="472"/>
        <v>#DIV/0!</v>
      </c>
      <c r="Q394" s="17" t="e">
        <f>D394+H394-N394-#REF!</f>
        <v>#REF!</v>
      </c>
      <c r="R394" s="291">
        <f t="shared" si="473"/>
        <v>0</v>
      </c>
      <c r="S394" s="396"/>
    </row>
    <row r="395" spans="1:19" s="59" customFormat="1" x14ac:dyDescent="0.25">
      <c r="A395" s="177"/>
      <c r="B395" s="273" t="s">
        <v>11</v>
      </c>
      <c r="C395" s="273"/>
      <c r="D395" s="291"/>
      <c r="E395" s="291"/>
      <c r="F395" s="291"/>
      <c r="G395" s="291"/>
      <c r="H395" s="17"/>
      <c r="I395" s="296"/>
      <c r="J395" s="173"/>
      <c r="K395" s="291"/>
      <c r="L395" s="164"/>
      <c r="M395" s="339" t="e">
        <f t="shared" si="499"/>
        <v>#DIV/0!</v>
      </c>
      <c r="N395" s="291"/>
      <c r="O395" s="291">
        <f t="shared" si="498"/>
        <v>0</v>
      </c>
      <c r="P395" s="163" t="e">
        <f t="shared" si="472"/>
        <v>#DIV/0!</v>
      </c>
      <c r="Q395" s="17" t="e">
        <f>D395+H395-N395-#REF!</f>
        <v>#REF!</v>
      </c>
      <c r="R395" s="291">
        <f t="shared" si="473"/>
        <v>0</v>
      </c>
      <c r="S395" s="397"/>
    </row>
    <row r="396" spans="1:19" s="57" customFormat="1" ht="69.75" x14ac:dyDescent="0.25">
      <c r="A396" s="358" t="s">
        <v>244</v>
      </c>
      <c r="B396" s="357" t="s">
        <v>182</v>
      </c>
      <c r="C396" s="191" t="s">
        <v>17</v>
      </c>
      <c r="D396" s="50"/>
      <c r="E396" s="50"/>
      <c r="F396" s="50"/>
      <c r="G396" s="50">
        <f>SUM(G397:G401)</f>
        <v>923.4</v>
      </c>
      <c r="H396" s="50">
        <f>SUM(H397:H401)</f>
        <v>923.4</v>
      </c>
      <c r="I396" s="235">
        <f>SUM(I397:I401)</f>
        <v>123.4</v>
      </c>
      <c r="J396" s="162">
        <f>I396/H396</f>
        <v>0.13</v>
      </c>
      <c r="K396" s="50">
        <f>SUM(K397:K401)</f>
        <v>0</v>
      </c>
      <c r="L396" s="162">
        <f>K396/H396</f>
        <v>0</v>
      </c>
      <c r="M396" s="339">
        <f>K396/I396</f>
        <v>0</v>
      </c>
      <c r="N396" s="50">
        <f>SUM(N397:N401)</f>
        <v>923.4</v>
      </c>
      <c r="O396" s="50">
        <f t="shared" si="498"/>
        <v>0</v>
      </c>
      <c r="P396" s="162">
        <f t="shared" si="472"/>
        <v>1</v>
      </c>
      <c r="Q396" s="50" t="e">
        <f>D396+H396-N396-#REF!</f>
        <v>#REF!</v>
      </c>
      <c r="R396" s="50">
        <f t="shared" si="473"/>
        <v>123.4</v>
      </c>
      <c r="S396" s="395" t="s">
        <v>414</v>
      </c>
    </row>
    <row r="397" spans="1:19" s="59" customFormat="1" ht="33" customHeight="1" x14ac:dyDescent="0.25">
      <c r="A397" s="359"/>
      <c r="B397" s="295" t="s">
        <v>181</v>
      </c>
      <c r="C397" s="295"/>
      <c r="D397" s="289"/>
      <c r="E397" s="289"/>
      <c r="F397" s="289"/>
      <c r="G397" s="289"/>
      <c r="H397" s="166"/>
      <c r="I397" s="297"/>
      <c r="J397" s="318" t="e">
        <f t="shared" ref="J397:J399" si="500">I397/H397</f>
        <v>#DIV/0!</v>
      </c>
      <c r="K397" s="289"/>
      <c r="L397" s="224" t="e">
        <f t="shared" ref="L397:L399" si="501">K397/H397</f>
        <v>#DIV/0!</v>
      </c>
      <c r="M397" s="318" t="e">
        <f t="shared" ref="M397:M399" si="502">K397/I397</f>
        <v>#DIV/0!</v>
      </c>
      <c r="N397" s="289"/>
      <c r="O397" s="289">
        <f t="shared" si="498"/>
        <v>0</v>
      </c>
      <c r="P397" s="224" t="e">
        <f t="shared" si="472"/>
        <v>#DIV/0!</v>
      </c>
      <c r="Q397" s="17" t="e">
        <f>D397+H397-N397-#REF!</f>
        <v>#REF!</v>
      </c>
      <c r="R397" s="289">
        <f t="shared" si="473"/>
        <v>0</v>
      </c>
      <c r="S397" s="396"/>
    </row>
    <row r="398" spans="1:19" s="59" customFormat="1" ht="33" customHeight="1" x14ac:dyDescent="0.25">
      <c r="A398" s="359"/>
      <c r="B398" s="273" t="s">
        <v>8</v>
      </c>
      <c r="C398" s="273"/>
      <c r="D398" s="291"/>
      <c r="E398" s="291"/>
      <c r="F398" s="291"/>
      <c r="G398" s="51">
        <v>123.4</v>
      </c>
      <c r="H398" s="51">
        <v>123.4</v>
      </c>
      <c r="I398" s="51">
        <v>123.4</v>
      </c>
      <c r="J398" s="306">
        <f t="shared" si="500"/>
        <v>1</v>
      </c>
      <c r="K398" s="291"/>
      <c r="L398" s="224">
        <f t="shared" si="501"/>
        <v>0</v>
      </c>
      <c r="M398" s="318">
        <f t="shared" si="502"/>
        <v>0</v>
      </c>
      <c r="N398" s="291">
        <v>123.4</v>
      </c>
      <c r="O398" s="291">
        <f t="shared" si="498"/>
        <v>0</v>
      </c>
      <c r="P398" s="218">
        <f t="shared" si="472"/>
        <v>1</v>
      </c>
      <c r="Q398" s="17" t="e">
        <f>D398+H398-N398-#REF!</f>
        <v>#REF!</v>
      </c>
      <c r="R398" s="291">
        <f t="shared" si="473"/>
        <v>123.4</v>
      </c>
      <c r="S398" s="396"/>
    </row>
    <row r="399" spans="1:19" s="59" customFormat="1" ht="33" customHeight="1" x14ac:dyDescent="0.25">
      <c r="A399" s="359"/>
      <c r="B399" s="273" t="s">
        <v>21</v>
      </c>
      <c r="C399" s="273"/>
      <c r="D399" s="291"/>
      <c r="E399" s="291"/>
      <c r="F399" s="291"/>
      <c r="G399" s="291">
        <v>800</v>
      </c>
      <c r="H399" s="291">
        <v>800</v>
      </c>
      <c r="I399" s="291">
        <v>0</v>
      </c>
      <c r="J399" s="173">
        <f t="shared" si="500"/>
        <v>0</v>
      </c>
      <c r="K399" s="291"/>
      <c r="L399" s="164">
        <f t="shared" si="501"/>
        <v>0</v>
      </c>
      <c r="M399" s="318" t="e">
        <f t="shared" si="502"/>
        <v>#DIV/0!</v>
      </c>
      <c r="N399" s="291">
        <f>H399</f>
        <v>800</v>
      </c>
      <c r="O399" s="291">
        <f t="shared" si="498"/>
        <v>0</v>
      </c>
      <c r="P399" s="164">
        <f t="shared" si="472"/>
        <v>1</v>
      </c>
      <c r="Q399" s="17" t="e">
        <f>D399+H399-N399-#REF!</f>
        <v>#REF!</v>
      </c>
      <c r="R399" s="291">
        <f t="shared" si="473"/>
        <v>0</v>
      </c>
      <c r="S399" s="396"/>
    </row>
    <row r="400" spans="1:19" s="59" customFormat="1" ht="33" customHeight="1" x14ac:dyDescent="0.25">
      <c r="A400" s="359"/>
      <c r="B400" s="273" t="s">
        <v>24</v>
      </c>
      <c r="C400" s="273"/>
      <c r="D400" s="291"/>
      <c r="E400" s="291"/>
      <c r="F400" s="291"/>
      <c r="G400" s="291"/>
      <c r="H400" s="291"/>
      <c r="I400" s="296"/>
      <c r="J400" s="318" t="e">
        <f>I400/H400</f>
        <v>#DIV/0!</v>
      </c>
      <c r="K400" s="291"/>
      <c r="L400" s="224" t="e">
        <f>K400/H400</f>
        <v>#DIV/0!</v>
      </c>
      <c r="M400" s="318" t="e">
        <f>K400/I400</f>
        <v>#DIV/0!</v>
      </c>
      <c r="N400" s="291">
        <f>H400</f>
        <v>0</v>
      </c>
      <c r="O400" s="291">
        <f t="shared" si="498"/>
        <v>0</v>
      </c>
      <c r="P400" s="224" t="e">
        <f t="shared" si="472"/>
        <v>#DIV/0!</v>
      </c>
      <c r="Q400" s="17" t="e">
        <f>D400+H400-N400-#REF!</f>
        <v>#REF!</v>
      </c>
      <c r="R400" s="291">
        <f t="shared" si="473"/>
        <v>0</v>
      </c>
      <c r="S400" s="396"/>
    </row>
    <row r="401" spans="1:19" s="59" customFormat="1" ht="33" customHeight="1" x14ac:dyDescent="0.25">
      <c r="A401" s="360"/>
      <c r="B401" s="273" t="s">
        <v>11</v>
      </c>
      <c r="C401" s="273"/>
      <c r="D401" s="291"/>
      <c r="E401" s="291"/>
      <c r="F401" s="291"/>
      <c r="G401" s="291"/>
      <c r="H401" s="17"/>
      <c r="I401" s="296"/>
      <c r="J401" s="173"/>
      <c r="K401" s="291"/>
      <c r="L401" s="164"/>
      <c r="M401" s="173"/>
      <c r="N401" s="291"/>
      <c r="O401" s="291">
        <f t="shared" si="498"/>
        <v>0</v>
      </c>
      <c r="P401" s="163" t="e">
        <f t="shared" si="472"/>
        <v>#DIV/0!</v>
      </c>
      <c r="Q401" s="17" t="e">
        <f>D401+H401-N401-#REF!</f>
        <v>#REF!</v>
      </c>
      <c r="R401" s="291">
        <f t="shared" si="473"/>
        <v>0</v>
      </c>
      <c r="S401" s="397"/>
    </row>
    <row r="402" spans="1:19" s="57" customFormat="1" ht="53.25" customHeight="1" x14ac:dyDescent="0.25">
      <c r="A402" s="175" t="s">
        <v>245</v>
      </c>
      <c r="B402" s="357" t="s">
        <v>183</v>
      </c>
      <c r="C402" s="191" t="s">
        <v>17</v>
      </c>
      <c r="D402" s="50"/>
      <c r="E402" s="50"/>
      <c r="F402" s="50"/>
      <c r="G402" s="50">
        <f>SUM(G403:G407)</f>
        <v>1023</v>
      </c>
      <c r="H402" s="50">
        <f>SUM(H403:H407)</f>
        <v>1023</v>
      </c>
      <c r="I402" s="235">
        <f>SUM(I403:I407)</f>
        <v>323</v>
      </c>
      <c r="J402" s="162">
        <f>I402/H402</f>
        <v>0.32</v>
      </c>
      <c r="K402" s="50">
        <f>SUM(K403:K407)</f>
        <v>0</v>
      </c>
      <c r="L402" s="162">
        <f>K402/H402</f>
        <v>0</v>
      </c>
      <c r="M402" s="339">
        <f>K402/I402</f>
        <v>0</v>
      </c>
      <c r="N402" s="50">
        <f>SUM(N403:N407)</f>
        <v>1012.27</v>
      </c>
      <c r="O402" s="50">
        <f t="shared" si="498"/>
        <v>10.73</v>
      </c>
      <c r="P402" s="162">
        <f t="shared" si="472"/>
        <v>0.99</v>
      </c>
      <c r="Q402" s="50" t="e">
        <f>D402+H402-N402-#REF!</f>
        <v>#REF!</v>
      </c>
      <c r="R402" s="50">
        <f t="shared" si="473"/>
        <v>323</v>
      </c>
      <c r="S402" s="395" t="s">
        <v>415</v>
      </c>
    </row>
    <row r="403" spans="1:19" s="59" customFormat="1" ht="30.75" customHeight="1" x14ac:dyDescent="0.25">
      <c r="A403" s="176"/>
      <c r="B403" s="304" t="s">
        <v>181</v>
      </c>
      <c r="C403" s="304"/>
      <c r="D403" s="302"/>
      <c r="E403" s="302"/>
      <c r="F403" s="302"/>
      <c r="G403" s="302"/>
      <c r="H403" s="166"/>
      <c r="I403" s="301"/>
      <c r="J403" s="318" t="e">
        <f t="shared" ref="J403:J405" si="503">I403/H403</f>
        <v>#DIV/0!</v>
      </c>
      <c r="K403" s="302"/>
      <c r="L403" s="224" t="e">
        <f t="shared" ref="L403:L405" si="504">K403/H403</f>
        <v>#DIV/0!</v>
      </c>
      <c r="M403" s="318" t="e">
        <f t="shared" ref="M403:M405" si="505">K403/I403</f>
        <v>#DIV/0!</v>
      </c>
      <c r="N403" s="302"/>
      <c r="O403" s="302">
        <f t="shared" si="498"/>
        <v>0</v>
      </c>
      <c r="P403" s="224" t="e">
        <f t="shared" si="472"/>
        <v>#DIV/0!</v>
      </c>
      <c r="Q403" s="17" t="e">
        <f>D403+H403-N403-#REF!</f>
        <v>#REF!</v>
      </c>
      <c r="R403" s="302">
        <f t="shared" si="473"/>
        <v>0</v>
      </c>
      <c r="S403" s="396"/>
    </row>
    <row r="404" spans="1:19" s="59" customFormat="1" ht="30.75" customHeight="1" x14ac:dyDescent="0.25">
      <c r="A404" s="176"/>
      <c r="B404" s="370" t="s">
        <v>8</v>
      </c>
      <c r="C404" s="370"/>
      <c r="D404" s="303"/>
      <c r="E404" s="303"/>
      <c r="F404" s="303"/>
      <c r="G404" s="51">
        <v>323</v>
      </c>
      <c r="H404" s="51">
        <v>323</v>
      </c>
      <c r="I404" s="51">
        <v>323</v>
      </c>
      <c r="J404" s="306">
        <f t="shared" si="503"/>
        <v>1</v>
      </c>
      <c r="K404" s="303"/>
      <c r="L404" s="224">
        <f t="shared" si="504"/>
        <v>0</v>
      </c>
      <c r="M404" s="318">
        <f t="shared" si="505"/>
        <v>0</v>
      </c>
      <c r="N404" s="303">
        <f>323-10.73</f>
        <v>312.27</v>
      </c>
      <c r="O404" s="303">
        <f t="shared" si="498"/>
        <v>10.73</v>
      </c>
      <c r="P404" s="218">
        <f t="shared" si="472"/>
        <v>0.97</v>
      </c>
      <c r="Q404" s="17" t="e">
        <f>D404+H404-N404-#REF!</f>
        <v>#REF!</v>
      </c>
      <c r="R404" s="303">
        <f t="shared" si="473"/>
        <v>323</v>
      </c>
      <c r="S404" s="396"/>
    </row>
    <row r="405" spans="1:19" s="59" customFormat="1" ht="30.75" customHeight="1" x14ac:dyDescent="0.25">
      <c r="A405" s="176"/>
      <c r="B405" s="370" t="s">
        <v>21</v>
      </c>
      <c r="C405" s="370"/>
      <c r="D405" s="303"/>
      <c r="E405" s="303"/>
      <c r="F405" s="303"/>
      <c r="G405" s="303">
        <v>700</v>
      </c>
      <c r="H405" s="303">
        <v>700</v>
      </c>
      <c r="I405" s="303"/>
      <c r="J405" s="173">
        <f t="shared" si="503"/>
        <v>0</v>
      </c>
      <c r="K405" s="303"/>
      <c r="L405" s="164">
        <f t="shared" si="504"/>
        <v>0</v>
      </c>
      <c r="M405" s="318" t="e">
        <f t="shared" si="505"/>
        <v>#DIV/0!</v>
      </c>
      <c r="N405" s="303">
        <f>H405</f>
        <v>700</v>
      </c>
      <c r="O405" s="303">
        <f t="shared" si="498"/>
        <v>0</v>
      </c>
      <c r="P405" s="164">
        <f t="shared" si="472"/>
        <v>1</v>
      </c>
      <c r="Q405" s="17" t="e">
        <f>D405+H405-N405-#REF!</f>
        <v>#REF!</v>
      </c>
      <c r="R405" s="303">
        <f t="shared" si="473"/>
        <v>0</v>
      </c>
      <c r="S405" s="396"/>
    </row>
    <row r="406" spans="1:19" s="59" customFormat="1" ht="30.75" customHeight="1" x14ac:dyDescent="0.25">
      <c r="A406" s="176"/>
      <c r="B406" s="370" t="s">
        <v>24</v>
      </c>
      <c r="C406" s="370"/>
      <c r="D406" s="303"/>
      <c r="E406" s="303"/>
      <c r="F406" s="303"/>
      <c r="G406" s="303"/>
      <c r="H406" s="303"/>
      <c r="I406" s="300"/>
      <c r="J406" s="318" t="e">
        <f>I406/H406</f>
        <v>#DIV/0!</v>
      </c>
      <c r="K406" s="303"/>
      <c r="L406" s="224" t="e">
        <f>K406/H406</f>
        <v>#DIV/0!</v>
      </c>
      <c r="M406" s="318" t="e">
        <f>K406/I406</f>
        <v>#DIV/0!</v>
      </c>
      <c r="N406" s="303">
        <f>H406</f>
        <v>0</v>
      </c>
      <c r="O406" s="303">
        <f t="shared" si="498"/>
        <v>0</v>
      </c>
      <c r="P406" s="224" t="e">
        <f t="shared" si="472"/>
        <v>#DIV/0!</v>
      </c>
      <c r="Q406" s="17" t="e">
        <f>D406+H406-N406-#REF!</f>
        <v>#REF!</v>
      </c>
      <c r="R406" s="303">
        <f t="shared" si="473"/>
        <v>0</v>
      </c>
      <c r="S406" s="396"/>
    </row>
    <row r="407" spans="1:19" s="59" customFormat="1" ht="30.75" customHeight="1" x14ac:dyDescent="0.25">
      <c r="A407" s="177"/>
      <c r="B407" s="370" t="s">
        <v>11</v>
      </c>
      <c r="C407" s="370"/>
      <c r="D407" s="303"/>
      <c r="E407" s="303"/>
      <c r="F407" s="303"/>
      <c r="G407" s="303"/>
      <c r="H407" s="17"/>
      <c r="I407" s="300"/>
      <c r="J407" s="173"/>
      <c r="K407" s="303"/>
      <c r="L407" s="164"/>
      <c r="M407" s="173"/>
      <c r="N407" s="303"/>
      <c r="O407" s="303">
        <f t="shared" si="498"/>
        <v>0</v>
      </c>
      <c r="P407" s="163" t="e">
        <f t="shared" si="472"/>
        <v>#DIV/0!</v>
      </c>
      <c r="Q407" s="17" t="e">
        <f>D407+H407-N407-#REF!</f>
        <v>#REF!</v>
      </c>
      <c r="R407" s="303">
        <f t="shared" si="473"/>
        <v>0</v>
      </c>
      <c r="S407" s="397"/>
    </row>
    <row r="408" spans="1:19" s="57" customFormat="1" ht="201.75" customHeight="1" x14ac:dyDescent="0.25">
      <c r="A408" s="175" t="s">
        <v>179</v>
      </c>
      <c r="B408" s="357" t="s">
        <v>184</v>
      </c>
      <c r="C408" s="191" t="s">
        <v>17</v>
      </c>
      <c r="D408" s="50"/>
      <c r="E408" s="50"/>
      <c r="F408" s="50"/>
      <c r="G408" s="50">
        <f>SUM(G409:G413)</f>
        <v>4665.8999999999996</v>
      </c>
      <c r="H408" s="50">
        <f>SUM(H409:H413)</f>
        <v>4665.8999999999996</v>
      </c>
      <c r="I408" s="235">
        <f>SUM(I409:I413)</f>
        <v>4213.5</v>
      </c>
      <c r="J408" s="162">
        <f>I408/H408</f>
        <v>0.9</v>
      </c>
      <c r="K408" s="50">
        <f>SUM(K409:K413)</f>
        <v>2292.5100000000002</v>
      </c>
      <c r="L408" s="162">
        <f>K408/H408</f>
        <v>0.49</v>
      </c>
      <c r="M408" s="162">
        <f>K408/I408</f>
        <v>0.54</v>
      </c>
      <c r="N408" s="50">
        <f>SUM(N409:N413)</f>
        <v>4665.8999999999996</v>
      </c>
      <c r="O408" s="50">
        <f t="shared" si="498"/>
        <v>0</v>
      </c>
      <c r="P408" s="162">
        <f t="shared" si="472"/>
        <v>1</v>
      </c>
      <c r="Q408" s="50" t="e">
        <f>D408+H408-N408-#REF!</f>
        <v>#REF!</v>
      </c>
      <c r="R408" s="50">
        <f t="shared" si="473"/>
        <v>1920.99</v>
      </c>
      <c r="S408" s="395" t="s">
        <v>381</v>
      </c>
    </row>
    <row r="409" spans="1:19" s="59" customFormat="1" x14ac:dyDescent="0.25">
      <c r="A409" s="176"/>
      <c r="B409" s="295" t="s">
        <v>181</v>
      </c>
      <c r="C409" s="295"/>
      <c r="D409" s="289"/>
      <c r="E409" s="289"/>
      <c r="F409" s="289"/>
      <c r="G409" s="289">
        <f>G415+G421+G427+G433+G439+G445+G451+G457+G463</f>
        <v>0</v>
      </c>
      <c r="H409" s="289">
        <f t="shared" ref="H409:I409" si="506">H415+H421+H427+H433+H439+H445+H451+H457+H463</f>
        <v>0</v>
      </c>
      <c r="I409" s="289">
        <f t="shared" si="506"/>
        <v>0</v>
      </c>
      <c r="J409" s="172" t="e">
        <f t="shared" ref="J409:J413" si="507">I409/H409</f>
        <v>#DIV/0!</v>
      </c>
      <c r="K409" s="289">
        <f t="shared" ref="K409:K413" si="508">K415+K421+K427+K433+K439+K445+K451+K457+K463</f>
        <v>0</v>
      </c>
      <c r="L409" s="163" t="e">
        <f t="shared" ref="L409:L413" si="509">K409/H409</f>
        <v>#DIV/0!</v>
      </c>
      <c r="M409" s="172" t="e">
        <f t="shared" ref="M409:M413" si="510">K409/I409</f>
        <v>#DIV/0!</v>
      </c>
      <c r="N409" s="289">
        <f t="shared" ref="N409:N410" si="511">N415+N421+N427+N433+N439+N445+N451+N457+N463</f>
        <v>0</v>
      </c>
      <c r="O409" s="289">
        <f t="shared" si="498"/>
        <v>0</v>
      </c>
      <c r="P409" s="163" t="e">
        <f t="shared" si="472"/>
        <v>#DIV/0!</v>
      </c>
      <c r="Q409" s="17" t="e">
        <f>D409+H409-N409-#REF!</f>
        <v>#REF!</v>
      </c>
      <c r="R409" s="289">
        <f t="shared" si="473"/>
        <v>0</v>
      </c>
      <c r="S409" s="396"/>
    </row>
    <row r="410" spans="1:19" s="59" customFormat="1" x14ac:dyDescent="0.25">
      <c r="A410" s="176"/>
      <c r="B410" s="273" t="s">
        <v>8</v>
      </c>
      <c r="C410" s="273"/>
      <c r="D410" s="291"/>
      <c r="E410" s="291"/>
      <c r="F410" s="291"/>
      <c r="G410" s="289">
        <f t="shared" ref="G410:K413" si="512">G416+G422+G428+G434+G440+G446+G452+G458+G464</f>
        <v>3165.9</v>
      </c>
      <c r="H410" s="289">
        <f t="shared" si="512"/>
        <v>3165.9</v>
      </c>
      <c r="I410" s="289">
        <f t="shared" si="512"/>
        <v>3165.9</v>
      </c>
      <c r="J410" s="173">
        <f t="shared" si="507"/>
        <v>1</v>
      </c>
      <c r="K410" s="289">
        <f t="shared" si="512"/>
        <v>1244.9100000000001</v>
      </c>
      <c r="L410" s="164">
        <f t="shared" ref="L410" si="513">K410/H410</f>
        <v>0.39</v>
      </c>
      <c r="M410" s="173">
        <f t="shared" ref="M410" si="514">K410/I410</f>
        <v>0.39</v>
      </c>
      <c r="N410" s="289">
        <f t="shared" si="511"/>
        <v>3165.9</v>
      </c>
      <c r="O410" s="361">
        <f t="shared" si="498"/>
        <v>0</v>
      </c>
      <c r="P410" s="164">
        <f t="shared" si="472"/>
        <v>1</v>
      </c>
      <c r="Q410" s="17" t="e">
        <f>D410+H410-N410-#REF!</f>
        <v>#REF!</v>
      </c>
      <c r="R410" s="291">
        <f t="shared" si="473"/>
        <v>1920.99</v>
      </c>
      <c r="S410" s="396"/>
    </row>
    <row r="411" spans="1:19" s="59" customFormat="1" x14ac:dyDescent="0.25">
      <c r="A411" s="176"/>
      <c r="B411" s="273" t="s">
        <v>21</v>
      </c>
      <c r="C411" s="273"/>
      <c r="D411" s="291"/>
      <c r="E411" s="291"/>
      <c r="F411" s="291"/>
      <c r="G411" s="289">
        <f t="shared" si="512"/>
        <v>1500</v>
      </c>
      <c r="H411" s="289">
        <f t="shared" si="512"/>
        <v>1500</v>
      </c>
      <c r="I411" s="289">
        <f t="shared" si="512"/>
        <v>1047.5999999999999</v>
      </c>
      <c r="J411" s="173">
        <f t="shared" si="507"/>
        <v>0.7</v>
      </c>
      <c r="K411" s="289">
        <f t="shared" si="512"/>
        <v>1047.5999999999999</v>
      </c>
      <c r="L411" s="164">
        <f t="shared" si="509"/>
        <v>0.7</v>
      </c>
      <c r="M411" s="173">
        <f t="shared" si="510"/>
        <v>1</v>
      </c>
      <c r="N411" s="289">
        <f t="shared" ref="N411" si="515">N417+N423+N429+N435+N441+N447+N453+N459+N465</f>
        <v>1500</v>
      </c>
      <c r="O411" s="289">
        <f t="shared" si="498"/>
        <v>0</v>
      </c>
      <c r="P411" s="164">
        <f t="shared" si="472"/>
        <v>1</v>
      </c>
      <c r="Q411" s="17" t="e">
        <f>D411+H411-N411-#REF!</f>
        <v>#REF!</v>
      </c>
      <c r="R411" s="291">
        <f t="shared" si="473"/>
        <v>0</v>
      </c>
      <c r="S411" s="396"/>
    </row>
    <row r="412" spans="1:19" s="59" customFormat="1" x14ac:dyDescent="0.25">
      <c r="A412" s="176"/>
      <c r="B412" s="273" t="s">
        <v>24</v>
      </c>
      <c r="C412" s="273"/>
      <c r="D412" s="291"/>
      <c r="E412" s="291"/>
      <c r="F412" s="291"/>
      <c r="G412" s="289">
        <f t="shared" si="512"/>
        <v>0</v>
      </c>
      <c r="H412" s="289">
        <f t="shared" si="512"/>
        <v>0</v>
      </c>
      <c r="I412" s="289">
        <f t="shared" si="512"/>
        <v>0</v>
      </c>
      <c r="J412" s="172" t="e">
        <f t="shared" si="507"/>
        <v>#DIV/0!</v>
      </c>
      <c r="K412" s="289">
        <f t="shared" si="508"/>
        <v>0</v>
      </c>
      <c r="L412" s="163" t="e">
        <f t="shared" si="509"/>
        <v>#DIV/0!</v>
      </c>
      <c r="M412" s="172" t="e">
        <f t="shared" si="510"/>
        <v>#DIV/0!</v>
      </c>
      <c r="N412" s="289">
        <f t="shared" ref="N412" si="516">N418+N424+N430+N436+N442+N448+N454+N460+N466</f>
        <v>0</v>
      </c>
      <c r="O412" s="289">
        <f t="shared" si="498"/>
        <v>0</v>
      </c>
      <c r="P412" s="163" t="e">
        <f t="shared" si="472"/>
        <v>#DIV/0!</v>
      </c>
      <c r="Q412" s="17" t="e">
        <f>D412+H412-N412-#REF!</f>
        <v>#REF!</v>
      </c>
      <c r="R412" s="291">
        <f t="shared" si="473"/>
        <v>0</v>
      </c>
      <c r="S412" s="396"/>
    </row>
    <row r="413" spans="1:19" s="59" customFormat="1" ht="40.5" customHeight="1" x14ac:dyDescent="0.25">
      <c r="A413" s="177"/>
      <c r="B413" s="273" t="s">
        <v>11</v>
      </c>
      <c r="C413" s="273"/>
      <c r="D413" s="291"/>
      <c r="E413" s="291"/>
      <c r="F413" s="291"/>
      <c r="G413" s="289">
        <f t="shared" si="512"/>
        <v>0</v>
      </c>
      <c r="H413" s="289">
        <f t="shared" si="512"/>
        <v>0</v>
      </c>
      <c r="I413" s="289">
        <f t="shared" si="512"/>
        <v>0</v>
      </c>
      <c r="J413" s="172" t="e">
        <f t="shared" si="507"/>
        <v>#DIV/0!</v>
      </c>
      <c r="K413" s="289">
        <f t="shared" si="508"/>
        <v>0</v>
      </c>
      <c r="L413" s="163" t="e">
        <f t="shared" si="509"/>
        <v>#DIV/0!</v>
      </c>
      <c r="M413" s="172" t="e">
        <f t="shared" si="510"/>
        <v>#DIV/0!</v>
      </c>
      <c r="N413" s="289">
        <f t="shared" ref="N413" si="517">N419+N425+N431+N437+N443+N449+N455+N461+N467</f>
        <v>0</v>
      </c>
      <c r="O413" s="289">
        <f t="shared" si="498"/>
        <v>0</v>
      </c>
      <c r="P413" s="163" t="e">
        <f t="shared" si="472"/>
        <v>#DIV/0!</v>
      </c>
      <c r="Q413" s="17" t="e">
        <f>D413+H413-N413-#REF!</f>
        <v>#REF!</v>
      </c>
      <c r="R413" s="291">
        <f t="shared" si="473"/>
        <v>0</v>
      </c>
      <c r="S413" s="397"/>
    </row>
    <row r="414" spans="1:19" s="57" customFormat="1" ht="87.75" customHeight="1" x14ac:dyDescent="0.25">
      <c r="A414" s="175" t="s">
        <v>246</v>
      </c>
      <c r="B414" s="357" t="s">
        <v>185</v>
      </c>
      <c r="C414" s="226" t="s">
        <v>17</v>
      </c>
      <c r="D414" s="50"/>
      <c r="E414" s="50"/>
      <c r="F414" s="50"/>
      <c r="G414" s="50">
        <f>SUM(G415:G419)</f>
        <v>413.6</v>
      </c>
      <c r="H414" s="50">
        <f>SUM(H415:H419)</f>
        <v>413.6</v>
      </c>
      <c r="I414" s="235">
        <f>SUM(I415:I419)</f>
        <v>313.60000000000002</v>
      </c>
      <c r="J414" s="162">
        <f>I414/H414</f>
        <v>0.76</v>
      </c>
      <c r="K414" s="50">
        <f>SUM(K415:K419)</f>
        <v>0</v>
      </c>
      <c r="L414" s="162">
        <f>K414/H414</f>
        <v>0</v>
      </c>
      <c r="M414" s="339">
        <f>K414/I414</f>
        <v>0</v>
      </c>
      <c r="N414" s="50">
        <f>SUM(N415:N419)</f>
        <v>413.6</v>
      </c>
      <c r="O414" s="50">
        <f t="shared" si="498"/>
        <v>0</v>
      </c>
      <c r="P414" s="162">
        <f t="shared" si="472"/>
        <v>1</v>
      </c>
      <c r="Q414" s="50" t="e">
        <f>D414+H414-N414-#REF!</f>
        <v>#REF!</v>
      </c>
      <c r="R414" s="50">
        <f t="shared" si="473"/>
        <v>313.60000000000002</v>
      </c>
      <c r="S414" s="362"/>
    </row>
    <row r="415" spans="1:19" s="59" customFormat="1" x14ac:dyDescent="0.25">
      <c r="A415" s="325"/>
      <c r="B415" s="295" t="s">
        <v>181</v>
      </c>
      <c r="C415" s="295"/>
      <c r="D415" s="289"/>
      <c r="E415" s="289"/>
      <c r="F415" s="289"/>
      <c r="G415" s="289"/>
      <c r="H415" s="166"/>
      <c r="I415" s="297"/>
      <c r="J415" s="318" t="e">
        <f t="shared" ref="J415:J417" si="518">I415/H415</f>
        <v>#DIV/0!</v>
      </c>
      <c r="K415" s="289"/>
      <c r="L415" s="224" t="e">
        <f t="shared" ref="L415:L417" si="519">K415/H415</f>
        <v>#DIV/0!</v>
      </c>
      <c r="M415" s="318" t="e">
        <f t="shared" ref="M415:M417" si="520">K415/I415</f>
        <v>#DIV/0!</v>
      </c>
      <c r="N415" s="289"/>
      <c r="O415" s="289">
        <f t="shared" si="498"/>
        <v>0</v>
      </c>
      <c r="P415" s="224" t="e">
        <f t="shared" si="472"/>
        <v>#DIV/0!</v>
      </c>
      <c r="Q415" s="17" t="e">
        <f>D415+H415-N415-#REF!</f>
        <v>#REF!</v>
      </c>
      <c r="R415" s="289">
        <f t="shared" si="473"/>
        <v>0</v>
      </c>
      <c r="S415" s="287"/>
    </row>
    <row r="416" spans="1:19" s="59" customFormat="1" x14ac:dyDescent="0.25">
      <c r="A416" s="325"/>
      <c r="B416" s="273" t="s">
        <v>8</v>
      </c>
      <c r="C416" s="273"/>
      <c r="D416" s="291"/>
      <c r="E416" s="291"/>
      <c r="F416" s="291"/>
      <c r="G416" s="51">
        <v>313.60000000000002</v>
      </c>
      <c r="H416" s="51">
        <v>313.60000000000002</v>
      </c>
      <c r="I416" s="51">
        <v>313.60000000000002</v>
      </c>
      <c r="J416" s="306">
        <f t="shared" si="518"/>
        <v>1</v>
      </c>
      <c r="K416" s="291"/>
      <c r="L416" s="224">
        <f t="shared" si="519"/>
        <v>0</v>
      </c>
      <c r="M416" s="318">
        <f t="shared" si="520"/>
        <v>0</v>
      </c>
      <c r="N416" s="291">
        <f>H416</f>
        <v>313.60000000000002</v>
      </c>
      <c r="O416" s="291">
        <f t="shared" si="498"/>
        <v>0</v>
      </c>
      <c r="P416" s="218">
        <f t="shared" si="472"/>
        <v>1</v>
      </c>
      <c r="Q416" s="17" t="e">
        <f>D416+H416-N416-#REF!</f>
        <v>#REF!</v>
      </c>
      <c r="R416" s="291">
        <f t="shared" si="473"/>
        <v>313.60000000000002</v>
      </c>
      <c r="S416" s="287"/>
    </row>
    <row r="417" spans="1:19" s="59" customFormat="1" x14ac:dyDescent="0.25">
      <c r="A417" s="325"/>
      <c r="B417" s="273" t="s">
        <v>21</v>
      </c>
      <c r="C417" s="273"/>
      <c r="D417" s="291"/>
      <c r="E417" s="291"/>
      <c r="F417" s="291"/>
      <c r="G417" s="291">
        <v>100</v>
      </c>
      <c r="H417" s="291">
        <v>100</v>
      </c>
      <c r="I417" s="291"/>
      <c r="J417" s="173">
        <f t="shared" si="518"/>
        <v>0</v>
      </c>
      <c r="K417" s="291"/>
      <c r="L417" s="164">
        <f t="shared" si="519"/>
        <v>0</v>
      </c>
      <c r="M417" s="318" t="e">
        <f t="shared" si="520"/>
        <v>#DIV/0!</v>
      </c>
      <c r="N417" s="291">
        <f>H417</f>
        <v>100</v>
      </c>
      <c r="O417" s="291">
        <f t="shared" si="498"/>
        <v>0</v>
      </c>
      <c r="P417" s="164">
        <f t="shared" si="472"/>
        <v>1</v>
      </c>
      <c r="Q417" s="17" t="e">
        <f>D417+H417-N417-#REF!</f>
        <v>#REF!</v>
      </c>
      <c r="R417" s="291">
        <f t="shared" si="473"/>
        <v>0</v>
      </c>
      <c r="S417" s="287"/>
    </row>
    <row r="418" spans="1:19" s="59" customFormat="1" x14ac:dyDescent="0.25">
      <c r="A418" s="325"/>
      <c r="B418" s="273" t="s">
        <v>24</v>
      </c>
      <c r="C418" s="273"/>
      <c r="D418" s="291"/>
      <c r="E418" s="291"/>
      <c r="F418" s="291"/>
      <c r="G418" s="291"/>
      <c r="H418" s="291"/>
      <c r="I418" s="296"/>
      <c r="J418" s="318" t="e">
        <f>I418/H418</f>
        <v>#DIV/0!</v>
      </c>
      <c r="K418" s="291"/>
      <c r="L418" s="224" t="e">
        <f>K418/H418</f>
        <v>#DIV/0!</v>
      </c>
      <c r="M418" s="318" t="e">
        <f>K418/I418</f>
        <v>#DIV/0!</v>
      </c>
      <c r="N418" s="291">
        <f>H418</f>
        <v>0</v>
      </c>
      <c r="O418" s="291">
        <f t="shared" si="498"/>
        <v>0</v>
      </c>
      <c r="P418" s="224" t="e">
        <f t="shared" si="472"/>
        <v>#DIV/0!</v>
      </c>
      <c r="Q418" s="17" t="e">
        <f>D418+H418-N418-#REF!</f>
        <v>#REF!</v>
      </c>
      <c r="R418" s="291">
        <f t="shared" si="473"/>
        <v>0</v>
      </c>
      <c r="S418" s="287"/>
    </row>
    <row r="419" spans="1:19" s="59" customFormat="1" x14ac:dyDescent="0.25">
      <c r="A419" s="328"/>
      <c r="B419" s="273" t="s">
        <v>11</v>
      </c>
      <c r="C419" s="273"/>
      <c r="D419" s="291"/>
      <c r="E419" s="291"/>
      <c r="F419" s="291"/>
      <c r="G419" s="291"/>
      <c r="H419" s="17"/>
      <c r="I419" s="296"/>
      <c r="J419" s="173"/>
      <c r="K419" s="291"/>
      <c r="L419" s="164"/>
      <c r="M419" s="173"/>
      <c r="N419" s="291"/>
      <c r="O419" s="291">
        <f t="shared" si="498"/>
        <v>0</v>
      </c>
      <c r="P419" s="163" t="e">
        <f t="shared" si="472"/>
        <v>#DIV/0!</v>
      </c>
      <c r="Q419" s="17" t="e">
        <f>D419+H419-N419-#REF!</f>
        <v>#REF!</v>
      </c>
      <c r="R419" s="291">
        <f t="shared" si="473"/>
        <v>0</v>
      </c>
      <c r="S419" s="288"/>
    </row>
    <row r="420" spans="1:19" s="57" customFormat="1" ht="153.75" customHeight="1" x14ac:dyDescent="0.25">
      <c r="A420" s="175" t="s">
        <v>247</v>
      </c>
      <c r="B420" s="357" t="s">
        <v>186</v>
      </c>
      <c r="C420" s="226" t="s">
        <v>17</v>
      </c>
      <c r="D420" s="50"/>
      <c r="E420" s="50"/>
      <c r="F420" s="50"/>
      <c r="G420" s="50">
        <f>SUM(G421:G425)</f>
        <v>848.8</v>
      </c>
      <c r="H420" s="50">
        <f>SUM(H421:H425)</f>
        <v>848.8</v>
      </c>
      <c r="I420" s="235">
        <f>SUM(I421:I425)</f>
        <v>848.8</v>
      </c>
      <c r="J420" s="162">
        <f>I420/H420</f>
        <v>1</v>
      </c>
      <c r="K420" s="50">
        <f>SUM(K421:K425)</f>
        <v>848.8</v>
      </c>
      <c r="L420" s="162">
        <f>K420/H420</f>
        <v>1</v>
      </c>
      <c r="M420" s="162">
        <f>K420/I420</f>
        <v>1</v>
      </c>
      <c r="N420" s="50">
        <f>SUM(N421:N425)</f>
        <v>848.8</v>
      </c>
      <c r="O420" s="50">
        <f t="shared" si="498"/>
        <v>0</v>
      </c>
      <c r="P420" s="162">
        <f t="shared" si="472"/>
        <v>1</v>
      </c>
      <c r="Q420" s="50" t="e">
        <f>D420+H420-N420-#REF!</f>
        <v>#REF!</v>
      </c>
      <c r="R420" s="50">
        <f t="shared" si="473"/>
        <v>0</v>
      </c>
      <c r="S420" s="292" t="s">
        <v>409</v>
      </c>
    </row>
    <row r="421" spans="1:19" s="59" customFormat="1" x14ac:dyDescent="0.25">
      <c r="A421" s="325"/>
      <c r="B421" s="295" t="s">
        <v>181</v>
      </c>
      <c r="C421" s="295"/>
      <c r="D421" s="289"/>
      <c r="E421" s="289"/>
      <c r="F421" s="289"/>
      <c r="G421" s="289"/>
      <c r="H421" s="166"/>
      <c r="I421" s="297"/>
      <c r="J421" s="363" t="e">
        <f t="shared" ref="J421:J423" si="521">I421/H421</f>
        <v>#DIV/0!</v>
      </c>
      <c r="K421" s="289"/>
      <c r="L421" s="219" t="e">
        <f t="shared" ref="L421:L423" si="522">K421/H421</f>
        <v>#DIV/0!</v>
      </c>
      <c r="M421" s="363" t="e">
        <f t="shared" ref="M421:M423" si="523">K421/I421</f>
        <v>#DIV/0!</v>
      </c>
      <c r="N421" s="289"/>
      <c r="O421" s="289">
        <f t="shared" si="498"/>
        <v>0</v>
      </c>
      <c r="P421" s="219" t="e">
        <f t="shared" si="472"/>
        <v>#DIV/0!</v>
      </c>
      <c r="Q421" s="166" t="e">
        <f>D421+H421-N421-#REF!</f>
        <v>#REF!</v>
      </c>
      <c r="R421" s="289">
        <f t="shared" si="473"/>
        <v>0</v>
      </c>
      <c r="S421" s="287"/>
    </row>
    <row r="422" spans="1:19" s="59" customFormat="1" x14ac:dyDescent="0.25">
      <c r="A422" s="325"/>
      <c r="B422" s="273" t="s">
        <v>8</v>
      </c>
      <c r="C422" s="273"/>
      <c r="D422" s="291"/>
      <c r="E422" s="291"/>
      <c r="F422" s="291"/>
      <c r="G422" s="51">
        <v>258.8</v>
      </c>
      <c r="H422" s="51">
        <v>258.8</v>
      </c>
      <c r="I422" s="51">
        <v>258.8</v>
      </c>
      <c r="J422" s="306">
        <f t="shared" si="521"/>
        <v>1</v>
      </c>
      <c r="K422" s="51">
        <v>258.8</v>
      </c>
      <c r="L422" s="218">
        <f t="shared" si="522"/>
        <v>1</v>
      </c>
      <c r="M422" s="306">
        <f t="shared" si="523"/>
        <v>1</v>
      </c>
      <c r="N422" s="291">
        <f>H422</f>
        <v>258.8</v>
      </c>
      <c r="O422" s="291">
        <f t="shared" si="498"/>
        <v>0</v>
      </c>
      <c r="P422" s="218">
        <f t="shared" si="472"/>
        <v>1</v>
      </c>
      <c r="Q422" s="17" t="e">
        <f>D422+H422-N422-#REF!</f>
        <v>#REF!</v>
      </c>
      <c r="R422" s="291">
        <f t="shared" si="473"/>
        <v>0</v>
      </c>
      <c r="S422" s="287"/>
    </row>
    <row r="423" spans="1:19" s="59" customFormat="1" x14ac:dyDescent="0.25">
      <c r="A423" s="325"/>
      <c r="B423" s="273" t="s">
        <v>21</v>
      </c>
      <c r="C423" s="273"/>
      <c r="D423" s="291"/>
      <c r="E423" s="291"/>
      <c r="F423" s="291"/>
      <c r="G423" s="291">
        <v>590</v>
      </c>
      <c r="H423" s="291">
        <v>590</v>
      </c>
      <c r="I423" s="296">
        <v>590</v>
      </c>
      <c r="J423" s="173">
        <f t="shared" si="521"/>
        <v>1</v>
      </c>
      <c r="K423" s="291">
        <v>590</v>
      </c>
      <c r="L423" s="164">
        <f t="shared" si="522"/>
        <v>1</v>
      </c>
      <c r="M423" s="306">
        <f t="shared" si="523"/>
        <v>1</v>
      </c>
      <c r="N423" s="291">
        <f>H423</f>
        <v>590</v>
      </c>
      <c r="O423" s="291">
        <f t="shared" si="498"/>
        <v>0</v>
      </c>
      <c r="P423" s="164">
        <f t="shared" si="472"/>
        <v>1</v>
      </c>
      <c r="Q423" s="17" t="e">
        <f>D423+H423-N423-#REF!</f>
        <v>#REF!</v>
      </c>
      <c r="R423" s="291">
        <f t="shared" si="473"/>
        <v>0</v>
      </c>
      <c r="S423" s="287"/>
    </row>
    <row r="424" spans="1:19" s="59" customFormat="1" x14ac:dyDescent="0.25">
      <c r="A424" s="325"/>
      <c r="B424" s="273" t="s">
        <v>24</v>
      </c>
      <c r="C424" s="273"/>
      <c r="D424" s="291"/>
      <c r="E424" s="291"/>
      <c r="F424" s="291"/>
      <c r="G424" s="291"/>
      <c r="H424" s="291"/>
      <c r="I424" s="296"/>
      <c r="J424" s="318" t="e">
        <f>I424/H424</f>
        <v>#DIV/0!</v>
      </c>
      <c r="K424" s="291"/>
      <c r="L424" s="224" t="e">
        <f>K424/H424</f>
        <v>#DIV/0!</v>
      </c>
      <c r="M424" s="318" t="e">
        <f>K424/I424</f>
        <v>#DIV/0!</v>
      </c>
      <c r="N424" s="291">
        <f>H424</f>
        <v>0</v>
      </c>
      <c r="O424" s="291">
        <f t="shared" si="498"/>
        <v>0</v>
      </c>
      <c r="P424" s="224" t="e">
        <f t="shared" si="472"/>
        <v>#DIV/0!</v>
      </c>
      <c r="Q424" s="17" t="e">
        <f>D424+H424-N424-#REF!</f>
        <v>#REF!</v>
      </c>
      <c r="R424" s="291">
        <f t="shared" si="473"/>
        <v>0</v>
      </c>
      <c r="S424" s="287"/>
    </row>
    <row r="425" spans="1:19" s="59" customFormat="1" x14ac:dyDescent="0.25">
      <c r="A425" s="328"/>
      <c r="B425" s="273" t="s">
        <v>11</v>
      </c>
      <c r="C425" s="273"/>
      <c r="D425" s="291"/>
      <c r="E425" s="291"/>
      <c r="F425" s="291"/>
      <c r="G425" s="291"/>
      <c r="H425" s="17"/>
      <c r="I425" s="296"/>
      <c r="J425" s="173"/>
      <c r="K425" s="291"/>
      <c r="L425" s="164"/>
      <c r="M425" s="173"/>
      <c r="N425" s="291"/>
      <c r="O425" s="291">
        <f t="shared" si="498"/>
        <v>0</v>
      </c>
      <c r="P425" s="163" t="e">
        <f t="shared" si="472"/>
        <v>#DIV/0!</v>
      </c>
      <c r="Q425" s="17" t="e">
        <f>D425+H425-N425-#REF!</f>
        <v>#REF!</v>
      </c>
      <c r="R425" s="291">
        <f t="shared" si="473"/>
        <v>0</v>
      </c>
      <c r="S425" s="288"/>
    </row>
    <row r="426" spans="1:19" s="57" customFormat="1" ht="69.75" x14ac:dyDescent="0.25">
      <c r="A426" s="175" t="s">
        <v>248</v>
      </c>
      <c r="B426" s="357" t="s">
        <v>187</v>
      </c>
      <c r="C426" s="226" t="s">
        <v>17</v>
      </c>
      <c r="D426" s="50"/>
      <c r="E426" s="50"/>
      <c r="F426" s="50"/>
      <c r="G426" s="50">
        <f>SUM(G427:G431)</f>
        <v>91.3</v>
      </c>
      <c r="H426" s="50">
        <f>SUM(H427:H431)</f>
        <v>91.3</v>
      </c>
      <c r="I426" s="235">
        <f>SUM(I427:I431)</f>
        <v>91.3</v>
      </c>
      <c r="J426" s="162">
        <f>I426/H426</f>
        <v>1</v>
      </c>
      <c r="K426" s="50">
        <f>SUM(K427:K431)</f>
        <v>25.21</v>
      </c>
      <c r="L426" s="162">
        <f>K426/H426</f>
        <v>0.28000000000000003</v>
      </c>
      <c r="M426" s="162">
        <f>K426/I426</f>
        <v>0.28000000000000003</v>
      </c>
      <c r="N426" s="50">
        <f>SUM(N427:N431)</f>
        <v>91.3</v>
      </c>
      <c r="O426" s="50">
        <f t="shared" si="498"/>
        <v>0</v>
      </c>
      <c r="P426" s="162">
        <f t="shared" si="472"/>
        <v>1</v>
      </c>
      <c r="Q426" s="50" t="e">
        <f>D426+H426-N426-#REF!</f>
        <v>#REF!</v>
      </c>
      <c r="R426" s="50">
        <f t="shared" si="473"/>
        <v>66.09</v>
      </c>
      <c r="S426" s="362"/>
    </row>
    <row r="427" spans="1:19" s="59" customFormat="1" ht="25.5" customHeight="1" x14ac:dyDescent="0.25">
      <c r="A427" s="325"/>
      <c r="B427" s="295" t="s">
        <v>181</v>
      </c>
      <c r="C427" s="295"/>
      <c r="D427" s="289"/>
      <c r="E427" s="289"/>
      <c r="F427" s="289"/>
      <c r="G427" s="289"/>
      <c r="H427" s="166"/>
      <c r="I427" s="297"/>
      <c r="J427" s="318" t="e">
        <f t="shared" ref="J427:J429" si="524">I427/H427</f>
        <v>#DIV/0!</v>
      </c>
      <c r="K427" s="289"/>
      <c r="L427" s="224" t="e">
        <f t="shared" ref="L427:L429" si="525">K427/H427</f>
        <v>#DIV/0!</v>
      </c>
      <c r="M427" s="318" t="e">
        <f t="shared" ref="M427:M429" si="526">K427/I427</f>
        <v>#DIV/0!</v>
      </c>
      <c r="N427" s="289"/>
      <c r="O427" s="289">
        <f t="shared" si="498"/>
        <v>0</v>
      </c>
      <c r="P427" s="224" t="e">
        <f t="shared" si="472"/>
        <v>#DIV/0!</v>
      </c>
      <c r="Q427" s="17" t="e">
        <f>D427+H427-N427-#REF!</f>
        <v>#REF!</v>
      </c>
      <c r="R427" s="289">
        <f t="shared" si="473"/>
        <v>0</v>
      </c>
      <c r="S427" s="287"/>
    </row>
    <row r="428" spans="1:19" s="59" customFormat="1" ht="25.5" customHeight="1" x14ac:dyDescent="0.25">
      <c r="A428" s="325"/>
      <c r="B428" s="273" t="s">
        <v>8</v>
      </c>
      <c r="C428" s="273"/>
      <c r="D428" s="291"/>
      <c r="E428" s="291"/>
      <c r="F428" s="291"/>
      <c r="G428" s="51">
        <v>81.3</v>
      </c>
      <c r="H428" s="51">
        <v>81.3</v>
      </c>
      <c r="I428" s="51">
        <v>81.3</v>
      </c>
      <c r="J428" s="306">
        <f t="shared" si="524"/>
        <v>1</v>
      </c>
      <c r="K428" s="291">
        <v>15.21</v>
      </c>
      <c r="L428" s="218">
        <f t="shared" si="525"/>
        <v>0.19</v>
      </c>
      <c r="M428" s="306">
        <f t="shared" si="526"/>
        <v>0.19</v>
      </c>
      <c r="N428" s="291">
        <f>H428</f>
        <v>81.3</v>
      </c>
      <c r="O428" s="291">
        <f t="shared" si="498"/>
        <v>0</v>
      </c>
      <c r="P428" s="218">
        <f t="shared" si="472"/>
        <v>1</v>
      </c>
      <c r="Q428" s="17" t="e">
        <f>D428+H428-N428-#REF!</f>
        <v>#REF!</v>
      </c>
      <c r="R428" s="291">
        <f t="shared" si="473"/>
        <v>66.09</v>
      </c>
      <c r="S428" s="287"/>
    </row>
    <row r="429" spans="1:19" s="59" customFormat="1" ht="25.5" customHeight="1" x14ac:dyDescent="0.25">
      <c r="A429" s="325"/>
      <c r="B429" s="273" t="s">
        <v>21</v>
      </c>
      <c r="C429" s="273"/>
      <c r="D429" s="291"/>
      <c r="E429" s="291"/>
      <c r="F429" s="291"/>
      <c r="G429" s="291">
        <v>10</v>
      </c>
      <c r="H429" s="291">
        <v>10</v>
      </c>
      <c r="I429" s="291">
        <v>10</v>
      </c>
      <c r="J429" s="173">
        <f t="shared" si="524"/>
        <v>1</v>
      </c>
      <c r="K429" s="291">
        <v>10</v>
      </c>
      <c r="L429" s="218">
        <f t="shared" si="525"/>
        <v>1</v>
      </c>
      <c r="M429" s="306">
        <f t="shared" si="526"/>
        <v>1</v>
      </c>
      <c r="N429" s="291">
        <f>H429</f>
        <v>10</v>
      </c>
      <c r="O429" s="291">
        <f t="shared" si="498"/>
        <v>0</v>
      </c>
      <c r="P429" s="164">
        <f t="shared" si="472"/>
        <v>1</v>
      </c>
      <c r="Q429" s="17" t="e">
        <f>D429+H429-N429-#REF!</f>
        <v>#REF!</v>
      </c>
      <c r="R429" s="291">
        <f t="shared" si="473"/>
        <v>0</v>
      </c>
      <c r="S429" s="287"/>
    </row>
    <row r="430" spans="1:19" s="59" customFormat="1" ht="25.5" customHeight="1" x14ac:dyDescent="0.25">
      <c r="A430" s="325"/>
      <c r="B430" s="273" t="s">
        <v>24</v>
      </c>
      <c r="C430" s="273"/>
      <c r="D430" s="291"/>
      <c r="E430" s="291"/>
      <c r="F430" s="291"/>
      <c r="G430" s="291"/>
      <c r="H430" s="291"/>
      <c r="I430" s="296"/>
      <c r="J430" s="318" t="e">
        <f>I430/H430</f>
        <v>#DIV/0!</v>
      </c>
      <c r="K430" s="291"/>
      <c r="L430" s="224" t="e">
        <f>K430/H430</f>
        <v>#DIV/0!</v>
      </c>
      <c r="M430" s="318" t="e">
        <f>K430/I430</f>
        <v>#DIV/0!</v>
      </c>
      <c r="N430" s="291">
        <f>H430</f>
        <v>0</v>
      </c>
      <c r="O430" s="291">
        <f t="shared" si="498"/>
        <v>0</v>
      </c>
      <c r="P430" s="224" t="e">
        <f t="shared" si="472"/>
        <v>#DIV/0!</v>
      </c>
      <c r="Q430" s="17" t="e">
        <f>D430+H430-N430-#REF!</f>
        <v>#REF!</v>
      </c>
      <c r="R430" s="291">
        <f t="shared" si="473"/>
        <v>0</v>
      </c>
      <c r="S430" s="287"/>
    </row>
    <row r="431" spans="1:19" s="59" customFormat="1" ht="25.5" customHeight="1" x14ac:dyDescent="0.25">
      <c r="A431" s="328"/>
      <c r="B431" s="273" t="s">
        <v>11</v>
      </c>
      <c r="C431" s="273"/>
      <c r="D431" s="291"/>
      <c r="E431" s="291"/>
      <c r="F431" s="291"/>
      <c r="G431" s="291"/>
      <c r="H431" s="17"/>
      <c r="I431" s="296"/>
      <c r="J431" s="173"/>
      <c r="K431" s="291"/>
      <c r="L431" s="164"/>
      <c r="M431" s="173"/>
      <c r="N431" s="291"/>
      <c r="O431" s="291">
        <f t="shared" si="498"/>
        <v>0</v>
      </c>
      <c r="P431" s="163" t="e">
        <f t="shared" si="472"/>
        <v>#DIV/0!</v>
      </c>
      <c r="Q431" s="17" t="e">
        <f>D431+H431-N431-#REF!</f>
        <v>#REF!</v>
      </c>
      <c r="R431" s="291">
        <f t="shared" si="473"/>
        <v>0</v>
      </c>
      <c r="S431" s="288"/>
    </row>
    <row r="432" spans="1:19" s="57" customFormat="1" ht="100.5" customHeight="1" x14ac:dyDescent="0.25">
      <c r="A432" s="175" t="s">
        <v>249</v>
      </c>
      <c r="B432" s="357" t="s">
        <v>188</v>
      </c>
      <c r="C432" s="226" t="s">
        <v>17</v>
      </c>
      <c r="D432" s="50"/>
      <c r="E432" s="50"/>
      <c r="F432" s="50"/>
      <c r="G432" s="50">
        <f>SUM(G433:G437)</f>
        <v>147.4</v>
      </c>
      <c r="H432" s="50">
        <f>SUM(H433:H437)</f>
        <v>147.4</v>
      </c>
      <c r="I432" s="235">
        <f>SUM(I433:I437)</f>
        <v>147.4</v>
      </c>
      <c r="J432" s="162">
        <f>I432/H432</f>
        <v>1</v>
      </c>
      <c r="K432" s="50">
        <f>SUM(K433:K437)</f>
        <v>147.4</v>
      </c>
      <c r="L432" s="162">
        <f>K432/H432</f>
        <v>1</v>
      </c>
      <c r="M432" s="162">
        <f>K432/I432</f>
        <v>1</v>
      </c>
      <c r="N432" s="50">
        <f>SUM(N433:N437)</f>
        <v>147.4</v>
      </c>
      <c r="O432" s="50">
        <f t="shared" si="498"/>
        <v>0</v>
      </c>
      <c r="P432" s="162">
        <f t="shared" si="472"/>
        <v>1</v>
      </c>
      <c r="Q432" s="50" t="e">
        <f>D432+H432-N432-#REF!</f>
        <v>#REF!</v>
      </c>
      <c r="R432" s="50">
        <f t="shared" si="473"/>
        <v>0</v>
      </c>
      <c r="S432" s="292" t="s">
        <v>409</v>
      </c>
    </row>
    <row r="433" spans="1:19" s="59" customFormat="1" ht="32.25" customHeight="1" x14ac:dyDescent="0.25">
      <c r="A433" s="325"/>
      <c r="B433" s="295" t="s">
        <v>181</v>
      </c>
      <c r="C433" s="295"/>
      <c r="D433" s="289"/>
      <c r="E433" s="289"/>
      <c r="F433" s="289"/>
      <c r="G433" s="289"/>
      <c r="H433" s="166"/>
      <c r="I433" s="297"/>
      <c r="J433" s="318" t="e">
        <f t="shared" ref="J433:J435" si="527">I433/H433</f>
        <v>#DIV/0!</v>
      </c>
      <c r="K433" s="289"/>
      <c r="L433" s="224" t="e">
        <f t="shared" ref="L433:L435" si="528">K433/H433</f>
        <v>#DIV/0!</v>
      </c>
      <c r="M433" s="318" t="e">
        <f t="shared" ref="M433:M435" si="529">K433/I433</f>
        <v>#DIV/0!</v>
      </c>
      <c r="N433" s="289"/>
      <c r="O433" s="289">
        <f t="shared" si="498"/>
        <v>0</v>
      </c>
      <c r="P433" s="224" t="e">
        <f t="shared" si="472"/>
        <v>#DIV/0!</v>
      </c>
      <c r="Q433" s="17" t="e">
        <f>D433+H433-N433-#REF!</f>
        <v>#REF!</v>
      </c>
      <c r="R433" s="289">
        <f t="shared" si="473"/>
        <v>0</v>
      </c>
      <c r="S433" s="287"/>
    </row>
    <row r="434" spans="1:19" s="59" customFormat="1" ht="32.25" customHeight="1" x14ac:dyDescent="0.25">
      <c r="A434" s="325"/>
      <c r="B434" s="273" t="s">
        <v>8</v>
      </c>
      <c r="C434" s="273"/>
      <c r="D434" s="291"/>
      <c r="E434" s="291"/>
      <c r="F434" s="291"/>
      <c r="G434" s="51">
        <v>97.4</v>
      </c>
      <c r="H434" s="51">
        <v>97.4</v>
      </c>
      <c r="I434" s="51">
        <v>97.4</v>
      </c>
      <c r="J434" s="306">
        <f t="shared" si="527"/>
        <v>1</v>
      </c>
      <c r="K434" s="51">
        <v>97.4</v>
      </c>
      <c r="L434" s="218">
        <f t="shared" si="528"/>
        <v>1</v>
      </c>
      <c r="M434" s="306">
        <f t="shared" si="529"/>
        <v>1</v>
      </c>
      <c r="N434" s="291">
        <f>H434</f>
        <v>97.4</v>
      </c>
      <c r="O434" s="291">
        <f t="shared" si="498"/>
        <v>0</v>
      </c>
      <c r="P434" s="218">
        <f t="shared" si="472"/>
        <v>1</v>
      </c>
      <c r="Q434" s="17" t="e">
        <f>D434+H434-N434-#REF!</f>
        <v>#REF!</v>
      </c>
      <c r="R434" s="291">
        <f t="shared" si="473"/>
        <v>0</v>
      </c>
      <c r="S434" s="287"/>
    </row>
    <row r="435" spans="1:19" s="59" customFormat="1" ht="32.25" customHeight="1" x14ac:dyDescent="0.25">
      <c r="A435" s="325"/>
      <c r="B435" s="273" t="s">
        <v>21</v>
      </c>
      <c r="C435" s="273"/>
      <c r="D435" s="291"/>
      <c r="E435" s="291"/>
      <c r="F435" s="291"/>
      <c r="G435" s="291">
        <v>50</v>
      </c>
      <c r="H435" s="291">
        <v>50</v>
      </c>
      <c r="I435" s="296">
        <v>50</v>
      </c>
      <c r="J435" s="173">
        <f t="shared" si="527"/>
        <v>1</v>
      </c>
      <c r="K435" s="291">
        <v>50</v>
      </c>
      <c r="L435" s="164">
        <f t="shared" si="528"/>
        <v>1</v>
      </c>
      <c r="M435" s="306">
        <f t="shared" si="529"/>
        <v>1</v>
      </c>
      <c r="N435" s="291">
        <f>H435</f>
        <v>50</v>
      </c>
      <c r="O435" s="291">
        <f t="shared" si="498"/>
        <v>0</v>
      </c>
      <c r="P435" s="164">
        <f t="shared" si="472"/>
        <v>1</v>
      </c>
      <c r="Q435" s="17" t="e">
        <f>D435+H435-N435-#REF!</f>
        <v>#REF!</v>
      </c>
      <c r="R435" s="291">
        <f t="shared" si="473"/>
        <v>0</v>
      </c>
      <c r="S435" s="287"/>
    </row>
    <row r="436" spans="1:19" s="59" customFormat="1" ht="32.25" customHeight="1" x14ac:dyDescent="0.25">
      <c r="A436" s="325"/>
      <c r="B436" s="273" t="s">
        <v>24</v>
      </c>
      <c r="C436" s="273"/>
      <c r="D436" s="291"/>
      <c r="E436" s="291"/>
      <c r="F436" s="291"/>
      <c r="G436" s="291"/>
      <c r="H436" s="291"/>
      <c r="I436" s="296"/>
      <c r="J436" s="318" t="e">
        <f>I436/H436</f>
        <v>#DIV/0!</v>
      </c>
      <c r="K436" s="291"/>
      <c r="L436" s="224" t="e">
        <f>K436/H436</f>
        <v>#DIV/0!</v>
      </c>
      <c r="M436" s="318" t="e">
        <f>K436/I436</f>
        <v>#DIV/0!</v>
      </c>
      <c r="N436" s="291">
        <f>H436</f>
        <v>0</v>
      </c>
      <c r="O436" s="291">
        <f t="shared" si="498"/>
        <v>0</v>
      </c>
      <c r="P436" s="163" t="e">
        <f t="shared" si="472"/>
        <v>#DIV/0!</v>
      </c>
      <c r="Q436" s="17" t="e">
        <f>D436+H436-N436-#REF!</f>
        <v>#REF!</v>
      </c>
      <c r="R436" s="291">
        <f t="shared" si="473"/>
        <v>0</v>
      </c>
      <c r="S436" s="287"/>
    </row>
    <row r="437" spans="1:19" s="59" customFormat="1" ht="32.25" customHeight="1" x14ac:dyDescent="0.25">
      <c r="A437" s="328"/>
      <c r="B437" s="273" t="s">
        <v>11</v>
      </c>
      <c r="C437" s="273"/>
      <c r="D437" s="291"/>
      <c r="E437" s="291"/>
      <c r="F437" s="291"/>
      <c r="G437" s="291"/>
      <c r="H437" s="17"/>
      <c r="I437" s="296"/>
      <c r="J437" s="173"/>
      <c r="K437" s="291"/>
      <c r="L437" s="164"/>
      <c r="M437" s="173"/>
      <c r="N437" s="291"/>
      <c r="O437" s="291">
        <f t="shared" si="498"/>
        <v>0</v>
      </c>
      <c r="P437" s="163" t="e">
        <f t="shared" si="472"/>
        <v>#DIV/0!</v>
      </c>
      <c r="Q437" s="17" t="e">
        <f>D437+H437-N437-#REF!</f>
        <v>#REF!</v>
      </c>
      <c r="R437" s="291">
        <f t="shared" ref="R437:R518" si="530">I437-K437</f>
        <v>0</v>
      </c>
      <c r="S437" s="287"/>
    </row>
    <row r="438" spans="1:19" s="284" customFormat="1" ht="165" customHeight="1" x14ac:dyDescent="0.25">
      <c r="A438" s="336" t="s">
        <v>250</v>
      </c>
      <c r="B438" s="364" t="s">
        <v>189</v>
      </c>
      <c r="C438" s="191" t="s">
        <v>17</v>
      </c>
      <c r="D438" s="51"/>
      <c r="E438" s="51"/>
      <c r="F438" s="51"/>
      <c r="G438" s="51">
        <f>SUM(G439:G443)</f>
        <v>997</v>
      </c>
      <c r="H438" s="51">
        <f>SUM(H439:H443)</f>
        <v>997</v>
      </c>
      <c r="I438" s="317">
        <f>SUM(I439:I443)</f>
        <v>944.6</v>
      </c>
      <c r="J438" s="218">
        <f>I438/H438</f>
        <v>0.95</v>
      </c>
      <c r="K438" s="51">
        <f>SUM(K439:K443)</f>
        <v>297.60000000000002</v>
      </c>
      <c r="L438" s="218">
        <f>K438/H438</f>
        <v>0.3</v>
      </c>
      <c r="M438" s="162">
        <f>K438/I438</f>
        <v>0.32</v>
      </c>
      <c r="N438" s="50">
        <f>SUM(N439:N443)</f>
        <v>997</v>
      </c>
      <c r="O438" s="51">
        <f t="shared" ref="O438:O519" si="531">H438-N438</f>
        <v>0</v>
      </c>
      <c r="P438" s="218">
        <f t="shared" ref="P438:P519" si="532">N438/H438</f>
        <v>1</v>
      </c>
      <c r="Q438" s="51" t="e">
        <f>D438+H438-N438-#REF!</f>
        <v>#REF!</v>
      </c>
      <c r="R438" s="51">
        <f t="shared" si="530"/>
        <v>647</v>
      </c>
      <c r="S438" s="362"/>
    </row>
    <row r="439" spans="1:19" s="59" customFormat="1" ht="30.75" customHeight="1" x14ac:dyDescent="0.25">
      <c r="A439" s="325"/>
      <c r="B439" s="295" t="s">
        <v>181</v>
      </c>
      <c r="C439" s="295"/>
      <c r="D439" s="289"/>
      <c r="E439" s="289"/>
      <c r="F439" s="289"/>
      <c r="G439" s="289"/>
      <c r="H439" s="166"/>
      <c r="I439" s="297"/>
      <c r="J439" s="318" t="e">
        <f t="shared" ref="J439:J441" si="533">I439/H439</f>
        <v>#DIV/0!</v>
      </c>
      <c r="K439" s="289"/>
      <c r="L439" s="224" t="e">
        <f t="shared" ref="L439:L441" si="534">K439/H439</f>
        <v>#DIV/0!</v>
      </c>
      <c r="M439" s="318" t="e">
        <f t="shared" ref="M439:M441" si="535">K439/I439</f>
        <v>#DIV/0!</v>
      </c>
      <c r="N439" s="289"/>
      <c r="O439" s="289">
        <f t="shared" si="531"/>
        <v>0</v>
      </c>
      <c r="P439" s="224" t="e">
        <f t="shared" si="532"/>
        <v>#DIV/0!</v>
      </c>
      <c r="Q439" s="17" t="e">
        <f>D439+H439-N439-#REF!</f>
        <v>#REF!</v>
      </c>
      <c r="R439" s="289">
        <f t="shared" si="530"/>
        <v>0</v>
      </c>
      <c r="S439" s="287"/>
    </row>
    <row r="440" spans="1:19" s="59" customFormat="1" ht="30.75" customHeight="1" x14ac:dyDescent="0.25">
      <c r="A440" s="325"/>
      <c r="B440" s="273" t="s">
        <v>8</v>
      </c>
      <c r="C440" s="273"/>
      <c r="D440" s="291"/>
      <c r="E440" s="291"/>
      <c r="F440" s="291"/>
      <c r="G440" s="51">
        <v>647</v>
      </c>
      <c r="H440" s="51">
        <v>647</v>
      </c>
      <c r="I440" s="51">
        <v>647</v>
      </c>
      <c r="J440" s="306">
        <f t="shared" si="533"/>
        <v>1</v>
      </c>
      <c r="K440" s="291"/>
      <c r="L440" s="224">
        <f t="shared" si="534"/>
        <v>0</v>
      </c>
      <c r="M440" s="318">
        <f t="shared" si="535"/>
        <v>0</v>
      </c>
      <c r="N440" s="291">
        <f>H440</f>
        <v>647</v>
      </c>
      <c r="O440" s="291">
        <f t="shared" si="531"/>
        <v>0</v>
      </c>
      <c r="P440" s="218">
        <f t="shared" si="532"/>
        <v>1</v>
      </c>
      <c r="Q440" s="17" t="e">
        <f>D440+H440-N440-#REF!</f>
        <v>#REF!</v>
      </c>
      <c r="R440" s="291">
        <f t="shared" si="530"/>
        <v>647</v>
      </c>
      <c r="S440" s="287"/>
    </row>
    <row r="441" spans="1:19" s="59" customFormat="1" ht="30.75" customHeight="1" x14ac:dyDescent="0.25">
      <c r="A441" s="325"/>
      <c r="B441" s="273" t="s">
        <v>21</v>
      </c>
      <c r="C441" s="273"/>
      <c r="D441" s="291"/>
      <c r="E441" s="291"/>
      <c r="F441" s="291"/>
      <c r="G441" s="291">
        <v>350</v>
      </c>
      <c r="H441" s="291">
        <v>350</v>
      </c>
      <c r="I441" s="291">
        <f>K441</f>
        <v>297.60000000000002</v>
      </c>
      <c r="J441" s="173">
        <f t="shared" si="533"/>
        <v>0.85</v>
      </c>
      <c r="K441" s="291">
        <v>297.60000000000002</v>
      </c>
      <c r="L441" s="164">
        <f t="shared" si="534"/>
        <v>0.85</v>
      </c>
      <c r="M441" s="306">
        <f t="shared" si="535"/>
        <v>1</v>
      </c>
      <c r="N441" s="291">
        <f>H441</f>
        <v>350</v>
      </c>
      <c r="O441" s="291">
        <f t="shared" si="531"/>
        <v>0</v>
      </c>
      <c r="P441" s="164">
        <f t="shared" si="532"/>
        <v>1</v>
      </c>
      <c r="Q441" s="17" t="e">
        <f>D441+H441-N441-#REF!</f>
        <v>#REF!</v>
      </c>
      <c r="R441" s="291">
        <f t="shared" si="530"/>
        <v>0</v>
      </c>
      <c r="S441" s="287"/>
    </row>
    <row r="442" spans="1:19" s="59" customFormat="1" ht="30.75" customHeight="1" x14ac:dyDescent="0.25">
      <c r="A442" s="325"/>
      <c r="B442" s="273" t="s">
        <v>24</v>
      </c>
      <c r="C442" s="273"/>
      <c r="D442" s="291"/>
      <c r="E442" s="291"/>
      <c r="F442" s="291"/>
      <c r="G442" s="291"/>
      <c r="H442" s="291"/>
      <c r="I442" s="296"/>
      <c r="J442" s="318" t="e">
        <f>I442/H442</f>
        <v>#DIV/0!</v>
      </c>
      <c r="K442" s="291"/>
      <c r="L442" s="224" t="e">
        <f>K442/H442</f>
        <v>#DIV/0!</v>
      </c>
      <c r="M442" s="318" t="e">
        <f>K442/I442</f>
        <v>#DIV/0!</v>
      </c>
      <c r="N442" s="291">
        <f>H442</f>
        <v>0</v>
      </c>
      <c r="O442" s="291">
        <f t="shared" si="531"/>
        <v>0</v>
      </c>
      <c r="P442" s="224" t="e">
        <f t="shared" si="532"/>
        <v>#DIV/0!</v>
      </c>
      <c r="Q442" s="17" t="e">
        <f>D442+H442-N442-#REF!</f>
        <v>#REF!</v>
      </c>
      <c r="R442" s="291">
        <f t="shared" si="530"/>
        <v>0</v>
      </c>
      <c r="S442" s="287"/>
    </row>
    <row r="443" spans="1:19" s="59" customFormat="1" ht="30.75" customHeight="1" x14ac:dyDescent="0.25">
      <c r="A443" s="328"/>
      <c r="B443" s="273" t="s">
        <v>11</v>
      </c>
      <c r="C443" s="273"/>
      <c r="D443" s="291"/>
      <c r="E443" s="291"/>
      <c r="F443" s="291"/>
      <c r="G443" s="291"/>
      <c r="H443" s="17"/>
      <c r="I443" s="296"/>
      <c r="J443" s="173"/>
      <c r="K443" s="291"/>
      <c r="L443" s="164"/>
      <c r="M443" s="173"/>
      <c r="N443" s="291"/>
      <c r="O443" s="291">
        <f t="shared" si="531"/>
        <v>0</v>
      </c>
      <c r="P443" s="163" t="e">
        <f t="shared" si="532"/>
        <v>#DIV/0!</v>
      </c>
      <c r="Q443" s="17" t="e">
        <f>D443+H443-N443-#REF!</f>
        <v>#REF!</v>
      </c>
      <c r="R443" s="291">
        <f t="shared" si="530"/>
        <v>0</v>
      </c>
      <c r="S443" s="288"/>
    </row>
    <row r="444" spans="1:19" s="57" customFormat="1" ht="85.5" customHeight="1" x14ac:dyDescent="0.25">
      <c r="A444" s="175" t="s">
        <v>251</v>
      </c>
      <c r="B444" s="357" t="s">
        <v>190</v>
      </c>
      <c r="C444" s="226" t="s">
        <v>17</v>
      </c>
      <c r="D444" s="50"/>
      <c r="E444" s="50"/>
      <c r="F444" s="50"/>
      <c r="G444" s="50">
        <f>SUM(G445:G449)</f>
        <v>973.5</v>
      </c>
      <c r="H444" s="50">
        <f>SUM(H445:H449)</f>
        <v>973.5</v>
      </c>
      <c r="I444" s="235">
        <f>SUM(I445:I449)</f>
        <v>973.5</v>
      </c>
      <c r="J444" s="162">
        <f>I444/H444</f>
        <v>1</v>
      </c>
      <c r="K444" s="50">
        <f>SUM(K445:K449)</f>
        <v>973.5</v>
      </c>
      <c r="L444" s="162">
        <f>K444/H444</f>
        <v>1</v>
      </c>
      <c r="M444" s="162">
        <f>K444/I444</f>
        <v>1</v>
      </c>
      <c r="N444" s="50">
        <f>SUM(N445:N449)</f>
        <v>973.5</v>
      </c>
      <c r="O444" s="50">
        <f t="shared" si="531"/>
        <v>0</v>
      </c>
      <c r="P444" s="162">
        <f t="shared" si="532"/>
        <v>1</v>
      </c>
      <c r="Q444" s="50" t="e">
        <f>D444+H444-N444-#REF!</f>
        <v>#REF!</v>
      </c>
      <c r="R444" s="50">
        <f t="shared" si="530"/>
        <v>0</v>
      </c>
      <c r="S444" s="292" t="s">
        <v>409</v>
      </c>
    </row>
    <row r="445" spans="1:19" s="59" customFormat="1" x14ac:dyDescent="0.25">
      <c r="A445" s="325"/>
      <c r="B445" s="295" t="s">
        <v>181</v>
      </c>
      <c r="C445" s="295"/>
      <c r="D445" s="289"/>
      <c r="E445" s="289"/>
      <c r="F445" s="289"/>
      <c r="G445" s="289"/>
      <c r="H445" s="166"/>
      <c r="I445" s="297"/>
      <c r="J445" s="318" t="e">
        <f t="shared" ref="J445:J447" si="536">I445/H445</f>
        <v>#DIV/0!</v>
      </c>
      <c r="K445" s="289"/>
      <c r="L445" s="224" t="e">
        <f t="shared" ref="L445:L447" si="537">K445/H445</f>
        <v>#DIV/0!</v>
      </c>
      <c r="M445" s="318" t="e">
        <f t="shared" ref="M445:M447" si="538">K445/I445</f>
        <v>#DIV/0!</v>
      </c>
      <c r="N445" s="289"/>
      <c r="O445" s="289">
        <f t="shared" si="531"/>
        <v>0</v>
      </c>
      <c r="P445" s="224" t="e">
        <f t="shared" si="532"/>
        <v>#DIV/0!</v>
      </c>
      <c r="Q445" s="17" t="e">
        <f>D445+H445-N445-#REF!</f>
        <v>#REF!</v>
      </c>
      <c r="R445" s="289">
        <f t="shared" si="530"/>
        <v>0</v>
      </c>
      <c r="S445" s="287"/>
    </row>
    <row r="446" spans="1:19" s="59" customFormat="1" x14ac:dyDescent="0.25">
      <c r="A446" s="325"/>
      <c r="B446" s="273" t="s">
        <v>8</v>
      </c>
      <c r="C446" s="273"/>
      <c r="D446" s="291"/>
      <c r="E446" s="291"/>
      <c r="F446" s="291"/>
      <c r="G446" s="51">
        <v>873.5</v>
      </c>
      <c r="H446" s="51">
        <v>873.5</v>
      </c>
      <c r="I446" s="51">
        <v>873.5</v>
      </c>
      <c r="J446" s="306">
        <f t="shared" si="536"/>
        <v>1</v>
      </c>
      <c r="K446" s="51">
        <v>873.5</v>
      </c>
      <c r="L446" s="218">
        <f t="shared" si="537"/>
        <v>1</v>
      </c>
      <c r="M446" s="306">
        <f t="shared" si="538"/>
        <v>1</v>
      </c>
      <c r="N446" s="291">
        <f>H446</f>
        <v>873.5</v>
      </c>
      <c r="O446" s="291">
        <f t="shared" si="531"/>
        <v>0</v>
      </c>
      <c r="P446" s="218">
        <f t="shared" si="532"/>
        <v>1</v>
      </c>
      <c r="Q446" s="17" t="e">
        <f>D446+H446-N446-#REF!</f>
        <v>#REF!</v>
      </c>
      <c r="R446" s="291">
        <f t="shared" si="530"/>
        <v>0</v>
      </c>
      <c r="S446" s="287"/>
    </row>
    <row r="447" spans="1:19" s="59" customFormat="1" x14ac:dyDescent="0.25">
      <c r="A447" s="325"/>
      <c r="B447" s="273" t="s">
        <v>21</v>
      </c>
      <c r="C447" s="273"/>
      <c r="D447" s="291"/>
      <c r="E447" s="291"/>
      <c r="F447" s="291"/>
      <c r="G447" s="291">
        <v>100</v>
      </c>
      <c r="H447" s="291">
        <v>100</v>
      </c>
      <c r="I447" s="296">
        <v>100</v>
      </c>
      <c r="J447" s="173">
        <f t="shared" si="536"/>
        <v>1</v>
      </c>
      <c r="K447" s="291">
        <v>100</v>
      </c>
      <c r="L447" s="164">
        <f t="shared" si="537"/>
        <v>1</v>
      </c>
      <c r="M447" s="306">
        <f t="shared" si="538"/>
        <v>1</v>
      </c>
      <c r="N447" s="291">
        <f>H447</f>
        <v>100</v>
      </c>
      <c r="O447" s="291">
        <f t="shared" si="531"/>
        <v>0</v>
      </c>
      <c r="P447" s="164">
        <f t="shared" si="532"/>
        <v>1</v>
      </c>
      <c r="Q447" s="17" t="e">
        <f>D447+H447-N447-#REF!</f>
        <v>#REF!</v>
      </c>
      <c r="R447" s="291">
        <f t="shared" si="530"/>
        <v>0</v>
      </c>
      <c r="S447" s="287"/>
    </row>
    <row r="448" spans="1:19" s="59" customFormat="1" x14ac:dyDescent="0.25">
      <c r="A448" s="325"/>
      <c r="B448" s="273" t="s">
        <v>24</v>
      </c>
      <c r="C448" s="273"/>
      <c r="D448" s="291"/>
      <c r="E448" s="291"/>
      <c r="F448" s="291"/>
      <c r="G448" s="291"/>
      <c r="H448" s="291"/>
      <c r="I448" s="296"/>
      <c r="J448" s="318" t="e">
        <f>I448/H448</f>
        <v>#DIV/0!</v>
      </c>
      <c r="K448" s="291"/>
      <c r="L448" s="224" t="e">
        <f>K448/H448</f>
        <v>#DIV/0!</v>
      </c>
      <c r="M448" s="318" t="e">
        <f>K448/I448</f>
        <v>#DIV/0!</v>
      </c>
      <c r="N448" s="291">
        <f>H448</f>
        <v>0</v>
      </c>
      <c r="O448" s="291">
        <f t="shared" si="531"/>
        <v>0</v>
      </c>
      <c r="P448" s="224" t="e">
        <f t="shared" si="532"/>
        <v>#DIV/0!</v>
      </c>
      <c r="Q448" s="17" t="e">
        <f>D448+H448-N448-#REF!</f>
        <v>#REF!</v>
      </c>
      <c r="R448" s="291">
        <f t="shared" si="530"/>
        <v>0</v>
      </c>
      <c r="S448" s="287"/>
    </row>
    <row r="449" spans="1:19" s="59" customFormat="1" x14ac:dyDescent="0.25">
      <c r="A449" s="328"/>
      <c r="B449" s="273" t="s">
        <v>11</v>
      </c>
      <c r="C449" s="273"/>
      <c r="D449" s="291"/>
      <c r="E449" s="291"/>
      <c r="F449" s="291"/>
      <c r="G449" s="291"/>
      <c r="H449" s="17"/>
      <c r="I449" s="296"/>
      <c r="J449" s="173"/>
      <c r="K449" s="291"/>
      <c r="L449" s="164"/>
      <c r="M449" s="173"/>
      <c r="N449" s="291"/>
      <c r="O449" s="291">
        <f t="shared" si="531"/>
        <v>0</v>
      </c>
      <c r="P449" s="164"/>
      <c r="Q449" s="17" t="e">
        <f>D449+H449-N449-#REF!</f>
        <v>#REF!</v>
      </c>
      <c r="R449" s="291">
        <f t="shared" si="530"/>
        <v>0</v>
      </c>
      <c r="S449" s="287"/>
    </row>
    <row r="450" spans="1:19" s="57" customFormat="1" ht="112.5" customHeight="1" x14ac:dyDescent="0.25">
      <c r="A450" s="175" t="s">
        <v>252</v>
      </c>
      <c r="B450" s="357" t="s">
        <v>191</v>
      </c>
      <c r="C450" s="226" t="s">
        <v>17</v>
      </c>
      <c r="D450" s="50"/>
      <c r="E450" s="50"/>
      <c r="F450" s="50"/>
      <c r="G450" s="50">
        <f>SUM(G451:G455)</f>
        <v>319.2</v>
      </c>
      <c r="H450" s="50">
        <f>SUM(H451:H455)</f>
        <v>319.2</v>
      </c>
      <c r="I450" s="235">
        <f>SUM(I451:I455)</f>
        <v>219.2</v>
      </c>
      <c r="J450" s="162">
        <f>I450/H450</f>
        <v>0.69</v>
      </c>
      <c r="K450" s="50">
        <f>SUM(K451:K455)</f>
        <v>0</v>
      </c>
      <c r="L450" s="162">
        <f>K450/H450</f>
        <v>0</v>
      </c>
      <c r="M450" s="339">
        <f>K450/I450</f>
        <v>0</v>
      </c>
      <c r="N450" s="50">
        <f>SUM(N451:N455)</f>
        <v>319.2</v>
      </c>
      <c r="O450" s="50">
        <f t="shared" si="531"/>
        <v>0</v>
      </c>
      <c r="P450" s="162">
        <f t="shared" si="532"/>
        <v>1</v>
      </c>
      <c r="Q450" s="50" t="e">
        <f>D450+H450-N450-#REF!</f>
        <v>#REF!</v>
      </c>
      <c r="R450" s="50">
        <f t="shared" si="530"/>
        <v>219.2</v>
      </c>
      <c r="S450" s="395" t="s">
        <v>377</v>
      </c>
    </row>
    <row r="451" spans="1:19" s="59" customFormat="1" x14ac:dyDescent="0.25">
      <c r="A451" s="325"/>
      <c r="B451" s="295" t="s">
        <v>181</v>
      </c>
      <c r="C451" s="295"/>
      <c r="D451" s="289"/>
      <c r="E451" s="289"/>
      <c r="F451" s="289"/>
      <c r="G451" s="289"/>
      <c r="H451" s="166"/>
      <c r="I451" s="297"/>
      <c r="J451" s="318" t="e">
        <f t="shared" ref="J451:J453" si="539">I451/H451</f>
        <v>#DIV/0!</v>
      </c>
      <c r="K451" s="289"/>
      <c r="L451" s="224" t="e">
        <f t="shared" ref="L451:L453" si="540">K451/H451</f>
        <v>#DIV/0!</v>
      </c>
      <c r="M451" s="318" t="e">
        <f t="shared" ref="M451:M453" si="541">K451/I451</f>
        <v>#DIV/0!</v>
      </c>
      <c r="N451" s="289"/>
      <c r="O451" s="289">
        <f t="shared" si="531"/>
        <v>0</v>
      </c>
      <c r="P451" s="224" t="e">
        <f t="shared" si="532"/>
        <v>#DIV/0!</v>
      </c>
      <c r="Q451" s="17" t="e">
        <f>D451+H451-N451-#REF!</f>
        <v>#REF!</v>
      </c>
      <c r="R451" s="289">
        <f t="shared" si="530"/>
        <v>0</v>
      </c>
      <c r="S451" s="396"/>
    </row>
    <row r="452" spans="1:19" s="59" customFormat="1" x14ac:dyDescent="0.25">
      <c r="A452" s="325"/>
      <c r="B452" s="273" t="s">
        <v>8</v>
      </c>
      <c r="C452" s="273"/>
      <c r="D452" s="291"/>
      <c r="E452" s="291"/>
      <c r="F452" s="291"/>
      <c r="G452" s="51">
        <v>219.2</v>
      </c>
      <c r="H452" s="51">
        <v>219.2</v>
      </c>
      <c r="I452" s="51">
        <v>219.2</v>
      </c>
      <c r="J452" s="306">
        <f t="shared" si="539"/>
        <v>1</v>
      </c>
      <c r="K452" s="291"/>
      <c r="L452" s="224">
        <f t="shared" si="540"/>
        <v>0</v>
      </c>
      <c r="M452" s="318">
        <f t="shared" si="541"/>
        <v>0</v>
      </c>
      <c r="N452" s="291">
        <f>H452</f>
        <v>219.2</v>
      </c>
      <c r="O452" s="291">
        <f t="shared" si="531"/>
        <v>0</v>
      </c>
      <c r="P452" s="218">
        <f t="shared" si="532"/>
        <v>1</v>
      </c>
      <c r="Q452" s="17" t="e">
        <f>D452+H452-N452-#REF!</f>
        <v>#REF!</v>
      </c>
      <c r="R452" s="291">
        <f t="shared" si="530"/>
        <v>219.2</v>
      </c>
      <c r="S452" s="396"/>
    </row>
    <row r="453" spans="1:19" s="59" customFormat="1" x14ac:dyDescent="0.25">
      <c r="A453" s="325"/>
      <c r="B453" s="273" t="s">
        <v>21</v>
      </c>
      <c r="C453" s="273"/>
      <c r="D453" s="291"/>
      <c r="E453" s="291"/>
      <c r="F453" s="291"/>
      <c r="G453" s="291">
        <v>100</v>
      </c>
      <c r="H453" s="291">
        <v>100</v>
      </c>
      <c r="I453" s="291"/>
      <c r="J453" s="173">
        <f t="shared" si="539"/>
        <v>0</v>
      </c>
      <c r="K453" s="291"/>
      <c r="L453" s="164">
        <f t="shared" si="540"/>
        <v>0</v>
      </c>
      <c r="M453" s="318" t="e">
        <f t="shared" si="541"/>
        <v>#DIV/0!</v>
      </c>
      <c r="N453" s="291">
        <f>H453</f>
        <v>100</v>
      </c>
      <c r="O453" s="291">
        <f t="shared" si="531"/>
        <v>0</v>
      </c>
      <c r="P453" s="164">
        <f t="shared" si="532"/>
        <v>1</v>
      </c>
      <c r="Q453" s="17" t="e">
        <f>D453+H453-N453-#REF!</f>
        <v>#REF!</v>
      </c>
      <c r="R453" s="291">
        <f t="shared" si="530"/>
        <v>0</v>
      </c>
      <c r="S453" s="396"/>
    </row>
    <row r="454" spans="1:19" s="59" customFormat="1" x14ac:dyDescent="0.25">
      <c r="A454" s="325"/>
      <c r="B454" s="273" t="s">
        <v>24</v>
      </c>
      <c r="C454" s="273"/>
      <c r="D454" s="291"/>
      <c r="E454" s="291"/>
      <c r="F454" s="291"/>
      <c r="G454" s="291"/>
      <c r="H454" s="291"/>
      <c r="I454" s="296"/>
      <c r="J454" s="318" t="e">
        <f>I454/H454</f>
        <v>#DIV/0!</v>
      </c>
      <c r="K454" s="291"/>
      <c r="L454" s="224" t="e">
        <f>K454/H454</f>
        <v>#DIV/0!</v>
      </c>
      <c r="M454" s="318" t="e">
        <f>K454/I454</f>
        <v>#DIV/0!</v>
      </c>
      <c r="N454" s="291">
        <f>H454</f>
        <v>0</v>
      </c>
      <c r="O454" s="291">
        <f t="shared" si="531"/>
        <v>0</v>
      </c>
      <c r="P454" s="224" t="e">
        <f t="shared" si="532"/>
        <v>#DIV/0!</v>
      </c>
      <c r="Q454" s="17" t="e">
        <f>D454+H454-N454-#REF!</f>
        <v>#REF!</v>
      </c>
      <c r="R454" s="291">
        <f t="shared" si="530"/>
        <v>0</v>
      </c>
      <c r="S454" s="396"/>
    </row>
    <row r="455" spans="1:19" s="59" customFormat="1" x14ac:dyDescent="0.25">
      <c r="A455" s="328"/>
      <c r="B455" s="273" t="s">
        <v>11</v>
      </c>
      <c r="C455" s="273"/>
      <c r="D455" s="291"/>
      <c r="E455" s="291"/>
      <c r="F455" s="291"/>
      <c r="G455" s="291"/>
      <c r="H455" s="17"/>
      <c r="I455" s="296"/>
      <c r="J455" s="173"/>
      <c r="K455" s="291"/>
      <c r="L455" s="164"/>
      <c r="M455" s="173"/>
      <c r="N455" s="291"/>
      <c r="O455" s="291">
        <f t="shared" si="531"/>
        <v>0</v>
      </c>
      <c r="P455" s="163" t="e">
        <f t="shared" si="532"/>
        <v>#DIV/0!</v>
      </c>
      <c r="Q455" s="17" t="e">
        <f>D455+H455-N455-#REF!</f>
        <v>#REF!</v>
      </c>
      <c r="R455" s="291">
        <f t="shared" si="530"/>
        <v>0</v>
      </c>
      <c r="S455" s="397"/>
    </row>
    <row r="456" spans="1:19" s="57" customFormat="1" ht="46.5" x14ac:dyDescent="0.25">
      <c r="A456" s="175" t="s">
        <v>253</v>
      </c>
      <c r="B456" s="357" t="s">
        <v>192</v>
      </c>
      <c r="C456" s="226" t="s">
        <v>17</v>
      </c>
      <c r="D456" s="50"/>
      <c r="E456" s="50"/>
      <c r="F456" s="50"/>
      <c r="G456" s="50">
        <f>SUM(G457:G461)</f>
        <v>642.29999999999995</v>
      </c>
      <c r="H456" s="50">
        <f>SUM(H457:H461)</f>
        <v>642.29999999999995</v>
      </c>
      <c r="I456" s="235">
        <f>SUM(I457:I461)</f>
        <v>542.29999999999995</v>
      </c>
      <c r="J456" s="162">
        <f>I456/H456</f>
        <v>0.84</v>
      </c>
      <c r="K456" s="50">
        <f>SUM(K457:K461)</f>
        <v>0</v>
      </c>
      <c r="L456" s="162">
        <f>K456/H456</f>
        <v>0</v>
      </c>
      <c r="M456" s="339">
        <f>K456/I456</f>
        <v>0</v>
      </c>
      <c r="N456" s="50">
        <f>SUM(N457:N461)</f>
        <v>642.29999999999995</v>
      </c>
      <c r="O456" s="50">
        <f t="shared" si="531"/>
        <v>0</v>
      </c>
      <c r="P456" s="162">
        <f t="shared" si="532"/>
        <v>1</v>
      </c>
      <c r="Q456" s="50" t="e">
        <f>D456+H456-N456-#REF!</f>
        <v>#REF!</v>
      </c>
      <c r="R456" s="50">
        <f t="shared" si="530"/>
        <v>542.29999999999995</v>
      </c>
      <c r="S456" s="365"/>
    </row>
    <row r="457" spans="1:19" s="59" customFormat="1" x14ac:dyDescent="0.25">
      <c r="A457" s="325"/>
      <c r="B457" s="295" t="s">
        <v>181</v>
      </c>
      <c r="C457" s="295"/>
      <c r="D457" s="289"/>
      <c r="E457" s="289"/>
      <c r="F457" s="289"/>
      <c r="G457" s="289"/>
      <c r="H457" s="166"/>
      <c r="I457" s="297"/>
      <c r="J457" s="318" t="e">
        <f t="shared" ref="J457:J459" si="542">I457/H457</f>
        <v>#DIV/0!</v>
      </c>
      <c r="K457" s="289"/>
      <c r="L457" s="224" t="e">
        <f t="shared" ref="L457:L459" si="543">K457/H457</f>
        <v>#DIV/0!</v>
      </c>
      <c r="M457" s="318" t="e">
        <f t="shared" ref="M457:M459" si="544">K457/I457</f>
        <v>#DIV/0!</v>
      </c>
      <c r="N457" s="289"/>
      <c r="O457" s="289">
        <f t="shared" si="531"/>
        <v>0</v>
      </c>
      <c r="P457" s="224" t="e">
        <f t="shared" si="532"/>
        <v>#DIV/0!</v>
      </c>
      <c r="Q457" s="17" t="e">
        <f>D457+H457-N457-#REF!</f>
        <v>#REF!</v>
      </c>
      <c r="R457" s="289">
        <f t="shared" si="530"/>
        <v>0</v>
      </c>
      <c r="S457" s="287"/>
    </row>
    <row r="458" spans="1:19" s="59" customFormat="1" x14ac:dyDescent="0.25">
      <c r="A458" s="325"/>
      <c r="B458" s="273" t="s">
        <v>8</v>
      </c>
      <c r="C458" s="273"/>
      <c r="D458" s="291"/>
      <c r="E458" s="291"/>
      <c r="F458" s="291"/>
      <c r="G458" s="51">
        <v>542.29999999999995</v>
      </c>
      <c r="H458" s="51">
        <v>542.29999999999995</v>
      </c>
      <c r="I458" s="51">
        <v>542.29999999999995</v>
      </c>
      <c r="J458" s="306">
        <f t="shared" si="542"/>
        <v>1</v>
      </c>
      <c r="K458" s="291"/>
      <c r="L458" s="224">
        <f t="shared" si="543"/>
        <v>0</v>
      </c>
      <c r="M458" s="318">
        <f t="shared" si="544"/>
        <v>0</v>
      </c>
      <c r="N458" s="291">
        <f>H458</f>
        <v>542.29999999999995</v>
      </c>
      <c r="O458" s="291">
        <f t="shared" si="531"/>
        <v>0</v>
      </c>
      <c r="P458" s="218">
        <f t="shared" si="532"/>
        <v>1</v>
      </c>
      <c r="Q458" s="17" t="e">
        <f>D458+H458-N458-#REF!</f>
        <v>#REF!</v>
      </c>
      <c r="R458" s="291">
        <f t="shared" si="530"/>
        <v>542.29999999999995</v>
      </c>
      <c r="S458" s="287"/>
    </row>
    <row r="459" spans="1:19" s="59" customFormat="1" x14ac:dyDescent="0.25">
      <c r="A459" s="325"/>
      <c r="B459" s="273" t="s">
        <v>21</v>
      </c>
      <c r="C459" s="273"/>
      <c r="D459" s="291"/>
      <c r="E459" s="291"/>
      <c r="F459" s="291"/>
      <c r="G459" s="291">
        <v>100</v>
      </c>
      <c r="H459" s="291">
        <v>100</v>
      </c>
      <c r="I459" s="291"/>
      <c r="J459" s="173">
        <f t="shared" si="542"/>
        <v>0</v>
      </c>
      <c r="K459" s="291"/>
      <c r="L459" s="164">
        <f t="shared" si="543"/>
        <v>0</v>
      </c>
      <c r="M459" s="318" t="e">
        <f t="shared" si="544"/>
        <v>#DIV/0!</v>
      </c>
      <c r="N459" s="291">
        <f>H459</f>
        <v>100</v>
      </c>
      <c r="O459" s="291">
        <f t="shared" si="531"/>
        <v>0</v>
      </c>
      <c r="P459" s="164">
        <f t="shared" si="532"/>
        <v>1</v>
      </c>
      <c r="Q459" s="17" t="e">
        <f>D459+H459-N459-#REF!</f>
        <v>#REF!</v>
      </c>
      <c r="R459" s="291">
        <f t="shared" si="530"/>
        <v>0</v>
      </c>
      <c r="S459" s="287"/>
    </row>
    <row r="460" spans="1:19" s="59" customFormat="1" x14ac:dyDescent="0.25">
      <c r="A460" s="325"/>
      <c r="B460" s="273" t="s">
        <v>24</v>
      </c>
      <c r="C460" s="273"/>
      <c r="D460" s="291"/>
      <c r="E460" s="291"/>
      <c r="F460" s="291"/>
      <c r="G460" s="291"/>
      <c r="H460" s="291"/>
      <c r="I460" s="296"/>
      <c r="J460" s="318" t="e">
        <f>I460/H460</f>
        <v>#DIV/0!</v>
      </c>
      <c r="K460" s="291"/>
      <c r="L460" s="224" t="e">
        <f>K460/H460</f>
        <v>#DIV/0!</v>
      </c>
      <c r="M460" s="318" t="e">
        <f>K460/I460</f>
        <v>#DIV/0!</v>
      </c>
      <c r="N460" s="291">
        <f>H460</f>
        <v>0</v>
      </c>
      <c r="O460" s="291">
        <f t="shared" si="531"/>
        <v>0</v>
      </c>
      <c r="P460" s="224" t="e">
        <f t="shared" si="532"/>
        <v>#DIV/0!</v>
      </c>
      <c r="Q460" s="17" t="e">
        <f>D460+H460-N460-#REF!</f>
        <v>#REF!</v>
      </c>
      <c r="R460" s="291">
        <f t="shared" si="530"/>
        <v>0</v>
      </c>
      <c r="S460" s="287"/>
    </row>
    <row r="461" spans="1:19" s="59" customFormat="1" x14ac:dyDescent="0.25">
      <c r="A461" s="328"/>
      <c r="B461" s="273" t="s">
        <v>11</v>
      </c>
      <c r="C461" s="273"/>
      <c r="D461" s="291"/>
      <c r="E461" s="291"/>
      <c r="F461" s="291"/>
      <c r="G461" s="291"/>
      <c r="H461" s="17"/>
      <c r="I461" s="296"/>
      <c r="J461" s="173"/>
      <c r="K461" s="291"/>
      <c r="L461" s="164"/>
      <c r="M461" s="173"/>
      <c r="N461" s="291"/>
      <c r="O461" s="291">
        <f t="shared" si="531"/>
        <v>0</v>
      </c>
      <c r="P461" s="163" t="e">
        <f t="shared" si="532"/>
        <v>#DIV/0!</v>
      </c>
      <c r="Q461" s="17" t="e">
        <f>D461+H461-N461-#REF!</f>
        <v>#REF!</v>
      </c>
      <c r="R461" s="291">
        <f t="shared" si="530"/>
        <v>0</v>
      </c>
      <c r="S461" s="288"/>
    </row>
    <row r="462" spans="1:19" s="57" customFormat="1" ht="46.5" x14ac:dyDescent="0.25">
      <c r="A462" s="175" t="s">
        <v>254</v>
      </c>
      <c r="B462" s="357" t="s">
        <v>193</v>
      </c>
      <c r="C462" s="226" t="s">
        <v>17</v>
      </c>
      <c r="D462" s="50"/>
      <c r="E462" s="50"/>
      <c r="F462" s="50"/>
      <c r="G462" s="50">
        <f>SUM(G463:G467)</f>
        <v>232.8</v>
      </c>
      <c r="H462" s="50">
        <f>SUM(H463:H467)</f>
        <v>232.8</v>
      </c>
      <c r="I462" s="235">
        <f>SUM(I463:I467)</f>
        <v>132.80000000000001</v>
      </c>
      <c r="J462" s="162">
        <f>I462/H462</f>
        <v>0.56999999999999995</v>
      </c>
      <c r="K462" s="50">
        <f>SUM(K463:K467)</f>
        <v>0</v>
      </c>
      <c r="L462" s="162">
        <f>K462/H462</f>
        <v>0</v>
      </c>
      <c r="M462" s="339">
        <f>K462/I462</f>
        <v>0</v>
      </c>
      <c r="N462" s="50">
        <f>SUM(N463:N467)</f>
        <v>232.8</v>
      </c>
      <c r="O462" s="50">
        <f t="shared" si="531"/>
        <v>0</v>
      </c>
      <c r="P462" s="162">
        <f t="shared" si="532"/>
        <v>1</v>
      </c>
      <c r="Q462" s="50" t="e">
        <f>D462+H462-N462-#REF!</f>
        <v>#REF!</v>
      </c>
      <c r="R462" s="50">
        <f t="shared" si="530"/>
        <v>132.80000000000001</v>
      </c>
      <c r="S462" s="365"/>
    </row>
    <row r="463" spans="1:19" s="59" customFormat="1" x14ac:dyDescent="0.25">
      <c r="A463" s="325"/>
      <c r="B463" s="295" t="s">
        <v>181</v>
      </c>
      <c r="C463" s="295"/>
      <c r="D463" s="289"/>
      <c r="E463" s="289"/>
      <c r="F463" s="289"/>
      <c r="G463" s="289"/>
      <c r="H463" s="166"/>
      <c r="I463" s="297"/>
      <c r="J463" s="318" t="e">
        <f t="shared" ref="J463:J465" si="545">I463/H463</f>
        <v>#DIV/0!</v>
      </c>
      <c r="K463" s="289"/>
      <c r="L463" s="224" t="e">
        <f t="shared" ref="L463:L465" si="546">K463/H463</f>
        <v>#DIV/0!</v>
      </c>
      <c r="M463" s="318" t="e">
        <f t="shared" ref="M463:M465" si="547">K463/I463</f>
        <v>#DIV/0!</v>
      </c>
      <c r="N463" s="289"/>
      <c r="O463" s="289">
        <f t="shared" si="531"/>
        <v>0</v>
      </c>
      <c r="P463" s="224" t="e">
        <f t="shared" si="532"/>
        <v>#DIV/0!</v>
      </c>
      <c r="Q463" s="17" t="e">
        <f>D463+H463-N463-#REF!</f>
        <v>#REF!</v>
      </c>
      <c r="R463" s="289">
        <f t="shared" si="530"/>
        <v>0</v>
      </c>
      <c r="S463" s="287"/>
    </row>
    <row r="464" spans="1:19" s="59" customFormat="1" x14ac:dyDescent="0.25">
      <c r="A464" s="325"/>
      <c r="B464" s="273" t="s">
        <v>8</v>
      </c>
      <c r="C464" s="273"/>
      <c r="D464" s="291"/>
      <c r="E464" s="291"/>
      <c r="F464" s="291"/>
      <c r="G464" s="51">
        <v>132.80000000000001</v>
      </c>
      <c r="H464" s="51">
        <v>132.80000000000001</v>
      </c>
      <c r="I464" s="51">
        <v>132.80000000000001</v>
      </c>
      <c r="J464" s="306">
        <f t="shared" si="545"/>
        <v>1</v>
      </c>
      <c r="K464" s="291"/>
      <c r="L464" s="224">
        <f t="shared" si="546"/>
        <v>0</v>
      </c>
      <c r="M464" s="318">
        <f t="shared" si="547"/>
        <v>0</v>
      </c>
      <c r="N464" s="291">
        <f>H464</f>
        <v>132.80000000000001</v>
      </c>
      <c r="O464" s="291">
        <f t="shared" si="531"/>
        <v>0</v>
      </c>
      <c r="P464" s="218">
        <f t="shared" si="532"/>
        <v>1</v>
      </c>
      <c r="Q464" s="17" t="e">
        <f>D464+H464-N464-#REF!</f>
        <v>#REF!</v>
      </c>
      <c r="R464" s="291">
        <f t="shared" si="530"/>
        <v>132.80000000000001</v>
      </c>
      <c r="S464" s="287"/>
    </row>
    <row r="465" spans="1:19" s="59" customFormat="1" x14ac:dyDescent="0.25">
      <c r="A465" s="325"/>
      <c r="B465" s="273" t="s">
        <v>21</v>
      </c>
      <c r="C465" s="273"/>
      <c r="D465" s="291"/>
      <c r="E465" s="291"/>
      <c r="F465" s="291"/>
      <c r="G465" s="291">
        <v>100</v>
      </c>
      <c r="H465" s="291">
        <v>100</v>
      </c>
      <c r="I465" s="291"/>
      <c r="J465" s="173">
        <f t="shared" si="545"/>
        <v>0</v>
      </c>
      <c r="K465" s="291"/>
      <c r="L465" s="164">
        <f t="shared" si="546"/>
        <v>0</v>
      </c>
      <c r="M465" s="318" t="e">
        <f t="shared" si="547"/>
        <v>#DIV/0!</v>
      </c>
      <c r="N465" s="291">
        <f>H465</f>
        <v>100</v>
      </c>
      <c r="O465" s="291">
        <f t="shared" si="531"/>
        <v>0</v>
      </c>
      <c r="P465" s="164">
        <f t="shared" si="532"/>
        <v>1</v>
      </c>
      <c r="Q465" s="17" t="e">
        <f>D465+H465-N465-#REF!</f>
        <v>#REF!</v>
      </c>
      <c r="R465" s="291">
        <f t="shared" si="530"/>
        <v>0</v>
      </c>
      <c r="S465" s="287"/>
    </row>
    <row r="466" spans="1:19" s="59" customFormat="1" x14ac:dyDescent="0.25">
      <c r="A466" s="325"/>
      <c r="B466" s="273" t="s">
        <v>24</v>
      </c>
      <c r="C466" s="273"/>
      <c r="D466" s="291"/>
      <c r="E466" s="291"/>
      <c r="F466" s="291"/>
      <c r="G466" s="291"/>
      <c r="H466" s="291"/>
      <c r="I466" s="296"/>
      <c r="J466" s="318" t="e">
        <f>I466/H466</f>
        <v>#DIV/0!</v>
      </c>
      <c r="K466" s="291"/>
      <c r="L466" s="224" t="e">
        <f>K466/H466</f>
        <v>#DIV/0!</v>
      </c>
      <c r="M466" s="318" t="e">
        <f>K466/I466</f>
        <v>#DIV/0!</v>
      </c>
      <c r="N466" s="291">
        <f>H466</f>
        <v>0</v>
      </c>
      <c r="O466" s="291">
        <f t="shared" si="531"/>
        <v>0</v>
      </c>
      <c r="P466" s="224" t="e">
        <f t="shared" si="532"/>
        <v>#DIV/0!</v>
      </c>
      <c r="Q466" s="17" t="e">
        <f>D466+H466-N466-#REF!</f>
        <v>#REF!</v>
      </c>
      <c r="R466" s="291">
        <f t="shared" si="530"/>
        <v>0</v>
      </c>
      <c r="S466" s="287"/>
    </row>
    <row r="467" spans="1:19" s="59" customFormat="1" x14ac:dyDescent="0.25">
      <c r="A467" s="328"/>
      <c r="B467" s="273" t="s">
        <v>11</v>
      </c>
      <c r="C467" s="273"/>
      <c r="D467" s="291"/>
      <c r="E467" s="291"/>
      <c r="F467" s="291"/>
      <c r="G467" s="291"/>
      <c r="H467" s="17"/>
      <c r="I467" s="296"/>
      <c r="J467" s="173"/>
      <c r="K467" s="291"/>
      <c r="L467" s="164"/>
      <c r="M467" s="173"/>
      <c r="N467" s="291"/>
      <c r="O467" s="291">
        <f t="shared" si="531"/>
        <v>0</v>
      </c>
      <c r="P467" s="163" t="e">
        <f t="shared" si="532"/>
        <v>#DIV/0!</v>
      </c>
      <c r="Q467" s="17" t="e">
        <f>D467+H467-N467-#REF!</f>
        <v>#REF!</v>
      </c>
      <c r="R467" s="291">
        <f t="shared" si="530"/>
        <v>0</v>
      </c>
      <c r="S467" s="288"/>
    </row>
    <row r="468" spans="1:19" s="61" customFormat="1" ht="69.75" x14ac:dyDescent="0.25">
      <c r="A468" s="168" t="s">
        <v>331</v>
      </c>
      <c r="B468" s="356" t="s">
        <v>334</v>
      </c>
      <c r="C468" s="158" t="s">
        <v>2</v>
      </c>
      <c r="D468" s="62">
        <f t="shared" ref="D468:I468" si="548">SUM(D469:D473)</f>
        <v>0</v>
      </c>
      <c r="E468" s="62">
        <f t="shared" si="548"/>
        <v>0</v>
      </c>
      <c r="F468" s="62">
        <f t="shared" si="548"/>
        <v>0</v>
      </c>
      <c r="G468" s="62">
        <f t="shared" si="548"/>
        <v>13932.59</v>
      </c>
      <c r="H468" s="62">
        <f t="shared" si="548"/>
        <v>13932.59</v>
      </c>
      <c r="I468" s="62">
        <f t="shared" si="548"/>
        <v>13912.88</v>
      </c>
      <c r="J468" s="169">
        <f t="shared" ref="J468:J477" si="549">I468/H468</f>
        <v>1</v>
      </c>
      <c r="K468" s="62">
        <f>SUM(K469:K473)</f>
        <v>13789.48</v>
      </c>
      <c r="L468" s="159">
        <f t="shared" ref="L468:L477" si="550">K468/H468</f>
        <v>0.99</v>
      </c>
      <c r="M468" s="159">
        <f t="shared" ref="M468:M473" si="551">K468/I468</f>
        <v>0.99</v>
      </c>
      <c r="N468" s="62">
        <f t="shared" ref="N468:O468" si="552">SUM(N469:N473)</f>
        <v>13932.59</v>
      </c>
      <c r="O468" s="62">
        <f t="shared" si="552"/>
        <v>0</v>
      </c>
      <c r="P468" s="159">
        <f t="shared" si="532"/>
        <v>1</v>
      </c>
      <c r="Q468" s="62" t="e">
        <f>D468+H468-N468-#REF!</f>
        <v>#REF!</v>
      </c>
      <c r="R468" s="62">
        <f t="shared" si="530"/>
        <v>123.4</v>
      </c>
      <c r="S468" s="401"/>
    </row>
    <row r="469" spans="1:19" s="59" customFormat="1" x14ac:dyDescent="0.25">
      <c r="A469" s="315"/>
      <c r="B469" s="273" t="s">
        <v>10</v>
      </c>
      <c r="C469" s="273"/>
      <c r="D469" s="291"/>
      <c r="E469" s="291"/>
      <c r="F469" s="291"/>
      <c r="G469" s="291">
        <f>G475+G481</f>
        <v>0</v>
      </c>
      <c r="H469" s="291">
        <f t="shared" ref="H469:I469" si="553">H475+H481</f>
        <v>0</v>
      </c>
      <c r="I469" s="291">
        <f t="shared" si="553"/>
        <v>0</v>
      </c>
      <c r="J469" s="172" t="e">
        <f t="shared" si="549"/>
        <v>#DIV/0!</v>
      </c>
      <c r="K469" s="291">
        <f t="shared" ref="K469" si="554">K475+K481</f>
        <v>0</v>
      </c>
      <c r="L469" s="163" t="e">
        <f t="shared" si="550"/>
        <v>#DIV/0!</v>
      </c>
      <c r="M469" s="163" t="e">
        <f t="shared" si="551"/>
        <v>#DIV/0!</v>
      </c>
      <c r="N469" s="291">
        <f t="shared" ref="N469:O469" si="555">N475+N481</f>
        <v>0</v>
      </c>
      <c r="O469" s="291">
        <f t="shared" si="555"/>
        <v>0</v>
      </c>
      <c r="P469" s="163" t="e">
        <f t="shared" si="532"/>
        <v>#DIV/0!</v>
      </c>
      <c r="Q469" s="17" t="e">
        <f>D469+H469-N469-#REF!</f>
        <v>#REF!</v>
      </c>
      <c r="R469" s="291">
        <f t="shared" si="530"/>
        <v>0</v>
      </c>
      <c r="S469" s="393"/>
    </row>
    <row r="470" spans="1:19" s="59" customFormat="1" x14ac:dyDescent="0.25">
      <c r="A470" s="315"/>
      <c r="B470" s="273" t="s">
        <v>8</v>
      </c>
      <c r="C470" s="273"/>
      <c r="D470" s="291"/>
      <c r="E470" s="291"/>
      <c r="F470" s="291"/>
      <c r="G470" s="291">
        <f t="shared" ref="G470:I473" si="556">G476+G482</f>
        <v>13393.36</v>
      </c>
      <c r="H470" s="291">
        <f t="shared" si="556"/>
        <v>13393.36</v>
      </c>
      <c r="I470" s="291">
        <f t="shared" si="556"/>
        <v>13393.36</v>
      </c>
      <c r="J470" s="173">
        <f t="shared" si="549"/>
        <v>1</v>
      </c>
      <c r="K470" s="291">
        <f t="shared" ref="K470" si="557">K476+K482</f>
        <v>13269.96</v>
      </c>
      <c r="L470" s="164">
        <f t="shared" si="550"/>
        <v>0.99</v>
      </c>
      <c r="M470" s="164">
        <f t="shared" si="551"/>
        <v>0.99</v>
      </c>
      <c r="N470" s="291">
        <f t="shared" ref="N470:O470" si="558">N476+N482</f>
        <v>13393.36</v>
      </c>
      <c r="O470" s="291">
        <f t="shared" si="558"/>
        <v>0</v>
      </c>
      <c r="P470" s="163">
        <f t="shared" si="532"/>
        <v>1</v>
      </c>
      <c r="Q470" s="17" t="e">
        <f>D470+H470-N470-#REF!</f>
        <v>#REF!</v>
      </c>
      <c r="R470" s="291">
        <f t="shared" si="530"/>
        <v>123.4</v>
      </c>
      <c r="S470" s="393"/>
    </row>
    <row r="471" spans="1:19" s="59" customFormat="1" x14ac:dyDescent="0.25">
      <c r="A471" s="315"/>
      <c r="B471" s="273" t="s">
        <v>21</v>
      </c>
      <c r="C471" s="273"/>
      <c r="D471" s="291"/>
      <c r="E471" s="291"/>
      <c r="F471" s="291"/>
      <c r="G471" s="291">
        <f t="shared" si="556"/>
        <v>539.23</v>
      </c>
      <c r="H471" s="291">
        <f t="shared" si="556"/>
        <v>539.23</v>
      </c>
      <c r="I471" s="291">
        <f t="shared" si="556"/>
        <v>519.52</v>
      </c>
      <c r="J471" s="173">
        <f t="shared" si="549"/>
        <v>0.96</v>
      </c>
      <c r="K471" s="291">
        <f t="shared" ref="K471" si="559">K477+K483</f>
        <v>519.52</v>
      </c>
      <c r="L471" s="164">
        <f t="shared" si="550"/>
        <v>0.96</v>
      </c>
      <c r="M471" s="164">
        <f t="shared" si="551"/>
        <v>1</v>
      </c>
      <c r="N471" s="291">
        <f t="shared" ref="N471:O471" si="560">N477+N483</f>
        <v>539.23</v>
      </c>
      <c r="O471" s="291">
        <f t="shared" si="560"/>
        <v>0</v>
      </c>
      <c r="P471" s="164">
        <f t="shared" si="532"/>
        <v>1</v>
      </c>
      <c r="Q471" s="17" t="e">
        <f>D471+H471-N471-#REF!</f>
        <v>#REF!</v>
      </c>
      <c r="R471" s="291">
        <f t="shared" si="530"/>
        <v>0</v>
      </c>
      <c r="S471" s="393"/>
    </row>
    <row r="472" spans="1:19" s="59" customFormat="1" x14ac:dyDescent="0.25">
      <c r="A472" s="315"/>
      <c r="B472" s="273" t="s">
        <v>24</v>
      </c>
      <c r="C472" s="273"/>
      <c r="D472" s="291"/>
      <c r="E472" s="291"/>
      <c r="F472" s="291"/>
      <c r="G472" s="291">
        <f t="shared" si="556"/>
        <v>0</v>
      </c>
      <c r="H472" s="291">
        <f t="shared" si="556"/>
        <v>0</v>
      </c>
      <c r="I472" s="291">
        <f t="shared" si="556"/>
        <v>0</v>
      </c>
      <c r="J472" s="172" t="e">
        <f t="shared" si="549"/>
        <v>#DIV/0!</v>
      </c>
      <c r="K472" s="291">
        <f t="shared" ref="K472" si="561">K478+K484</f>
        <v>0</v>
      </c>
      <c r="L472" s="163" t="e">
        <f t="shared" si="550"/>
        <v>#DIV/0!</v>
      </c>
      <c r="M472" s="163" t="e">
        <f t="shared" si="551"/>
        <v>#DIV/0!</v>
      </c>
      <c r="N472" s="291">
        <f t="shared" ref="N472:O472" si="562">N478+N484</f>
        <v>0</v>
      </c>
      <c r="O472" s="291">
        <f t="shared" si="562"/>
        <v>0</v>
      </c>
      <c r="P472" s="163" t="e">
        <f t="shared" si="532"/>
        <v>#DIV/0!</v>
      </c>
      <c r="Q472" s="17" t="e">
        <f>D472+H472-N472-#REF!</f>
        <v>#REF!</v>
      </c>
      <c r="R472" s="291">
        <f t="shared" si="530"/>
        <v>0</v>
      </c>
      <c r="S472" s="393"/>
    </row>
    <row r="473" spans="1:19" s="59" customFormat="1" collapsed="1" x14ac:dyDescent="0.25">
      <c r="A473" s="322"/>
      <c r="B473" s="273" t="s">
        <v>11</v>
      </c>
      <c r="C473" s="273"/>
      <c r="D473" s="291"/>
      <c r="E473" s="291"/>
      <c r="F473" s="291"/>
      <c r="G473" s="291">
        <f t="shared" si="556"/>
        <v>0</v>
      </c>
      <c r="H473" s="291">
        <f t="shared" si="556"/>
        <v>0</v>
      </c>
      <c r="I473" s="291">
        <f t="shared" si="556"/>
        <v>0</v>
      </c>
      <c r="J473" s="172" t="e">
        <f t="shared" si="549"/>
        <v>#DIV/0!</v>
      </c>
      <c r="K473" s="291">
        <f t="shared" ref="K473" si="563">K479+K485</f>
        <v>0</v>
      </c>
      <c r="L473" s="163" t="e">
        <f t="shared" si="550"/>
        <v>#DIV/0!</v>
      </c>
      <c r="M473" s="163" t="e">
        <f t="shared" si="551"/>
        <v>#DIV/0!</v>
      </c>
      <c r="N473" s="291">
        <f t="shared" ref="N473:O473" si="564">N479+N485</f>
        <v>0</v>
      </c>
      <c r="O473" s="291">
        <f t="shared" si="564"/>
        <v>0</v>
      </c>
      <c r="P473" s="163" t="e">
        <f t="shared" si="532"/>
        <v>#DIV/0!</v>
      </c>
      <c r="Q473" s="17" t="e">
        <f>D473+H473-N473-#REF!</f>
        <v>#REF!</v>
      </c>
      <c r="R473" s="291">
        <f t="shared" si="530"/>
        <v>0</v>
      </c>
      <c r="S473" s="394"/>
    </row>
    <row r="474" spans="1:19" s="57" customFormat="1" ht="117.75" customHeight="1" x14ac:dyDescent="0.25">
      <c r="A474" s="175" t="s">
        <v>332</v>
      </c>
      <c r="B474" s="357" t="s">
        <v>335</v>
      </c>
      <c r="C474" s="191" t="s">
        <v>17</v>
      </c>
      <c r="D474" s="50"/>
      <c r="E474" s="50"/>
      <c r="F474" s="50"/>
      <c r="G474" s="50">
        <f>SUM(G475:G479)</f>
        <v>1731.89</v>
      </c>
      <c r="H474" s="50">
        <f>SUM(H475:H479)</f>
        <v>1731.89</v>
      </c>
      <c r="I474" s="50">
        <f>SUM(I475:I479)</f>
        <v>1712.18</v>
      </c>
      <c r="J474" s="162">
        <f t="shared" si="549"/>
        <v>0.99</v>
      </c>
      <c r="K474" s="50">
        <f>SUM(K475:K479)</f>
        <v>1588.78</v>
      </c>
      <c r="L474" s="162">
        <f t="shared" si="550"/>
        <v>0.92</v>
      </c>
      <c r="M474" s="162">
        <f>K474/I474</f>
        <v>0.93</v>
      </c>
      <c r="N474" s="50">
        <f>SUM(N475:N479)</f>
        <v>1731.89</v>
      </c>
      <c r="O474" s="50">
        <f t="shared" ref="O474:O485" si="565">H474-N474</f>
        <v>0</v>
      </c>
      <c r="P474" s="162">
        <f t="shared" si="532"/>
        <v>1</v>
      </c>
      <c r="Q474" s="50" t="e">
        <f>D474+H474-N474-#REF!</f>
        <v>#REF!</v>
      </c>
      <c r="R474" s="50">
        <f t="shared" si="530"/>
        <v>123.4</v>
      </c>
      <c r="S474" s="395" t="s">
        <v>392</v>
      </c>
    </row>
    <row r="475" spans="1:19" s="59" customFormat="1" ht="29.25" customHeight="1" x14ac:dyDescent="0.25">
      <c r="A475" s="176"/>
      <c r="B475" s="295" t="s">
        <v>181</v>
      </c>
      <c r="C475" s="295"/>
      <c r="D475" s="289"/>
      <c r="E475" s="289"/>
      <c r="F475" s="289"/>
      <c r="G475" s="289"/>
      <c r="H475" s="166"/>
      <c r="I475" s="166"/>
      <c r="J475" s="318" t="e">
        <f t="shared" si="549"/>
        <v>#DIV/0!</v>
      </c>
      <c r="K475" s="289"/>
      <c r="L475" s="224" t="e">
        <f t="shared" si="550"/>
        <v>#DIV/0!</v>
      </c>
      <c r="M475" s="339" t="e">
        <f t="shared" ref="M475:M479" si="566">K475/I475</f>
        <v>#DIV/0!</v>
      </c>
      <c r="N475" s="289"/>
      <c r="O475" s="289">
        <f t="shared" si="565"/>
        <v>0</v>
      </c>
      <c r="P475" s="224" t="e">
        <f t="shared" si="532"/>
        <v>#DIV/0!</v>
      </c>
      <c r="Q475" s="17" t="e">
        <f>D475+H475-N475-#REF!</f>
        <v>#REF!</v>
      </c>
      <c r="R475" s="289">
        <f t="shared" si="530"/>
        <v>0</v>
      </c>
      <c r="S475" s="396"/>
    </row>
    <row r="476" spans="1:19" s="59" customFormat="1" ht="29.25" customHeight="1" x14ac:dyDescent="0.25">
      <c r="A476" s="176"/>
      <c r="B476" s="273" t="s">
        <v>8</v>
      </c>
      <c r="C476" s="273"/>
      <c r="D476" s="291"/>
      <c r="E476" s="291"/>
      <c r="F476" s="291"/>
      <c r="G476" s="291">
        <v>1192.6600000000001</v>
      </c>
      <c r="H476" s="291">
        <v>1192.6600000000001</v>
      </c>
      <c r="I476" s="291">
        <f>789.66+403</f>
        <v>1192.6600000000001</v>
      </c>
      <c r="J476" s="306">
        <f t="shared" si="549"/>
        <v>1</v>
      </c>
      <c r="K476" s="291">
        <v>1069.26</v>
      </c>
      <c r="L476" s="164">
        <f t="shared" ref="L476" si="567">K476/H476</f>
        <v>0.9</v>
      </c>
      <c r="M476" s="162">
        <f t="shared" ref="M476" si="568">K476/I476</f>
        <v>0.9</v>
      </c>
      <c r="N476" s="291">
        <f>H476</f>
        <v>1192.6600000000001</v>
      </c>
      <c r="O476" s="291">
        <f t="shared" si="565"/>
        <v>0</v>
      </c>
      <c r="P476" s="218">
        <f t="shared" si="532"/>
        <v>1</v>
      </c>
      <c r="Q476" s="17" t="e">
        <f>D476+H476-N476-#REF!</f>
        <v>#REF!</v>
      </c>
      <c r="R476" s="291">
        <f t="shared" si="530"/>
        <v>123.4</v>
      </c>
      <c r="S476" s="396"/>
    </row>
    <row r="477" spans="1:19" s="59" customFormat="1" ht="29.25" customHeight="1" x14ac:dyDescent="0.25">
      <c r="A477" s="176"/>
      <c r="B477" s="273" t="s">
        <v>21</v>
      </c>
      <c r="C477" s="273"/>
      <c r="D477" s="291"/>
      <c r="E477" s="291"/>
      <c r="F477" s="291"/>
      <c r="G477" s="291">
        <v>539.23</v>
      </c>
      <c r="H477" s="291">
        <v>539.23</v>
      </c>
      <c r="I477" s="291">
        <v>519.52</v>
      </c>
      <c r="J477" s="173">
        <f t="shared" si="549"/>
        <v>0.96</v>
      </c>
      <c r="K477" s="291">
        <v>519.52</v>
      </c>
      <c r="L477" s="164">
        <f t="shared" si="550"/>
        <v>0.96</v>
      </c>
      <c r="M477" s="162">
        <f t="shared" si="566"/>
        <v>1</v>
      </c>
      <c r="N477" s="291">
        <f>H477</f>
        <v>539.23</v>
      </c>
      <c r="O477" s="291">
        <f t="shared" si="565"/>
        <v>0</v>
      </c>
      <c r="P477" s="164">
        <f t="shared" si="532"/>
        <v>1</v>
      </c>
      <c r="Q477" s="17" t="e">
        <f>D477+H477-N477-#REF!</f>
        <v>#REF!</v>
      </c>
      <c r="R477" s="291">
        <f t="shared" si="530"/>
        <v>0</v>
      </c>
      <c r="S477" s="396"/>
    </row>
    <row r="478" spans="1:19" s="59" customFormat="1" ht="29.25" customHeight="1" x14ac:dyDescent="0.25">
      <c r="A478" s="176"/>
      <c r="B478" s="273" t="s">
        <v>24</v>
      </c>
      <c r="C478" s="273"/>
      <c r="D478" s="291"/>
      <c r="E478" s="291"/>
      <c r="F478" s="291"/>
      <c r="G478" s="291"/>
      <c r="H478" s="291"/>
      <c r="I478" s="291"/>
      <c r="J478" s="318" t="e">
        <f>I478/H478</f>
        <v>#DIV/0!</v>
      </c>
      <c r="K478" s="291"/>
      <c r="L478" s="224" t="e">
        <f>K478/H478</f>
        <v>#DIV/0!</v>
      </c>
      <c r="M478" s="339" t="e">
        <f t="shared" si="566"/>
        <v>#DIV/0!</v>
      </c>
      <c r="N478" s="291">
        <f>H478</f>
        <v>0</v>
      </c>
      <c r="O478" s="291">
        <f t="shared" si="565"/>
        <v>0</v>
      </c>
      <c r="P478" s="224" t="e">
        <f t="shared" si="532"/>
        <v>#DIV/0!</v>
      </c>
      <c r="Q478" s="17" t="e">
        <f>D478+H478-N478-#REF!</f>
        <v>#REF!</v>
      </c>
      <c r="R478" s="291">
        <f t="shared" si="530"/>
        <v>0</v>
      </c>
      <c r="S478" s="396"/>
    </row>
    <row r="479" spans="1:19" s="59" customFormat="1" ht="29.25" customHeight="1" x14ac:dyDescent="0.25">
      <c r="A479" s="177"/>
      <c r="B479" s="273" t="s">
        <v>11</v>
      </c>
      <c r="C479" s="273"/>
      <c r="D479" s="291"/>
      <c r="E479" s="291"/>
      <c r="F479" s="291"/>
      <c r="G479" s="291"/>
      <c r="H479" s="17"/>
      <c r="I479" s="17"/>
      <c r="J479" s="173"/>
      <c r="K479" s="291"/>
      <c r="L479" s="164"/>
      <c r="M479" s="339" t="e">
        <f t="shared" si="566"/>
        <v>#DIV/0!</v>
      </c>
      <c r="N479" s="291"/>
      <c r="O479" s="291">
        <f t="shared" si="565"/>
        <v>0</v>
      </c>
      <c r="P479" s="163" t="e">
        <f t="shared" si="532"/>
        <v>#DIV/0!</v>
      </c>
      <c r="Q479" s="17" t="e">
        <f>D479+H479-N479-#REF!</f>
        <v>#REF!</v>
      </c>
      <c r="R479" s="291">
        <f t="shared" si="530"/>
        <v>0</v>
      </c>
      <c r="S479" s="397"/>
    </row>
    <row r="480" spans="1:19" s="57" customFormat="1" ht="133.5" customHeight="1" x14ac:dyDescent="0.25">
      <c r="A480" s="358" t="s">
        <v>333</v>
      </c>
      <c r="B480" s="357" t="s">
        <v>339</v>
      </c>
      <c r="C480" s="191" t="s">
        <v>17</v>
      </c>
      <c r="D480" s="50"/>
      <c r="E480" s="50"/>
      <c r="F480" s="50"/>
      <c r="G480" s="50">
        <f>SUM(G481:G485)</f>
        <v>12200.7</v>
      </c>
      <c r="H480" s="50">
        <f>SUM(H481:H485)</f>
        <v>12200.7</v>
      </c>
      <c r="I480" s="50">
        <f>SUM(I481:I485)</f>
        <v>12200.7</v>
      </c>
      <c r="J480" s="162">
        <f>I480/H480</f>
        <v>1</v>
      </c>
      <c r="K480" s="50">
        <f>SUM(K481:K485)</f>
        <v>12200.7</v>
      </c>
      <c r="L480" s="162">
        <f>K480/H480</f>
        <v>1</v>
      </c>
      <c r="M480" s="162">
        <f>K480/I480</f>
        <v>1</v>
      </c>
      <c r="N480" s="50">
        <f>SUM(N481:N485)</f>
        <v>12200.7</v>
      </c>
      <c r="O480" s="50">
        <f t="shared" si="565"/>
        <v>0</v>
      </c>
      <c r="P480" s="162">
        <f t="shared" si="532"/>
        <v>1</v>
      </c>
      <c r="Q480" s="50" t="e">
        <f>D480+H480-N480-#REF!</f>
        <v>#REF!</v>
      </c>
      <c r="R480" s="50">
        <f t="shared" si="530"/>
        <v>0</v>
      </c>
      <c r="S480" s="395" t="s">
        <v>393</v>
      </c>
    </row>
    <row r="481" spans="1:19" s="59" customFormat="1" ht="38.25" customHeight="1" x14ac:dyDescent="0.25">
      <c r="A481" s="359"/>
      <c r="B481" s="295" t="s">
        <v>181</v>
      </c>
      <c r="C481" s="295"/>
      <c r="D481" s="289"/>
      <c r="E481" s="289"/>
      <c r="F481" s="289"/>
      <c r="G481" s="289"/>
      <c r="H481" s="166"/>
      <c r="I481" s="166"/>
      <c r="J481" s="318" t="e">
        <f t="shared" ref="J481:J483" si="569">I481/H481</f>
        <v>#DIV/0!</v>
      </c>
      <c r="K481" s="289"/>
      <c r="L481" s="224" t="e">
        <f t="shared" ref="L481:L483" si="570">K481/H481</f>
        <v>#DIV/0!</v>
      </c>
      <c r="M481" s="318" t="e">
        <f t="shared" ref="M481:M483" si="571">K481/I481</f>
        <v>#DIV/0!</v>
      </c>
      <c r="N481" s="289"/>
      <c r="O481" s="289">
        <f t="shared" si="565"/>
        <v>0</v>
      </c>
      <c r="P481" s="224" t="e">
        <f t="shared" si="532"/>
        <v>#DIV/0!</v>
      </c>
      <c r="Q481" s="17" t="e">
        <f>D481+H481-N481-#REF!</f>
        <v>#REF!</v>
      </c>
      <c r="R481" s="289">
        <f t="shared" si="530"/>
        <v>0</v>
      </c>
      <c r="S481" s="396"/>
    </row>
    <row r="482" spans="1:19" s="59" customFormat="1" ht="38.25" customHeight="1" x14ac:dyDescent="0.25">
      <c r="A482" s="359"/>
      <c r="B482" s="273" t="s">
        <v>8</v>
      </c>
      <c r="C482" s="273"/>
      <c r="D482" s="291"/>
      <c r="E482" s="291"/>
      <c r="F482" s="291"/>
      <c r="G482" s="51">
        <v>12200.7</v>
      </c>
      <c r="H482" s="51">
        <v>12200.7</v>
      </c>
      <c r="I482" s="51">
        <v>12200.7</v>
      </c>
      <c r="J482" s="173">
        <f t="shared" ref="J482" si="572">I482/H482</f>
        <v>1</v>
      </c>
      <c r="K482" s="51">
        <v>12200.7</v>
      </c>
      <c r="L482" s="164">
        <f t="shared" ref="L482" si="573">K482/H482</f>
        <v>1</v>
      </c>
      <c r="M482" s="306">
        <f t="shared" ref="M482" si="574">K482/I482</f>
        <v>1</v>
      </c>
      <c r="N482" s="291">
        <f>H482</f>
        <v>12200.7</v>
      </c>
      <c r="O482" s="291">
        <f t="shared" ref="O482" si="575">H482-N482</f>
        <v>0</v>
      </c>
      <c r="P482" s="164">
        <f t="shared" ref="P482" si="576">N482/H482</f>
        <v>1</v>
      </c>
      <c r="Q482" s="17" t="e">
        <f>D482+H482-N482-#REF!</f>
        <v>#REF!</v>
      </c>
      <c r="R482" s="291">
        <f t="shared" si="530"/>
        <v>0</v>
      </c>
      <c r="S482" s="396"/>
    </row>
    <row r="483" spans="1:19" s="59" customFormat="1" ht="38.25" customHeight="1" x14ac:dyDescent="0.25">
      <c r="A483" s="359"/>
      <c r="B483" s="273" t="s">
        <v>21</v>
      </c>
      <c r="C483" s="273"/>
      <c r="D483" s="291"/>
      <c r="E483" s="291"/>
      <c r="F483" s="291"/>
      <c r="G483" s="291"/>
      <c r="H483" s="291"/>
      <c r="I483" s="291"/>
      <c r="J483" s="172" t="e">
        <f t="shared" si="569"/>
        <v>#DIV/0!</v>
      </c>
      <c r="K483" s="167"/>
      <c r="L483" s="163" t="e">
        <f t="shared" si="570"/>
        <v>#DIV/0!</v>
      </c>
      <c r="M483" s="172" t="e">
        <f t="shared" si="571"/>
        <v>#DIV/0!</v>
      </c>
      <c r="N483" s="167"/>
      <c r="O483" s="167">
        <f t="shared" si="565"/>
        <v>0</v>
      </c>
      <c r="P483" s="163" t="e">
        <f t="shared" si="532"/>
        <v>#DIV/0!</v>
      </c>
      <c r="Q483" s="17" t="e">
        <f>D483+H483-N483-#REF!</f>
        <v>#REF!</v>
      </c>
      <c r="R483" s="291">
        <f t="shared" si="530"/>
        <v>0</v>
      </c>
      <c r="S483" s="396"/>
    </row>
    <row r="484" spans="1:19" s="59" customFormat="1" ht="38.25" customHeight="1" x14ac:dyDescent="0.25">
      <c r="A484" s="359"/>
      <c r="B484" s="273" t="s">
        <v>24</v>
      </c>
      <c r="C484" s="273"/>
      <c r="D484" s="291"/>
      <c r="E484" s="291"/>
      <c r="F484" s="291"/>
      <c r="G484" s="291"/>
      <c r="H484" s="291"/>
      <c r="I484" s="291"/>
      <c r="J484" s="318" t="e">
        <f>I484/H484</f>
        <v>#DIV/0!</v>
      </c>
      <c r="K484" s="291"/>
      <c r="L484" s="224" t="e">
        <f>K484/H484</f>
        <v>#DIV/0!</v>
      </c>
      <c r="M484" s="318" t="e">
        <f>K484/I484</f>
        <v>#DIV/0!</v>
      </c>
      <c r="N484" s="291"/>
      <c r="O484" s="291">
        <f t="shared" si="565"/>
        <v>0</v>
      </c>
      <c r="P484" s="224" t="e">
        <f t="shared" si="532"/>
        <v>#DIV/0!</v>
      </c>
      <c r="Q484" s="17" t="e">
        <f>D484+H484-N484-#REF!</f>
        <v>#REF!</v>
      </c>
      <c r="R484" s="291">
        <f t="shared" si="530"/>
        <v>0</v>
      </c>
      <c r="S484" s="396"/>
    </row>
    <row r="485" spans="1:19" s="59" customFormat="1" ht="51" customHeight="1" x14ac:dyDescent="0.25">
      <c r="A485" s="360"/>
      <c r="B485" s="273" t="s">
        <v>11</v>
      </c>
      <c r="C485" s="273"/>
      <c r="D485" s="291"/>
      <c r="E485" s="291"/>
      <c r="F485" s="291"/>
      <c r="G485" s="291"/>
      <c r="H485" s="17"/>
      <c r="I485" s="17"/>
      <c r="J485" s="173"/>
      <c r="K485" s="291"/>
      <c r="L485" s="164"/>
      <c r="M485" s="173"/>
      <c r="N485" s="291"/>
      <c r="O485" s="291">
        <f t="shared" si="565"/>
        <v>0</v>
      </c>
      <c r="P485" s="163" t="e">
        <f t="shared" si="532"/>
        <v>#DIV/0!</v>
      </c>
      <c r="Q485" s="17" t="e">
        <f>D485+H485-N485-#REF!</f>
        <v>#REF!</v>
      </c>
      <c r="R485" s="291">
        <f t="shared" si="530"/>
        <v>0</v>
      </c>
      <c r="S485" s="397"/>
    </row>
    <row r="486" spans="1:19" s="48" customFormat="1" ht="135.75" customHeight="1" x14ac:dyDescent="0.35">
      <c r="A486" s="106" t="s">
        <v>50</v>
      </c>
      <c r="B486" s="121" t="s">
        <v>467</v>
      </c>
      <c r="C486" s="96" t="s">
        <v>9</v>
      </c>
      <c r="D486" s="36">
        <f>SUM(D487:D491)</f>
        <v>0</v>
      </c>
      <c r="E486" s="36">
        <f>SUM(E487:E491)</f>
        <v>0</v>
      </c>
      <c r="F486" s="36">
        <f>SUM(F487:F491)</f>
        <v>0</v>
      </c>
      <c r="G486" s="36">
        <f>SUM(G487:G491)</f>
        <v>6739734.71</v>
      </c>
      <c r="H486" s="36">
        <f t="shared" ref="H486:K486" si="577">SUM(H487:H491)</f>
        <v>6672089.3099999996</v>
      </c>
      <c r="I486" s="36">
        <f t="shared" si="577"/>
        <v>4042278.77</v>
      </c>
      <c r="J486" s="97">
        <f t="shared" ref="J486:J491" si="578">I486/H486</f>
        <v>0.61</v>
      </c>
      <c r="K486" s="36">
        <f t="shared" si="577"/>
        <v>4017809.89</v>
      </c>
      <c r="L486" s="122">
        <f>K486/H486</f>
        <v>0.6</v>
      </c>
      <c r="M486" s="122">
        <f>K486/I486</f>
        <v>0.99</v>
      </c>
      <c r="N486" s="36">
        <f t="shared" ref="N486:O486" si="579">SUM(N487:N491)</f>
        <v>6672070.3600000003</v>
      </c>
      <c r="O486" s="36">
        <f t="shared" si="579"/>
        <v>18.95</v>
      </c>
      <c r="P486" s="122">
        <f t="shared" si="532"/>
        <v>1</v>
      </c>
      <c r="Q486" s="111" t="e">
        <f>D486+H486-N486-#REF!</f>
        <v>#REF!</v>
      </c>
      <c r="R486" s="53">
        <f t="shared" si="530"/>
        <v>24468.880000000001</v>
      </c>
      <c r="S486" s="229"/>
    </row>
    <row r="487" spans="1:19" s="48" customFormat="1" ht="39" customHeight="1" x14ac:dyDescent="0.35">
      <c r="A487" s="112"/>
      <c r="B487" s="113" t="s">
        <v>10</v>
      </c>
      <c r="C487" s="107"/>
      <c r="D487" s="108"/>
      <c r="E487" s="108"/>
      <c r="F487" s="108"/>
      <c r="G487" s="108">
        <f>G493+G607</f>
        <v>0</v>
      </c>
      <c r="H487" s="108">
        <f t="shared" ref="H487:I487" si="580">H493+H607</f>
        <v>0</v>
      </c>
      <c r="I487" s="108">
        <f t="shared" si="580"/>
        <v>0</v>
      </c>
      <c r="J487" s="123" t="e">
        <f t="shared" si="578"/>
        <v>#DIV/0!</v>
      </c>
      <c r="K487" s="108">
        <f>K493+K607</f>
        <v>0</v>
      </c>
      <c r="L487" s="124" t="e">
        <f t="shared" ref="L487:L491" si="581">K487/H487</f>
        <v>#DIV/0!</v>
      </c>
      <c r="M487" s="125" t="e">
        <f t="shared" ref="M487" si="582">K487/I487</f>
        <v>#DIV/0!</v>
      </c>
      <c r="N487" s="108">
        <f t="shared" ref="N487:O491" si="583">N493+N607</f>
        <v>0</v>
      </c>
      <c r="O487" s="108">
        <f t="shared" si="583"/>
        <v>0</v>
      </c>
      <c r="P487" s="124" t="e">
        <f t="shared" si="532"/>
        <v>#DIV/0!</v>
      </c>
      <c r="Q487" s="111" t="e">
        <f>D487+H487-N487-#REF!</f>
        <v>#REF!</v>
      </c>
      <c r="R487" s="115">
        <f t="shared" si="530"/>
        <v>0</v>
      </c>
      <c r="S487" s="244"/>
    </row>
    <row r="488" spans="1:19" s="48" customFormat="1" ht="39" customHeight="1" x14ac:dyDescent="0.35">
      <c r="A488" s="116"/>
      <c r="B488" s="117" t="s">
        <v>8</v>
      </c>
      <c r="C488" s="118"/>
      <c r="D488" s="119">
        <f t="shared" ref="D488:F488" si="584">D494</f>
        <v>0</v>
      </c>
      <c r="E488" s="119">
        <f t="shared" si="584"/>
        <v>0</v>
      </c>
      <c r="F488" s="119">
        <f t="shared" si="584"/>
        <v>0</v>
      </c>
      <c r="G488" s="108">
        <f>G494+G608</f>
        <v>6673412.8700000001</v>
      </c>
      <c r="H488" s="108">
        <f t="shared" ref="H488:I491" si="585">H494+H608</f>
        <v>6605767.4699999997</v>
      </c>
      <c r="I488" s="108">
        <f t="shared" si="585"/>
        <v>4042278.77</v>
      </c>
      <c r="J488" s="109">
        <f t="shared" si="578"/>
        <v>0.61</v>
      </c>
      <c r="K488" s="108">
        <f t="shared" ref="K488" si="586">K494+K608</f>
        <v>4017809.89</v>
      </c>
      <c r="L488" s="110">
        <f t="shared" si="581"/>
        <v>0.61</v>
      </c>
      <c r="M488" s="114">
        <f>K488/I488</f>
        <v>0.99</v>
      </c>
      <c r="N488" s="108">
        <f t="shared" si="583"/>
        <v>6605748.5199999996</v>
      </c>
      <c r="O488" s="108">
        <f t="shared" si="583"/>
        <v>18.95</v>
      </c>
      <c r="P488" s="110">
        <f t="shared" si="532"/>
        <v>1</v>
      </c>
      <c r="Q488" s="111" t="e">
        <f>D488+H488-N488-#REF!</f>
        <v>#REF!</v>
      </c>
      <c r="R488" s="63">
        <f t="shared" si="530"/>
        <v>24468.880000000001</v>
      </c>
      <c r="S488" s="244"/>
    </row>
    <row r="489" spans="1:19" s="48" customFormat="1" ht="39" customHeight="1" x14ac:dyDescent="0.35">
      <c r="A489" s="116"/>
      <c r="B489" s="113" t="s">
        <v>21</v>
      </c>
      <c r="C489" s="107"/>
      <c r="D489" s="108">
        <f t="shared" ref="D489:F489" si="587">D495</f>
        <v>0</v>
      </c>
      <c r="E489" s="108">
        <f t="shared" si="587"/>
        <v>0</v>
      </c>
      <c r="F489" s="108">
        <f t="shared" si="587"/>
        <v>0</v>
      </c>
      <c r="G489" s="108">
        <f>G495+G609</f>
        <v>66321.84</v>
      </c>
      <c r="H489" s="108">
        <f t="shared" si="585"/>
        <v>66321.84</v>
      </c>
      <c r="I489" s="108">
        <f t="shared" si="585"/>
        <v>0</v>
      </c>
      <c r="J489" s="109">
        <f t="shared" si="578"/>
        <v>0</v>
      </c>
      <c r="K489" s="108">
        <f t="shared" ref="K489" si="588">K495+K609</f>
        <v>0</v>
      </c>
      <c r="L489" s="110">
        <f t="shared" ref="L489" si="589">K489/H489</f>
        <v>0</v>
      </c>
      <c r="M489" s="125" t="e">
        <f t="shared" ref="M489:M491" si="590">K489/I489</f>
        <v>#DIV/0!</v>
      </c>
      <c r="N489" s="108">
        <f t="shared" si="583"/>
        <v>66321.84</v>
      </c>
      <c r="O489" s="108">
        <f t="shared" si="583"/>
        <v>0</v>
      </c>
      <c r="P489" s="110">
        <f t="shared" si="532"/>
        <v>1</v>
      </c>
      <c r="Q489" s="111" t="e">
        <f>D489+H489-N489-#REF!</f>
        <v>#REF!</v>
      </c>
      <c r="R489" s="53">
        <f t="shared" si="530"/>
        <v>0</v>
      </c>
      <c r="S489" s="245"/>
    </row>
    <row r="490" spans="1:19" s="48" customFormat="1" ht="39" customHeight="1" x14ac:dyDescent="0.35">
      <c r="A490" s="116"/>
      <c r="B490" s="113" t="s">
        <v>24</v>
      </c>
      <c r="C490" s="107"/>
      <c r="D490" s="108"/>
      <c r="E490" s="108"/>
      <c r="F490" s="108"/>
      <c r="G490" s="108">
        <f>G496+G610</f>
        <v>0</v>
      </c>
      <c r="H490" s="108">
        <f t="shared" si="585"/>
        <v>0</v>
      </c>
      <c r="I490" s="108">
        <f t="shared" si="585"/>
        <v>0</v>
      </c>
      <c r="J490" s="123" t="e">
        <f t="shared" si="578"/>
        <v>#DIV/0!</v>
      </c>
      <c r="K490" s="271">
        <f t="shared" ref="K490" si="591">K496+K610</f>
        <v>0</v>
      </c>
      <c r="L490" s="124" t="e">
        <f t="shared" si="581"/>
        <v>#DIV/0!</v>
      </c>
      <c r="M490" s="125" t="e">
        <f t="shared" si="590"/>
        <v>#DIV/0!</v>
      </c>
      <c r="N490" s="108">
        <f t="shared" si="583"/>
        <v>0</v>
      </c>
      <c r="O490" s="108">
        <f t="shared" si="583"/>
        <v>0</v>
      </c>
      <c r="P490" s="124" t="e">
        <f t="shared" si="532"/>
        <v>#DIV/0!</v>
      </c>
      <c r="Q490" s="111" t="e">
        <f>D490+H490-N490-#REF!</f>
        <v>#REF!</v>
      </c>
      <c r="R490" s="53">
        <f t="shared" si="530"/>
        <v>0</v>
      </c>
      <c r="S490" s="245"/>
    </row>
    <row r="491" spans="1:19" s="48" customFormat="1" ht="39" customHeight="1" x14ac:dyDescent="0.35">
      <c r="A491" s="120"/>
      <c r="B491" s="113" t="s">
        <v>11</v>
      </c>
      <c r="C491" s="107"/>
      <c r="D491" s="108"/>
      <c r="E491" s="108"/>
      <c r="F491" s="108"/>
      <c r="G491" s="108">
        <f>G497+G611</f>
        <v>0</v>
      </c>
      <c r="H491" s="108">
        <f t="shared" si="585"/>
        <v>0</v>
      </c>
      <c r="I491" s="108">
        <f t="shared" si="585"/>
        <v>0</v>
      </c>
      <c r="J491" s="123" t="e">
        <f t="shared" si="578"/>
        <v>#DIV/0!</v>
      </c>
      <c r="K491" s="108">
        <f t="shared" ref="K491" si="592">K497+K611</f>
        <v>0</v>
      </c>
      <c r="L491" s="124" t="e">
        <f t="shared" si="581"/>
        <v>#DIV/0!</v>
      </c>
      <c r="M491" s="125" t="e">
        <f t="shared" si="590"/>
        <v>#DIV/0!</v>
      </c>
      <c r="N491" s="108">
        <f t="shared" si="583"/>
        <v>0</v>
      </c>
      <c r="O491" s="108">
        <f t="shared" si="583"/>
        <v>0</v>
      </c>
      <c r="P491" s="124" t="e">
        <f t="shared" si="532"/>
        <v>#DIV/0!</v>
      </c>
      <c r="Q491" s="111" t="e">
        <f>D491+H491-N491-#REF!</f>
        <v>#REF!</v>
      </c>
      <c r="R491" s="53">
        <f t="shared" si="530"/>
        <v>0</v>
      </c>
      <c r="S491" s="246"/>
    </row>
    <row r="492" spans="1:19" s="132" customFormat="1" ht="76.5" customHeight="1" x14ac:dyDescent="0.35">
      <c r="A492" s="168" t="s">
        <v>79</v>
      </c>
      <c r="B492" s="178" t="s">
        <v>107</v>
      </c>
      <c r="C492" s="158" t="s">
        <v>2</v>
      </c>
      <c r="D492" s="62">
        <f t="shared" ref="D492:I492" si="593">SUM(D493:D497)</f>
        <v>0</v>
      </c>
      <c r="E492" s="62">
        <f t="shared" si="593"/>
        <v>0</v>
      </c>
      <c r="F492" s="62">
        <f t="shared" si="593"/>
        <v>0</v>
      </c>
      <c r="G492" s="62">
        <f t="shared" si="593"/>
        <v>6739634.71</v>
      </c>
      <c r="H492" s="62">
        <f t="shared" si="593"/>
        <v>6671989.3099999996</v>
      </c>
      <c r="I492" s="62">
        <f t="shared" si="593"/>
        <v>4042206.37</v>
      </c>
      <c r="J492" s="169">
        <f>I492/H492</f>
        <v>0.61</v>
      </c>
      <c r="K492" s="62">
        <f>SUM(K493:K497)</f>
        <v>4017737.49</v>
      </c>
      <c r="L492" s="159">
        <f>K492/H492</f>
        <v>0.6</v>
      </c>
      <c r="M492" s="159">
        <f>K492/I492</f>
        <v>0.99</v>
      </c>
      <c r="N492" s="62">
        <f t="shared" ref="N492" si="594">SUM(N493:N497)</f>
        <v>6671970.3600000003</v>
      </c>
      <c r="O492" s="62">
        <f t="shared" ref="O492" si="595">SUM(O493:O497)</f>
        <v>18.95</v>
      </c>
      <c r="P492" s="159">
        <f t="shared" si="532"/>
        <v>1</v>
      </c>
      <c r="Q492" s="62" t="e">
        <f>D492+H492-N492-#REF!</f>
        <v>#REF!</v>
      </c>
      <c r="R492" s="62">
        <f t="shared" si="530"/>
        <v>24468.880000000001</v>
      </c>
      <c r="S492" s="403" t="s">
        <v>274</v>
      </c>
    </row>
    <row r="493" spans="1:19" s="49" customFormat="1" ht="33" customHeight="1" x14ac:dyDescent="0.35">
      <c r="A493" s="171"/>
      <c r="B493" s="20" t="s">
        <v>10</v>
      </c>
      <c r="C493" s="20"/>
      <c r="D493" s="148">
        <f>D601</f>
        <v>0</v>
      </c>
      <c r="E493" s="148">
        <f t="shared" ref="E493:F493" si="596">E601</f>
        <v>0</v>
      </c>
      <c r="F493" s="148">
        <f t="shared" si="596"/>
        <v>0</v>
      </c>
      <c r="G493" s="148">
        <f>G499+G505+G511+G517+G523+G529+G535+G595+G541+G547+G553+G559+G565+G577+G571+G583</f>
        <v>0</v>
      </c>
      <c r="H493" s="188">
        <f t="shared" ref="H493:I493" si="597">H499+H505+H511+H517+H523+H529+H535+H595+H541+H547+H553+H559+H565+H577+H571+H583</f>
        <v>0</v>
      </c>
      <c r="I493" s="188">
        <f t="shared" si="597"/>
        <v>0</v>
      </c>
      <c r="J493" s="172" t="e">
        <f>I493/H493</f>
        <v>#DIV/0!</v>
      </c>
      <c r="K493" s="188">
        <f t="shared" ref="K493" si="598">K499+K505+K511+K517+K523+K529+K535+K595+K541+K547+K553+K559+K565+K577+K571+K583</f>
        <v>0</v>
      </c>
      <c r="L493" s="163" t="e">
        <f>K493/H493</f>
        <v>#DIV/0!</v>
      </c>
      <c r="M493" s="163" t="e">
        <f t="shared" ref="M493:M606" si="599">K493/I493</f>
        <v>#DIV/0!</v>
      </c>
      <c r="N493" s="188">
        <f t="shared" ref="N493:O493" si="600">N499+N505+N511+N517+N523+N529+N535+N595+N541+N547+N553+N559+N565+N577+N571+N583</f>
        <v>0</v>
      </c>
      <c r="O493" s="188">
        <f t="shared" si="600"/>
        <v>0</v>
      </c>
      <c r="P493" s="163" t="e">
        <f t="shared" si="532"/>
        <v>#DIV/0!</v>
      </c>
      <c r="Q493" s="17" t="e">
        <f>D493+H493-N493-#REF!</f>
        <v>#REF!</v>
      </c>
      <c r="R493" s="148">
        <f t="shared" si="530"/>
        <v>0</v>
      </c>
      <c r="S493" s="404"/>
    </row>
    <row r="494" spans="1:19" s="49" customFormat="1" ht="33" customHeight="1" x14ac:dyDescent="0.35">
      <c r="A494" s="171"/>
      <c r="B494" s="20" t="s">
        <v>8</v>
      </c>
      <c r="C494" s="20"/>
      <c r="D494" s="148">
        <f t="shared" ref="D494:F494" si="601">D602</f>
        <v>0</v>
      </c>
      <c r="E494" s="148">
        <f t="shared" si="601"/>
        <v>0</v>
      </c>
      <c r="F494" s="148">
        <f t="shared" si="601"/>
        <v>0</v>
      </c>
      <c r="G494" s="188">
        <f>G500+G506+G512+G518+G524+G530+G536+G596+G542+G548+G554+G560+G566+G578+G572+G584+G590</f>
        <v>6673312.8700000001</v>
      </c>
      <c r="H494" s="262">
        <f t="shared" ref="H494:K494" si="602">H500+H506+H512+H518+H524+H530+H536+H596+H542+H548+H554+H560+H566+H578+H572+H584+H590</f>
        <v>6605667.4699999997</v>
      </c>
      <c r="I494" s="262">
        <f t="shared" si="602"/>
        <v>4042206.37</v>
      </c>
      <c r="J494" s="173">
        <f t="shared" ref="J494:J497" si="603">I494/H494</f>
        <v>0.61</v>
      </c>
      <c r="K494" s="262">
        <f t="shared" si="602"/>
        <v>4017737.49</v>
      </c>
      <c r="L494" s="164">
        <f t="shared" ref="L494:L497" si="604">K494/H494</f>
        <v>0.61</v>
      </c>
      <c r="M494" s="164">
        <f t="shared" si="599"/>
        <v>0.99</v>
      </c>
      <c r="N494" s="262">
        <f>N500+N506+N512+N518+N524+N530+N536+N596+N542+N548+N554+N560+N566+N578+N572+N584+N590</f>
        <v>6605648.5199999996</v>
      </c>
      <c r="O494" s="188">
        <f t="shared" ref="O494" si="605">O500+O506+O512+O518+O524+O530+O536+O596+O542+O548+O554+O560+O566+O578+O572+O584</f>
        <v>18.95</v>
      </c>
      <c r="P494" s="164">
        <f t="shared" si="532"/>
        <v>1</v>
      </c>
      <c r="Q494" s="17" t="e">
        <f>D494+H494-N494-#REF!</f>
        <v>#REF!</v>
      </c>
      <c r="R494" s="148">
        <f t="shared" si="530"/>
        <v>24468.880000000001</v>
      </c>
      <c r="S494" s="404"/>
    </row>
    <row r="495" spans="1:19" s="49" customFormat="1" ht="33" customHeight="1" x14ac:dyDescent="0.35">
      <c r="A495" s="171"/>
      <c r="B495" s="20" t="s">
        <v>21</v>
      </c>
      <c r="C495" s="20"/>
      <c r="D495" s="148">
        <f t="shared" ref="D495:F495" si="606">D603</f>
        <v>0</v>
      </c>
      <c r="E495" s="148">
        <f t="shared" si="606"/>
        <v>0</v>
      </c>
      <c r="F495" s="148">
        <f t="shared" si="606"/>
        <v>0</v>
      </c>
      <c r="G495" s="188">
        <f t="shared" ref="G495:I497" si="607">G501+G507+G513+G519+G525+G531+G537+G597+G543+G549+G555+G561+G567+G579+G573+G585</f>
        <v>66321.84</v>
      </c>
      <c r="H495" s="188">
        <f t="shared" si="607"/>
        <v>66321.84</v>
      </c>
      <c r="I495" s="188">
        <f t="shared" si="607"/>
        <v>0</v>
      </c>
      <c r="J495" s="173">
        <f t="shared" si="603"/>
        <v>0</v>
      </c>
      <c r="K495" s="188">
        <f t="shared" ref="K495" si="608">K501+K507+K513+K519+K525+K531+K537+K597+K543+K549+K555+K561+K567+K579+K573+K585</f>
        <v>0</v>
      </c>
      <c r="L495" s="164">
        <f t="shared" si="604"/>
        <v>0</v>
      </c>
      <c r="M495" s="163" t="e">
        <f t="shared" si="599"/>
        <v>#DIV/0!</v>
      </c>
      <c r="N495" s="188">
        <f t="shared" ref="N495:O495" si="609">N501+N507+N513+N519+N525+N531+N537+N597+N543+N549+N555+N561+N567+N579+N573+N585</f>
        <v>66321.84</v>
      </c>
      <c r="O495" s="188">
        <f t="shared" si="609"/>
        <v>0</v>
      </c>
      <c r="P495" s="164">
        <f t="shared" si="532"/>
        <v>1</v>
      </c>
      <c r="Q495" s="17" t="e">
        <f>D495+H495-N495-#REF!</f>
        <v>#REF!</v>
      </c>
      <c r="R495" s="148">
        <f t="shared" si="530"/>
        <v>0</v>
      </c>
      <c r="S495" s="404"/>
    </row>
    <row r="496" spans="1:19" s="49" customFormat="1" ht="33" customHeight="1" x14ac:dyDescent="0.35">
      <c r="A496" s="171"/>
      <c r="B496" s="157" t="s">
        <v>24</v>
      </c>
      <c r="C496" s="157"/>
      <c r="D496" s="148">
        <f t="shared" ref="D496:F496" si="610">D604</f>
        <v>0</v>
      </c>
      <c r="E496" s="148">
        <f t="shared" si="610"/>
        <v>0</v>
      </c>
      <c r="F496" s="148">
        <f t="shared" si="610"/>
        <v>0</v>
      </c>
      <c r="G496" s="188">
        <f t="shared" si="607"/>
        <v>0</v>
      </c>
      <c r="H496" s="188">
        <f t="shared" si="607"/>
        <v>0</v>
      </c>
      <c r="I496" s="188">
        <f t="shared" si="607"/>
        <v>0</v>
      </c>
      <c r="J496" s="172" t="e">
        <f t="shared" si="603"/>
        <v>#DIV/0!</v>
      </c>
      <c r="K496" s="188">
        <f t="shared" ref="K496" si="611">K502+K508+K514+K520+K526+K532+K538+K598+K544+K550+K556+K562+K568+K580+K574+K586</f>
        <v>0</v>
      </c>
      <c r="L496" s="163" t="e">
        <f t="shared" si="604"/>
        <v>#DIV/0!</v>
      </c>
      <c r="M496" s="163" t="e">
        <f t="shared" si="599"/>
        <v>#DIV/0!</v>
      </c>
      <c r="N496" s="188">
        <f t="shared" ref="N496:O496" si="612">N502+N508+N514+N520+N526+N532+N538+N598+N544+N550+N556+N562+N568+N580+N574+N586</f>
        <v>0</v>
      </c>
      <c r="O496" s="188">
        <f t="shared" si="612"/>
        <v>0</v>
      </c>
      <c r="P496" s="163" t="e">
        <f t="shared" si="532"/>
        <v>#DIV/0!</v>
      </c>
      <c r="Q496" s="17" t="e">
        <f>D496+H496-N496-#REF!</f>
        <v>#REF!</v>
      </c>
      <c r="R496" s="147">
        <f t="shared" si="530"/>
        <v>0</v>
      </c>
      <c r="S496" s="404"/>
    </row>
    <row r="497" spans="1:19" s="49" customFormat="1" ht="33" customHeight="1" x14ac:dyDescent="0.35">
      <c r="A497" s="174"/>
      <c r="B497" s="273" t="s">
        <v>11</v>
      </c>
      <c r="C497" s="273"/>
      <c r="D497" s="291">
        <f t="shared" ref="D497:F497" si="613">D605</f>
        <v>0</v>
      </c>
      <c r="E497" s="291">
        <f t="shared" si="613"/>
        <v>0</v>
      </c>
      <c r="F497" s="291">
        <f t="shared" si="613"/>
        <v>0</v>
      </c>
      <c r="G497" s="291">
        <f t="shared" si="607"/>
        <v>0</v>
      </c>
      <c r="H497" s="291">
        <f t="shared" si="607"/>
        <v>0</v>
      </c>
      <c r="I497" s="291">
        <f t="shared" si="607"/>
        <v>0</v>
      </c>
      <c r="J497" s="172" t="e">
        <f t="shared" si="603"/>
        <v>#DIV/0!</v>
      </c>
      <c r="K497" s="291">
        <f t="shared" ref="K497" si="614">K503+K509+K515+K521+K527+K533+K539+K599+K545+K551+K557+K563+K569+K581+K575+K587</f>
        <v>0</v>
      </c>
      <c r="L497" s="163" t="e">
        <f t="shared" si="604"/>
        <v>#DIV/0!</v>
      </c>
      <c r="M497" s="163" t="e">
        <f t="shared" si="599"/>
        <v>#DIV/0!</v>
      </c>
      <c r="N497" s="291">
        <f t="shared" ref="N497:O497" si="615">N503+N509+N515+N521+N527+N533+N539+N599+N545+N551+N557+N563+N569+N581+N575+N587</f>
        <v>0</v>
      </c>
      <c r="O497" s="291">
        <f t="shared" si="615"/>
        <v>0</v>
      </c>
      <c r="P497" s="163" t="e">
        <f t="shared" si="532"/>
        <v>#DIV/0!</v>
      </c>
      <c r="Q497" s="17" t="e">
        <f>D497+H497-N497-#REF!</f>
        <v>#REF!</v>
      </c>
      <c r="R497" s="291">
        <f t="shared" si="530"/>
        <v>0</v>
      </c>
      <c r="S497" s="404"/>
    </row>
    <row r="498" spans="1:19" s="49" customFormat="1" ht="126.75" customHeight="1" x14ac:dyDescent="0.35">
      <c r="A498" s="175" t="s">
        <v>80</v>
      </c>
      <c r="B498" s="161" t="s">
        <v>237</v>
      </c>
      <c r="C498" s="226" t="s">
        <v>17</v>
      </c>
      <c r="D498" s="50">
        <f t="shared" ref="D498:I498" si="616">SUM(D499:D503)</f>
        <v>0</v>
      </c>
      <c r="E498" s="50">
        <f t="shared" si="616"/>
        <v>0</v>
      </c>
      <c r="F498" s="50">
        <f t="shared" si="616"/>
        <v>0</v>
      </c>
      <c r="G498" s="50">
        <f t="shared" si="616"/>
        <v>54893</v>
      </c>
      <c r="H498" s="50">
        <f t="shared" si="616"/>
        <v>54893</v>
      </c>
      <c r="I498" s="50">
        <f t="shared" si="616"/>
        <v>36360</v>
      </c>
      <c r="J498" s="170">
        <f>I498/H498</f>
        <v>0.66</v>
      </c>
      <c r="K498" s="50">
        <f>SUM(K499:K503)</f>
        <v>36287.49</v>
      </c>
      <c r="L498" s="162">
        <f>K498/H498</f>
        <v>0.66</v>
      </c>
      <c r="M498" s="170">
        <f>K498/I498</f>
        <v>1</v>
      </c>
      <c r="N498" s="50">
        <f>SUM(N499:N503)</f>
        <v>54893</v>
      </c>
      <c r="O498" s="50">
        <f t="shared" si="531"/>
        <v>0</v>
      </c>
      <c r="P498" s="162">
        <f t="shared" si="532"/>
        <v>1</v>
      </c>
      <c r="Q498" s="62" t="e">
        <f>D498+H498-N498-#REF!</f>
        <v>#REF!</v>
      </c>
      <c r="R498" s="50">
        <f t="shared" si="530"/>
        <v>72.510000000000005</v>
      </c>
      <c r="S498" s="403" t="s">
        <v>430</v>
      </c>
    </row>
    <row r="499" spans="1:19" s="49" customFormat="1" ht="40.5" customHeight="1" x14ac:dyDescent="0.35">
      <c r="A499" s="176"/>
      <c r="B499" s="273" t="s">
        <v>10</v>
      </c>
      <c r="C499" s="273"/>
      <c r="D499" s="291"/>
      <c r="E499" s="291"/>
      <c r="F499" s="291"/>
      <c r="G499" s="291"/>
      <c r="H499" s="17"/>
      <c r="I499" s="291"/>
      <c r="J499" s="172" t="e">
        <f t="shared" ref="J499:J503" si="617">I499/H499</f>
        <v>#DIV/0!</v>
      </c>
      <c r="K499" s="291"/>
      <c r="L499" s="163" t="e">
        <f t="shared" ref="L499:L503" si="618">K499/H499</f>
        <v>#DIV/0!</v>
      </c>
      <c r="M499" s="163" t="e">
        <f t="shared" ref="M499:M503" si="619">K499/I499</f>
        <v>#DIV/0!</v>
      </c>
      <c r="N499" s="291"/>
      <c r="O499" s="291">
        <f t="shared" si="531"/>
        <v>0</v>
      </c>
      <c r="P499" s="163" t="e">
        <f t="shared" si="532"/>
        <v>#DIV/0!</v>
      </c>
      <c r="Q499" s="17" t="e">
        <f>D499+H499-N499-#REF!</f>
        <v>#REF!</v>
      </c>
      <c r="R499" s="291">
        <f t="shared" si="530"/>
        <v>0</v>
      </c>
      <c r="S499" s="404"/>
    </row>
    <row r="500" spans="1:19" s="49" customFormat="1" ht="40.5" customHeight="1" x14ac:dyDescent="0.35">
      <c r="A500" s="176"/>
      <c r="B500" s="273" t="s">
        <v>8</v>
      </c>
      <c r="C500" s="273"/>
      <c r="D500" s="291"/>
      <c r="E500" s="291"/>
      <c r="F500" s="291"/>
      <c r="G500" s="291">
        <v>54893</v>
      </c>
      <c r="H500" s="291">
        <v>54893</v>
      </c>
      <c r="I500" s="291">
        <v>36360</v>
      </c>
      <c r="J500" s="173">
        <f t="shared" si="617"/>
        <v>0.66</v>
      </c>
      <c r="K500" s="291">
        <v>36287.49</v>
      </c>
      <c r="L500" s="164">
        <f t="shared" si="618"/>
        <v>0.66</v>
      </c>
      <c r="M500" s="164">
        <f t="shared" si="619"/>
        <v>1</v>
      </c>
      <c r="N500" s="291">
        <f>H500</f>
        <v>54893</v>
      </c>
      <c r="O500" s="291">
        <f t="shared" si="531"/>
        <v>0</v>
      </c>
      <c r="P500" s="164">
        <f t="shared" si="532"/>
        <v>1</v>
      </c>
      <c r="Q500" s="17" t="e">
        <f>D500+H500-N500-#REF!</f>
        <v>#REF!</v>
      </c>
      <c r="R500" s="291">
        <f t="shared" si="530"/>
        <v>72.510000000000005</v>
      </c>
      <c r="S500" s="404"/>
    </row>
    <row r="501" spans="1:19" s="49" customFormat="1" ht="40.5" customHeight="1" x14ac:dyDescent="0.35">
      <c r="A501" s="176"/>
      <c r="B501" s="273" t="s">
        <v>21</v>
      </c>
      <c r="C501" s="273"/>
      <c r="D501" s="291"/>
      <c r="E501" s="291"/>
      <c r="F501" s="291"/>
      <c r="G501" s="291"/>
      <c r="H501" s="291"/>
      <c r="I501" s="291"/>
      <c r="J501" s="172" t="e">
        <f t="shared" si="617"/>
        <v>#DIV/0!</v>
      </c>
      <c r="K501" s="291"/>
      <c r="L501" s="163" t="e">
        <f t="shared" si="618"/>
        <v>#DIV/0!</v>
      </c>
      <c r="M501" s="163" t="e">
        <f t="shared" si="619"/>
        <v>#DIV/0!</v>
      </c>
      <c r="N501" s="291"/>
      <c r="O501" s="291">
        <f t="shared" si="531"/>
        <v>0</v>
      </c>
      <c r="P501" s="163" t="e">
        <f t="shared" si="532"/>
        <v>#DIV/0!</v>
      </c>
      <c r="Q501" s="17" t="e">
        <f>D501+H501-N501-#REF!</f>
        <v>#REF!</v>
      </c>
      <c r="R501" s="291">
        <f t="shared" si="530"/>
        <v>0</v>
      </c>
      <c r="S501" s="404"/>
    </row>
    <row r="502" spans="1:19" s="49" customFormat="1" ht="40.5" customHeight="1" x14ac:dyDescent="0.35">
      <c r="A502" s="176"/>
      <c r="B502" s="273" t="s">
        <v>24</v>
      </c>
      <c r="C502" s="273"/>
      <c r="D502" s="291"/>
      <c r="E502" s="291"/>
      <c r="F502" s="291"/>
      <c r="G502" s="291"/>
      <c r="H502" s="291"/>
      <c r="I502" s="291"/>
      <c r="J502" s="172" t="e">
        <f t="shared" si="617"/>
        <v>#DIV/0!</v>
      </c>
      <c r="K502" s="291"/>
      <c r="L502" s="163" t="e">
        <f t="shared" si="618"/>
        <v>#DIV/0!</v>
      </c>
      <c r="M502" s="163" t="e">
        <f t="shared" si="619"/>
        <v>#DIV/0!</v>
      </c>
      <c r="N502" s="291"/>
      <c r="O502" s="291">
        <f t="shared" si="531"/>
        <v>0</v>
      </c>
      <c r="P502" s="163" t="e">
        <f t="shared" si="532"/>
        <v>#DIV/0!</v>
      </c>
      <c r="Q502" s="17" t="e">
        <f>D502+H502-N502-#REF!</f>
        <v>#REF!</v>
      </c>
      <c r="R502" s="291">
        <f t="shared" si="530"/>
        <v>0</v>
      </c>
      <c r="S502" s="404"/>
    </row>
    <row r="503" spans="1:19" s="49" customFormat="1" ht="40.5" customHeight="1" x14ac:dyDescent="0.35">
      <c r="A503" s="177"/>
      <c r="B503" s="273" t="s">
        <v>11</v>
      </c>
      <c r="C503" s="273"/>
      <c r="D503" s="291"/>
      <c r="E503" s="291"/>
      <c r="F503" s="291"/>
      <c r="G503" s="291"/>
      <c r="H503" s="17"/>
      <c r="I503" s="291"/>
      <c r="J503" s="172" t="e">
        <f t="shared" si="617"/>
        <v>#DIV/0!</v>
      </c>
      <c r="K503" s="291"/>
      <c r="L503" s="163" t="e">
        <f t="shared" si="618"/>
        <v>#DIV/0!</v>
      </c>
      <c r="M503" s="163" t="e">
        <f t="shared" si="619"/>
        <v>#DIV/0!</v>
      </c>
      <c r="N503" s="291"/>
      <c r="O503" s="291">
        <f t="shared" si="531"/>
        <v>0</v>
      </c>
      <c r="P503" s="163" t="e">
        <f t="shared" si="532"/>
        <v>#DIV/0!</v>
      </c>
      <c r="Q503" s="17" t="e">
        <f>D503+H503-N503-#REF!</f>
        <v>#REF!</v>
      </c>
      <c r="R503" s="291">
        <f t="shared" si="530"/>
        <v>0</v>
      </c>
      <c r="S503" s="404"/>
    </row>
    <row r="504" spans="1:19" s="49" customFormat="1" ht="110.25" customHeight="1" x14ac:dyDescent="0.35">
      <c r="A504" s="175" t="s">
        <v>229</v>
      </c>
      <c r="B504" s="161" t="s">
        <v>239</v>
      </c>
      <c r="C504" s="226" t="s">
        <v>17</v>
      </c>
      <c r="D504" s="50">
        <f t="shared" ref="D504:I504" si="620">SUM(D505:D509)</f>
        <v>0</v>
      </c>
      <c r="E504" s="50">
        <f t="shared" si="620"/>
        <v>0</v>
      </c>
      <c r="F504" s="50">
        <f t="shared" si="620"/>
        <v>0</v>
      </c>
      <c r="G504" s="50">
        <f t="shared" si="620"/>
        <v>1611358.7</v>
      </c>
      <c r="H504" s="50">
        <f t="shared" si="620"/>
        <v>1611358.7</v>
      </c>
      <c r="I504" s="50">
        <f t="shared" si="620"/>
        <v>1034000</v>
      </c>
      <c r="J504" s="170">
        <f>I504/H504</f>
        <v>0.64</v>
      </c>
      <c r="K504" s="50">
        <f>SUM(K505:K509)</f>
        <v>1033243.36</v>
      </c>
      <c r="L504" s="162">
        <f>K504/H504</f>
        <v>0.64</v>
      </c>
      <c r="M504" s="366">
        <f t="shared" si="599"/>
        <v>0.999</v>
      </c>
      <c r="N504" s="50">
        <f>SUM(N505:N509)</f>
        <v>1611358.7</v>
      </c>
      <c r="O504" s="50">
        <f t="shared" si="531"/>
        <v>0</v>
      </c>
      <c r="P504" s="162">
        <f t="shared" si="532"/>
        <v>1</v>
      </c>
      <c r="Q504" s="62" t="e">
        <f>D504+H504-N504-#REF!</f>
        <v>#REF!</v>
      </c>
      <c r="R504" s="50">
        <f t="shared" si="530"/>
        <v>756.64</v>
      </c>
      <c r="S504" s="402" t="s">
        <v>431</v>
      </c>
    </row>
    <row r="505" spans="1:19" s="49" customFormat="1" ht="33" customHeight="1" x14ac:dyDescent="0.35">
      <c r="A505" s="176"/>
      <c r="B505" s="273" t="s">
        <v>10</v>
      </c>
      <c r="C505" s="273"/>
      <c r="D505" s="291"/>
      <c r="E505" s="291"/>
      <c r="F505" s="291"/>
      <c r="G505" s="291"/>
      <c r="H505" s="17"/>
      <c r="I505" s="291"/>
      <c r="J505" s="172" t="e">
        <f t="shared" ref="J505:J509" si="621">I505/H505</f>
        <v>#DIV/0!</v>
      </c>
      <c r="K505" s="291"/>
      <c r="L505" s="163" t="e">
        <f t="shared" ref="L505:L509" si="622">K505/H505</f>
        <v>#DIV/0!</v>
      </c>
      <c r="M505" s="201" t="e">
        <f t="shared" si="599"/>
        <v>#DIV/0!</v>
      </c>
      <c r="N505" s="291"/>
      <c r="O505" s="291">
        <f t="shared" si="531"/>
        <v>0</v>
      </c>
      <c r="P505" s="163" t="e">
        <f t="shared" si="532"/>
        <v>#DIV/0!</v>
      </c>
      <c r="Q505" s="17" t="e">
        <f>D505+H505-N505-#REF!</f>
        <v>#REF!</v>
      </c>
      <c r="R505" s="291">
        <f t="shared" si="530"/>
        <v>0</v>
      </c>
      <c r="S505" s="402"/>
    </row>
    <row r="506" spans="1:19" s="49" customFormat="1" ht="33" customHeight="1" x14ac:dyDescent="0.35">
      <c r="A506" s="176"/>
      <c r="B506" s="273" t="s">
        <v>8</v>
      </c>
      <c r="C506" s="273"/>
      <c r="D506" s="291"/>
      <c r="E506" s="291"/>
      <c r="F506" s="291"/>
      <c r="G506" s="291">
        <v>1611358.7</v>
      </c>
      <c r="H506" s="291">
        <v>1611358.7</v>
      </c>
      <c r="I506" s="291">
        <v>1034000</v>
      </c>
      <c r="J506" s="173">
        <f t="shared" si="621"/>
        <v>0.64</v>
      </c>
      <c r="K506" s="291">
        <v>1033243.36</v>
      </c>
      <c r="L506" s="164">
        <f t="shared" si="622"/>
        <v>0.64</v>
      </c>
      <c r="M506" s="202">
        <f t="shared" si="599"/>
        <v>0.999</v>
      </c>
      <c r="N506" s="291">
        <f>H506</f>
        <v>1611358.7</v>
      </c>
      <c r="O506" s="291">
        <f t="shared" si="531"/>
        <v>0</v>
      </c>
      <c r="P506" s="164">
        <f t="shared" si="532"/>
        <v>1</v>
      </c>
      <c r="Q506" s="17" t="e">
        <f>D506+H506-N506-#REF!</f>
        <v>#REF!</v>
      </c>
      <c r="R506" s="291">
        <f t="shared" si="530"/>
        <v>756.64</v>
      </c>
      <c r="S506" s="402"/>
    </row>
    <row r="507" spans="1:19" s="49" customFormat="1" ht="33" customHeight="1" x14ac:dyDescent="0.35">
      <c r="A507" s="176"/>
      <c r="B507" s="273" t="s">
        <v>21</v>
      </c>
      <c r="C507" s="273"/>
      <c r="D507" s="291"/>
      <c r="E507" s="291"/>
      <c r="F507" s="291"/>
      <c r="G507" s="291"/>
      <c r="H507" s="291"/>
      <c r="I507" s="291"/>
      <c r="J507" s="172" t="e">
        <f t="shared" si="621"/>
        <v>#DIV/0!</v>
      </c>
      <c r="K507" s="291"/>
      <c r="L507" s="163" t="e">
        <f t="shared" si="622"/>
        <v>#DIV/0!</v>
      </c>
      <c r="M507" s="163" t="e">
        <f t="shared" si="599"/>
        <v>#DIV/0!</v>
      </c>
      <c r="N507" s="291"/>
      <c r="O507" s="291">
        <f t="shared" si="531"/>
        <v>0</v>
      </c>
      <c r="P507" s="163" t="e">
        <f t="shared" si="532"/>
        <v>#DIV/0!</v>
      </c>
      <c r="Q507" s="17" t="e">
        <f>D507+H507-N507-#REF!</f>
        <v>#REF!</v>
      </c>
      <c r="R507" s="291">
        <f t="shared" si="530"/>
        <v>0</v>
      </c>
      <c r="S507" s="402"/>
    </row>
    <row r="508" spans="1:19" s="49" customFormat="1" ht="33" customHeight="1" x14ac:dyDescent="0.35">
      <c r="A508" s="176"/>
      <c r="B508" s="273" t="s">
        <v>24</v>
      </c>
      <c r="C508" s="273"/>
      <c r="D508" s="291"/>
      <c r="E508" s="291"/>
      <c r="F508" s="291"/>
      <c r="G508" s="291"/>
      <c r="H508" s="291"/>
      <c r="I508" s="291"/>
      <c r="J508" s="172" t="e">
        <f t="shared" si="621"/>
        <v>#DIV/0!</v>
      </c>
      <c r="K508" s="291"/>
      <c r="L508" s="163" t="e">
        <f t="shared" si="622"/>
        <v>#DIV/0!</v>
      </c>
      <c r="M508" s="163" t="e">
        <f t="shared" si="599"/>
        <v>#DIV/0!</v>
      </c>
      <c r="N508" s="291"/>
      <c r="O508" s="291">
        <f t="shared" si="531"/>
        <v>0</v>
      </c>
      <c r="P508" s="163" t="e">
        <f t="shared" si="532"/>
        <v>#DIV/0!</v>
      </c>
      <c r="Q508" s="17" t="e">
        <f>D508+H508-N508-#REF!</f>
        <v>#REF!</v>
      </c>
      <c r="R508" s="291">
        <f t="shared" si="530"/>
        <v>0</v>
      </c>
      <c r="S508" s="402"/>
    </row>
    <row r="509" spans="1:19" s="49" customFormat="1" ht="33" customHeight="1" x14ac:dyDescent="0.35">
      <c r="A509" s="177"/>
      <c r="B509" s="273" t="s">
        <v>11</v>
      </c>
      <c r="C509" s="273"/>
      <c r="D509" s="291"/>
      <c r="E509" s="291"/>
      <c r="F509" s="291"/>
      <c r="G509" s="291"/>
      <c r="H509" s="17"/>
      <c r="I509" s="291"/>
      <c r="J509" s="172" t="e">
        <f t="shared" si="621"/>
        <v>#DIV/0!</v>
      </c>
      <c r="K509" s="291"/>
      <c r="L509" s="163" t="e">
        <f t="shared" si="622"/>
        <v>#DIV/0!</v>
      </c>
      <c r="M509" s="163" t="e">
        <f t="shared" si="599"/>
        <v>#DIV/0!</v>
      </c>
      <c r="N509" s="291"/>
      <c r="O509" s="291">
        <f t="shared" si="531"/>
        <v>0</v>
      </c>
      <c r="P509" s="163" t="e">
        <f t="shared" si="532"/>
        <v>#DIV/0!</v>
      </c>
      <c r="Q509" s="17" t="e">
        <f>D509+H509-N509-#REF!</f>
        <v>#REF!</v>
      </c>
      <c r="R509" s="291">
        <f t="shared" si="530"/>
        <v>0</v>
      </c>
      <c r="S509" s="402"/>
    </row>
    <row r="510" spans="1:19" s="49" customFormat="1" ht="75" customHeight="1" x14ac:dyDescent="0.35">
      <c r="A510" s="175" t="s">
        <v>230</v>
      </c>
      <c r="B510" s="161" t="s">
        <v>238</v>
      </c>
      <c r="C510" s="226" t="s">
        <v>17</v>
      </c>
      <c r="D510" s="50">
        <f t="shared" ref="D510:I510" si="623">SUM(D511:D515)</f>
        <v>0</v>
      </c>
      <c r="E510" s="50">
        <f t="shared" si="623"/>
        <v>0</v>
      </c>
      <c r="F510" s="50">
        <f t="shared" si="623"/>
        <v>0</v>
      </c>
      <c r="G510" s="50">
        <f t="shared" si="623"/>
        <v>4289323.9000000004</v>
      </c>
      <c r="H510" s="50">
        <f t="shared" si="623"/>
        <v>4234418.5</v>
      </c>
      <c r="I510" s="50">
        <f t="shared" si="623"/>
        <v>2653860.5</v>
      </c>
      <c r="J510" s="170">
        <f>I510/H510</f>
        <v>0.63</v>
      </c>
      <c r="K510" s="50">
        <f>SUM(K511:K515)</f>
        <v>2645922.13</v>
      </c>
      <c r="L510" s="162">
        <f>K510/H510</f>
        <v>0.62</v>
      </c>
      <c r="M510" s="367">
        <f t="shared" si="599"/>
        <v>0.997</v>
      </c>
      <c r="N510" s="50">
        <f>SUM(N511:N515)</f>
        <v>4234418.5</v>
      </c>
      <c r="O510" s="50">
        <f t="shared" si="531"/>
        <v>0</v>
      </c>
      <c r="P510" s="162">
        <f t="shared" si="532"/>
        <v>1</v>
      </c>
      <c r="Q510" s="62" t="e">
        <f>D510+H510-N510-#REF!</f>
        <v>#REF!</v>
      </c>
      <c r="R510" s="50">
        <f t="shared" si="530"/>
        <v>7938.37</v>
      </c>
      <c r="S510" s="402" t="s">
        <v>451</v>
      </c>
    </row>
    <row r="511" spans="1:19" s="49" customFormat="1" ht="48" customHeight="1" x14ac:dyDescent="0.35">
      <c r="A511" s="176"/>
      <c r="B511" s="273" t="s">
        <v>10</v>
      </c>
      <c r="C511" s="273"/>
      <c r="D511" s="291"/>
      <c r="E511" s="291"/>
      <c r="F511" s="291"/>
      <c r="G511" s="291"/>
      <c r="H511" s="17"/>
      <c r="I511" s="291"/>
      <c r="J511" s="172" t="e">
        <f t="shared" ref="J511:J515" si="624">I511/H511</f>
        <v>#DIV/0!</v>
      </c>
      <c r="K511" s="291"/>
      <c r="L511" s="163" t="e">
        <f t="shared" ref="L511:L515" si="625">K511/H511</f>
        <v>#DIV/0!</v>
      </c>
      <c r="M511" s="163" t="e">
        <f t="shared" si="599"/>
        <v>#DIV/0!</v>
      </c>
      <c r="N511" s="291"/>
      <c r="O511" s="291">
        <f t="shared" si="531"/>
        <v>0</v>
      </c>
      <c r="P511" s="163" t="e">
        <f t="shared" si="532"/>
        <v>#DIV/0!</v>
      </c>
      <c r="Q511" s="17" t="e">
        <f>D511+H511-N511-#REF!</f>
        <v>#REF!</v>
      </c>
      <c r="R511" s="291">
        <f t="shared" si="530"/>
        <v>0</v>
      </c>
      <c r="S511" s="402"/>
    </row>
    <row r="512" spans="1:19" s="49" customFormat="1" ht="48" customHeight="1" x14ac:dyDescent="0.35">
      <c r="A512" s="176"/>
      <c r="B512" s="273" t="s">
        <v>8</v>
      </c>
      <c r="C512" s="273"/>
      <c r="D512" s="291"/>
      <c r="E512" s="291"/>
      <c r="F512" s="291"/>
      <c r="G512" s="291">
        <v>4289323.9000000004</v>
      </c>
      <c r="H512" s="291">
        <v>4234418.5</v>
      </c>
      <c r="I512" s="291">
        <v>2653860.5</v>
      </c>
      <c r="J512" s="173">
        <f t="shared" si="624"/>
        <v>0.63</v>
      </c>
      <c r="K512" s="291">
        <v>2645922.13</v>
      </c>
      <c r="L512" s="164">
        <f t="shared" si="625"/>
        <v>0.62</v>
      </c>
      <c r="M512" s="208">
        <f t="shared" si="599"/>
        <v>0.997</v>
      </c>
      <c r="N512" s="291">
        <f>H512</f>
        <v>4234418.5</v>
      </c>
      <c r="O512" s="291">
        <f t="shared" si="531"/>
        <v>0</v>
      </c>
      <c r="P512" s="164">
        <f t="shared" si="532"/>
        <v>1</v>
      </c>
      <c r="Q512" s="17" t="e">
        <f>D512+H512-N512-#REF!</f>
        <v>#REF!</v>
      </c>
      <c r="R512" s="291">
        <f t="shared" si="530"/>
        <v>7938.37</v>
      </c>
      <c r="S512" s="402"/>
    </row>
    <row r="513" spans="1:19" s="49" customFormat="1" ht="48" customHeight="1" x14ac:dyDescent="0.35">
      <c r="A513" s="176"/>
      <c r="B513" s="273" t="s">
        <v>21</v>
      </c>
      <c r="C513" s="273"/>
      <c r="D513" s="291"/>
      <c r="E513" s="291"/>
      <c r="F513" s="291"/>
      <c r="G513" s="291"/>
      <c r="H513" s="291"/>
      <c r="I513" s="291"/>
      <c r="J513" s="172" t="e">
        <f t="shared" si="624"/>
        <v>#DIV/0!</v>
      </c>
      <c r="K513" s="291"/>
      <c r="L513" s="163" t="e">
        <f t="shared" si="625"/>
        <v>#DIV/0!</v>
      </c>
      <c r="M513" s="163" t="e">
        <f t="shared" si="599"/>
        <v>#DIV/0!</v>
      </c>
      <c r="N513" s="291"/>
      <c r="O513" s="291">
        <f t="shared" si="531"/>
        <v>0</v>
      </c>
      <c r="P513" s="163" t="e">
        <f t="shared" si="532"/>
        <v>#DIV/0!</v>
      </c>
      <c r="Q513" s="17" t="e">
        <f>D513+H513-N513-#REF!</f>
        <v>#REF!</v>
      </c>
      <c r="R513" s="291">
        <f t="shared" si="530"/>
        <v>0</v>
      </c>
      <c r="S513" s="402"/>
    </row>
    <row r="514" spans="1:19" s="49" customFormat="1" ht="36.75" customHeight="1" x14ac:dyDescent="0.35">
      <c r="A514" s="176"/>
      <c r="B514" s="273" t="s">
        <v>24</v>
      </c>
      <c r="C514" s="273"/>
      <c r="D514" s="291"/>
      <c r="E514" s="291"/>
      <c r="F514" s="291"/>
      <c r="G514" s="291"/>
      <c r="H514" s="291"/>
      <c r="I514" s="291"/>
      <c r="J514" s="172" t="e">
        <f t="shared" si="624"/>
        <v>#DIV/0!</v>
      </c>
      <c r="K514" s="291"/>
      <c r="L514" s="163" t="e">
        <f t="shared" si="625"/>
        <v>#DIV/0!</v>
      </c>
      <c r="M514" s="163" t="e">
        <f t="shared" si="599"/>
        <v>#DIV/0!</v>
      </c>
      <c r="N514" s="291"/>
      <c r="O514" s="291">
        <f t="shared" si="531"/>
        <v>0</v>
      </c>
      <c r="P514" s="163" t="e">
        <f t="shared" si="532"/>
        <v>#DIV/0!</v>
      </c>
      <c r="Q514" s="17" t="e">
        <f>D514+H514-N514-#REF!</f>
        <v>#REF!</v>
      </c>
      <c r="R514" s="291">
        <f t="shared" si="530"/>
        <v>0</v>
      </c>
      <c r="S514" s="402"/>
    </row>
    <row r="515" spans="1:19" s="49" customFormat="1" ht="48" customHeight="1" x14ac:dyDescent="0.35">
      <c r="A515" s="177"/>
      <c r="B515" s="273" t="s">
        <v>11</v>
      </c>
      <c r="C515" s="273"/>
      <c r="D515" s="291"/>
      <c r="E515" s="291"/>
      <c r="F515" s="291"/>
      <c r="G515" s="291"/>
      <c r="H515" s="17"/>
      <c r="I515" s="291"/>
      <c r="J515" s="172" t="e">
        <f t="shared" si="624"/>
        <v>#DIV/0!</v>
      </c>
      <c r="K515" s="291"/>
      <c r="L515" s="163" t="e">
        <f t="shared" si="625"/>
        <v>#DIV/0!</v>
      </c>
      <c r="M515" s="163" t="e">
        <f t="shared" si="599"/>
        <v>#DIV/0!</v>
      </c>
      <c r="N515" s="291"/>
      <c r="O515" s="291">
        <f t="shared" si="531"/>
        <v>0</v>
      </c>
      <c r="P515" s="163" t="e">
        <f t="shared" si="532"/>
        <v>#DIV/0!</v>
      </c>
      <c r="Q515" s="17" t="e">
        <f>D515+H515-N515-#REF!</f>
        <v>#REF!</v>
      </c>
      <c r="R515" s="291">
        <f t="shared" si="530"/>
        <v>0</v>
      </c>
      <c r="S515" s="402"/>
    </row>
    <row r="516" spans="1:19" s="49" customFormat="1" ht="122.25" customHeight="1" x14ac:dyDescent="0.35">
      <c r="A516" s="175" t="s">
        <v>231</v>
      </c>
      <c r="B516" s="161" t="s">
        <v>240</v>
      </c>
      <c r="C516" s="226" t="s">
        <v>17</v>
      </c>
      <c r="D516" s="50">
        <f t="shared" ref="D516:I516" si="626">SUM(D517:D521)</f>
        <v>0</v>
      </c>
      <c r="E516" s="50">
        <f t="shared" si="626"/>
        <v>0</v>
      </c>
      <c r="F516" s="50">
        <f t="shared" si="626"/>
        <v>0</v>
      </c>
      <c r="G516" s="50">
        <f t="shared" si="626"/>
        <v>326871</v>
      </c>
      <c r="H516" s="50">
        <f t="shared" si="626"/>
        <v>326871</v>
      </c>
      <c r="I516" s="50">
        <f t="shared" si="626"/>
        <v>188590.95</v>
      </c>
      <c r="J516" s="170">
        <f>I516/H516</f>
        <v>0.57999999999999996</v>
      </c>
      <c r="K516" s="50">
        <f>SUM(K517:K521)</f>
        <v>187090.95</v>
      </c>
      <c r="L516" s="162">
        <f>K516/H516</f>
        <v>0.56999999999999995</v>
      </c>
      <c r="M516" s="162">
        <f t="shared" ref="M516:M527" si="627">K516/I516</f>
        <v>0.99</v>
      </c>
      <c r="N516" s="50">
        <f>SUM(N517:N521)</f>
        <v>326871</v>
      </c>
      <c r="O516" s="50">
        <f t="shared" si="531"/>
        <v>0</v>
      </c>
      <c r="P516" s="162">
        <f t="shared" si="532"/>
        <v>1</v>
      </c>
      <c r="Q516" s="62" t="e">
        <f>D516+H516-N516-#REF!</f>
        <v>#REF!</v>
      </c>
      <c r="R516" s="50">
        <f t="shared" si="530"/>
        <v>1500</v>
      </c>
      <c r="S516" s="395" t="s">
        <v>452</v>
      </c>
    </row>
    <row r="517" spans="1:19" s="49" customFormat="1" ht="90.75" customHeight="1" x14ac:dyDescent="0.35">
      <c r="A517" s="176"/>
      <c r="B517" s="273" t="s">
        <v>10</v>
      </c>
      <c r="C517" s="273"/>
      <c r="D517" s="291"/>
      <c r="E517" s="291"/>
      <c r="F517" s="291"/>
      <c r="G517" s="291"/>
      <c r="H517" s="17"/>
      <c r="I517" s="291"/>
      <c r="J517" s="172" t="e">
        <f t="shared" ref="J517:J521" si="628">I517/H517</f>
        <v>#DIV/0!</v>
      </c>
      <c r="K517" s="291"/>
      <c r="L517" s="163" t="e">
        <f t="shared" ref="L517:L521" si="629">K517/H517</f>
        <v>#DIV/0!</v>
      </c>
      <c r="M517" s="163" t="e">
        <f t="shared" si="627"/>
        <v>#DIV/0!</v>
      </c>
      <c r="N517" s="291"/>
      <c r="O517" s="291">
        <f t="shared" si="531"/>
        <v>0</v>
      </c>
      <c r="P517" s="163" t="e">
        <f t="shared" si="532"/>
        <v>#DIV/0!</v>
      </c>
      <c r="Q517" s="17" t="e">
        <f>D517+H517-N517-#REF!</f>
        <v>#REF!</v>
      </c>
      <c r="R517" s="291">
        <f t="shared" si="530"/>
        <v>0</v>
      </c>
      <c r="S517" s="396"/>
    </row>
    <row r="518" spans="1:19" s="49" customFormat="1" ht="90.75" customHeight="1" x14ac:dyDescent="0.35">
      <c r="A518" s="176"/>
      <c r="B518" s="273" t="s">
        <v>8</v>
      </c>
      <c r="C518" s="273"/>
      <c r="D518" s="291"/>
      <c r="E518" s="291"/>
      <c r="F518" s="291"/>
      <c r="G518" s="291">
        <v>326871</v>
      </c>
      <c r="H518" s="291">
        <v>326871</v>
      </c>
      <c r="I518" s="291">
        <v>188590.95</v>
      </c>
      <c r="J518" s="173">
        <f t="shared" si="628"/>
        <v>0.57999999999999996</v>
      </c>
      <c r="K518" s="291">
        <v>187090.95</v>
      </c>
      <c r="L518" s="164">
        <f t="shared" si="629"/>
        <v>0.56999999999999995</v>
      </c>
      <c r="M518" s="164">
        <f t="shared" si="627"/>
        <v>0.99</v>
      </c>
      <c r="N518" s="291">
        <f>H518</f>
        <v>326871</v>
      </c>
      <c r="O518" s="291">
        <f t="shared" si="531"/>
        <v>0</v>
      </c>
      <c r="P518" s="164">
        <f t="shared" si="532"/>
        <v>1</v>
      </c>
      <c r="Q518" s="17" t="e">
        <f>D518+H518-N518-#REF!</f>
        <v>#REF!</v>
      </c>
      <c r="R518" s="291">
        <f t="shared" si="530"/>
        <v>1500</v>
      </c>
      <c r="S518" s="396"/>
    </row>
    <row r="519" spans="1:19" s="49" customFormat="1" ht="90.75" customHeight="1" x14ac:dyDescent="0.35">
      <c r="A519" s="176"/>
      <c r="B519" s="273" t="s">
        <v>21</v>
      </c>
      <c r="C519" s="273"/>
      <c r="D519" s="291"/>
      <c r="E519" s="291"/>
      <c r="F519" s="291"/>
      <c r="G519" s="291"/>
      <c r="H519" s="291"/>
      <c r="I519" s="291"/>
      <c r="J519" s="172" t="e">
        <f t="shared" si="628"/>
        <v>#DIV/0!</v>
      </c>
      <c r="K519" s="291"/>
      <c r="L519" s="163" t="e">
        <f t="shared" si="629"/>
        <v>#DIV/0!</v>
      </c>
      <c r="M519" s="163" t="e">
        <f t="shared" si="627"/>
        <v>#DIV/0!</v>
      </c>
      <c r="N519" s="291"/>
      <c r="O519" s="291">
        <f t="shared" si="531"/>
        <v>0</v>
      </c>
      <c r="P519" s="163" t="e">
        <f t="shared" si="532"/>
        <v>#DIV/0!</v>
      </c>
      <c r="Q519" s="17" t="e">
        <f>D519+H519-N519-#REF!</f>
        <v>#REF!</v>
      </c>
      <c r="R519" s="291">
        <f t="shared" ref="R519:R636" si="630">I519-K519</f>
        <v>0</v>
      </c>
      <c r="S519" s="396"/>
    </row>
    <row r="520" spans="1:19" s="49" customFormat="1" ht="90.75" customHeight="1" x14ac:dyDescent="0.35">
      <c r="A520" s="176"/>
      <c r="B520" s="273" t="s">
        <v>24</v>
      </c>
      <c r="C520" s="273"/>
      <c r="D520" s="291"/>
      <c r="E520" s="291"/>
      <c r="F520" s="291"/>
      <c r="G520" s="291"/>
      <c r="H520" s="291"/>
      <c r="I520" s="291"/>
      <c r="J520" s="172" t="e">
        <f t="shared" si="628"/>
        <v>#DIV/0!</v>
      </c>
      <c r="K520" s="291"/>
      <c r="L520" s="163" t="e">
        <f t="shared" si="629"/>
        <v>#DIV/0!</v>
      </c>
      <c r="M520" s="163" t="e">
        <f t="shared" si="627"/>
        <v>#DIV/0!</v>
      </c>
      <c r="N520" s="291"/>
      <c r="O520" s="291">
        <f t="shared" ref="O520:O623" si="631">H520-N520</f>
        <v>0</v>
      </c>
      <c r="P520" s="163" t="e">
        <f t="shared" ref="P520:P637" si="632">N520/H520</f>
        <v>#DIV/0!</v>
      </c>
      <c r="Q520" s="17" t="e">
        <f>D520+H520-N520-#REF!</f>
        <v>#REF!</v>
      </c>
      <c r="R520" s="291">
        <f t="shared" si="630"/>
        <v>0</v>
      </c>
      <c r="S520" s="396"/>
    </row>
    <row r="521" spans="1:19" s="49" customFormat="1" ht="90.75" customHeight="1" x14ac:dyDescent="0.35">
      <c r="A521" s="177"/>
      <c r="B521" s="273" t="s">
        <v>11</v>
      </c>
      <c r="C521" s="273"/>
      <c r="D521" s="291"/>
      <c r="E521" s="291"/>
      <c r="F521" s="291"/>
      <c r="G521" s="291"/>
      <c r="H521" s="17"/>
      <c r="I521" s="291"/>
      <c r="J521" s="172" t="e">
        <f t="shared" si="628"/>
        <v>#DIV/0!</v>
      </c>
      <c r="K521" s="291"/>
      <c r="L521" s="163" t="e">
        <f t="shared" si="629"/>
        <v>#DIV/0!</v>
      </c>
      <c r="M521" s="163" t="e">
        <f t="shared" si="627"/>
        <v>#DIV/0!</v>
      </c>
      <c r="N521" s="291"/>
      <c r="O521" s="291">
        <f t="shared" si="631"/>
        <v>0</v>
      </c>
      <c r="P521" s="163" t="e">
        <f t="shared" si="632"/>
        <v>#DIV/0!</v>
      </c>
      <c r="Q521" s="17" t="e">
        <f>D521+H521-N521-#REF!</f>
        <v>#REF!</v>
      </c>
      <c r="R521" s="291">
        <f t="shared" si="630"/>
        <v>0</v>
      </c>
      <c r="S521" s="397"/>
    </row>
    <row r="522" spans="1:19" s="52" customFormat="1" ht="174.75" customHeight="1" x14ac:dyDescent="0.35">
      <c r="A522" s="175" t="s">
        <v>232</v>
      </c>
      <c r="B522" s="161" t="s">
        <v>373</v>
      </c>
      <c r="C522" s="226" t="s">
        <v>17</v>
      </c>
      <c r="D522" s="50">
        <f t="shared" ref="D522:I522" si="633">SUM(D523:D527)</f>
        <v>0</v>
      </c>
      <c r="E522" s="50">
        <f t="shared" si="633"/>
        <v>0</v>
      </c>
      <c r="F522" s="50">
        <f t="shared" si="633"/>
        <v>0</v>
      </c>
      <c r="G522" s="50">
        <f t="shared" si="633"/>
        <v>7472</v>
      </c>
      <c r="H522" s="50">
        <f t="shared" si="633"/>
        <v>7472</v>
      </c>
      <c r="I522" s="50">
        <f t="shared" si="633"/>
        <v>4370</v>
      </c>
      <c r="J522" s="170">
        <f>I522/H522</f>
        <v>0.57999999999999996</v>
      </c>
      <c r="K522" s="50">
        <f>SUM(K523:K527)</f>
        <v>3365.39</v>
      </c>
      <c r="L522" s="162">
        <f>K522/H522</f>
        <v>0.45</v>
      </c>
      <c r="M522" s="162">
        <f t="shared" si="627"/>
        <v>0.77</v>
      </c>
      <c r="N522" s="50">
        <f>SUM(N523:N527)</f>
        <v>7472</v>
      </c>
      <c r="O522" s="50">
        <f t="shared" si="631"/>
        <v>0</v>
      </c>
      <c r="P522" s="162">
        <f t="shared" si="632"/>
        <v>1</v>
      </c>
      <c r="Q522" s="62" t="e">
        <f>D522+H522-N522-#REF!</f>
        <v>#REF!</v>
      </c>
      <c r="R522" s="50">
        <f t="shared" si="630"/>
        <v>1004.61</v>
      </c>
      <c r="S522" s="395" t="s">
        <v>432</v>
      </c>
    </row>
    <row r="523" spans="1:19" s="52" customFormat="1" ht="36.75" customHeight="1" x14ac:dyDescent="0.35">
      <c r="A523" s="176"/>
      <c r="B523" s="223" t="s">
        <v>10</v>
      </c>
      <c r="C523" s="223"/>
      <c r="D523" s="51"/>
      <c r="E523" s="51"/>
      <c r="F523" s="51"/>
      <c r="G523" s="51"/>
      <c r="H523" s="316"/>
      <c r="I523" s="51"/>
      <c r="J523" s="318" t="e">
        <f t="shared" ref="J523:J527" si="634">I523/H523</f>
        <v>#DIV/0!</v>
      </c>
      <c r="K523" s="319"/>
      <c r="L523" s="224" t="e">
        <f t="shared" ref="L523:L527" si="635">K523/H523</f>
        <v>#DIV/0!</v>
      </c>
      <c r="M523" s="224" t="e">
        <f t="shared" si="627"/>
        <v>#DIV/0!</v>
      </c>
      <c r="N523" s="319"/>
      <c r="O523" s="319">
        <f t="shared" si="631"/>
        <v>0</v>
      </c>
      <c r="P523" s="224" t="e">
        <f t="shared" si="632"/>
        <v>#DIV/0!</v>
      </c>
      <c r="Q523" s="316" t="e">
        <f>D523+H523-N523-#REF!</f>
        <v>#REF!</v>
      </c>
      <c r="R523" s="51">
        <f t="shared" si="630"/>
        <v>0</v>
      </c>
      <c r="S523" s="396"/>
    </row>
    <row r="524" spans="1:19" s="52" customFormat="1" ht="36.75" customHeight="1" x14ac:dyDescent="0.35">
      <c r="A524" s="176"/>
      <c r="B524" s="223" t="s">
        <v>8</v>
      </c>
      <c r="C524" s="223"/>
      <c r="D524" s="51"/>
      <c r="E524" s="51"/>
      <c r="F524" s="51"/>
      <c r="G524" s="51">
        <v>7472</v>
      </c>
      <c r="H524" s="51">
        <v>7472</v>
      </c>
      <c r="I524" s="51">
        <v>4370</v>
      </c>
      <c r="J524" s="306">
        <f t="shared" si="634"/>
        <v>0.57999999999999996</v>
      </c>
      <c r="K524" s="51">
        <v>3365.39</v>
      </c>
      <c r="L524" s="218">
        <f t="shared" si="635"/>
        <v>0.45</v>
      </c>
      <c r="M524" s="218">
        <f t="shared" si="627"/>
        <v>0.77</v>
      </c>
      <c r="N524" s="51">
        <f>H524</f>
        <v>7472</v>
      </c>
      <c r="O524" s="51">
        <f t="shared" si="631"/>
        <v>0</v>
      </c>
      <c r="P524" s="218">
        <f t="shared" si="632"/>
        <v>1</v>
      </c>
      <c r="Q524" s="316" t="e">
        <f>D524+H524-N524-#REF!</f>
        <v>#REF!</v>
      </c>
      <c r="R524" s="51">
        <f t="shared" si="630"/>
        <v>1004.61</v>
      </c>
      <c r="S524" s="396"/>
    </row>
    <row r="525" spans="1:19" s="52" customFormat="1" ht="36.75" customHeight="1" x14ac:dyDescent="0.35">
      <c r="A525" s="176"/>
      <c r="B525" s="223" t="s">
        <v>21</v>
      </c>
      <c r="C525" s="223"/>
      <c r="D525" s="51"/>
      <c r="E525" s="51"/>
      <c r="F525" s="51"/>
      <c r="G525" s="51"/>
      <c r="H525" s="51"/>
      <c r="I525" s="51"/>
      <c r="J525" s="318" t="e">
        <f t="shared" si="634"/>
        <v>#DIV/0!</v>
      </c>
      <c r="K525" s="319"/>
      <c r="L525" s="224" t="e">
        <f t="shared" si="635"/>
        <v>#DIV/0!</v>
      </c>
      <c r="M525" s="224" t="e">
        <f t="shared" si="627"/>
        <v>#DIV/0!</v>
      </c>
      <c r="N525" s="319"/>
      <c r="O525" s="319">
        <f t="shared" si="631"/>
        <v>0</v>
      </c>
      <c r="P525" s="224" t="e">
        <f t="shared" si="632"/>
        <v>#DIV/0!</v>
      </c>
      <c r="Q525" s="316" t="e">
        <f>D525+H525-N525-#REF!</f>
        <v>#REF!</v>
      </c>
      <c r="R525" s="51">
        <f t="shared" si="630"/>
        <v>0</v>
      </c>
      <c r="S525" s="396"/>
    </row>
    <row r="526" spans="1:19" s="52" customFormat="1" ht="36.75" customHeight="1" x14ac:dyDescent="0.35">
      <c r="A526" s="176"/>
      <c r="B526" s="223" t="s">
        <v>24</v>
      </c>
      <c r="C526" s="223"/>
      <c r="D526" s="51"/>
      <c r="E526" s="51"/>
      <c r="F526" s="51"/>
      <c r="G526" s="51"/>
      <c r="H526" s="51"/>
      <c r="I526" s="51"/>
      <c r="J526" s="318" t="e">
        <f t="shared" si="634"/>
        <v>#DIV/0!</v>
      </c>
      <c r="K526" s="319"/>
      <c r="L526" s="224" t="e">
        <f t="shared" si="635"/>
        <v>#DIV/0!</v>
      </c>
      <c r="M526" s="224" t="e">
        <f t="shared" si="627"/>
        <v>#DIV/0!</v>
      </c>
      <c r="N526" s="319"/>
      <c r="O526" s="319">
        <f t="shared" si="631"/>
        <v>0</v>
      </c>
      <c r="P526" s="224" t="e">
        <f t="shared" si="632"/>
        <v>#DIV/0!</v>
      </c>
      <c r="Q526" s="316" t="e">
        <f>D526+H526-N526-#REF!</f>
        <v>#REF!</v>
      </c>
      <c r="R526" s="51">
        <f t="shared" si="630"/>
        <v>0</v>
      </c>
      <c r="S526" s="396"/>
    </row>
    <row r="527" spans="1:19" s="52" customFormat="1" ht="36.75" customHeight="1" x14ac:dyDescent="0.35">
      <c r="A527" s="177"/>
      <c r="B527" s="223" t="s">
        <v>11</v>
      </c>
      <c r="C527" s="223"/>
      <c r="D527" s="51"/>
      <c r="E527" s="51"/>
      <c r="F527" s="51"/>
      <c r="G527" s="51"/>
      <c r="H527" s="316"/>
      <c r="I527" s="51"/>
      <c r="J527" s="318" t="e">
        <f t="shared" si="634"/>
        <v>#DIV/0!</v>
      </c>
      <c r="K527" s="319"/>
      <c r="L527" s="224" t="e">
        <f t="shared" si="635"/>
        <v>#DIV/0!</v>
      </c>
      <c r="M527" s="224" t="e">
        <f t="shared" si="627"/>
        <v>#DIV/0!</v>
      </c>
      <c r="N527" s="319"/>
      <c r="O527" s="319">
        <f t="shared" si="631"/>
        <v>0</v>
      </c>
      <c r="P527" s="224" t="e">
        <f t="shared" si="632"/>
        <v>#DIV/0!</v>
      </c>
      <c r="Q527" s="316" t="e">
        <f>D527+H527-N527-#REF!</f>
        <v>#REF!</v>
      </c>
      <c r="R527" s="51">
        <f t="shared" si="630"/>
        <v>0</v>
      </c>
      <c r="S527" s="397"/>
    </row>
    <row r="528" spans="1:19" s="49" customFormat="1" ht="222" customHeight="1" x14ac:dyDescent="0.35">
      <c r="A528" s="175" t="s">
        <v>233</v>
      </c>
      <c r="B528" s="161" t="s">
        <v>241</v>
      </c>
      <c r="C528" s="226" t="s">
        <v>17</v>
      </c>
      <c r="D528" s="50">
        <f t="shared" ref="D528:I528" si="636">SUM(D529:D533)</f>
        <v>0</v>
      </c>
      <c r="E528" s="50">
        <f t="shared" si="636"/>
        <v>0</v>
      </c>
      <c r="F528" s="50">
        <f t="shared" si="636"/>
        <v>0</v>
      </c>
      <c r="G528" s="50">
        <f t="shared" si="636"/>
        <v>152831</v>
      </c>
      <c r="H528" s="50">
        <f t="shared" si="636"/>
        <v>137831</v>
      </c>
      <c r="I528" s="50">
        <f t="shared" si="636"/>
        <v>60389.599999999999</v>
      </c>
      <c r="J528" s="170">
        <f>I528/H528</f>
        <v>0.44</v>
      </c>
      <c r="K528" s="50">
        <f>SUM(K529:K533)</f>
        <v>57735.91</v>
      </c>
      <c r="L528" s="162">
        <f>K528/H528</f>
        <v>0.42</v>
      </c>
      <c r="M528" s="162">
        <f t="shared" si="599"/>
        <v>0.96</v>
      </c>
      <c r="N528" s="50">
        <f>SUM(N529:N533)</f>
        <v>137831</v>
      </c>
      <c r="O528" s="50">
        <f t="shared" si="631"/>
        <v>0</v>
      </c>
      <c r="P528" s="162">
        <f t="shared" si="632"/>
        <v>1</v>
      </c>
      <c r="Q528" s="62" t="e">
        <f>D528+H528-N528-#REF!</f>
        <v>#REF!</v>
      </c>
      <c r="R528" s="50">
        <f t="shared" si="630"/>
        <v>2653.69</v>
      </c>
      <c r="S528" s="403" t="s">
        <v>453</v>
      </c>
    </row>
    <row r="529" spans="1:19" s="49" customFormat="1" ht="74.25" customHeight="1" x14ac:dyDescent="0.35">
      <c r="A529" s="176"/>
      <c r="B529" s="273" t="s">
        <v>10</v>
      </c>
      <c r="C529" s="273"/>
      <c r="D529" s="291"/>
      <c r="E529" s="291"/>
      <c r="F529" s="291"/>
      <c r="G529" s="291"/>
      <c r="H529" s="17"/>
      <c r="I529" s="291"/>
      <c r="J529" s="172" t="e">
        <f t="shared" ref="J529:J533" si="637">I529/H529</f>
        <v>#DIV/0!</v>
      </c>
      <c r="K529" s="291"/>
      <c r="L529" s="163" t="e">
        <f t="shared" ref="L529:L533" si="638">K529/H529</f>
        <v>#DIV/0!</v>
      </c>
      <c r="M529" s="163" t="e">
        <f t="shared" si="599"/>
        <v>#DIV/0!</v>
      </c>
      <c r="N529" s="291"/>
      <c r="O529" s="291">
        <f t="shared" si="631"/>
        <v>0</v>
      </c>
      <c r="P529" s="163" t="e">
        <f t="shared" si="632"/>
        <v>#DIV/0!</v>
      </c>
      <c r="Q529" s="17" t="e">
        <f>D529+H529-N529-#REF!</f>
        <v>#REF!</v>
      </c>
      <c r="R529" s="291">
        <f t="shared" si="630"/>
        <v>0</v>
      </c>
      <c r="S529" s="405"/>
    </row>
    <row r="530" spans="1:19" s="49" customFormat="1" ht="57" customHeight="1" x14ac:dyDescent="0.35">
      <c r="A530" s="176"/>
      <c r="B530" s="273" t="s">
        <v>8</v>
      </c>
      <c r="C530" s="273"/>
      <c r="D530" s="291"/>
      <c r="E530" s="291"/>
      <c r="F530" s="291"/>
      <c r="G530" s="291">
        <v>152831</v>
      </c>
      <c r="H530" s="291">
        <v>137831</v>
      </c>
      <c r="I530" s="291">
        <v>60389.599999999999</v>
      </c>
      <c r="J530" s="173">
        <f t="shared" si="637"/>
        <v>0.44</v>
      </c>
      <c r="K530" s="291">
        <v>57735.91</v>
      </c>
      <c r="L530" s="218">
        <f>K530/H530</f>
        <v>0.42</v>
      </c>
      <c r="M530" s="164">
        <f t="shared" si="599"/>
        <v>0.96</v>
      </c>
      <c r="N530" s="291">
        <f>H530</f>
        <v>137831</v>
      </c>
      <c r="O530" s="291">
        <f t="shared" si="631"/>
        <v>0</v>
      </c>
      <c r="P530" s="164">
        <f t="shared" si="632"/>
        <v>1</v>
      </c>
      <c r="Q530" s="17" t="e">
        <f>D530+H530-N530-#REF!</f>
        <v>#REF!</v>
      </c>
      <c r="R530" s="291">
        <f t="shared" si="630"/>
        <v>2653.69</v>
      </c>
      <c r="S530" s="405"/>
    </row>
    <row r="531" spans="1:19" s="49" customFormat="1" ht="74.25" customHeight="1" x14ac:dyDescent="0.35">
      <c r="A531" s="176"/>
      <c r="B531" s="273" t="s">
        <v>21</v>
      </c>
      <c r="C531" s="273"/>
      <c r="D531" s="291"/>
      <c r="E531" s="291"/>
      <c r="F531" s="291"/>
      <c r="G531" s="291"/>
      <c r="H531" s="291"/>
      <c r="I531" s="291"/>
      <c r="J531" s="172" t="e">
        <f t="shared" si="637"/>
        <v>#DIV/0!</v>
      </c>
      <c r="K531" s="291"/>
      <c r="L531" s="163" t="e">
        <f t="shared" si="638"/>
        <v>#DIV/0!</v>
      </c>
      <c r="M531" s="163" t="e">
        <f t="shared" si="599"/>
        <v>#DIV/0!</v>
      </c>
      <c r="N531" s="291"/>
      <c r="O531" s="291">
        <f t="shared" si="631"/>
        <v>0</v>
      </c>
      <c r="P531" s="163" t="e">
        <f t="shared" si="632"/>
        <v>#DIV/0!</v>
      </c>
      <c r="Q531" s="17" t="e">
        <f>D531+H531-N531-#REF!</f>
        <v>#REF!</v>
      </c>
      <c r="R531" s="291">
        <f t="shared" si="630"/>
        <v>0</v>
      </c>
      <c r="S531" s="405"/>
    </row>
    <row r="532" spans="1:19" s="49" customFormat="1" ht="51.75" customHeight="1" x14ac:dyDescent="0.35">
      <c r="A532" s="176"/>
      <c r="B532" s="273" t="s">
        <v>24</v>
      </c>
      <c r="C532" s="273"/>
      <c r="D532" s="291"/>
      <c r="E532" s="291"/>
      <c r="F532" s="291"/>
      <c r="G532" s="291"/>
      <c r="H532" s="291"/>
      <c r="I532" s="291"/>
      <c r="J532" s="172" t="e">
        <f t="shared" si="637"/>
        <v>#DIV/0!</v>
      </c>
      <c r="K532" s="291"/>
      <c r="L532" s="163" t="e">
        <f t="shared" si="638"/>
        <v>#DIV/0!</v>
      </c>
      <c r="M532" s="163" t="e">
        <f t="shared" si="599"/>
        <v>#DIV/0!</v>
      </c>
      <c r="N532" s="291"/>
      <c r="O532" s="291">
        <f t="shared" si="631"/>
        <v>0</v>
      </c>
      <c r="P532" s="163" t="e">
        <f t="shared" si="632"/>
        <v>#DIV/0!</v>
      </c>
      <c r="Q532" s="17" t="e">
        <f>D532+H532-N532-#REF!</f>
        <v>#REF!</v>
      </c>
      <c r="R532" s="291">
        <f t="shared" si="630"/>
        <v>0</v>
      </c>
      <c r="S532" s="405"/>
    </row>
    <row r="533" spans="1:19" s="49" customFormat="1" ht="90.75" customHeight="1" x14ac:dyDescent="0.35">
      <c r="A533" s="177"/>
      <c r="B533" s="273" t="s">
        <v>11</v>
      </c>
      <c r="C533" s="273"/>
      <c r="D533" s="291"/>
      <c r="E533" s="291"/>
      <c r="F533" s="291"/>
      <c r="G533" s="291"/>
      <c r="H533" s="17"/>
      <c r="I533" s="291"/>
      <c r="J533" s="172" t="e">
        <f t="shared" si="637"/>
        <v>#DIV/0!</v>
      </c>
      <c r="K533" s="291"/>
      <c r="L533" s="163" t="e">
        <f t="shared" si="638"/>
        <v>#DIV/0!</v>
      </c>
      <c r="M533" s="163" t="e">
        <f t="shared" si="599"/>
        <v>#DIV/0!</v>
      </c>
      <c r="N533" s="291"/>
      <c r="O533" s="291">
        <f t="shared" si="631"/>
        <v>0</v>
      </c>
      <c r="P533" s="163" t="e">
        <f t="shared" si="632"/>
        <v>#DIV/0!</v>
      </c>
      <c r="Q533" s="17" t="e">
        <f>D533+H533-N533-#REF!</f>
        <v>#REF!</v>
      </c>
      <c r="R533" s="291">
        <f t="shared" si="630"/>
        <v>0</v>
      </c>
      <c r="S533" s="405"/>
    </row>
    <row r="534" spans="1:19" s="49" customFormat="1" ht="81" customHeight="1" x14ac:dyDescent="0.35">
      <c r="A534" s="175" t="s">
        <v>234</v>
      </c>
      <c r="B534" s="161" t="s">
        <v>242</v>
      </c>
      <c r="C534" s="226" t="s">
        <v>17</v>
      </c>
      <c r="D534" s="50">
        <f t="shared" ref="D534:I534" si="639">SUM(D535:D539)</f>
        <v>0</v>
      </c>
      <c r="E534" s="50">
        <f t="shared" si="639"/>
        <v>0</v>
      </c>
      <c r="F534" s="50">
        <f t="shared" si="639"/>
        <v>0</v>
      </c>
      <c r="G534" s="50">
        <f t="shared" si="639"/>
        <v>4343</v>
      </c>
      <c r="H534" s="50">
        <f t="shared" si="639"/>
        <v>4343</v>
      </c>
      <c r="I534" s="50">
        <f t="shared" si="639"/>
        <v>2471</v>
      </c>
      <c r="J534" s="170">
        <f>I534/H534</f>
        <v>0.56999999999999995</v>
      </c>
      <c r="K534" s="50">
        <f>SUM(K535:K539)</f>
        <v>2266.0500000000002</v>
      </c>
      <c r="L534" s="162">
        <f>K534/H534</f>
        <v>0.52</v>
      </c>
      <c r="M534" s="220">
        <f t="shared" ref="M534:M539" si="640">K534/I534</f>
        <v>0.92</v>
      </c>
      <c r="N534" s="50">
        <f>SUM(N535:N539)</f>
        <v>4343</v>
      </c>
      <c r="O534" s="50">
        <f t="shared" si="631"/>
        <v>0</v>
      </c>
      <c r="P534" s="162">
        <f t="shared" si="632"/>
        <v>1</v>
      </c>
      <c r="Q534" s="62" t="e">
        <f>D534+H534-N534-#REF!</f>
        <v>#REF!</v>
      </c>
      <c r="R534" s="50">
        <f t="shared" si="630"/>
        <v>204.95</v>
      </c>
      <c r="S534" s="401" t="s">
        <v>433</v>
      </c>
    </row>
    <row r="535" spans="1:19" s="49" customFormat="1" ht="35.25" customHeight="1" x14ac:dyDescent="0.35">
      <c r="A535" s="176"/>
      <c r="B535" s="273" t="s">
        <v>10</v>
      </c>
      <c r="C535" s="273"/>
      <c r="D535" s="291"/>
      <c r="E535" s="291"/>
      <c r="F535" s="291"/>
      <c r="G535" s="291"/>
      <c r="H535" s="17"/>
      <c r="I535" s="291"/>
      <c r="J535" s="172" t="e">
        <f t="shared" ref="J535:J539" si="641">I535/H535</f>
        <v>#DIV/0!</v>
      </c>
      <c r="K535" s="291"/>
      <c r="L535" s="163" t="e">
        <f t="shared" ref="L535:L539" si="642">K535/H535</f>
        <v>#DIV/0!</v>
      </c>
      <c r="M535" s="163" t="e">
        <f t="shared" si="640"/>
        <v>#DIV/0!</v>
      </c>
      <c r="N535" s="291"/>
      <c r="O535" s="291">
        <f t="shared" si="631"/>
        <v>0</v>
      </c>
      <c r="P535" s="163" t="e">
        <f t="shared" si="632"/>
        <v>#DIV/0!</v>
      </c>
      <c r="Q535" s="17" t="e">
        <f>D535+H535-N535-#REF!</f>
        <v>#REF!</v>
      </c>
      <c r="R535" s="291">
        <f t="shared" si="630"/>
        <v>0</v>
      </c>
      <c r="S535" s="393"/>
    </row>
    <row r="536" spans="1:19" s="49" customFormat="1" ht="35.25" customHeight="1" x14ac:dyDescent="0.35">
      <c r="A536" s="176"/>
      <c r="B536" s="273" t="s">
        <v>8</v>
      </c>
      <c r="C536" s="273"/>
      <c r="D536" s="291"/>
      <c r="E536" s="291"/>
      <c r="F536" s="291"/>
      <c r="G536" s="291">
        <v>4343</v>
      </c>
      <c r="H536" s="291">
        <v>4343</v>
      </c>
      <c r="I536" s="291">
        <v>2471</v>
      </c>
      <c r="J536" s="173">
        <f t="shared" si="641"/>
        <v>0.56999999999999995</v>
      </c>
      <c r="K536" s="291">
        <v>2266.0500000000002</v>
      </c>
      <c r="L536" s="164">
        <f t="shared" si="642"/>
        <v>0.52</v>
      </c>
      <c r="M536" s="164">
        <f t="shared" si="640"/>
        <v>0.92</v>
      </c>
      <c r="N536" s="291">
        <f>H536</f>
        <v>4343</v>
      </c>
      <c r="O536" s="291"/>
      <c r="P536" s="164">
        <f t="shared" si="632"/>
        <v>1</v>
      </c>
      <c r="Q536" s="17" t="e">
        <f>D536+H536-N536-#REF!</f>
        <v>#REF!</v>
      </c>
      <c r="R536" s="291">
        <f t="shared" si="630"/>
        <v>204.95</v>
      </c>
      <c r="S536" s="393"/>
    </row>
    <row r="537" spans="1:19" s="49" customFormat="1" ht="35.25" customHeight="1" x14ac:dyDescent="0.35">
      <c r="A537" s="176"/>
      <c r="B537" s="273" t="s">
        <v>21</v>
      </c>
      <c r="C537" s="273"/>
      <c r="D537" s="291"/>
      <c r="E537" s="291"/>
      <c r="F537" s="291"/>
      <c r="G537" s="291"/>
      <c r="H537" s="291"/>
      <c r="I537" s="291"/>
      <c r="J537" s="172" t="e">
        <f t="shared" si="641"/>
        <v>#DIV/0!</v>
      </c>
      <c r="K537" s="291"/>
      <c r="L537" s="163" t="e">
        <f t="shared" si="642"/>
        <v>#DIV/0!</v>
      </c>
      <c r="M537" s="163" t="e">
        <f t="shared" si="640"/>
        <v>#DIV/0!</v>
      </c>
      <c r="N537" s="291"/>
      <c r="O537" s="291">
        <f t="shared" si="631"/>
        <v>0</v>
      </c>
      <c r="P537" s="163" t="e">
        <f t="shared" si="632"/>
        <v>#DIV/0!</v>
      </c>
      <c r="Q537" s="17" t="e">
        <f>D537+H537-N537-#REF!</f>
        <v>#REF!</v>
      </c>
      <c r="R537" s="291">
        <f t="shared" si="630"/>
        <v>0</v>
      </c>
      <c r="S537" s="393"/>
    </row>
    <row r="538" spans="1:19" s="49" customFormat="1" ht="35.25" customHeight="1" x14ac:dyDescent="0.35">
      <c r="A538" s="176"/>
      <c r="B538" s="273" t="s">
        <v>24</v>
      </c>
      <c r="C538" s="273"/>
      <c r="D538" s="291"/>
      <c r="E538" s="291"/>
      <c r="F538" s="291"/>
      <c r="G538" s="291"/>
      <c r="H538" s="291"/>
      <c r="I538" s="291"/>
      <c r="J538" s="172" t="e">
        <f t="shared" si="641"/>
        <v>#DIV/0!</v>
      </c>
      <c r="K538" s="291"/>
      <c r="L538" s="163" t="e">
        <f t="shared" si="642"/>
        <v>#DIV/0!</v>
      </c>
      <c r="M538" s="163" t="e">
        <f t="shared" si="640"/>
        <v>#DIV/0!</v>
      </c>
      <c r="N538" s="291"/>
      <c r="O538" s="291">
        <f t="shared" si="631"/>
        <v>0</v>
      </c>
      <c r="P538" s="163" t="e">
        <f t="shared" si="632"/>
        <v>#DIV/0!</v>
      </c>
      <c r="Q538" s="17" t="e">
        <f>D538+H538-N538-#REF!</f>
        <v>#REF!</v>
      </c>
      <c r="R538" s="291">
        <f t="shared" si="630"/>
        <v>0</v>
      </c>
      <c r="S538" s="393"/>
    </row>
    <row r="539" spans="1:19" s="49" customFormat="1" ht="36.75" customHeight="1" x14ac:dyDescent="0.35">
      <c r="A539" s="177"/>
      <c r="B539" s="273" t="s">
        <v>11</v>
      </c>
      <c r="C539" s="273"/>
      <c r="D539" s="291"/>
      <c r="E539" s="291"/>
      <c r="F539" s="291"/>
      <c r="G539" s="291"/>
      <c r="H539" s="17"/>
      <c r="I539" s="291"/>
      <c r="J539" s="172" t="e">
        <f t="shared" si="641"/>
        <v>#DIV/0!</v>
      </c>
      <c r="K539" s="291"/>
      <c r="L539" s="163" t="e">
        <f t="shared" si="642"/>
        <v>#DIV/0!</v>
      </c>
      <c r="M539" s="163" t="e">
        <f t="shared" si="640"/>
        <v>#DIV/0!</v>
      </c>
      <c r="N539" s="291"/>
      <c r="O539" s="291">
        <f t="shared" si="631"/>
        <v>0</v>
      </c>
      <c r="P539" s="163" t="e">
        <f t="shared" si="632"/>
        <v>#DIV/0!</v>
      </c>
      <c r="Q539" s="17" t="e">
        <f>D539+H539-N539-#REF!</f>
        <v>#REF!</v>
      </c>
      <c r="R539" s="291">
        <f t="shared" si="630"/>
        <v>0</v>
      </c>
      <c r="S539" s="394"/>
    </row>
    <row r="540" spans="1:19" s="49" customFormat="1" ht="46.5" x14ac:dyDescent="0.35">
      <c r="A540" s="175" t="s">
        <v>236</v>
      </c>
      <c r="B540" s="161" t="s">
        <v>325</v>
      </c>
      <c r="C540" s="226" t="s">
        <v>17</v>
      </c>
      <c r="D540" s="50">
        <f t="shared" ref="D540:I540" si="643">SUM(D541:D545)</f>
        <v>0</v>
      </c>
      <c r="E540" s="50">
        <f t="shared" si="643"/>
        <v>0</v>
      </c>
      <c r="F540" s="50">
        <f t="shared" si="643"/>
        <v>0</v>
      </c>
      <c r="G540" s="50">
        <f t="shared" si="643"/>
        <v>100</v>
      </c>
      <c r="H540" s="50">
        <f t="shared" si="643"/>
        <v>100</v>
      </c>
      <c r="I540" s="50">
        <f t="shared" si="643"/>
        <v>100</v>
      </c>
      <c r="J540" s="170">
        <f>I540/H540</f>
        <v>1</v>
      </c>
      <c r="K540" s="50">
        <f>SUM(K541:K545)</f>
        <v>0</v>
      </c>
      <c r="L540" s="162">
        <f>K540/H540</f>
        <v>0</v>
      </c>
      <c r="M540" s="222">
        <f t="shared" ref="M540:M545" si="644">K540/I540</f>
        <v>0</v>
      </c>
      <c r="N540" s="50">
        <f>SUM(N541:N545)</f>
        <v>100</v>
      </c>
      <c r="O540" s="50">
        <f t="shared" ref="O540:O545" si="645">H540-N540</f>
        <v>0</v>
      </c>
      <c r="P540" s="162">
        <f t="shared" ref="P540:P545" si="646">N540/H540</f>
        <v>1</v>
      </c>
      <c r="Q540" s="62" t="e">
        <f>D540+H540-N540-#REF!</f>
        <v>#REF!</v>
      </c>
      <c r="R540" s="50">
        <f t="shared" ref="R540:R545" si="647">I540-K540</f>
        <v>100</v>
      </c>
      <c r="S540" s="401" t="s">
        <v>326</v>
      </c>
    </row>
    <row r="541" spans="1:19" s="49" customFormat="1" ht="35.25" customHeight="1" x14ac:dyDescent="0.35">
      <c r="A541" s="176"/>
      <c r="B541" s="273" t="s">
        <v>10</v>
      </c>
      <c r="C541" s="273"/>
      <c r="D541" s="291"/>
      <c r="E541" s="291"/>
      <c r="F541" s="291"/>
      <c r="G541" s="291"/>
      <c r="H541" s="17"/>
      <c r="I541" s="291"/>
      <c r="J541" s="172" t="e">
        <f t="shared" ref="J541:J545" si="648">I541/H541</f>
        <v>#DIV/0!</v>
      </c>
      <c r="K541" s="291"/>
      <c r="L541" s="163" t="e">
        <f t="shared" ref="L541:L545" si="649">K541/H541</f>
        <v>#DIV/0!</v>
      </c>
      <c r="M541" s="163" t="e">
        <f t="shared" si="644"/>
        <v>#DIV/0!</v>
      </c>
      <c r="N541" s="291"/>
      <c r="O541" s="291">
        <f t="shared" si="645"/>
        <v>0</v>
      </c>
      <c r="P541" s="163" t="e">
        <f t="shared" si="646"/>
        <v>#DIV/0!</v>
      </c>
      <c r="Q541" s="17" t="e">
        <f>D541+H541-N541-#REF!</f>
        <v>#REF!</v>
      </c>
      <c r="R541" s="291">
        <f t="shared" si="647"/>
        <v>0</v>
      </c>
      <c r="S541" s="393"/>
    </row>
    <row r="542" spans="1:19" s="49" customFormat="1" ht="35.25" customHeight="1" x14ac:dyDescent="0.35">
      <c r="A542" s="176"/>
      <c r="B542" s="273" t="s">
        <v>8</v>
      </c>
      <c r="C542" s="273"/>
      <c r="D542" s="291"/>
      <c r="E542" s="291"/>
      <c r="F542" s="291"/>
      <c r="G542" s="291">
        <v>100</v>
      </c>
      <c r="H542" s="291">
        <v>100</v>
      </c>
      <c r="I542" s="291">
        <v>100</v>
      </c>
      <c r="J542" s="173">
        <f t="shared" si="648"/>
        <v>1</v>
      </c>
      <c r="K542" s="291"/>
      <c r="L542" s="164">
        <f t="shared" si="649"/>
        <v>0</v>
      </c>
      <c r="M542" s="163">
        <f t="shared" si="644"/>
        <v>0</v>
      </c>
      <c r="N542" s="291">
        <f>H542</f>
        <v>100</v>
      </c>
      <c r="O542" s="291">
        <f t="shared" si="645"/>
        <v>0</v>
      </c>
      <c r="P542" s="164">
        <f t="shared" si="646"/>
        <v>1</v>
      </c>
      <c r="Q542" s="17" t="e">
        <f>D542+H542-N542-#REF!</f>
        <v>#REF!</v>
      </c>
      <c r="R542" s="291">
        <f t="shared" si="647"/>
        <v>100</v>
      </c>
      <c r="S542" s="393"/>
    </row>
    <row r="543" spans="1:19" s="49" customFormat="1" ht="35.25" customHeight="1" x14ac:dyDescent="0.35">
      <c r="A543" s="176"/>
      <c r="B543" s="273" t="s">
        <v>21</v>
      </c>
      <c r="C543" s="273"/>
      <c r="D543" s="291"/>
      <c r="E543" s="291"/>
      <c r="F543" s="291"/>
      <c r="G543" s="291"/>
      <c r="H543" s="291"/>
      <c r="I543" s="291"/>
      <c r="J543" s="172" t="e">
        <f t="shared" si="648"/>
        <v>#DIV/0!</v>
      </c>
      <c r="K543" s="291"/>
      <c r="L543" s="163" t="e">
        <f t="shared" si="649"/>
        <v>#DIV/0!</v>
      </c>
      <c r="M543" s="163" t="e">
        <f t="shared" si="644"/>
        <v>#DIV/0!</v>
      </c>
      <c r="N543" s="291"/>
      <c r="O543" s="291">
        <f t="shared" si="645"/>
        <v>0</v>
      </c>
      <c r="P543" s="163" t="e">
        <f t="shared" si="646"/>
        <v>#DIV/0!</v>
      </c>
      <c r="Q543" s="17" t="e">
        <f>D543+H543-N543-#REF!</f>
        <v>#REF!</v>
      </c>
      <c r="R543" s="291">
        <f t="shared" si="647"/>
        <v>0</v>
      </c>
      <c r="S543" s="393"/>
    </row>
    <row r="544" spans="1:19" s="49" customFormat="1" ht="35.25" customHeight="1" x14ac:dyDescent="0.35">
      <c r="A544" s="176"/>
      <c r="B544" s="273" t="s">
        <v>24</v>
      </c>
      <c r="C544" s="273"/>
      <c r="D544" s="291"/>
      <c r="E544" s="291"/>
      <c r="F544" s="291"/>
      <c r="G544" s="291"/>
      <c r="H544" s="291"/>
      <c r="I544" s="291"/>
      <c r="J544" s="172" t="e">
        <f t="shared" si="648"/>
        <v>#DIV/0!</v>
      </c>
      <c r="K544" s="291"/>
      <c r="L544" s="163" t="e">
        <f t="shared" si="649"/>
        <v>#DIV/0!</v>
      </c>
      <c r="M544" s="163" t="e">
        <f t="shared" si="644"/>
        <v>#DIV/0!</v>
      </c>
      <c r="N544" s="291"/>
      <c r="O544" s="291">
        <f t="shared" si="645"/>
        <v>0</v>
      </c>
      <c r="P544" s="163" t="e">
        <f t="shared" si="646"/>
        <v>#DIV/0!</v>
      </c>
      <c r="Q544" s="17" t="e">
        <f>D544+H544-N544-#REF!</f>
        <v>#REF!</v>
      </c>
      <c r="R544" s="291">
        <f t="shared" si="647"/>
        <v>0</v>
      </c>
      <c r="S544" s="393"/>
    </row>
    <row r="545" spans="1:19" s="49" customFormat="1" ht="35.25" customHeight="1" x14ac:dyDescent="0.35">
      <c r="A545" s="177"/>
      <c r="B545" s="273" t="s">
        <v>11</v>
      </c>
      <c r="C545" s="273"/>
      <c r="D545" s="291"/>
      <c r="E545" s="291"/>
      <c r="F545" s="291"/>
      <c r="G545" s="291"/>
      <c r="H545" s="17"/>
      <c r="I545" s="291"/>
      <c r="J545" s="172" t="e">
        <f t="shared" si="648"/>
        <v>#DIV/0!</v>
      </c>
      <c r="K545" s="291"/>
      <c r="L545" s="163" t="e">
        <f t="shared" si="649"/>
        <v>#DIV/0!</v>
      </c>
      <c r="M545" s="163" t="e">
        <f t="shared" si="644"/>
        <v>#DIV/0!</v>
      </c>
      <c r="N545" s="291"/>
      <c r="O545" s="291">
        <f t="shared" si="645"/>
        <v>0</v>
      </c>
      <c r="P545" s="163" t="e">
        <f t="shared" si="646"/>
        <v>#DIV/0!</v>
      </c>
      <c r="Q545" s="17" t="e">
        <f>D545+H545-N545-#REF!</f>
        <v>#REF!</v>
      </c>
      <c r="R545" s="291">
        <f t="shared" si="647"/>
        <v>0</v>
      </c>
      <c r="S545" s="394"/>
    </row>
    <row r="546" spans="1:19" s="49" customFormat="1" ht="119.25" customHeight="1" x14ac:dyDescent="0.35">
      <c r="A546" s="175" t="s">
        <v>319</v>
      </c>
      <c r="B546" s="161" t="s">
        <v>348</v>
      </c>
      <c r="C546" s="226" t="s">
        <v>17</v>
      </c>
      <c r="D546" s="50">
        <f t="shared" ref="D546:I546" si="650">SUM(D547:D551)</f>
        <v>0</v>
      </c>
      <c r="E546" s="50">
        <f t="shared" si="650"/>
        <v>0</v>
      </c>
      <c r="F546" s="50">
        <f t="shared" si="650"/>
        <v>0</v>
      </c>
      <c r="G546" s="50">
        <f t="shared" si="650"/>
        <v>316.8</v>
      </c>
      <c r="H546" s="50">
        <f t="shared" si="650"/>
        <v>316.8</v>
      </c>
      <c r="I546" s="50">
        <f t="shared" si="650"/>
        <v>297.85000000000002</v>
      </c>
      <c r="J546" s="170">
        <f>I546/H546</f>
        <v>0.94</v>
      </c>
      <c r="K546" s="50">
        <f>SUM(K547:K551)</f>
        <v>297.85000000000002</v>
      </c>
      <c r="L546" s="162">
        <f>K546/H546</f>
        <v>0.94</v>
      </c>
      <c r="M546" s="220">
        <f t="shared" ref="M546:M551" si="651">K546/I546</f>
        <v>1</v>
      </c>
      <c r="N546" s="50">
        <f>SUM(N547:N551)</f>
        <v>297.85000000000002</v>
      </c>
      <c r="O546" s="50">
        <f t="shared" ref="O546:O551" si="652">H546-N546</f>
        <v>18.95</v>
      </c>
      <c r="P546" s="162">
        <f t="shared" ref="P546:P551" si="653">N546/H546</f>
        <v>0.94</v>
      </c>
      <c r="Q546" s="62" t="e">
        <f>D546+H546-N546-#REF!</f>
        <v>#REF!</v>
      </c>
      <c r="R546" s="50">
        <f t="shared" ref="R546:R551" si="654">I546-K546</f>
        <v>0</v>
      </c>
      <c r="S546" s="392" t="s">
        <v>436</v>
      </c>
    </row>
    <row r="547" spans="1:19" s="49" customFormat="1" ht="44.25" customHeight="1" x14ac:dyDescent="0.35">
      <c r="A547" s="176"/>
      <c r="B547" s="273" t="s">
        <v>10</v>
      </c>
      <c r="C547" s="273"/>
      <c r="D547" s="291"/>
      <c r="E547" s="291"/>
      <c r="F547" s="291"/>
      <c r="G547" s="291"/>
      <c r="H547" s="17"/>
      <c r="I547" s="291"/>
      <c r="J547" s="172" t="e">
        <f t="shared" ref="J547:J551" si="655">I547/H547</f>
        <v>#DIV/0!</v>
      </c>
      <c r="K547" s="291"/>
      <c r="L547" s="163" t="e">
        <f t="shared" ref="L547:L551" si="656">K547/H547</f>
        <v>#DIV/0!</v>
      </c>
      <c r="M547" s="163" t="e">
        <f t="shared" si="651"/>
        <v>#DIV/0!</v>
      </c>
      <c r="N547" s="291"/>
      <c r="O547" s="291">
        <f t="shared" si="652"/>
        <v>0</v>
      </c>
      <c r="P547" s="163" t="e">
        <f t="shared" si="653"/>
        <v>#DIV/0!</v>
      </c>
      <c r="Q547" s="17" t="e">
        <f>D547+H547-N547-#REF!</f>
        <v>#REF!</v>
      </c>
      <c r="R547" s="291">
        <f t="shared" si="654"/>
        <v>0</v>
      </c>
      <c r="S547" s="393"/>
    </row>
    <row r="548" spans="1:19" s="49" customFormat="1" ht="44.25" customHeight="1" x14ac:dyDescent="0.35">
      <c r="A548" s="176"/>
      <c r="B548" s="273" t="s">
        <v>8</v>
      </c>
      <c r="C548" s="273"/>
      <c r="D548" s="291"/>
      <c r="E548" s="291"/>
      <c r="F548" s="291"/>
      <c r="G548" s="291">
        <v>316.8</v>
      </c>
      <c r="H548" s="291">
        <v>316.8</v>
      </c>
      <c r="I548" s="291">
        <v>297.85000000000002</v>
      </c>
      <c r="J548" s="173">
        <f t="shared" si="655"/>
        <v>0.94</v>
      </c>
      <c r="K548" s="291">
        <v>297.85000000000002</v>
      </c>
      <c r="L548" s="164">
        <f t="shared" si="656"/>
        <v>0.94</v>
      </c>
      <c r="M548" s="164">
        <f t="shared" si="651"/>
        <v>1</v>
      </c>
      <c r="N548" s="291">
        <f>H548-18.95</f>
        <v>297.85000000000002</v>
      </c>
      <c r="O548" s="291">
        <f t="shared" si="652"/>
        <v>18.95</v>
      </c>
      <c r="P548" s="164">
        <f t="shared" si="653"/>
        <v>0.94</v>
      </c>
      <c r="Q548" s="17" t="e">
        <f>D548+H548-N548-#REF!</f>
        <v>#REF!</v>
      </c>
      <c r="R548" s="291">
        <f t="shared" si="654"/>
        <v>0</v>
      </c>
      <c r="S548" s="393"/>
    </row>
    <row r="549" spans="1:19" s="49" customFormat="1" ht="44.25" customHeight="1" x14ac:dyDescent="0.35">
      <c r="A549" s="176"/>
      <c r="B549" s="273" t="s">
        <v>21</v>
      </c>
      <c r="C549" s="273"/>
      <c r="D549" s="291"/>
      <c r="E549" s="291"/>
      <c r="F549" s="291"/>
      <c r="G549" s="291"/>
      <c r="H549" s="291"/>
      <c r="I549" s="291"/>
      <c r="J549" s="172" t="e">
        <f t="shared" si="655"/>
        <v>#DIV/0!</v>
      </c>
      <c r="K549" s="291"/>
      <c r="L549" s="163" t="e">
        <f t="shared" si="656"/>
        <v>#DIV/0!</v>
      </c>
      <c r="M549" s="163" t="e">
        <f t="shared" si="651"/>
        <v>#DIV/0!</v>
      </c>
      <c r="N549" s="291"/>
      <c r="O549" s="291">
        <f t="shared" si="652"/>
        <v>0</v>
      </c>
      <c r="P549" s="163" t="e">
        <f t="shared" si="653"/>
        <v>#DIV/0!</v>
      </c>
      <c r="Q549" s="17" t="e">
        <f>D549+H549-N549-#REF!</f>
        <v>#REF!</v>
      </c>
      <c r="R549" s="291">
        <f t="shared" si="654"/>
        <v>0</v>
      </c>
      <c r="S549" s="393"/>
    </row>
    <row r="550" spans="1:19" s="49" customFormat="1" ht="44.25" customHeight="1" x14ac:dyDescent="0.35">
      <c r="A550" s="176"/>
      <c r="B550" s="273" t="s">
        <v>24</v>
      </c>
      <c r="C550" s="273"/>
      <c r="D550" s="291"/>
      <c r="E550" s="291"/>
      <c r="F550" s="291"/>
      <c r="G550" s="291"/>
      <c r="H550" s="291"/>
      <c r="I550" s="291"/>
      <c r="J550" s="172" t="e">
        <f t="shared" si="655"/>
        <v>#DIV/0!</v>
      </c>
      <c r="K550" s="291"/>
      <c r="L550" s="163" t="e">
        <f t="shared" si="656"/>
        <v>#DIV/0!</v>
      </c>
      <c r="M550" s="163" t="e">
        <f t="shared" si="651"/>
        <v>#DIV/0!</v>
      </c>
      <c r="N550" s="291"/>
      <c r="O550" s="291">
        <f t="shared" si="652"/>
        <v>0</v>
      </c>
      <c r="P550" s="163" t="e">
        <f t="shared" si="653"/>
        <v>#DIV/0!</v>
      </c>
      <c r="Q550" s="17" t="e">
        <f>D550+H550-N550-#REF!</f>
        <v>#REF!</v>
      </c>
      <c r="R550" s="291">
        <f t="shared" si="654"/>
        <v>0</v>
      </c>
      <c r="S550" s="393"/>
    </row>
    <row r="551" spans="1:19" s="49" customFormat="1" ht="44.25" customHeight="1" x14ac:dyDescent="0.35">
      <c r="A551" s="177"/>
      <c r="B551" s="273" t="s">
        <v>11</v>
      </c>
      <c r="C551" s="273"/>
      <c r="D551" s="291"/>
      <c r="E551" s="291"/>
      <c r="F551" s="291"/>
      <c r="G551" s="291"/>
      <c r="H551" s="17"/>
      <c r="I551" s="291"/>
      <c r="J551" s="172" t="e">
        <f t="shared" si="655"/>
        <v>#DIV/0!</v>
      </c>
      <c r="K551" s="291"/>
      <c r="L551" s="163" t="e">
        <f t="shared" si="656"/>
        <v>#DIV/0!</v>
      </c>
      <c r="M551" s="163" t="e">
        <f t="shared" si="651"/>
        <v>#DIV/0!</v>
      </c>
      <c r="N551" s="291"/>
      <c r="O551" s="291">
        <f t="shared" si="652"/>
        <v>0</v>
      </c>
      <c r="P551" s="163" t="e">
        <f t="shared" si="653"/>
        <v>#DIV/0!</v>
      </c>
      <c r="Q551" s="17" t="e">
        <f>D551+H551-N551-#REF!</f>
        <v>#REF!</v>
      </c>
      <c r="R551" s="291">
        <f t="shared" si="654"/>
        <v>0</v>
      </c>
      <c r="S551" s="394"/>
    </row>
    <row r="552" spans="1:19" s="49" customFormat="1" ht="116.25" customHeight="1" x14ac:dyDescent="0.35">
      <c r="A552" s="175" t="s">
        <v>320</v>
      </c>
      <c r="B552" s="161" t="s">
        <v>327</v>
      </c>
      <c r="C552" s="226" t="s">
        <v>17</v>
      </c>
      <c r="D552" s="50">
        <f t="shared" ref="D552:I552" si="657">SUM(D553:D557)</f>
        <v>0</v>
      </c>
      <c r="E552" s="50">
        <f t="shared" si="657"/>
        <v>0</v>
      </c>
      <c r="F552" s="50">
        <f t="shared" si="657"/>
        <v>0</v>
      </c>
      <c r="G552" s="50">
        <f t="shared" si="657"/>
        <v>136</v>
      </c>
      <c r="H552" s="50">
        <f t="shared" si="657"/>
        <v>1346</v>
      </c>
      <c r="I552" s="50">
        <f t="shared" si="657"/>
        <v>1346</v>
      </c>
      <c r="J552" s="170">
        <f>I552/H552</f>
        <v>1</v>
      </c>
      <c r="K552" s="50">
        <f>SUM(K553:K557)</f>
        <v>1346</v>
      </c>
      <c r="L552" s="162">
        <f>K552/H552</f>
        <v>1</v>
      </c>
      <c r="M552" s="220">
        <f t="shared" ref="M552:M557" si="658">K552/I552</f>
        <v>1</v>
      </c>
      <c r="N552" s="50">
        <f>SUM(N553:N557)</f>
        <v>1346</v>
      </c>
      <c r="O552" s="50">
        <f t="shared" ref="O552:O557" si="659">H552-N552</f>
        <v>0</v>
      </c>
      <c r="P552" s="162">
        <f t="shared" ref="P552:P557" si="660">N552/H552</f>
        <v>1</v>
      </c>
      <c r="Q552" s="62" t="e">
        <f>D552+H552-N552-#REF!</f>
        <v>#REF!</v>
      </c>
      <c r="R552" s="50">
        <f t="shared" ref="R552:R557" si="661">I552-K552</f>
        <v>0</v>
      </c>
      <c r="S552" s="392" t="s">
        <v>437</v>
      </c>
    </row>
    <row r="553" spans="1:19" s="49" customFormat="1" ht="30.75" customHeight="1" x14ac:dyDescent="0.35">
      <c r="A553" s="176"/>
      <c r="B553" s="273" t="s">
        <v>10</v>
      </c>
      <c r="C553" s="273"/>
      <c r="D553" s="291"/>
      <c r="E553" s="291"/>
      <c r="F553" s="291"/>
      <c r="G553" s="291"/>
      <c r="H553" s="17"/>
      <c r="I553" s="291"/>
      <c r="J553" s="172" t="e">
        <f t="shared" ref="J553:J557" si="662">I553/H553</f>
        <v>#DIV/0!</v>
      </c>
      <c r="K553" s="291"/>
      <c r="L553" s="163" t="e">
        <f t="shared" ref="L553:L557" si="663">K553/H553</f>
        <v>#DIV/0!</v>
      </c>
      <c r="M553" s="163" t="e">
        <f t="shared" si="658"/>
        <v>#DIV/0!</v>
      </c>
      <c r="N553" s="291"/>
      <c r="O553" s="291">
        <f t="shared" si="659"/>
        <v>0</v>
      </c>
      <c r="P553" s="163" t="e">
        <f t="shared" si="660"/>
        <v>#DIV/0!</v>
      </c>
      <c r="Q553" s="17" t="e">
        <f>D553+H553-N553-#REF!</f>
        <v>#REF!</v>
      </c>
      <c r="R553" s="291">
        <f t="shared" si="661"/>
        <v>0</v>
      </c>
      <c r="S553" s="393"/>
    </row>
    <row r="554" spans="1:19" s="49" customFormat="1" ht="30.75" customHeight="1" x14ac:dyDescent="0.35">
      <c r="A554" s="176"/>
      <c r="B554" s="273" t="s">
        <v>8</v>
      </c>
      <c r="C554" s="273"/>
      <c r="D554" s="291"/>
      <c r="E554" s="291"/>
      <c r="F554" s="291"/>
      <c r="G554" s="291">
        <v>136</v>
      </c>
      <c r="H554" s="291">
        <v>1346</v>
      </c>
      <c r="I554" s="291">
        <v>1346</v>
      </c>
      <c r="J554" s="173">
        <f t="shared" si="662"/>
        <v>1</v>
      </c>
      <c r="K554" s="291">
        <v>1346</v>
      </c>
      <c r="L554" s="164">
        <f t="shared" si="663"/>
        <v>1</v>
      </c>
      <c r="M554" s="164">
        <f t="shared" si="658"/>
        <v>1</v>
      </c>
      <c r="N554" s="291">
        <f>H554</f>
        <v>1346</v>
      </c>
      <c r="O554" s="291">
        <f t="shared" si="659"/>
        <v>0</v>
      </c>
      <c r="P554" s="164">
        <f t="shared" si="660"/>
        <v>1</v>
      </c>
      <c r="Q554" s="17" t="e">
        <f>D554+H554-N554-#REF!</f>
        <v>#REF!</v>
      </c>
      <c r="R554" s="291">
        <f t="shared" si="661"/>
        <v>0</v>
      </c>
      <c r="S554" s="393"/>
    </row>
    <row r="555" spans="1:19" s="49" customFormat="1" ht="30.75" customHeight="1" x14ac:dyDescent="0.35">
      <c r="A555" s="176"/>
      <c r="B555" s="273" t="s">
        <v>21</v>
      </c>
      <c r="C555" s="273"/>
      <c r="D555" s="291"/>
      <c r="E555" s="291"/>
      <c r="F555" s="291"/>
      <c r="G555" s="291"/>
      <c r="H555" s="291"/>
      <c r="I555" s="291"/>
      <c r="J555" s="172" t="e">
        <f t="shared" si="662"/>
        <v>#DIV/0!</v>
      </c>
      <c r="K555" s="291"/>
      <c r="L555" s="163" t="e">
        <f t="shared" si="663"/>
        <v>#DIV/0!</v>
      </c>
      <c r="M555" s="163" t="e">
        <f t="shared" si="658"/>
        <v>#DIV/0!</v>
      </c>
      <c r="N555" s="291"/>
      <c r="O555" s="291">
        <f t="shared" si="659"/>
        <v>0</v>
      </c>
      <c r="P555" s="163" t="e">
        <f t="shared" si="660"/>
        <v>#DIV/0!</v>
      </c>
      <c r="Q555" s="17" t="e">
        <f>D555+H555-N555-#REF!</f>
        <v>#REF!</v>
      </c>
      <c r="R555" s="291">
        <f t="shared" si="661"/>
        <v>0</v>
      </c>
      <c r="S555" s="393"/>
    </row>
    <row r="556" spans="1:19" s="49" customFormat="1" ht="30.75" customHeight="1" x14ac:dyDescent="0.35">
      <c r="A556" s="176"/>
      <c r="B556" s="273" t="s">
        <v>24</v>
      </c>
      <c r="C556" s="273"/>
      <c r="D556" s="291"/>
      <c r="E556" s="291"/>
      <c r="F556" s="291"/>
      <c r="G556" s="291"/>
      <c r="H556" s="291"/>
      <c r="I556" s="291"/>
      <c r="J556" s="172" t="e">
        <f t="shared" si="662"/>
        <v>#DIV/0!</v>
      </c>
      <c r="K556" s="291"/>
      <c r="L556" s="163" t="e">
        <f t="shared" si="663"/>
        <v>#DIV/0!</v>
      </c>
      <c r="M556" s="163" t="e">
        <f t="shared" si="658"/>
        <v>#DIV/0!</v>
      </c>
      <c r="N556" s="291"/>
      <c r="O556" s="291">
        <f t="shared" si="659"/>
        <v>0</v>
      </c>
      <c r="P556" s="163" t="e">
        <f t="shared" si="660"/>
        <v>#DIV/0!</v>
      </c>
      <c r="Q556" s="17" t="e">
        <f>D556+H556-N556-#REF!</f>
        <v>#REF!</v>
      </c>
      <c r="R556" s="291">
        <f t="shared" si="661"/>
        <v>0</v>
      </c>
      <c r="S556" s="393"/>
    </row>
    <row r="557" spans="1:19" s="49" customFormat="1" ht="30.75" customHeight="1" x14ac:dyDescent="0.35">
      <c r="A557" s="177"/>
      <c r="B557" s="273" t="s">
        <v>11</v>
      </c>
      <c r="C557" s="273"/>
      <c r="D557" s="291"/>
      <c r="E557" s="291"/>
      <c r="F557" s="291"/>
      <c r="G557" s="291"/>
      <c r="H557" s="17"/>
      <c r="I557" s="291"/>
      <c r="J557" s="172" t="e">
        <f t="shared" si="662"/>
        <v>#DIV/0!</v>
      </c>
      <c r="K557" s="291"/>
      <c r="L557" s="163" t="e">
        <f t="shared" si="663"/>
        <v>#DIV/0!</v>
      </c>
      <c r="M557" s="163" t="e">
        <f t="shared" si="658"/>
        <v>#DIV/0!</v>
      </c>
      <c r="N557" s="291"/>
      <c r="O557" s="291">
        <f t="shared" si="659"/>
        <v>0</v>
      </c>
      <c r="P557" s="163" t="e">
        <f t="shared" si="660"/>
        <v>#DIV/0!</v>
      </c>
      <c r="Q557" s="17" t="e">
        <f>D557+H557-N557-#REF!</f>
        <v>#REF!</v>
      </c>
      <c r="R557" s="291">
        <f t="shared" si="661"/>
        <v>0</v>
      </c>
      <c r="S557" s="394"/>
    </row>
    <row r="558" spans="1:19" s="49" customFormat="1" ht="108" customHeight="1" x14ac:dyDescent="0.35">
      <c r="A558" s="175" t="s">
        <v>321</v>
      </c>
      <c r="B558" s="161" t="s">
        <v>328</v>
      </c>
      <c r="C558" s="226" t="s">
        <v>17</v>
      </c>
      <c r="D558" s="50">
        <f t="shared" ref="D558:I558" si="664">SUM(D559:D563)</f>
        <v>0</v>
      </c>
      <c r="E558" s="50">
        <f t="shared" si="664"/>
        <v>0</v>
      </c>
      <c r="F558" s="50">
        <f t="shared" si="664"/>
        <v>0</v>
      </c>
      <c r="G558" s="50">
        <f t="shared" si="664"/>
        <v>1613.7</v>
      </c>
      <c r="H558" s="50">
        <f t="shared" si="664"/>
        <v>1613.7</v>
      </c>
      <c r="I558" s="50">
        <f t="shared" si="664"/>
        <v>1613.7</v>
      </c>
      <c r="J558" s="170">
        <f>I558/H558</f>
        <v>1</v>
      </c>
      <c r="K558" s="50">
        <f>SUM(K559:K563)</f>
        <v>1085.1199999999999</v>
      </c>
      <c r="L558" s="162">
        <f>K558/H558</f>
        <v>0.67</v>
      </c>
      <c r="M558" s="222">
        <f t="shared" ref="M558:M563" si="665">K558/I558</f>
        <v>0.67</v>
      </c>
      <c r="N558" s="50">
        <f>SUM(N559:N563)</f>
        <v>1613.7</v>
      </c>
      <c r="O558" s="50">
        <f t="shared" ref="O558:O563" si="666">H558-N558</f>
        <v>0</v>
      </c>
      <c r="P558" s="162">
        <f t="shared" ref="P558:P563" si="667">N558/H558</f>
        <v>1</v>
      </c>
      <c r="Q558" s="62" t="e">
        <f>D558+H558-N558-#REF!</f>
        <v>#REF!</v>
      </c>
      <c r="R558" s="50">
        <f t="shared" ref="R558:R563" si="668">I558-K558</f>
        <v>528.58000000000004</v>
      </c>
      <c r="S558" s="401" t="s">
        <v>435</v>
      </c>
    </row>
    <row r="559" spans="1:19" s="49" customFormat="1" ht="33.75" customHeight="1" x14ac:dyDescent="0.35">
      <c r="A559" s="176"/>
      <c r="B559" s="273" t="s">
        <v>10</v>
      </c>
      <c r="C559" s="273"/>
      <c r="D559" s="291"/>
      <c r="E559" s="291"/>
      <c r="F559" s="291"/>
      <c r="G559" s="291"/>
      <c r="H559" s="17"/>
      <c r="I559" s="291"/>
      <c r="J559" s="172" t="e">
        <f t="shared" ref="J559:J563" si="669">I559/H559</f>
        <v>#DIV/0!</v>
      </c>
      <c r="K559" s="291"/>
      <c r="L559" s="163" t="e">
        <f t="shared" ref="L559:L563" si="670">K559/H559</f>
        <v>#DIV/0!</v>
      </c>
      <c r="M559" s="163" t="e">
        <f t="shared" si="665"/>
        <v>#DIV/0!</v>
      </c>
      <c r="N559" s="291"/>
      <c r="O559" s="291">
        <f t="shared" si="666"/>
        <v>0</v>
      </c>
      <c r="P559" s="163" t="e">
        <f t="shared" si="667"/>
        <v>#DIV/0!</v>
      </c>
      <c r="Q559" s="17" t="e">
        <f>D559+H559-N559-#REF!</f>
        <v>#REF!</v>
      </c>
      <c r="R559" s="291">
        <f t="shared" si="668"/>
        <v>0</v>
      </c>
      <c r="S559" s="393"/>
    </row>
    <row r="560" spans="1:19" s="49" customFormat="1" ht="33.75" customHeight="1" x14ac:dyDescent="0.35">
      <c r="A560" s="176"/>
      <c r="B560" s="273" t="s">
        <v>8</v>
      </c>
      <c r="C560" s="273"/>
      <c r="D560" s="291"/>
      <c r="E560" s="291"/>
      <c r="F560" s="291"/>
      <c r="G560" s="291">
        <v>1613.7</v>
      </c>
      <c r="H560" s="291">
        <v>1613.7</v>
      </c>
      <c r="I560" s="291">
        <v>1613.7</v>
      </c>
      <c r="J560" s="173">
        <f t="shared" si="669"/>
        <v>1</v>
      </c>
      <c r="K560" s="291">
        <v>1085.1199999999999</v>
      </c>
      <c r="L560" s="164">
        <f t="shared" si="670"/>
        <v>0.67</v>
      </c>
      <c r="M560" s="164">
        <f t="shared" si="665"/>
        <v>0.67</v>
      </c>
      <c r="N560" s="291">
        <f>H560</f>
        <v>1613.7</v>
      </c>
      <c r="O560" s="291">
        <f t="shared" si="666"/>
        <v>0</v>
      </c>
      <c r="P560" s="164">
        <f t="shared" si="667"/>
        <v>1</v>
      </c>
      <c r="Q560" s="17" t="e">
        <f>D560+H560-N560-#REF!</f>
        <v>#REF!</v>
      </c>
      <c r="R560" s="291">
        <f t="shared" si="668"/>
        <v>528.58000000000004</v>
      </c>
      <c r="S560" s="393"/>
    </row>
    <row r="561" spans="1:19" s="49" customFormat="1" ht="33.75" customHeight="1" x14ac:dyDescent="0.35">
      <c r="A561" s="176"/>
      <c r="B561" s="273" t="s">
        <v>21</v>
      </c>
      <c r="C561" s="273"/>
      <c r="D561" s="291"/>
      <c r="E561" s="291"/>
      <c r="F561" s="291"/>
      <c r="G561" s="291"/>
      <c r="H561" s="291"/>
      <c r="I561" s="291"/>
      <c r="J561" s="172" t="e">
        <f t="shared" si="669"/>
        <v>#DIV/0!</v>
      </c>
      <c r="K561" s="291"/>
      <c r="L561" s="163" t="e">
        <f t="shared" si="670"/>
        <v>#DIV/0!</v>
      </c>
      <c r="M561" s="163" t="e">
        <f t="shared" si="665"/>
        <v>#DIV/0!</v>
      </c>
      <c r="N561" s="291"/>
      <c r="O561" s="291">
        <f t="shared" si="666"/>
        <v>0</v>
      </c>
      <c r="P561" s="163" t="e">
        <f t="shared" si="667"/>
        <v>#DIV/0!</v>
      </c>
      <c r="Q561" s="17" t="e">
        <f>D561+H561-N561-#REF!</f>
        <v>#REF!</v>
      </c>
      <c r="R561" s="291">
        <f t="shared" si="668"/>
        <v>0</v>
      </c>
      <c r="S561" s="393"/>
    </row>
    <row r="562" spans="1:19" s="49" customFormat="1" ht="33.75" customHeight="1" x14ac:dyDescent="0.35">
      <c r="A562" s="176"/>
      <c r="B562" s="273" t="s">
        <v>24</v>
      </c>
      <c r="C562" s="273"/>
      <c r="D562" s="291"/>
      <c r="E562" s="291"/>
      <c r="F562" s="291"/>
      <c r="G562" s="291"/>
      <c r="H562" s="291"/>
      <c r="I562" s="291"/>
      <c r="J562" s="172" t="e">
        <f t="shared" si="669"/>
        <v>#DIV/0!</v>
      </c>
      <c r="K562" s="291"/>
      <c r="L562" s="163" t="e">
        <f t="shared" si="670"/>
        <v>#DIV/0!</v>
      </c>
      <c r="M562" s="163" t="e">
        <f t="shared" si="665"/>
        <v>#DIV/0!</v>
      </c>
      <c r="N562" s="291"/>
      <c r="O562" s="291">
        <f t="shared" si="666"/>
        <v>0</v>
      </c>
      <c r="P562" s="163" t="e">
        <f t="shared" si="667"/>
        <v>#DIV/0!</v>
      </c>
      <c r="Q562" s="17" t="e">
        <f>D562+H562-N562-#REF!</f>
        <v>#REF!</v>
      </c>
      <c r="R562" s="291">
        <f t="shared" si="668"/>
        <v>0</v>
      </c>
      <c r="S562" s="393"/>
    </row>
    <row r="563" spans="1:19" s="49" customFormat="1" ht="33.75" customHeight="1" x14ac:dyDescent="0.35">
      <c r="A563" s="177"/>
      <c r="B563" s="273" t="s">
        <v>11</v>
      </c>
      <c r="C563" s="273"/>
      <c r="D563" s="291"/>
      <c r="E563" s="291"/>
      <c r="F563" s="291"/>
      <c r="G563" s="291"/>
      <c r="H563" s="17"/>
      <c r="I563" s="291"/>
      <c r="J563" s="172" t="e">
        <f t="shared" si="669"/>
        <v>#DIV/0!</v>
      </c>
      <c r="K563" s="291"/>
      <c r="L563" s="163" t="e">
        <f t="shared" si="670"/>
        <v>#DIV/0!</v>
      </c>
      <c r="M563" s="163" t="e">
        <f t="shared" si="665"/>
        <v>#DIV/0!</v>
      </c>
      <c r="N563" s="291"/>
      <c r="O563" s="291">
        <f t="shared" si="666"/>
        <v>0</v>
      </c>
      <c r="P563" s="163" t="e">
        <f t="shared" si="667"/>
        <v>#DIV/0!</v>
      </c>
      <c r="Q563" s="17" t="e">
        <f>D563+H563-N563-#REF!</f>
        <v>#REF!</v>
      </c>
      <c r="R563" s="291">
        <f t="shared" si="668"/>
        <v>0</v>
      </c>
      <c r="S563" s="394"/>
    </row>
    <row r="564" spans="1:19" s="49" customFormat="1" ht="61.5" customHeight="1" x14ac:dyDescent="0.35">
      <c r="A564" s="175" t="s">
        <v>322</v>
      </c>
      <c r="B564" s="161" t="s">
        <v>349</v>
      </c>
      <c r="C564" s="226" t="s">
        <v>17</v>
      </c>
      <c r="D564" s="50">
        <f t="shared" ref="D564:I564" si="671">SUM(D565:D569)</f>
        <v>0</v>
      </c>
      <c r="E564" s="50">
        <f t="shared" si="671"/>
        <v>0</v>
      </c>
      <c r="F564" s="50">
        <f t="shared" si="671"/>
        <v>0</v>
      </c>
      <c r="G564" s="50">
        <f t="shared" si="671"/>
        <v>10401.209999999999</v>
      </c>
      <c r="H564" s="50">
        <f t="shared" si="671"/>
        <v>10401.209999999999</v>
      </c>
      <c r="I564" s="50">
        <f t="shared" si="671"/>
        <v>10401.209999999999</v>
      </c>
      <c r="J564" s="170">
        <f>I564/H564</f>
        <v>1</v>
      </c>
      <c r="K564" s="50">
        <f>SUM(K565:K569)</f>
        <v>8367.17</v>
      </c>
      <c r="L564" s="162">
        <f>K564/H564</f>
        <v>0.8</v>
      </c>
      <c r="M564" s="220">
        <f t="shared" ref="M564:M569" si="672">K564/I564</f>
        <v>0.8</v>
      </c>
      <c r="N564" s="50">
        <f>SUM(N565:N569)</f>
        <v>10401.209999999999</v>
      </c>
      <c r="O564" s="50">
        <f t="shared" ref="O564:O569" si="673">H564-N564</f>
        <v>0</v>
      </c>
      <c r="P564" s="162">
        <f t="shared" ref="P564:P569" si="674">N564/H564</f>
        <v>1</v>
      </c>
      <c r="Q564" s="62" t="e">
        <f>D564+H564-N564-#REF!</f>
        <v>#REF!</v>
      </c>
      <c r="R564" s="50">
        <f t="shared" ref="R564:R569" si="675">I564-K564</f>
        <v>2034.04</v>
      </c>
      <c r="S564" s="449" t="s">
        <v>434</v>
      </c>
    </row>
    <row r="565" spans="1:19" s="49" customFormat="1" ht="28.5" customHeight="1" x14ac:dyDescent="0.35">
      <c r="A565" s="176"/>
      <c r="B565" s="273" t="s">
        <v>10</v>
      </c>
      <c r="C565" s="273"/>
      <c r="D565" s="291"/>
      <c r="E565" s="291"/>
      <c r="F565" s="291"/>
      <c r="G565" s="291"/>
      <c r="H565" s="17"/>
      <c r="I565" s="291"/>
      <c r="J565" s="172" t="e">
        <f t="shared" ref="J565:J569" si="676">I565/H565</f>
        <v>#DIV/0!</v>
      </c>
      <c r="K565" s="291"/>
      <c r="L565" s="163" t="e">
        <f t="shared" ref="L565:L569" si="677">K565/H565</f>
        <v>#DIV/0!</v>
      </c>
      <c r="M565" s="163" t="e">
        <f t="shared" si="672"/>
        <v>#DIV/0!</v>
      </c>
      <c r="N565" s="291"/>
      <c r="O565" s="291">
        <f t="shared" si="673"/>
        <v>0</v>
      </c>
      <c r="P565" s="163" t="e">
        <f t="shared" si="674"/>
        <v>#DIV/0!</v>
      </c>
      <c r="Q565" s="17" t="e">
        <f>D565+H565-N565-#REF!</f>
        <v>#REF!</v>
      </c>
      <c r="R565" s="291">
        <f t="shared" si="675"/>
        <v>0</v>
      </c>
      <c r="S565" s="396"/>
    </row>
    <row r="566" spans="1:19" s="49" customFormat="1" ht="28.5" customHeight="1" x14ac:dyDescent="0.35">
      <c r="A566" s="176"/>
      <c r="B566" s="273" t="s">
        <v>8</v>
      </c>
      <c r="C566" s="273"/>
      <c r="D566" s="291"/>
      <c r="E566" s="291"/>
      <c r="F566" s="291"/>
      <c r="G566" s="291">
        <v>10401.209999999999</v>
      </c>
      <c r="H566" s="291">
        <v>10401.209999999999</v>
      </c>
      <c r="I566" s="291">
        <v>10401.209999999999</v>
      </c>
      <c r="J566" s="173">
        <f t="shared" si="676"/>
        <v>1</v>
      </c>
      <c r="K566" s="291">
        <v>8367.17</v>
      </c>
      <c r="L566" s="164">
        <f t="shared" si="677"/>
        <v>0.8</v>
      </c>
      <c r="M566" s="164">
        <f t="shared" si="672"/>
        <v>0.8</v>
      </c>
      <c r="N566" s="291">
        <f>H566</f>
        <v>10401.209999999999</v>
      </c>
      <c r="O566" s="291">
        <f t="shared" si="673"/>
        <v>0</v>
      </c>
      <c r="P566" s="164">
        <f t="shared" si="674"/>
        <v>1</v>
      </c>
      <c r="Q566" s="17" t="e">
        <f>D566+H566-N566-#REF!</f>
        <v>#REF!</v>
      </c>
      <c r="R566" s="291">
        <f t="shared" si="675"/>
        <v>2034.04</v>
      </c>
      <c r="S566" s="396"/>
    </row>
    <row r="567" spans="1:19" s="49" customFormat="1" ht="28.5" customHeight="1" x14ac:dyDescent="0.35">
      <c r="A567" s="176"/>
      <c r="B567" s="273" t="s">
        <v>21</v>
      </c>
      <c r="C567" s="273"/>
      <c r="D567" s="291"/>
      <c r="E567" s="291"/>
      <c r="F567" s="291"/>
      <c r="G567" s="291"/>
      <c r="H567" s="291"/>
      <c r="I567" s="291"/>
      <c r="J567" s="172" t="e">
        <f t="shared" si="676"/>
        <v>#DIV/0!</v>
      </c>
      <c r="K567" s="291"/>
      <c r="L567" s="163" t="e">
        <f t="shared" si="677"/>
        <v>#DIV/0!</v>
      </c>
      <c r="M567" s="163" t="e">
        <f t="shared" si="672"/>
        <v>#DIV/0!</v>
      </c>
      <c r="N567" s="291"/>
      <c r="O567" s="291">
        <f t="shared" si="673"/>
        <v>0</v>
      </c>
      <c r="P567" s="163" t="e">
        <f t="shared" si="674"/>
        <v>#DIV/0!</v>
      </c>
      <c r="Q567" s="17" t="e">
        <f>D567+H567-N567-#REF!</f>
        <v>#REF!</v>
      </c>
      <c r="R567" s="291">
        <f t="shared" si="675"/>
        <v>0</v>
      </c>
      <c r="S567" s="396"/>
    </row>
    <row r="568" spans="1:19" s="49" customFormat="1" ht="28.5" customHeight="1" x14ac:dyDescent="0.35">
      <c r="A568" s="176"/>
      <c r="B568" s="273" t="s">
        <v>24</v>
      </c>
      <c r="C568" s="273"/>
      <c r="D568" s="291"/>
      <c r="E568" s="291"/>
      <c r="F568" s="291"/>
      <c r="G568" s="291"/>
      <c r="H568" s="291"/>
      <c r="I568" s="291"/>
      <c r="J568" s="172" t="e">
        <f t="shared" si="676"/>
        <v>#DIV/0!</v>
      </c>
      <c r="K568" s="291"/>
      <c r="L568" s="163" t="e">
        <f t="shared" si="677"/>
        <v>#DIV/0!</v>
      </c>
      <c r="M568" s="163" t="e">
        <f t="shared" si="672"/>
        <v>#DIV/0!</v>
      </c>
      <c r="N568" s="291"/>
      <c r="O568" s="291">
        <f t="shared" si="673"/>
        <v>0</v>
      </c>
      <c r="P568" s="163" t="e">
        <f t="shared" si="674"/>
        <v>#DIV/0!</v>
      </c>
      <c r="Q568" s="17" t="e">
        <f>D568+H568-N568-#REF!</f>
        <v>#REF!</v>
      </c>
      <c r="R568" s="291">
        <f t="shared" si="675"/>
        <v>0</v>
      </c>
      <c r="S568" s="396"/>
    </row>
    <row r="569" spans="1:19" s="49" customFormat="1" ht="28.5" customHeight="1" x14ac:dyDescent="0.35">
      <c r="A569" s="177"/>
      <c r="B569" s="273" t="s">
        <v>11</v>
      </c>
      <c r="C569" s="273"/>
      <c r="D569" s="291"/>
      <c r="E569" s="291"/>
      <c r="F569" s="291"/>
      <c r="G569" s="291"/>
      <c r="H569" s="17"/>
      <c r="I569" s="291"/>
      <c r="J569" s="172" t="e">
        <f t="shared" si="676"/>
        <v>#DIV/0!</v>
      </c>
      <c r="K569" s="291"/>
      <c r="L569" s="163" t="e">
        <f t="shared" si="677"/>
        <v>#DIV/0!</v>
      </c>
      <c r="M569" s="163" t="e">
        <f t="shared" si="672"/>
        <v>#DIV/0!</v>
      </c>
      <c r="N569" s="291"/>
      <c r="O569" s="291">
        <f t="shared" si="673"/>
        <v>0</v>
      </c>
      <c r="P569" s="163" t="e">
        <f t="shared" si="674"/>
        <v>#DIV/0!</v>
      </c>
      <c r="Q569" s="17" t="e">
        <f>D569+H569-N569-#REF!</f>
        <v>#REF!</v>
      </c>
      <c r="R569" s="291">
        <f t="shared" si="675"/>
        <v>0</v>
      </c>
      <c r="S569" s="397"/>
    </row>
    <row r="570" spans="1:19" s="49" customFormat="1" ht="46.5" x14ac:dyDescent="0.35">
      <c r="A570" s="175" t="s">
        <v>323</v>
      </c>
      <c r="B570" s="161" t="s">
        <v>350</v>
      </c>
      <c r="C570" s="226" t="s">
        <v>17</v>
      </c>
      <c r="D570" s="50">
        <f t="shared" ref="D570:I570" si="678">SUM(D571:D575)</f>
        <v>0</v>
      </c>
      <c r="E570" s="50">
        <f t="shared" si="678"/>
        <v>0</v>
      </c>
      <c r="F570" s="50">
        <f t="shared" si="678"/>
        <v>0</v>
      </c>
      <c r="G570" s="50">
        <f t="shared" si="678"/>
        <v>95911.4</v>
      </c>
      <c r="H570" s="50">
        <f t="shared" si="678"/>
        <v>95911.4</v>
      </c>
      <c r="I570" s="50">
        <f t="shared" si="678"/>
        <v>47955.56</v>
      </c>
      <c r="J570" s="170">
        <f>I570/H570</f>
        <v>0.5</v>
      </c>
      <c r="K570" s="50">
        <f>SUM(K571:K575)</f>
        <v>40580.07</v>
      </c>
      <c r="L570" s="162">
        <f>K570/H570</f>
        <v>0.42</v>
      </c>
      <c r="M570" s="220">
        <f t="shared" ref="M570:M575" si="679">K570/I570</f>
        <v>0.85</v>
      </c>
      <c r="N570" s="50">
        <f>SUM(N571:N575)</f>
        <v>95911.4</v>
      </c>
      <c r="O570" s="50">
        <f t="shared" ref="O570:O575" si="680">H570-N570</f>
        <v>0</v>
      </c>
      <c r="P570" s="162">
        <f t="shared" ref="P570:P575" si="681">N570/H570</f>
        <v>1</v>
      </c>
      <c r="Q570" s="62" t="e">
        <f>D570+H570-N570-#REF!</f>
        <v>#REF!</v>
      </c>
      <c r="R570" s="50">
        <f t="shared" ref="R570:R575" si="682">I570-K570</f>
        <v>7375.49</v>
      </c>
      <c r="S570" s="392" t="s">
        <v>445</v>
      </c>
    </row>
    <row r="571" spans="1:19" s="49" customFormat="1" ht="48.75" customHeight="1" x14ac:dyDescent="0.35">
      <c r="A571" s="176"/>
      <c r="B571" s="273" t="s">
        <v>10</v>
      </c>
      <c r="C571" s="273"/>
      <c r="D571" s="291"/>
      <c r="E571" s="291"/>
      <c r="F571" s="291"/>
      <c r="G571" s="291"/>
      <c r="H571" s="17"/>
      <c r="I571" s="291"/>
      <c r="J571" s="172" t="e">
        <f t="shared" ref="J571:J575" si="683">I571/H571</f>
        <v>#DIV/0!</v>
      </c>
      <c r="K571" s="291"/>
      <c r="L571" s="163" t="e">
        <f t="shared" ref="L571:L575" si="684">K571/H571</f>
        <v>#DIV/0!</v>
      </c>
      <c r="M571" s="163" t="e">
        <f t="shared" si="679"/>
        <v>#DIV/0!</v>
      </c>
      <c r="N571" s="291"/>
      <c r="O571" s="291">
        <f t="shared" si="680"/>
        <v>0</v>
      </c>
      <c r="P571" s="163" t="e">
        <f t="shared" si="681"/>
        <v>#DIV/0!</v>
      </c>
      <c r="Q571" s="17" t="e">
        <f>D571+H571-N571-#REF!</f>
        <v>#REF!</v>
      </c>
      <c r="R571" s="291">
        <f t="shared" si="682"/>
        <v>0</v>
      </c>
      <c r="S571" s="393"/>
    </row>
    <row r="572" spans="1:19" s="49" customFormat="1" ht="48.75" customHeight="1" x14ac:dyDescent="0.35">
      <c r="A572" s="176"/>
      <c r="B572" s="273" t="s">
        <v>8</v>
      </c>
      <c r="C572" s="273"/>
      <c r="D572" s="291"/>
      <c r="E572" s="291"/>
      <c r="F572" s="291"/>
      <c r="G572" s="291">
        <v>47955.56</v>
      </c>
      <c r="H572" s="291">
        <v>47955.56</v>
      </c>
      <c r="I572" s="291">
        <v>47955.56</v>
      </c>
      <c r="J572" s="173">
        <f t="shared" si="683"/>
        <v>1</v>
      </c>
      <c r="K572" s="291">
        <v>40580.07</v>
      </c>
      <c r="L572" s="164">
        <f t="shared" si="684"/>
        <v>0.85</v>
      </c>
      <c r="M572" s="164">
        <f t="shared" si="679"/>
        <v>0.85</v>
      </c>
      <c r="N572" s="291">
        <f>H572</f>
        <v>47955.56</v>
      </c>
      <c r="O572" s="291">
        <f t="shared" si="680"/>
        <v>0</v>
      </c>
      <c r="P572" s="164">
        <f t="shared" si="681"/>
        <v>1</v>
      </c>
      <c r="Q572" s="17" t="e">
        <f>D572+H572-N572-#REF!</f>
        <v>#REF!</v>
      </c>
      <c r="R572" s="291">
        <f t="shared" si="682"/>
        <v>7375.49</v>
      </c>
      <c r="S572" s="393"/>
    </row>
    <row r="573" spans="1:19" s="49" customFormat="1" ht="48.75" customHeight="1" x14ac:dyDescent="0.35">
      <c r="A573" s="176"/>
      <c r="B573" s="273" t="s">
        <v>21</v>
      </c>
      <c r="C573" s="273"/>
      <c r="D573" s="291"/>
      <c r="E573" s="291"/>
      <c r="F573" s="291"/>
      <c r="G573" s="291">
        <v>47955.839999999997</v>
      </c>
      <c r="H573" s="291">
        <v>47955.839999999997</v>
      </c>
      <c r="I573" s="291"/>
      <c r="J573" s="173">
        <f t="shared" si="683"/>
        <v>0</v>
      </c>
      <c r="K573" s="291"/>
      <c r="L573" s="164">
        <f t="shared" si="684"/>
        <v>0</v>
      </c>
      <c r="M573" s="163" t="e">
        <f t="shared" si="679"/>
        <v>#DIV/0!</v>
      </c>
      <c r="N573" s="291">
        <f>H573</f>
        <v>47955.839999999997</v>
      </c>
      <c r="O573" s="291">
        <f t="shared" si="680"/>
        <v>0</v>
      </c>
      <c r="P573" s="164">
        <f t="shared" si="681"/>
        <v>1</v>
      </c>
      <c r="Q573" s="17" t="e">
        <f>D573+H573-N573-#REF!</f>
        <v>#REF!</v>
      </c>
      <c r="R573" s="291">
        <f t="shared" si="682"/>
        <v>0</v>
      </c>
      <c r="S573" s="393"/>
    </row>
    <row r="574" spans="1:19" s="49" customFormat="1" ht="48.75" customHeight="1" x14ac:dyDescent="0.35">
      <c r="A574" s="176"/>
      <c r="B574" s="273" t="s">
        <v>24</v>
      </c>
      <c r="C574" s="273"/>
      <c r="D574" s="291"/>
      <c r="E574" s="291"/>
      <c r="F574" s="291"/>
      <c r="G574" s="291"/>
      <c r="H574" s="291"/>
      <c r="I574" s="291"/>
      <c r="J574" s="172" t="e">
        <f t="shared" si="683"/>
        <v>#DIV/0!</v>
      </c>
      <c r="K574" s="291"/>
      <c r="L574" s="163" t="e">
        <f t="shared" si="684"/>
        <v>#DIV/0!</v>
      </c>
      <c r="M574" s="163" t="e">
        <f t="shared" si="679"/>
        <v>#DIV/0!</v>
      </c>
      <c r="N574" s="291"/>
      <c r="O574" s="291">
        <f t="shared" si="680"/>
        <v>0</v>
      </c>
      <c r="P574" s="163" t="e">
        <f t="shared" si="681"/>
        <v>#DIV/0!</v>
      </c>
      <c r="Q574" s="17" t="e">
        <f>D574+H574-N574-#REF!</f>
        <v>#REF!</v>
      </c>
      <c r="R574" s="291">
        <f t="shared" si="682"/>
        <v>0</v>
      </c>
      <c r="S574" s="393"/>
    </row>
    <row r="575" spans="1:19" s="49" customFormat="1" ht="48.75" customHeight="1" x14ac:dyDescent="0.35">
      <c r="A575" s="177"/>
      <c r="B575" s="273" t="s">
        <v>11</v>
      </c>
      <c r="C575" s="273"/>
      <c r="D575" s="291"/>
      <c r="E575" s="291"/>
      <c r="F575" s="291"/>
      <c r="G575" s="291"/>
      <c r="H575" s="17"/>
      <c r="I575" s="291"/>
      <c r="J575" s="172" t="e">
        <f t="shared" si="683"/>
        <v>#DIV/0!</v>
      </c>
      <c r="K575" s="291"/>
      <c r="L575" s="163" t="e">
        <f t="shared" si="684"/>
        <v>#DIV/0!</v>
      </c>
      <c r="M575" s="163" t="e">
        <f t="shared" si="679"/>
        <v>#DIV/0!</v>
      </c>
      <c r="N575" s="291"/>
      <c r="O575" s="291">
        <f t="shared" si="680"/>
        <v>0</v>
      </c>
      <c r="P575" s="163" t="e">
        <f t="shared" si="681"/>
        <v>#DIV/0!</v>
      </c>
      <c r="Q575" s="17" t="e">
        <f>D575+H575-N575-#REF!</f>
        <v>#REF!</v>
      </c>
      <c r="R575" s="291">
        <f t="shared" si="682"/>
        <v>0</v>
      </c>
      <c r="S575" s="394"/>
    </row>
    <row r="576" spans="1:19" s="49" customFormat="1" ht="131.25" customHeight="1" x14ac:dyDescent="0.35">
      <c r="A576" s="175" t="s">
        <v>324</v>
      </c>
      <c r="B576" s="161" t="s">
        <v>329</v>
      </c>
      <c r="C576" s="226" t="s">
        <v>17</v>
      </c>
      <c r="D576" s="50">
        <f t="shared" ref="D576:I576" si="685">SUM(D577:D581)</f>
        <v>0</v>
      </c>
      <c r="E576" s="50">
        <f t="shared" si="685"/>
        <v>0</v>
      </c>
      <c r="F576" s="50">
        <f t="shared" si="685"/>
        <v>0</v>
      </c>
      <c r="G576" s="50">
        <f t="shared" si="685"/>
        <v>100</v>
      </c>
      <c r="H576" s="50">
        <f t="shared" si="685"/>
        <v>100</v>
      </c>
      <c r="I576" s="50">
        <f t="shared" si="685"/>
        <v>100</v>
      </c>
      <c r="J576" s="170">
        <f>I576/H576</f>
        <v>1</v>
      </c>
      <c r="K576" s="50">
        <f>SUM(K577:K581)</f>
        <v>100</v>
      </c>
      <c r="L576" s="162">
        <f>K576/H576</f>
        <v>1</v>
      </c>
      <c r="M576" s="220">
        <f t="shared" ref="M576:M581" si="686">K576/I576</f>
        <v>1</v>
      </c>
      <c r="N576" s="50">
        <f>SUM(N577:N581)</f>
        <v>100</v>
      </c>
      <c r="O576" s="50">
        <f t="shared" ref="O576:O581" si="687">H576-N576</f>
        <v>0</v>
      </c>
      <c r="P576" s="162">
        <f t="shared" ref="P576:P581" si="688">N576/H576</f>
        <v>1</v>
      </c>
      <c r="Q576" s="62" t="e">
        <f>D576+H576-N576-#REF!</f>
        <v>#REF!</v>
      </c>
      <c r="R576" s="50">
        <f t="shared" ref="R576:R581" si="689">I576-K576</f>
        <v>0</v>
      </c>
      <c r="S576" s="401" t="s">
        <v>438</v>
      </c>
    </row>
    <row r="577" spans="1:19" s="49" customFormat="1" ht="41.25" customHeight="1" x14ac:dyDescent="0.35">
      <c r="A577" s="176"/>
      <c r="B577" s="273" t="s">
        <v>10</v>
      </c>
      <c r="C577" s="273"/>
      <c r="D577" s="291"/>
      <c r="E577" s="291"/>
      <c r="F577" s="291"/>
      <c r="G577" s="291"/>
      <c r="H577" s="17"/>
      <c r="I577" s="291"/>
      <c r="J577" s="172" t="e">
        <f t="shared" ref="J577:J581" si="690">I577/H577</f>
        <v>#DIV/0!</v>
      </c>
      <c r="K577" s="291"/>
      <c r="L577" s="163" t="e">
        <f t="shared" ref="L577:L581" si="691">K577/H577</f>
        <v>#DIV/0!</v>
      </c>
      <c r="M577" s="163" t="e">
        <f t="shared" si="686"/>
        <v>#DIV/0!</v>
      </c>
      <c r="N577" s="291"/>
      <c r="O577" s="291">
        <f t="shared" si="687"/>
        <v>0</v>
      </c>
      <c r="P577" s="163" t="e">
        <f t="shared" si="688"/>
        <v>#DIV/0!</v>
      </c>
      <c r="Q577" s="17" t="e">
        <f>D577+H577-N577-#REF!</f>
        <v>#REF!</v>
      </c>
      <c r="R577" s="291">
        <f t="shared" si="689"/>
        <v>0</v>
      </c>
      <c r="S577" s="393"/>
    </row>
    <row r="578" spans="1:19" s="49" customFormat="1" ht="41.25" customHeight="1" x14ac:dyDescent="0.35">
      <c r="A578" s="176"/>
      <c r="B578" s="273" t="s">
        <v>8</v>
      </c>
      <c r="C578" s="273"/>
      <c r="D578" s="291"/>
      <c r="E578" s="291"/>
      <c r="F578" s="291"/>
      <c r="G578" s="291">
        <v>100</v>
      </c>
      <c r="H578" s="291">
        <v>100</v>
      </c>
      <c r="I578" s="291">
        <v>100</v>
      </c>
      <c r="J578" s="173">
        <f t="shared" si="690"/>
        <v>1</v>
      </c>
      <c r="K578" s="291">
        <v>100</v>
      </c>
      <c r="L578" s="164">
        <f t="shared" si="691"/>
        <v>1</v>
      </c>
      <c r="M578" s="164">
        <f t="shared" si="686"/>
        <v>1</v>
      </c>
      <c r="N578" s="291">
        <f>H578</f>
        <v>100</v>
      </c>
      <c r="O578" s="291">
        <f t="shared" si="687"/>
        <v>0</v>
      </c>
      <c r="P578" s="164">
        <f t="shared" si="688"/>
        <v>1</v>
      </c>
      <c r="Q578" s="17" t="e">
        <f>D578+H578-N578-#REF!</f>
        <v>#REF!</v>
      </c>
      <c r="R578" s="291">
        <f t="shared" si="689"/>
        <v>0</v>
      </c>
      <c r="S578" s="393"/>
    </row>
    <row r="579" spans="1:19" s="49" customFormat="1" ht="41.25" customHeight="1" x14ac:dyDescent="0.35">
      <c r="A579" s="176"/>
      <c r="B579" s="273" t="s">
        <v>21</v>
      </c>
      <c r="C579" s="273"/>
      <c r="D579" s="291"/>
      <c r="E579" s="291"/>
      <c r="F579" s="291"/>
      <c r="G579" s="291"/>
      <c r="H579" s="291"/>
      <c r="I579" s="291"/>
      <c r="J579" s="172" t="e">
        <f t="shared" si="690"/>
        <v>#DIV/0!</v>
      </c>
      <c r="K579" s="291"/>
      <c r="L579" s="163" t="e">
        <f t="shared" si="691"/>
        <v>#DIV/0!</v>
      </c>
      <c r="M579" s="163" t="e">
        <f t="shared" si="686"/>
        <v>#DIV/0!</v>
      </c>
      <c r="N579" s="291"/>
      <c r="O579" s="291">
        <f t="shared" si="687"/>
        <v>0</v>
      </c>
      <c r="P579" s="163" t="e">
        <f t="shared" si="688"/>
        <v>#DIV/0!</v>
      </c>
      <c r="Q579" s="17" t="e">
        <f>D579+H579-N579-#REF!</f>
        <v>#REF!</v>
      </c>
      <c r="R579" s="291">
        <f t="shared" si="689"/>
        <v>0</v>
      </c>
      <c r="S579" s="393"/>
    </row>
    <row r="580" spans="1:19" s="49" customFormat="1" ht="41.25" customHeight="1" x14ac:dyDescent="0.35">
      <c r="A580" s="176"/>
      <c r="B580" s="273" t="s">
        <v>24</v>
      </c>
      <c r="C580" s="273"/>
      <c r="D580" s="291"/>
      <c r="E580" s="291"/>
      <c r="F580" s="291"/>
      <c r="G580" s="291"/>
      <c r="H580" s="291"/>
      <c r="I580" s="291"/>
      <c r="J580" s="172" t="e">
        <f t="shared" si="690"/>
        <v>#DIV/0!</v>
      </c>
      <c r="K580" s="291"/>
      <c r="L580" s="163" t="e">
        <f t="shared" si="691"/>
        <v>#DIV/0!</v>
      </c>
      <c r="M580" s="163" t="e">
        <f t="shared" si="686"/>
        <v>#DIV/0!</v>
      </c>
      <c r="N580" s="291"/>
      <c r="O580" s="291">
        <f t="shared" si="687"/>
        <v>0</v>
      </c>
      <c r="P580" s="163" t="e">
        <f t="shared" si="688"/>
        <v>#DIV/0!</v>
      </c>
      <c r="Q580" s="17" t="e">
        <f>D580+H580-N580-#REF!</f>
        <v>#REF!</v>
      </c>
      <c r="R580" s="291">
        <f t="shared" si="689"/>
        <v>0</v>
      </c>
      <c r="S580" s="393"/>
    </row>
    <row r="581" spans="1:19" s="49" customFormat="1" ht="41.25" customHeight="1" x14ac:dyDescent="0.35">
      <c r="A581" s="177"/>
      <c r="B581" s="273" t="s">
        <v>11</v>
      </c>
      <c r="C581" s="273"/>
      <c r="D581" s="291"/>
      <c r="E581" s="291"/>
      <c r="F581" s="291"/>
      <c r="G581" s="291"/>
      <c r="H581" s="17"/>
      <c r="I581" s="291"/>
      <c r="J581" s="172" t="e">
        <f t="shared" si="690"/>
        <v>#DIV/0!</v>
      </c>
      <c r="K581" s="291"/>
      <c r="L581" s="163" t="e">
        <f t="shared" si="691"/>
        <v>#DIV/0!</v>
      </c>
      <c r="M581" s="163" t="e">
        <f t="shared" si="686"/>
        <v>#DIV/0!</v>
      </c>
      <c r="N581" s="291"/>
      <c r="O581" s="291">
        <f t="shared" si="687"/>
        <v>0</v>
      </c>
      <c r="P581" s="163" t="e">
        <f t="shared" si="688"/>
        <v>#DIV/0!</v>
      </c>
      <c r="Q581" s="17" t="e">
        <f>D581+H581-N581-#REF!</f>
        <v>#REF!</v>
      </c>
      <c r="R581" s="291">
        <f t="shared" si="689"/>
        <v>0</v>
      </c>
      <c r="S581" s="394"/>
    </row>
    <row r="582" spans="1:19" s="49" customFormat="1" ht="69.75" x14ac:dyDescent="0.35">
      <c r="A582" s="175" t="s">
        <v>337</v>
      </c>
      <c r="B582" s="161" t="s">
        <v>341</v>
      </c>
      <c r="C582" s="226" t="s">
        <v>17</v>
      </c>
      <c r="D582" s="50">
        <f t="shared" ref="D582:I582" si="692">SUM(D583:D587)</f>
        <v>0</v>
      </c>
      <c r="E582" s="50">
        <f t="shared" si="692"/>
        <v>0</v>
      </c>
      <c r="F582" s="50">
        <f t="shared" si="692"/>
        <v>0</v>
      </c>
      <c r="G582" s="50">
        <f t="shared" si="692"/>
        <v>300</v>
      </c>
      <c r="H582" s="50">
        <f t="shared" si="692"/>
        <v>1300</v>
      </c>
      <c r="I582" s="50">
        <f t="shared" si="692"/>
        <v>300</v>
      </c>
      <c r="J582" s="170">
        <f>I582/H582</f>
        <v>0.23</v>
      </c>
      <c r="K582" s="50">
        <f>SUM(K583:K587)</f>
        <v>0</v>
      </c>
      <c r="L582" s="162">
        <f>K582/H582</f>
        <v>0</v>
      </c>
      <c r="M582" s="222">
        <f t="shared" ref="M582:M587" si="693">K582/I582</f>
        <v>0</v>
      </c>
      <c r="N582" s="50">
        <f>SUM(N583:N587)</f>
        <v>1300</v>
      </c>
      <c r="O582" s="50">
        <f t="shared" ref="O582:O587" si="694">H582-N582</f>
        <v>0</v>
      </c>
      <c r="P582" s="162">
        <f t="shared" ref="P582:P587" si="695">N582/H582</f>
        <v>1</v>
      </c>
      <c r="Q582" s="62" t="e">
        <f>D582+H582-N582-#REF!</f>
        <v>#REF!</v>
      </c>
      <c r="R582" s="50">
        <f t="shared" ref="R582:R587" si="696">I582-K582</f>
        <v>300</v>
      </c>
      <c r="S582" s="398" t="s">
        <v>454</v>
      </c>
    </row>
    <row r="583" spans="1:19" s="49" customFormat="1" ht="50.25" customHeight="1" x14ac:dyDescent="0.35">
      <c r="A583" s="176"/>
      <c r="B583" s="273" t="s">
        <v>10</v>
      </c>
      <c r="C583" s="273"/>
      <c r="D583" s="291"/>
      <c r="E583" s="291"/>
      <c r="F583" s="291"/>
      <c r="G583" s="291"/>
      <c r="H583" s="17"/>
      <c r="I583" s="291"/>
      <c r="J583" s="172" t="e">
        <f t="shared" ref="J583:J587" si="697">I583/H583</f>
        <v>#DIV/0!</v>
      </c>
      <c r="K583" s="291"/>
      <c r="L583" s="163" t="e">
        <f t="shared" ref="L583:L587" si="698">K583/H583</f>
        <v>#DIV/0!</v>
      </c>
      <c r="M583" s="163" t="e">
        <f t="shared" si="693"/>
        <v>#DIV/0!</v>
      </c>
      <c r="N583" s="291"/>
      <c r="O583" s="291">
        <f t="shared" si="694"/>
        <v>0</v>
      </c>
      <c r="P583" s="163" t="e">
        <f t="shared" si="695"/>
        <v>#DIV/0!</v>
      </c>
      <c r="Q583" s="17" t="e">
        <f>D583+H583-N583-#REF!</f>
        <v>#REF!</v>
      </c>
      <c r="R583" s="291">
        <f t="shared" si="696"/>
        <v>0</v>
      </c>
      <c r="S583" s="399"/>
    </row>
    <row r="584" spans="1:19" s="49" customFormat="1" ht="50.25" customHeight="1" x14ac:dyDescent="0.35">
      <c r="A584" s="176"/>
      <c r="B584" s="273" t="s">
        <v>8</v>
      </c>
      <c r="C584" s="273"/>
      <c r="D584" s="291"/>
      <c r="E584" s="291"/>
      <c r="F584" s="291"/>
      <c r="G584" s="291">
        <v>300</v>
      </c>
      <c r="H584" s="291">
        <v>1300</v>
      </c>
      <c r="I584" s="291">
        <v>300</v>
      </c>
      <c r="J584" s="173">
        <f t="shared" si="697"/>
        <v>0.23</v>
      </c>
      <c r="K584" s="291"/>
      <c r="L584" s="164">
        <f t="shared" si="698"/>
        <v>0</v>
      </c>
      <c r="M584" s="163">
        <f t="shared" si="693"/>
        <v>0</v>
      </c>
      <c r="N584" s="291">
        <f>H584</f>
        <v>1300</v>
      </c>
      <c r="O584" s="291">
        <f t="shared" si="694"/>
        <v>0</v>
      </c>
      <c r="P584" s="164">
        <f t="shared" si="695"/>
        <v>1</v>
      </c>
      <c r="Q584" s="17" t="e">
        <f>D584+H584-N584-#REF!</f>
        <v>#REF!</v>
      </c>
      <c r="R584" s="291">
        <f t="shared" si="696"/>
        <v>300</v>
      </c>
      <c r="S584" s="399"/>
    </row>
    <row r="585" spans="1:19" s="49" customFormat="1" ht="50.25" customHeight="1" x14ac:dyDescent="0.35">
      <c r="A585" s="176"/>
      <c r="B585" s="273" t="s">
        <v>21</v>
      </c>
      <c r="C585" s="273"/>
      <c r="D585" s="291"/>
      <c r="E585" s="291"/>
      <c r="F585" s="291"/>
      <c r="G585" s="291"/>
      <c r="H585" s="291"/>
      <c r="I585" s="291"/>
      <c r="J585" s="172" t="e">
        <f t="shared" si="697"/>
        <v>#DIV/0!</v>
      </c>
      <c r="K585" s="291"/>
      <c r="L585" s="163" t="e">
        <f t="shared" si="698"/>
        <v>#DIV/0!</v>
      </c>
      <c r="M585" s="163" t="e">
        <f t="shared" si="693"/>
        <v>#DIV/0!</v>
      </c>
      <c r="N585" s="291"/>
      <c r="O585" s="291">
        <f t="shared" si="694"/>
        <v>0</v>
      </c>
      <c r="P585" s="163" t="e">
        <f t="shared" si="695"/>
        <v>#DIV/0!</v>
      </c>
      <c r="Q585" s="17" t="e">
        <f>D585+H585-N585-#REF!</f>
        <v>#REF!</v>
      </c>
      <c r="R585" s="291">
        <f t="shared" si="696"/>
        <v>0</v>
      </c>
      <c r="S585" s="399"/>
    </row>
    <row r="586" spans="1:19" s="49" customFormat="1" ht="50.25" customHeight="1" x14ac:dyDescent="0.35">
      <c r="A586" s="176"/>
      <c r="B586" s="273" t="s">
        <v>24</v>
      </c>
      <c r="C586" s="273"/>
      <c r="D586" s="291"/>
      <c r="E586" s="291"/>
      <c r="F586" s="291"/>
      <c r="G586" s="291"/>
      <c r="H586" s="291"/>
      <c r="I586" s="291"/>
      <c r="J586" s="172" t="e">
        <f t="shared" si="697"/>
        <v>#DIV/0!</v>
      </c>
      <c r="K586" s="291"/>
      <c r="L586" s="163" t="e">
        <f t="shared" si="698"/>
        <v>#DIV/0!</v>
      </c>
      <c r="M586" s="163" t="e">
        <f t="shared" si="693"/>
        <v>#DIV/0!</v>
      </c>
      <c r="N586" s="291"/>
      <c r="O586" s="291">
        <f t="shared" si="694"/>
        <v>0</v>
      </c>
      <c r="P586" s="163" t="e">
        <f t="shared" si="695"/>
        <v>#DIV/0!</v>
      </c>
      <c r="Q586" s="17" t="e">
        <f>D586+H586-N586-#REF!</f>
        <v>#REF!</v>
      </c>
      <c r="R586" s="291">
        <f t="shared" si="696"/>
        <v>0</v>
      </c>
      <c r="S586" s="399"/>
    </row>
    <row r="587" spans="1:19" s="49" customFormat="1" ht="50.25" customHeight="1" x14ac:dyDescent="0.35">
      <c r="A587" s="177"/>
      <c r="B587" s="273" t="s">
        <v>11</v>
      </c>
      <c r="C587" s="273"/>
      <c r="D587" s="291"/>
      <c r="E587" s="291"/>
      <c r="F587" s="291"/>
      <c r="G587" s="291"/>
      <c r="H587" s="17"/>
      <c r="I587" s="291"/>
      <c r="J587" s="172" t="e">
        <f t="shared" si="697"/>
        <v>#DIV/0!</v>
      </c>
      <c r="K587" s="291"/>
      <c r="L587" s="163" t="e">
        <f t="shared" si="698"/>
        <v>#DIV/0!</v>
      </c>
      <c r="M587" s="163" t="e">
        <f t="shared" si="693"/>
        <v>#DIV/0!</v>
      </c>
      <c r="N587" s="291"/>
      <c r="O587" s="291">
        <f t="shared" si="694"/>
        <v>0</v>
      </c>
      <c r="P587" s="163" t="e">
        <f t="shared" si="695"/>
        <v>#DIV/0!</v>
      </c>
      <c r="Q587" s="17" t="e">
        <f>D587+H587-N587-#REF!</f>
        <v>#REF!</v>
      </c>
      <c r="R587" s="291">
        <f t="shared" si="696"/>
        <v>0</v>
      </c>
      <c r="S587" s="400"/>
    </row>
    <row r="588" spans="1:19" s="49" customFormat="1" ht="84.75" customHeight="1" x14ac:dyDescent="0.35">
      <c r="A588" s="175" t="s">
        <v>340</v>
      </c>
      <c r="B588" s="161" t="s">
        <v>374</v>
      </c>
      <c r="C588" s="226" t="s">
        <v>17</v>
      </c>
      <c r="D588" s="50">
        <f t="shared" ref="D588:I588" si="699">SUM(D589:D593)</f>
        <v>0</v>
      </c>
      <c r="E588" s="50">
        <f t="shared" si="699"/>
        <v>0</v>
      </c>
      <c r="F588" s="50">
        <f t="shared" si="699"/>
        <v>0</v>
      </c>
      <c r="G588" s="50">
        <f t="shared" si="699"/>
        <v>0</v>
      </c>
      <c r="H588" s="50">
        <f t="shared" si="699"/>
        <v>50</v>
      </c>
      <c r="I588" s="50">
        <f t="shared" si="699"/>
        <v>50</v>
      </c>
      <c r="J588" s="170">
        <f>I588/H588</f>
        <v>1</v>
      </c>
      <c r="K588" s="50">
        <f>SUM(K589:K593)</f>
        <v>50</v>
      </c>
      <c r="L588" s="162">
        <f>K588/H588</f>
        <v>1</v>
      </c>
      <c r="M588" s="220">
        <f t="shared" ref="M588:M593" si="700">K588/I588</f>
        <v>1</v>
      </c>
      <c r="N588" s="50">
        <f>SUM(N589:N593)</f>
        <v>50</v>
      </c>
      <c r="O588" s="50">
        <f t="shared" ref="O588:O593" si="701">H588-N588</f>
        <v>0</v>
      </c>
      <c r="P588" s="162">
        <f t="shared" ref="P588:P593" si="702">N588/H588</f>
        <v>1</v>
      </c>
      <c r="Q588" s="62" t="e">
        <f>D588+H588-N588-#REF!</f>
        <v>#REF!</v>
      </c>
      <c r="R588" s="50">
        <f t="shared" ref="R588:R593" si="703">I588-K588</f>
        <v>0</v>
      </c>
      <c r="S588" s="398" t="s">
        <v>439</v>
      </c>
    </row>
    <row r="589" spans="1:19" s="49" customFormat="1" ht="35.25" customHeight="1" x14ac:dyDescent="0.35">
      <c r="A589" s="176"/>
      <c r="B589" s="273" t="s">
        <v>10</v>
      </c>
      <c r="C589" s="273"/>
      <c r="D589" s="291"/>
      <c r="E589" s="291"/>
      <c r="F589" s="291"/>
      <c r="G589" s="291"/>
      <c r="H589" s="17"/>
      <c r="I589" s="291"/>
      <c r="J589" s="172" t="e">
        <f t="shared" ref="J589:J593" si="704">I589/H589</f>
        <v>#DIV/0!</v>
      </c>
      <c r="K589" s="291"/>
      <c r="L589" s="163" t="e">
        <f t="shared" ref="L589:L593" si="705">K589/H589</f>
        <v>#DIV/0!</v>
      </c>
      <c r="M589" s="163" t="e">
        <f t="shared" si="700"/>
        <v>#DIV/0!</v>
      </c>
      <c r="N589" s="291"/>
      <c r="O589" s="291">
        <f t="shared" si="701"/>
        <v>0</v>
      </c>
      <c r="P589" s="163" t="e">
        <f t="shared" si="702"/>
        <v>#DIV/0!</v>
      </c>
      <c r="Q589" s="17" t="e">
        <f>D589+H589-N589-#REF!</f>
        <v>#REF!</v>
      </c>
      <c r="R589" s="291">
        <f t="shared" si="703"/>
        <v>0</v>
      </c>
      <c r="S589" s="399"/>
    </row>
    <row r="590" spans="1:19" s="49" customFormat="1" ht="35.25" customHeight="1" x14ac:dyDescent="0.35">
      <c r="A590" s="176"/>
      <c r="B590" s="273" t="s">
        <v>8</v>
      </c>
      <c r="C590" s="273"/>
      <c r="D590" s="291"/>
      <c r="E590" s="291"/>
      <c r="F590" s="291"/>
      <c r="G590" s="291"/>
      <c r="H590" s="291">
        <v>50</v>
      </c>
      <c r="I590" s="291">
        <v>50</v>
      </c>
      <c r="J590" s="173">
        <f t="shared" si="704"/>
        <v>1</v>
      </c>
      <c r="K590" s="291">
        <v>50</v>
      </c>
      <c r="L590" s="164">
        <f t="shared" si="705"/>
        <v>1</v>
      </c>
      <c r="M590" s="164">
        <f t="shared" si="700"/>
        <v>1</v>
      </c>
      <c r="N590" s="291">
        <f>H590</f>
        <v>50</v>
      </c>
      <c r="O590" s="291">
        <f t="shared" si="701"/>
        <v>0</v>
      </c>
      <c r="P590" s="164">
        <f t="shared" si="702"/>
        <v>1</v>
      </c>
      <c r="Q590" s="17" t="e">
        <f>D590+H590-N590-#REF!</f>
        <v>#REF!</v>
      </c>
      <c r="R590" s="291">
        <f t="shared" si="703"/>
        <v>0</v>
      </c>
      <c r="S590" s="399"/>
    </row>
    <row r="591" spans="1:19" s="49" customFormat="1" ht="35.25" customHeight="1" x14ac:dyDescent="0.35">
      <c r="A591" s="176"/>
      <c r="B591" s="273" t="s">
        <v>21</v>
      </c>
      <c r="C591" s="273"/>
      <c r="D591" s="291"/>
      <c r="E591" s="291"/>
      <c r="F591" s="291"/>
      <c r="G591" s="291"/>
      <c r="H591" s="291"/>
      <c r="I591" s="291"/>
      <c r="J591" s="172" t="e">
        <f t="shared" si="704"/>
        <v>#DIV/0!</v>
      </c>
      <c r="K591" s="291"/>
      <c r="L591" s="163" t="e">
        <f t="shared" si="705"/>
        <v>#DIV/0!</v>
      </c>
      <c r="M591" s="163" t="e">
        <f t="shared" si="700"/>
        <v>#DIV/0!</v>
      </c>
      <c r="N591" s="291"/>
      <c r="O591" s="291">
        <f t="shared" si="701"/>
        <v>0</v>
      </c>
      <c r="P591" s="163" t="e">
        <f t="shared" si="702"/>
        <v>#DIV/0!</v>
      </c>
      <c r="Q591" s="17" t="e">
        <f>D591+H591-N591-#REF!</f>
        <v>#REF!</v>
      </c>
      <c r="R591" s="291">
        <f t="shared" si="703"/>
        <v>0</v>
      </c>
      <c r="S591" s="399"/>
    </row>
    <row r="592" spans="1:19" s="49" customFormat="1" ht="35.25" customHeight="1" x14ac:dyDescent="0.35">
      <c r="A592" s="176"/>
      <c r="B592" s="273" t="s">
        <v>24</v>
      </c>
      <c r="C592" s="273"/>
      <c r="D592" s="291"/>
      <c r="E592" s="291"/>
      <c r="F592" s="291"/>
      <c r="G592" s="291"/>
      <c r="H592" s="291"/>
      <c r="I592" s="291"/>
      <c r="J592" s="172" t="e">
        <f t="shared" si="704"/>
        <v>#DIV/0!</v>
      </c>
      <c r="K592" s="291"/>
      <c r="L592" s="163" t="e">
        <f t="shared" si="705"/>
        <v>#DIV/0!</v>
      </c>
      <c r="M592" s="163" t="e">
        <f t="shared" si="700"/>
        <v>#DIV/0!</v>
      </c>
      <c r="N592" s="291"/>
      <c r="O592" s="291">
        <f t="shared" si="701"/>
        <v>0</v>
      </c>
      <c r="P592" s="163" t="e">
        <f t="shared" si="702"/>
        <v>#DIV/0!</v>
      </c>
      <c r="Q592" s="17" t="e">
        <f>D592+H592-N592-#REF!</f>
        <v>#REF!</v>
      </c>
      <c r="R592" s="291">
        <f t="shared" si="703"/>
        <v>0</v>
      </c>
      <c r="S592" s="399"/>
    </row>
    <row r="593" spans="1:19" s="49" customFormat="1" ht="35.25" customHeight="1" x14ac:dyDescent="0.35">
      <c r="A593" s="177"/>
      <c r="B593" s="273" t="s">
        <v>11</v>
      </c>
      <c r="C593" s="273"/>
      <c r="D593" s="291"/>
      <c r="E593" s="291"/>
      <c r="F593" s="291"/>
      <c r="G593" s="291"/>
      <c r="H593" s="17"/>
      <c r="I593" s="291"/>
      <c r="J593" s="172" t="e">
        <f t="shared" si="704"/>
        <v>#DIV/0!</v>
      </c>
      <c r="K593" s="291"/>
      <c r="L593" s="163" t="e">
        <f t="shared" si="705"/>
        <v>#DIV/0!</v>
      </c>
      <c r="M593" s="163" t="e">
        <f t="shared" si="700"/>
        <v>#DIV/0!</v>
      </c>
      <c r="N593" s="291"/>
      <c r="O593" s="291">
        <f t="shared" si="701"/>
        <v>0</v>
      </c>
      <c r="P593" s="163" t="e">
        <f t="shared" si="702"/>
        <v>#DIV/0!</v>
      </c>
      <c r="Q593" s="17" t="e">
        <f>D593+H593-N593-#REF!</f>
        <v>#REF!</v>
      </c>
      <c r="R593" s="291">
        <f t="shared" si="703"/>
        <v>0</v>
      </c>
      <c r="S593" s="400"/>
    </row>
    <row r="594" spans="1:19" s="49" customFormat="1" ht="46.5" x14ac:dyDescent="0.35">
      <c r="A594" s="175" t="s">
        <v>375</v>
      </c>
      <c r="B594" s="161" t="s">
        <v>235</v>
      </c>
      <c r="C594" s="226" t="s">
        <v>17</v>
      </c>
      <c r="D594" s="50">
        <f t="shared" ref="D594:I594" si="706">SUM(D595:D599)</f>
        <v>0</v>
      </c>
      <c r="E594" s="50">
        <f t="shared" si="706"/>
        <v>0</v>
      </c>
      <c r="F594" s="50">
        <f t="shared" si="706"/>
        <v>0</v>
      </c>
      <c r="G594" s="50">
        <f t="shared" si="706"/>
        <v>183663</v>
      </c>
      <c r="H594" s="50">
        <f t="shared" si="706"/>
        <v>183663</v>
      </c>
      <c r="I594" s="50">
        <f t="shared" si="706"/>
        <v>0</v>
      </c>
      <c r="J594" s="170">
        <f>I594/H594</f>
        <v>0</v>
      </c>
      <c r="K594" s="50">
        <f>SUM(K595:K599)</f>
        <v>0</v>
      </c>
      <c r="L594" s="162">
        <f>K594/H594</f>
        <v>0</v>
      </c>
      <c r="M594" s="222" t="e">
        <f t="shared" ref="M594:M600" si="707">K594/I594</f>
        <v>#DIV/0!</v>
      </c>
      <c r="N594" s="50">
        <f t="shared" ref="N594" si="708">SUM(N595:N599)</f>
        <v>183663</v>
      </c>
      <c r="O594" s="50">
        <f t="shared" si="631"/>
        <v>0</v>
      </c>
      <c r="P594" s="162">
        <f t="shared" si="632"/>
        <v>1</v>
      </c>
      <c r="Q594" s="62" t="e">
        <f>D594+H594-N594-#REF!</f>
        <v>#REF!</v>
      </c>
      <c r="R594" s="50">
        <f t="shared" si="630"/>
        <v>0</v>
      </c>
      <c r="S594" s="401" t="s">
        <v>338</v>
      </c>
    </row>
    <row r="595" spans="1:19" s="49" customFormat="1" ht="40.5" customHeight="1" x14ac:dyDescent="0.35">
      <c r="A595" s="176"/>
      <c r="B595" s="273" t="s">
        <v>10</v>
      </c>
      <c r="C595" s="273"/>
      <c r="D595" s="291"/>
      <c r="E595" s="291"/>
      <c r="F595" s="291"/>
      <c r="G595" s="291">
        <f>G601</f>
        <v>0</v>
      </c>
      <c r="H595" s="291">
        <f t="shared" ref="H595:I595" si="709">H601</f>
        <v>0</v>
      </c>
      <c r="I595" s="291">
        <f t="shared" si="709"/>
        <v>0</v>
      </c>
      <c r="J595" s="172" t="e">
        <f t="shared" ref="J595:J599" si="710">I595/H595</f>
        <v>#DIV/0!</v>
      </c>
      <c r="K595" s="291">
        <f t="shared" ref="K595" si="711">K601</f>
        <v>0</v>
      </c>
      <c r="L595" s="163" t="e">
        <f t="shared" ref="L595:L599" si="712">K595/H595</f>
        <v>#DIV/0!</v>
      </c>
      <c r="M595" s="163" t="e">
        <f t="shared" si="707"/>
        <v>#DIV/0!</v>
      </c>
      <c r="N595" s="291">
        <f t="shared" ref="N595" si="713">N601</f>
        <v>0</v>
      </c>
      <c r="O595" s="291">
        <f t="shared" si="631"/>
        <v>0</v>
      </c>
      <c r="P595" s="163" t="e">
        <f t="shared" si="632"/>
        <v>#DIV/0!</v>
      </c>
      <c r="Q595" s="17" t="e">
        <f>D595+H595-N595-#REF!</f>
        <v>#REF!</v>
      </c>
      <c r="R595" s="291">
        <f t="shared" si="630"/>
        <v>0</v>
      </c>
      <c r="S595" s="393"/>
    </row>
    <row r="596" spans="1:19" s="49" customFormat="1" ht="40.5" customHeight="1" x14ac:dyDescent="0.35">
      <c r="A596" s="176"/>
      <c r="B596" s="273" t="s">
        <v>8</v>
      </c>
      <c r="C596" s="273"/>
      <c r="D596" s="291"/>
      <c r="E596" s="291"/>
      <c r="F596" s="291"/>
      <c r="G596" s="291">
        <f t="shared" ref="G596:I596" si="714">G602</f>
        <v>165297</v>
      </c>
      <c r="H596" s="291">
        <f t="shared" si="714"/>
        <v>165297</v>
      </c>
      <c r="I596" s="291">
        <f t="shared" si="714"/>
        <v>0</v>
      </c>
      <c r="J596" s="173">
        <f t="shared" si="710"/>
        <v>0</v>
      </c>
      <c r="K596" s="291">
        <f t="shared" ref="K596" si="715">K602</f>
        <v>0</v>
      </c>
      <c r="L596" s="164">
        <f t="shared" si="712"/>
        <v>0</v>
      </c>
      <c r="M596" s="163" t="e">
        <f t="shared" si="707"/>
        <v>#DIV/0!</v>
      </c>
      <c r="N596" s="291">
        <f t="shared" ref="N596" si="716">N602</f>
        <v>165297</v>
      </c>
      <c r="O596" s="291">
        <f t="shared" si="631"/>
        <v>0</v>
      </c>
      <c r="P596" s="164">
        <f t="shared" si="632"/>
        <v>1</v>
      </c>
      <c r="Q596" s="17" t="e">
        <f>D596+H596-N596-#REF!</f>
        <v>#REF!</v>
      </c>
      <c r="R596" s="291">
        <f t="shared" si="630"/>
        <v>0</v>
      </c>
      <c r="S596" s="393"/>
    </row>
    <row r="597" spans="1:19" s="49" customFormat="1" ht="40.5" customHeight="1" x14ac:dyDescent="0.35">
      <c r="A597" s="176"/>
      <c r="B597" s="273" t="s">
        <v>21</v>
      </c>
      <c r="C597" s="273"/>
      <c r="D597" s="291"/>
      <c r="E597" s="291"/>
      <c r="F597" s="291"/>
      <c r="G597" s="291">
        <f t="shared" ref="G597:I597" si="717">G603</f>
        <v>18366</v>
      </c>
      <c r="H597" s="291">
        <f t="shared" si="717"/>
        <v>18366</v>
      </c>
      <c r="I597" s="291">
        <f t="shared" si="717"/>
        <v>0</v>
      </c>
      <c r="J597" s="173">
        <f t="shared" si="710"/>
        <v>0</v>
      </c>
      <c r="K597" s="291">
        <f t="shared" ref="K597" si="718">K603</f>
        <v>0</v>
      </c>
      <c r="L597" s="164">
        <f t="shared" si="712"/>
        <v>0</v>
      </c>
      <c r="M597" s="163" t="e">
        <f t="shared" si="707"/>
        <v>#DIV/0!</v>
      </c>
      <c r="N597" s="291">
        <f t="shared" ref="N597" si="719">N603</f>
        <v>18366</v>
      </c>
      <c r="O597" s="291">
        <f t="shared" si="631"/>
        <v>0</v>
      </c>
      <c r="P597" s="164">
        <f t="shared" si="632"/>
        <v>1</v>
      </c>
      <c r="Q597" s="17" t="e">
        <f>D597+H597-N597-#REF!</f>
        <v>#REF!</v>
      </c>
      <c r="R597" s="291">
        <f t="shared" si="630"/>
        <v>0</v>
      </c>
      <c r="S597" s="393"/>
    </row>
    <row r="598" spans="1:19" s="49" customFormat="1" ht="40.5" customHeight="1" x14ac:dyDescent="0.35">
      <c r="A598" s="176"/>
      <c r="B598" s="273" t="s">
        <v>24</v>
      </c>
      <c r="C598" s="273"/>
      <c r="D598" s="291"/>
      <c r="E598" s="291"/>
      <c r="F598" s="291"/>
      <c r="G598" s="291">
        <f t="shared" ref="G598:I598" si="720">G604</f>
        <v>0</v>
      </c>
      <c r="H598" s="291">
        <f t="shared" si="720"/>
        <v>0</v>
      </c>
      <c r="I598" s="291">
        <f t="shared" si="720"/>
        <v>0</v>
      </c>
      <c r="J598" s="172" t="e">
        <f t="shared" si="710"/>
        <v>#DIV/0!</v>
      </c>
      <c r="K598" s="167">
        <f t="shared" ref="K598" si="721">K604</f>
        <v>0</v>
      </c>
      <c r="L598" s="163" t="e">
        <f t="shared" si="712"/>
        <v>#DIV/0!</v>
      </c>
      <c r="M598" s="163" t="e">
        <f t="shared" si="707"/>
        <v>#DIV/0!</v>
      </c>
      <c r="N598" s="291">
        <f t="shared" ref="N598" si="722">N604</f>
        <v>0</v>
      </c>
      <c r="O598" s="291">
        <f t="shared" si="631"/>
        <v>0</v>
      </c>
      <c r="P598" s="163" t="e">
        <f t="shared" si="632"/>
        <v>#DIV/0!</v>
      </c>
      <c r="Q598" s="17" t="e">
        <f>D598+H598-N598-#REF!</f>
        <v>#REF!</v>
      </c>
      <c r="R598" s="291">
        <f t="shared" si="630"/>
        <v>0</v>
      </c>
      <c r="S598" s="393"/>
    </row>
    <row r="599" spans="1:19" s="49" customFormat="1" ht="40.5" customHeight="1" x14ac:dyDescent="0.35">
      <c r="A599" s="177"/>
      <c r="B599" s="273" t="s">
        <v>11</v>
      </c>
      <c r="C599" s="273"/>
      <c r="D599" s="291"/>
      <c r="E599" s="291"/>
      <c r="F599" s="291"/>
      <c r="G599" s="291">
        <f t="shared" ref="G599:I599" si="723">G605</f>
        <v>0</v>
      </c>
      <c r="H599" s="291">
        <f t="shared" si="723"/>
        <v>0</v>
      </c>
      <c r="I599" s="291">
        <f t="shared" si="723"/>
        <v>0</v>
      </c>
      <c r="J599" s="172" t="e">
        <f t="shared" si="710"/>
        <v>#DIV/0!</v>
      </c>
      <c r="K599" s="291">
        <f t="shared" ref="K599" si="724">K605</f>
        <v>0</v>
      </c>
      <c r="L599" s="163" t="e">
        <f t="shared" si="712"/>
        <v>#DIV/0!</v>
      </c>
      <c r="M599" s="163" t="e">
        <f t="shared" si="707"/>
        <v>#DIV/0!</v>
      </c>
      <c r="N599" s="291">
        <f t="shared" ref="N599" si="725">N605</f>
        <v>0</v>
      </c>
      <c r="O599" s="291">
        <f t="shared" si="631"/>
        <v>0</v>
      </c>
      <c r="P599" s="163" t="e">
        <f t="shared" si="632"/>
        <v>#DIV/0!</v>
      </c>
      <c r="Q599" s="17" t="e">
        <f>D599+H599-N599-#REF!</f>
        <v>#REF!</v>
      </c>
      <c r="R599" s="291">
        <f t="shared" si="630"/>
        <v>0</v>
      </c>
      <c r="S599" s="394"/>
    </row>
    <row r="600" spans="1:19" s="52" customFormat="1" ht="279.75" customHeight="1" x14ac:dyDescent="0.35">
      <c r="A600" s="336" t="s">
        <v>376</v>
      </c>
      <c r="B600" s="335" t="s">
        <v>108</v>
      </c>
      <c r="C600" s="223"/>
      <c r="D600" s="51">
        <f t="shared" ref="D600:I600" si="726">SUM(D601:D605)</f>
        <v>0</v>
      </c>
      <c r="E600" s="51">
        <f t="shared" si="726"/>
        <v>0</v>
      </c>
      <c r="F600" s="51">
        <f t="shared" si="726"/>
        <v>0</v>
      </c>
      <c r="G600" s="51">
        <f t="shared" si="726"/>
        <v>183663</v>
      </c>
      <c r="H600" s="51">
        <f t="shared" si="726"/>
        <v>183663</v>
      </c>
      <c r="I600" s="51">
        <f t="shared" si="726"/>
        <v>0</v>
      </c>
      <c r="J600" s="306">
        <f>I600/H600</f>
        <v>0</v>
      </c>
      <c r="K600" s="51">
        <f>SUM(K601:K605)</f>
        <v>0</v>
      </c>
      <c r="L600" s="218">
        <f>K600/H600</f>
        <v>0</v>
      </c>
      <c r="M600" s="222" t="e">
        <f t="shared" si="707"/>
        <v>#DIV/0!</v>
      </c>
      <c r="N600" s="50">
        <f>SUM(N601:N605)</f>
        <v>183663</v>
      </c>
      <c r="O600" s="51">
        <f t="shared" si="631"/>
        <v>0</v>
      </c>
      <c r="P600" s="218">
        <f t="shared" si="632"/>
        <v>1</v>
      </c>
      <c r="Q600" s="316" t="e">
        <f>D600+H600-N600-#REF!</f>
        <v>#REF!</v>
      </c>
      <c r="R600" s="51">
        <f t="shared" si="630"/>
        <v>0</v>
      </c>
      <c r="S600" s="401" t="s">
        <v>378</v>
      </c>
    </row>
    <row r="601" spans="1:19" s="49" customFormat="1" ht="73.5" customHeight="1" x14ac:dyDescent="0.35">
      <c r="A601" s="325"/>
      <c r="B601" s="273" t="s">
        <v>10</v>
      </c>
      <c r="C601" s="273"/>
      <c r="D601" s="291"/>
      <c r="E601" s="291"/>
      <c r="F601" s="291"/>
      <c r="G601" s="291"/>
      <c r="H601" s="17"/>
      <c r="I601" s="291"/>
      <c r="J601" s="172" t="e">
        <f t="shared" ref="J601:J605" si="727">I601/H601</f>
        <v>#DIV/0!</v>
      </c>
      <c r="K601" s="291"/>
      <c r="L601" s="163" t="e">
        <f t="shared" ref="L601:L605" si="728">K601/H601</f>
        <v>#DIV/0!</v>
      </c>
      <c r="M601" s="163" t="e">
        <f t="shared" si="599"/>
        <v>#DIV/0!</v>
      </c>
      <c r="N601" s="291"/>
      <c r="O601" s="291">
        <f t="shared" si="631"/>
        <v>0</v>
      </c>
      <c r="P601" s="163" t="e">
        <f t="shared" si="632"/>
        <v>#DIV/0!</v>
      </c>
      <c r="Q601" s="17" t="e">
        <f>D601+H601-N601-#REF!</f>
        <v>#REF!</v>
      </c>
      <c r="R601" s="291">
        <f t="shared" si="630"/>
        <v>0</v>
      </c>
      <c r="S601" s="393"/>
    </row>
    <row r="602" spans="1:19" s="49" customFormat="1" ht="73.5" customHeight="1" x14ac:dyDescent="0.35">
      <c r="A602" s="325"/>
      <c r="B602" s="273" t="s">
        <v>8</v>
      </c>
      <c r="C602" s="273"/>
      <c r="D602" s="291"/>
      <c r="E602" s="291"/>
      <c r="F602" s="291"/>
      <c r="G602" s="291">
        <v>165297</v>
      </c>
      <c r="H602" s="291">
        <v>165297</v>
      </c>
      <c r="I602" s="291"/>
      <c r="J602" s="173">
        <f t="shared" si="727"/>
        <v>0</v>
      </c>
      <c r="K602" s="291"/>
      <c r="L602" s="164">
        <f t="shared" si="728"/>
        <v>0</v>
      </c>
      <c r="M602" s="163" t="e">
        <f t="shared" si="599"/>
        <v>#DIV/0!</v>
      </c>
      <c r="N602" s="291">
        <f>H602</f>
        <v>165297</v>
      </c>
      <c r="O602" s="291">
        <f t="shared" si="631"/>
        <v>0</v>
      </c>
      <c r="P602" s="164">
        <f t="shared" si="632"/>
        <v>1</v>
      </c>
      <c r="Q602" s="17" t="e">
        <f>D602+H602-N602-#REF!</f>
        <v>#REF!</v>
      </c>
      <c r="R602" s="291">
        <f t="shared" si="630"/>
        <v>0</v>
      </c>
      <c r="S602" s="393"/>
    </row>
    <row r="603" spans="1:19" s="49" customFormat="1" ht="73.5" customHeight="1" x14ac:dyDescent="0.35">
      <c r="A603" s="325"/>
      <c r="B603" s="273" t="s">
        <v>21</v>
      </c>
      <c r="C603" s="273"/>
      <c r="D603" s="291"/>
      <c r="E603" s="291"/>
      <c r="F603" s="291"/>
      <c r="G603" s="291">
        <v>18366</v>
      </c>
      <c r="H603" s="291">
        <v>18366</v>
      </c>
      <c r="I603" s="291"/>
      <c r="J603" s="173">
        <f t="shared" si="727"/>
        <v>0</v>
      </c>
      <c r="K603" s="291"/>
      <c r="L603" s="164">
        <f t="shared" si="728"/>
        <v>0</v>
      </c>
      <c r="M603" s="163" t="e">
        <f t="shared" si="599"/>
        <v>#DIV/0!</v>
      </c>
      <c r="N603" s="291">
        <f t="shared" ref="N603:N604" si="729">H603</f>
        <v>18366</v>
      </c>
      <c r="O603" s="291">
        <f t="shared" si="631"/>
        <v>0</v>
      </c>
      <c r="P603" s="164">
        <f t="shared" si="632"/>
        <v>1</v>
      </c>
      <c r="Q603" s="17" t="e">
        <f>D603+H603-N603-#REF!</f>
        <v>#REF!</v>
      </c>
      <c r="R603" s="291">
        <f t="shared" si="630"/>
        <v>0</v>
      </c>
      <c r="S603" s="393"/>
    </row>
    <row r="604" spans="1:19" s="49" customFormat="1" ht="73.5" customHeight="1" x14ac:dyDescent="0.35">
      <c r="A604" s="325"/>
      <c r="B604" s="273" t="s">
        <v>24</v>
      </c>
      <c r="C604" s="273"/>
      <c r="D604" s="291"/>
      <c r="E604" s="291"/>
      <c r="F604" s="291"/>
      <c r="G604" s="291"/>
      <c r="H604" s="291"/>
      <c r="I604" s="291"/>
      <c r="J604" s="172" t="e">
        <f t="shared" si="727"/>
        <v>#DIV/0!</v>
      </c>
      <c r="K604" s="167"/>
      <c r="L604" s="163" t="e">
        <f t="shared" si="728"/>
        <v>#DIV/0!</v>
      </c>
      <c r="M604" s="163" t="e">
        <f t="shared" si="599"/>
        <v>#DIV/0!</v>
      </c>
      <c r="N604" s="167">
        <f t="shared" si="729"/>
        <v>0</v>
      </c>
      <c r="O604" s="167">
        <f t="shared" si="631"/>
        <v>0</v>
      </c>
      <c r="P604" s="163" t="e">
        <f t="shared" si="632"/>
        <v>#DIV/0!</v>
      </c>
      <c r="Q604" s="17" t="e">
        <f>D604+H604-N604-#REF!</f>
        <v>#REF!</v>
      </c>
      <c r="R604" s="291">
        <f t="shared" si="630"/>
        <v>0</v>
      </c>
      <c r="S604" s="393"/>
    </row>
    <row r="605" spans="1:19" s="49" customFormat="1" ht="73.5" customHeight="1" x14ac:dyDescent="0.35">
      <c r="A605" s="328"/>
      <c r="B605" s="273" t="s">
        <v>11</v>
      </c>
      <c r="C605" s="273"/>
      <c r="D605" s="291"/>
      <c r="E605" s="291"/>
      <c r="F605" s="291"/>
      <c r="G605" s="291"/>
      <c r="H605" s="17"/>
      <c r="I605" s="291"/>
      <c r="J605" s="172" t="e">
        <f t="shared" si="727"/>
        <v>#DIV/0!</v>
      </c>
      <c r="K605" s="291"/>
      <c r="L605" s="163" t="e">
        <f t="shared" si="728"/>
        <v>#DIV/0!</v>
      </c>
      <c r="M605" s="163" t="e">
        <f t="shared" si="599"/>
        <v>#DIV/0!</v>
      </c>
      <c r="N605" s="291"/>
      <c r="O605" s="291">
        <f t="shared" si="631"/>
        <v>0</v>
      </c>
      <c r="P605" s="163" t="e">
        <f t="shared" si="632"/>
        <v>#DIV/0!</v>
      </c>
      <c r="Q605" s="17" t="e">
        <f>D605+H605-N605-#REF!</f>
        <v>#REF!</v>
      </c>
      <c r="R605" s="291">
        <f t="shared" si="630"/>
        <v>0</v>
      </c>
      <c r="S605" s="394"/>
    </row>
    <row r="606" spans="1:19" s="132" customFormat="1" ht="46.5" x14ac:dyDescent="0.35">
      <c r="A606" s="168" t="s">
        <v>109</v>
      </c>
      <c r="B606" s="178" t="s">
        <v>111</v>
      </c>
      <c r="C606" s="158" t="s">
        <v>2</v>
      </c>
      <c r="D606" s="62">
        <f t="shared" ref="D606:I606" si="730">SUM(D607:D611)</f>
        <v>0</v>
      </c>
      <c r="E606" s="62">
        <f t="shared" si="730"/>
        <v>0</v>
      </c>
      <c r="F606" s="62">
        <f t="shared" si="730"/>
        <v>0</v>
      </c>
      <c r="G606" s="62">
        <f t="shared" si="730"/>
        <v>100</v>
      </c>
      <c r="H606" s="62">
        <f t="shared" si="730"/>
        <v>100</v>
      </c>
      <c r="I606" s="62">
        <f t="shared" si="730"/>
        <v>72.400000000000006</v>
      </c>
      <c r="J606" s="169">
        <f>I606/H606</f>
        <v>0.72</v>
      </c>
      <c r="K606" s="62">
        <f>SUM(K607:K611)</f>
        <v>72.400000000000006</v>
      </c>
      <c r="L606" s="159">
        <f>K606/H606</f>
        <v>0.72</v>
      </c>
      <c r="M606" s="162">
        <f t="shared" si="599"/>
        <v>1</v>
      </c>
      <c r="N606" s="62">
        <f>SUM(N607:N611)</f>
        <v>100</v>
      </c>
      <c r="O606" s="62">
        <f t="shared" si="631"/>
        <v>0</v>
      </c>
      <c r="P606" s="159">
        <f t="shared" si="632"/>
        <v>1</v>
      </c>
      <c r="Q606" s="62" t="e">
        <f>D606+H606-N606-#REF!</f>
        <v>#REF!</v>
      </c>
      <c r="R606" s="62">
        <f t="shared" si="630"/>
        <v>0</v>
      </c>
      <c r="S606" s="407"/>
    </row>
    <row r="607" spans="1:19" s="49" customFormat="1" ht="35.25" customHeight="1" x14ac:dyDescent="0.35">
      <c r="A607" s="171"/>
      <c r="B607" s="273" t="s">
        <v>10</v>
      </c>
      <c r="C607" s="273"/>
      <c r="D607" s="291">
        <f>D613</f>
        <v>0</v>
      </c>
      <c r="E607" s="291">
        <f t="shared" ref="E607:I607" si="731">E613</f>
        <v>0</v>
      </c>
      <c r="F607" s="291">
        <f t="shared" si="731"/>
        <v>0</v>
      </c>
      <c r="G607" s="291">
        <f t="shared" si="731"/>
        <v>0</v>
      </c>
      <c r="H607" s="291">
        <f t="shared" si="731"/>
        <v>0</v>
      </c>
      <c r="I607" s="291">
        <f t="shared" si="731"/>
        <v>0</v>
      </c>
      <c r="J607" s="172" t="e">
        <f>I607/H607</f>
        <v>#DIV/0!</v>
      </c>
      <c r="K607" s="291">
        <f>K613</f>
        <v>0</v>
      </c>
      <c r="L607" s="163" t="e">
        <f>K607/H607</f>
        <v>#DIV/0!</v>
      </c>
      <c r="M607" s="163" t="e">
        <f t="shared" ref="M607:M617" si="732">K607/I607</f>
        <v>#DIV/0!</v>
      </c>
      <c r="N607" s="291">
        <f t="shared" ref="N607" si="733">N613</f>
        <v>0</v>
      </c>
      <c r="O607" s="291">
        <f t="shared" si="631"/>
        <v>0</v>
      </c>
      <c r="P607" s="163" t="e">
        <f t="shared" si="632"/>
        <v>#DIV/0!</v>
      </c>
      <c r="Q607" s="17" t="e">
        <f>D607+H607-N607-#REF!</f>
        <v>#REF!</v>
      </c>
      <c r="R607" s="291">
        <f t="shared" si="630"/>
        <v>0</v>
      </c>
      <c r="S607" s="408"/>
    </row>
    <row r="608" spans="1:19" s="49" customFormat="1" ht="35.25" customHeight="1" x14ac:dyDescent="0.35">
      <c r="A608" s="171"/>
      <c r="B608" s="273" t="s">
        <v>8</v>
      </c>
      <c r="C608" s="273"/>
      <c r="D608" s="291">
        <f t="shared" ref="D608:I608" si="734">D614</f>
        <v>0</v>
      </c>
      <c r="E608" s="291">
        <f t="shared" si="734"/>
        <v>0</v>
      </c>
      <c r="F608" s="291">
        <f t="shared" si="734"/>
        <v>0</v>
      </c>
      <c r="G608" s="291">
        <f t="shared" si="734"/>
        <v>100</v>
      </c>
      <c r="H608" s="291">
        <f t="shared" si="734"/>
        <v>100</v>
      </c>
      <c r="I608" s="291">
        <f t="shared" si="734"/>
        <v>72.400000000000006</v>
      </c>
      <c r="J608" s="173">
        <f t="shared" ref="J608:J611" si="735">I608/H608</f>
        <v>0.72</v>
      </c>
      <c r="K608" s="291">
        <f>K614</f>
        <v>72.400000000000006</v>
      </c>
      <c r="L608" s="164">
        <f t="shared" ref="L608:L611" si="736">K608/H608</f>
        <v>0.72</v>
      </c>
      <c r="M608" s="164">
        <f t="shared" si="732"/>
        <v>1</v>
      </c>
      <c r="N608" s="291">
        <f t="shared" ref="N608" si="737">N614</f>
        <v>100</v>
      </c>
      <c r="O608" s="291">
        <f t="shared" si="631"/>
        <v>0</v>
      </c>
      <c r="P608" s="164">
        <f t="shared" si="632"/>
        <v>1</v>
      </c>
      <c r="Q608" s="17" t="e">
        <f>D608+H608-N608-#REF!</f>
        <v>#REF!</v>
      </c>
      <c r="R608" s="291">
        <f t="shared" si="630"/>
        <v>0</v>
      </c>
      <c r="S608" s="408"/>
    </row>
    <row r="609" spans="1:19" s="49" customFormat="1" ht="35.25" customHeight="1" x14ac:dyDescent="0.35">
      <c r="A609" s="171"/>
      <c r="B609" s="273" t="s">
        <v>21</v>
      </c>
      <c r="C609" s="273"/>
      <c r="D609" s="291">
        <f t="shared" ref="D609:I609" si="738">D615</f>
        <v>0</v>
      </c>
      <c r="E609" s="291">
        <f t="shared" si="738"/>
        <v>0</v>
      </c>
      <c r="F609" s="291">
        <f t="shared" si="738"/>
        <v>0</v>
      </c>
      <c r="G609" s="291">
        <f t="shared" si="738"/>
        <v>0</v>
      </c>
      <c r="H609" s="291">
        <f t="shared" si="738"/>
        <v>0</v>
      </c>
      <c r="I609" s="291">
        <f t="shared" si="738"/>
        <v>0</v>
      </c>
      <c r="J609" s="172" t="e">
        <f t="shared" si="735"/>
        <v>#DIV/0!</v>
      </c>
      <c r="K609" s="291">
        <f>K615</f>
        <v>0</v>
      </c>
      <c r="L609" s="163" t="e">
        <f t="shared" si="736"/>
        <v>#DIV/0!</v>
      </c>
      <c r="M609" s="163" t="e">
        <f t="shared" si="732"/>
        <v>#DIV/0!</v>
      </c>
      <c r="N609" s="291">
        <f t="shared" ref="N609" si="739">N615</f>
        <v>0</v>
      </c>
      <c r="O609" s="291">
        <f t="shared" si="631"/>
        <v>0</v>
      </c>
      <c r="P609" s="163" t="e">
        <f t="shared" si="632"/>
        <v>#DIV/0!</v>
      </c>
      <c r="Q609" s="17" t="e">
        <f>D609+H609-N609-#REF!</f>
        <v>#REF!</v>
      </c>
      <c r="R609" s="291">
        <f t="shared" si="630"/>
        <v>0</v>
      </c>
      <c r="S609" s="408"/>
    </row>
    <row r="610" spans="1:19" s="49" customFormat="1" ht="35.25" customHeight="1" x14ac:dyDescent="0.35">
      <c r="A610" s="171"/>
      <c r="B610" s="295" t="s">
        <v>24</v>
      </c>
      <c r="C610" s="295"/>
      <c r="D610" s="291">
        <f t="shared" ref="D610:I610" si="740">D616</f>
        <v>0</v>
      </c>
      <c r="E610" s="291">
        <f t="shared" si="740"/>
        <v>0</v>
      </c>
      <c r="F610" s="291">
        <f t="shared" si="740"/>
        <v>0</v>
      </c>
      <c r="G610" s="291">
        <f t="shared" si="740"/>
        <v>0</v>
      </c>
      <c r="H610" s="291">
        <f t="shared" si="740"/>
        <v>0</v>
      </c>
      <c r="I610" s="291">
        <f t="shared" si="740"/>
        <v>0</v>
      </c>
      <c r="J610" s="172" t="e">
        <f t="shared" si="735"/>
        <v>#DIV/0!</v>
      </c>
      <c r="K610" s="291">
        <f>K616</f>
        <v>0</v>
      </c>
      <c r="L610" s="163" t="e">
        <f t="shared" si="736"/>
        <v>#DIV/0!</v>
      </c>
      <c r="M610" s="163" t="e">
        <f t="shared" si="732"/>
        <v>#DIV/0!</v>
      </c>
      <c r="N610" s="291">
        <f t="shared" ref="N610" si="741">N616</f>
        <v>0</v>
      </c>
      <c r="O610" s="291">
        <f t="shared" si="631"/>
        <v>0</v>
      </c>
      <c r="P610" s="163" t="e">
        <f t="shared" si="632"/>
        <v>#DIV/0!</v>
      </c>
      <c r="Q610" s="17" t="e">
        <f>D610+H610-N610-#REF!</f>
        <v>#REF!</v>
      </c>
      <c r="R610" s="289">
        <f t="shared" si="630"/>
        <v>0</v>
      </c>
      <c r="S610" s="408"/>
    </row>
    <row r="611" spans="1:19" s="49" customFormat="1" ht="35.25" customHeight="1" x14ac:dyDescent="0.35">
      <c r="A611" s="174"/>
      <c r="B611" s="273" t="s">
        <v>11</v>
      </c>
      <c r="C611" s="273"/>
      <c r="D611" s="291">
        <f t="shared" ref="D611:I611" si="742">D617</f>
        <v>0</v>
      </c>
      <c r="E611" s="291">
        <f t="shared" si="742"/>
        <v>0</v>
      </c>
      <c r="F611" s="291">
        <f t="shared" si="742"/>
        <v>0</v>
      </c>
      <c r="G611" s="291">
        <f t="shared" si="742"/>
        <v>0</v>
      </c>
      <c r="H611" s="291">
        <f t="shared" si="742"/>
        <v>0</v>
      </c>
      <c r="I611" s="291">
        <f t="shared" si="742"/>
        <v>0</v>
      </c>
      <c r="J611" s="172" t="e">
        <f t="shared" si="735"/>
        <v>#DIV/0!</v>
      </c>
      <c r="K611" s="291">
        <f>K617</f>
        <v>0</v>
      </c>
      <c r="L611" s="163" t="e">
        <f t="shared" si="736"/>
        <v>#DIV/0!</v>
      </c>
      <c r="M611" s="163" t="e">
        <f t="shared" si="732"/>
        <v>#DIV/0!</v>
      </c>
      <c r="N611" s="291">
        <f t="shared" ref="N611" si="743">N617</f>
        <v>0</v>
      </c>
      <c r="O611" s="291">
        <f t="shared" si="631"/>
        <v>0</v>
      </c>
      <c r="P611" s="163" t="e">
        <f t="shared" si="632"/>
        <v>#DIV/0!</v>
      </c>
      <c r="Q611" s="17" t="e">
        <f>D611+H611-N611-#REF!</f>
        <v>#REF!</v>
      </c>
      <c r="R611" s="291">
        <f t="shared" si="630"/>
        <v>0</v>
      </c>
      <c r="S611" s="409"/>
    </row>
    <row r="612" spans="1:19" s="49" customFormat="1" ht="46.5" x14ac:dyDescent="0.35">
      <c r="A612" s="175" t="s">
        <v>110</v>
      </c>
      <c r="B612" s="161" t="s">
        <v>112</v>
      </c>
      <c r="C612" s="226" t="s">
        <v>17</v>
      </c>
      <c r="D612" s="50">
        <f t="shared" ref="D612:I612" si="744">SUM(D613:D617)</f>
        <v>0</v>
      </c>
      <c r="E612" s="50">
        <f t="shared" si="744"/>
        <v>0</v>
      </c>
      <c r="F612" s="50">
        <f t="shared" si="744"/>
        <v>0</v>
      </c>
      <c r="G612" s="50">
        <f t="shared" si="744"/>
        <v>100</v>
      </c>
      <c r="H612" s="50">
        <f t="shared" si="744"/>
        <v>100</v>
      </c>
      <c r="I612" s="50">
        <f t="shared" si="744"/>
        <v>72.400000000000006</v>
      </c>
      <c r="J612" s="170">
        <f>I612/H612</f>
        <v>0.72</v>
      </c>
      <c r="K612" s="50">
        <f>SUM(K613:K617)</f>
        <v>72.400000000000006</v>
      </c>
      <c r="L612" s="162">
        <f>K612/H612</f>
        <v>0.72</v>
      </c>
      <c r="M612" s="220">
        <f t="shared" si="732"/>
        <v>1</v>
      </c>
      <c r="N612" s="50">
        <f>SUM(N613:N617)</f>
        <v>100</v>
      </c>
      <c r="O612" s="50">
        <f t="shared" si="631"/>
        <v>0</v>
      </c>
      <c r="P612" s="162">
        <f t="shared" si="632"/>
        <v>1</v>
      </c>
      <c r="Q612" s="62" t="e">
        <f>D612+H612-N612-#REF!</f>
        <v>#REF!</v>
      </c>
      <c r="R612" s="50">
        <f t="shared" si="630"/>
        <v>0</v>
      </c>
      <c r="S612" s="401" t="s">
        <v>404</v>
      </c>
    </row>
    <row r="613" spans="1:19" s="49" customFormat="1" ht="33" customHeight="1" x14ac:dyDescent="0.35">
      <c r="A613" s="176"/>
      <c r="B613" s="273" t="s">
        <v>10</v>
      </c>
      <c r="C613" s="273"/>
      <c r="D613" s="291"/>
      <c r="E613" s="291"/>
      <c r="F613" s="291"/>
      <c r="G613" s="291"/>
      <c r="H613" s="17"/>
      <c r="I613" s="291"/>
      <c r="J613" s="172" t="e">
        <f t="shared" ref="J613:J617" si="745">I613/H613</f>
        <v>#DIV/0!</v>
      </c>
      <c r="K613" s="291"/>
      <c r="L613" s="163" t="e">
        <f t="shared" ref="L613:L617" si="746">K613/H613</f>
        <v>#DIV/0!</v>
      </c>
      <c r="M613" s="163" t="e">
        <f t="shared" si="732"/>
        <v>#DIV/0!</v>
      </c>
      <c r="N613" s="291"/>
      <c r="O613" s="291">
        <f t="shared" si="631"/>
        <v>0</v>
      </c>
      <c r="P613" s="163" t="e">
        <f t="shared" si="632"/>
        <v>#DIV/0!</v>
      </c>
      <c r="Q613" s="17" t="e">
        <f>D613+H613-N613-#REF!</f>
        <v>#REF!</v>
      </c>
      <c r="R613" s="291">
        <f t="shared" si="630"/>
        <v>0</v>
      </c>
      <c r="S613" s="393"/>
    </row>
    <row r="614" spans="1:19" s="49" customFormat="1" ht="33" customHeight="1" x14ac:dyDescent="0.35">
      <c r="A614" s="176"/>
      <c r="B614" s="273" t="s">
        <v>8</v>
      </c>
      <c r="C614" s="273"/>
      <c r="D614" s="291"/>
      <c r="E614" s="291"/>
      <c r="F614" s="291"/>
      <c r="G614" s="291">
        <v>100</v>
      </c>
      <c r="H614" s="291">
        <v>100</v>
      </c>
      <c r="I614" s="291">
        <v>72.400000000000006</v>
      </c>
      <c r="J614" s="173">
        <f t="shared" si="745"/>
        <v>0.72</v>
      </c>
      <c r="K614" s="291">
        <v>72.400000000000006</v>
      </c>
      <c r="L614" s="164">
        <f t="shared" si="746"/>
        <v>0.72</v>
      </c>
      <c r="M614" s="164">
        <f t="shared" si="732"/>
        <v>1</v>
      </c>
      <c r="N614" s="291">
        <f>H614</f>
        <v>100</v>
      </c>
      <c r="O614" s="291">
        <f t="shared" si="631"/>
        <v>0</v>
      </c>
      <c r="P614" s="164">
        <f t="shared" si="632"/>
        <v>1</v>
      </c>
      <c r="Q614" s="17" t="e">
        <f>D614+H614-N614-#REF!</f>
        <v>#REF!</v>
      </c>
      <c r="R614" s="291">
        <f t="shared" si="630"/>
        <v>0</v>
      </c>
      <c r="S614" s="393"/>
    </row>
    <row r="615" spans="1:19" s="49" customFormat="1" ht="33" customHeight="1" x14ac:dyDescent="0.35">
      <c r="A615" s="176"/>
      <c r="B615" s="273" t="s">
        <v>21</v>
      </c>
      <c r="C615" s="273"/>
      <c r="D615" s="291"/>
      <c r="E615" s="291"/>
      <c r="F615" s="291"/>
      <c r="G615" s="291"/>
      <c r="H615" s="291"/>
      <c r="I615" s="291"/>
      <c r="J615" s="172" t="e">
        <f t="shared" si="745"/>
        <v>#DIV/0!</v>
      </c>
      <c r="K615" s="291"/>
      <c r="L615" s="163" t="e">
        <f t="shared" si="746"/>
        <v>#DIV/0!</v>
      </c>
      <c r="M615" s="163" t="e">
        <f t="shared" si="732"/>
        <v>#DIV/0!</v>
      </c>
      <c r="N615" s="291"/>
      <c r="O615" s="291">
        <f t="shared" si="631"/>
        <v>0</v>
      </c>
      <c r="P615" s="163" t="e">
        <f t="shared" si="632"/>
        <v>#DIV/0!</v>
      </c>
      <c r="Q615" s="17" t="e">
        <f>D615+H615-N615-#REF!</f>
        <v>#REF!</v>
      </c>
      <c r="R615" s="291">
        <f t="shared" si="630"/>
        <v>0</v>
      </c>
      <c r="S615" s="393"/>
    </row>
    <row r="616" spans="1:19" s="49" customFormat="1" ht="33" customHeight="1" x14ac:dyDescent="0.35">
      <c r="A616" s="176"/>
      <c r="B616" s="273" t="s">
        <v>24</v>
      </c>
      <c r="C616" s="273"/>
      <c r="D616" s="291"/>
      <c r="E616" s="291"/>
      <c r="F616" s="291"/>
      <c r="G616" s="291"/>
      <c r="H616" s="291"/>
      <c r="I616" s="291"/>
      <c r="J616" s="172" t="e">
        <f t="shared" si="745"/>
        <v>#DIV/0!</v>
      </c>
      <c r="K616" s="291"/>
      <c r="L616" s="163" t="e">
        <f t="shared" si="746"/>
        <v>#DIV/0!</v>
      </c>
      <c r="M616" s="163" t="e">
        <f t="shared" si="732"/>
        <v>#DIV/0!</v>
      </c>
      <c r="N616" s="291"/>
      <c r="O616" s="291">
        <f t="shared" si="631"/>
        <v>0</v>
      </c>
      <c r="P616" s="163" t="e">
        <f t="shared" si="632"/>
        <v>#DIV/0!</v>
      </c>
      <c r="Q616" s="17" t="e">
        <f>D616+H616-N616-#REF!</f>
        <v>#REF!</v>
      </c>
      <c r="R616" s="291">
        <f t="shared" si="630"/>
        <v>0</v>
      </c>
      <c r="S616" s="393"/>
    </row>
    <row r="617" spans="1:19" s="49" customFormat="1" ht="54" customHeight="1" x14ac:dyDescent="0.35">
      <c r="A617" s="177"/>
      <c r="B617" s="273" t="s">
        <v>11</v>
      </c>
      <c r="C617" s="273"/>
      <c r="D617" s="291"/>
      <c r="E617" s="291"/>
      <c r="F617" s="291"/>
      <c r="G617" s="291"/>
      <c r="H617" s="17"/>
      <c r="I617" s="291"/>
      <c r="J617" s="172" t="e">
        <f t="shared" si="745"/>
        <v>#DIV/0!</v>
      </c>
      <c r="K617" s="291"/>
      <c r="L617" s="163" t="e">
        <f t="shared" si="746"/>
        <v>#DIV/0!</v>
      </c>
      <c r="M617" s="163" t="e">
        <f t="shared" si="732"/>
        <v>#DIV/0!</v>
      </c>
      <c r="N617" s="291"/>
      <c r="O617" s="291">
        <f t="shared" si="631"/>
        <v>0</v>
      </c>
      <c r="P617" s="163" t="e">
        <f t="shared" si="632"/>
        <v>#DIV/0!</v>
      </c>
      <c r="Q617" s="17" t="e">
        <f>D617+H617-N617-#REF!</f>
        <v>#REF!</v>
      </c>
      <c r="R617" s="291">
        <f t="shared" si="630"/>
        <v>0</v>
      </c>
      <c r="S617" s="394"/>
    </row>
    <row r="618" spans="1:19" ht="129.75" customHeight="1" x14ac:dyDescent="0.35">
      <c r="A618" s="417" t="s">
        <v>51</v>
      </c>
      <c r="B618" s="77" t="s">
        <v>52</v>
      </c>
      <c r="C618" s="65" t="s">
        <v>9</v>
      </c>
      <c r="D618" s="66" t="e">
        <f>SUM(D619:D623)</f>
        <v>#REF!</v>
      </c>
      <c r="E618" s="66" t="e">
        <f t="shared" ref="E618:H618" si="747">SUM(E619:E623)</f>
        <v>#REF!</v>
      </c>
      <c r="F618" s="66" t="e">
        <f t="shared" si="747"/>
        <v>#REF!</v>
      </c>
      <c r="G618" s="66">
        <f t="shared" si="747"/>
        <v>672751.45</v>
      </c>
      <c r="H618" s="66">
        <f t="shared" si="747"/>
        <v>660482.35</v>
      </c>
      <c r="I618" s="66">
        <f t="shared" ref="I618" si="748">SUM(I619:I623)</f>
        <v>522151.53</v>
      </c>
      <c r="J618" s="68">
        <f>I618/H618</f>
        <v>0.79</v>
      </c>
      <c r="K618" s="66">
        <f t="shared" ref="K618" si="749">SUM(K619:K623)</f>
        <v>456379.28</v>
      </c>
      <c r="L618" s="68">
        <f>K618/H618</f>
        <v>0.69</v>
      </c>
      <c r="M618" s="68">
        <f>K618/I618</f>
        <v>0.87</v>
      </c>
      <c r="N618" s="66">
        <f t="shared" ref="N618" si="750">SUM(N619:N623)</f>
        <v>659690.34</v>
      </c>
      <c r="O618" s="66">
        <f t="shared" si="631"/>
        <v>792.01</v>
      </c>
      <c r="P618" s="68">
        <f t="shared" si="632"/>
        <v>1</v>
      </c>
      <c r="Q618" s="13" t="e">
        <f>D618+H618-N618-#REF!</f>
        <v>#REF!</v>
      </c>
      <c r="R618" s="13">
        <f t="shared" si="630"/>
        <v>65772.25</v>
      </c>
      <c r="S618" s="407" t="s">
        <v>296</v>
      </c>
    </row>
    <row r="619" spans="1:19" ht="62.25" customHeight="1" x14ac:dyDescent="0.35">
      <c r="A619" s="418"/>
      <c r="B619" s="70" t="s">
        <v>10</v>
      </c>
      <c r="C619" s="70"/>
      <c r="D619" s="32">
        <f>D625</f>
        <v>0</v>
      </c>
      <c r="E619" s="32">
        <f t="shared" ref="E619:F619" si="751">E625</f>
        <v>0</v>
      </c>
      <c r="F619" s="32">
        <f t="shared" si="751"/>
        <v>0</v>
      </c>
      <c r="G619" s="32">
        <f t="shared" ref="G619:H623" si="752">G625+G697</f>
        <v>2358</v>
      </c>
      <c r="H619" s="32">
        <f t="shared" si="752"/>
        <v>2358</v>
      </c>
      <c r="I619" s="32">
        <f t="shared" ref="I619" si="753">I625+I697</f>
        <v>2358</v>
      </c>
      <c r="J619" s="72">
        <f t="shared" ref="J619" si="754">I619/H619</f>
        <v>1</v>
      </c>
      <c r="K619" s="32">
        <f t="shared" ref="K619:K623" si="755">K625+K697</f>
        <v>2358</v>
      </c>
      <c r="L619" s="71">
        <f t="shared" ref="L619:L623" si="756">K619/H619</f>
        <v>1</v>
      </c>
      <c r="M619" s="72">
        <f t="shared" ref="M619" si="757">K619/I619</f>
        <v>1</v>
      </c>
      <c r="N619" s="32">
        <f t="shared" ref="N619" si="758">N625+N697</f>
        <v>2358</v>
      </c>
      <c r="O619" s="32">
        <f t="shared" si="631"/>
        <v>0</v>
      </c>
      <c r="P619" s="71">
        <f t="shared" si="632"/>
        <v>1</v>
      </c>
      <c r="Q619" s="13" t="e">
        <f>D619+H619-N619-#REF!</f>
        <v>#REF!</v>
      </c>
      <c r="R619" s="15">
        <f t="shared" si="630"/>
        <v>0</v>
      </c>
      <c r="S619" s="408"/>
    </row>
    <row r="620" spans="1:19" ht="62.25" customHeight="1" x14ac:dyDescent="0.35">
      <c r="A620" s="418"/>
      <c r="B620" s="70" t="s">
        <v>8</v>
      </c>
      <c r="C620" s="70"/>
      <c r="D620" s="32">
        <f t="shared" ref="D620:F620" si="759">D626</f>
        <v>0</v>
      </c>
      <c r="E620" s="32">
        <f t="shared" si="759"/>
        <v>0</v>
      </c>
      <c r="F620" s="32">
        <f t="shared" si="759"/>
        <v>0</v>
      </c>
      <c r="G620" s="32">
        <f t="shared" si="752"/>
        <v>652461.9</v>
      </c>
      <c r="H620" s="32">
        <f t="shared" si="752"/>
        <v>640192.80000000005</v>
      </c>
      <c r="I620" s="32">
        <f t="shared" ref="I620" si="760">I626+I698</f>
        <v>505306.43</v>
      </c>
      <c r="J620" s="72">
        <f>I620/H620</f>
        <v>0.79</v>
      </c>
      <c r="K620" s="32">
        <f t="shared" si="755"/>
        <v>439534.18</v>
      </c>
      <c r="L620" s="71">
        <f t="shared" si="756"/>
        <v>0.69</v>
      </c>
      <c r="M620" s="72">
        <f>K620/I620</f>
        <v>0.87</v>
      </c>
      <c r="N620" s="32">
        <f t="shared" ref="N620" si="761">N626+N698</f>
        <v>640192.69999999995</v>
      </c>
      <c r="O620" s="32">
        <f t="shared" si="631"/>
        <v>0.1</v>
      </c>
      <c r="P620" s="71">
        <f t="shared" si="632"/>
        <v>1</v>
      </c>
      <c r="Q620" s="13" t="e">
        <f>D620+H620-N620-#REF!</f>
        <v>#REF!</v>
      </c>
      <c r="R620" s="15">
        <f t="shared" si="630"/>
        <v>65772.25</v>
      </c>
      <c r="S620" s="408"/>
    </row>
    <row r="621" spans="1:19" ht="62.25" customHeight="1" x14ac:dyDescent="0.35">
      <c r="A621" s="418"/>
      <c r="B621" s="78" t="s">
        <v>21</v>
      </c>
      <c r="C621" s="78"/>
      <c r="D621" s="32">
        <f t="shared" ref="D621:F621" si="762">D627</f>
        <v>0</v>
      </c>
      <c r="E621" s="32">
        <f t="shared" si="762"/>
        <v>0</v>
      </c>
      <c r="F621" s="32">
        <f t="shared" si="762"/>
        <v>0</v>
      </c>
      <c r="G621" s="32">
        <f t="shared" si="752"/>
        <v>17931.55</v>
      </c>
      <c r="H621" s="32">
        <f t="shared" si="752"/>
        <v>17931.55</v>
      </c>
      <c r="I621" s="32">
        <f>I627+I699</f>
        <v>14487.1</v>
      </c>
      <c r="J621" s="72">
        <f t="shared" ref="J621:J623" si="763">I621/H621</f>
        <v>0.81</v>
      </c>
      <c r="K621" s="32">
        <f t="shared" si="755"/>
        <v>14487.1</v>
      </c>
      <c r="L621" s="71">
        <f t="shared" si="756"/>
        <v>0.81</v>
      </c>
      <c r="M621" s="72">
        <f t="shared" ref="M621:M623" si="764">K621/I621</f>
        <v>1</v>
      </c>
      <c r="N621" s="32">
        <f t="shared" ref="N621" si="765">N627+N699</f>
        <v>17139.64</v>
      </c>
      <c r="O621" s="32">
        <f t="shared" si="631"/>
        <v>791.91</v>
      </c>
      <c r="P621" s="71">
        <f t="shared" si="632"/>
        <v>0.96</v>
      </c>
      <c r="Q621" s="13" t="e">
        <f>D621+H621-N621-#REF!</f>
        <v>#REF!</v>
      </c>
      <c r="R621" s="23">
        <f t="shared" si="630"/>
        <v>0</v>
      </c>
      <c r="S621" s="408"/>
    </row>
    <row r="622" spans="1:19" ht="62.25" customHeight="1" x14ac:dyDescent="0.35">
      <c r="A622" s="418"/>
      <c r="B622" s="70" t="s">
        <v>24</v>
      </c>
      <c r="C622" s="70"/>
      <c r="D622" s="32">
        <f t="shared" ref="D622:F622" si="766">D628</f>
        <v>0</v>
      </c>
      <c r="E622" s="32">
        <f t="shared" si="766"/>
        <v>0</v>
      </c>
      <c r="F622" s="32">
        <f t="shared" si="766"/>
        <v>0</v>
      </c>
      <c r="G622" s="32">
        <f t="shared" si="752"/>
        <v>0</v>
      </c>
      <c r="H622" s="32">
        <f t="shared" si="752"/>
        <v>0</v>
      </c>
      <c r="I622" s="32">
        <f t="shared" ref="I622" si="767">I628+I700</f>
        <v>0</v>
      </c>
      <c r="J622" s="99" t="e">
        <f t="shared" si="763"/>
        <v>#DIV/0!</v>
      </c>
      <c r="K622" s="272">
        <f t="shared" si="755"/>
        <v>0</v>
      </c>
      <c r="L622" s="101" t="e">
        <f t="shared" si="756"/>
        <v>#DIV/0!</v>
      </c>
      <c r="M622" s="99" t="e">
        <f t="shared" si="764"/>
        <v>#DIV/0!</v>
      </c>
      <c r="N622" s="272">
        <f t="shared" ref="N622" si="768">N628+N700</f>
        <v>0</v>
      </c>
      <c r="O622" s="272">
        <f t="shared" si="631"/>
        <v>0</v>
      </c>
      <c r="P622" s="101" t="e">
        <f t="shared" si="632"/>
        <v>#DIV/0!</v>
      </c>
      <c r="Q622" s="13" t="e">
        <f>D622+H622-N622-#REF!</f>
        <v>#REF!</v>
      </c>
      <c r="R622" s="15">
        <f t="shared" si="630"/>
        <v>0</v>
      </c>
      <c r="S622" s="408"/>
    </row>
    <row r="623" spans="1:19" ht="62.25" customHeight="1" x14ac:dyDescent="0.35">
      <c r="A623" s="419"/>
      <c r="B623" s="70" t="s">
        <v>11</v>
      </c>
      <c r="C623" s="70"/>
      <c r="D623" s="32" t="e">
        <f t="shared" ref="D623:F623" si="769">D629</f>
        <v>#REF!</v>
      </c>
      <c r="E623" s="32" t="e">
        <f t="shared" si="769"/>
        <v>#REF!</v>
      </c>
      <c r="F623" s="32" t="e">
        <f t="shared" si="769"/>
        <v>#REF!</v>
      </c>
      <c r="G623" s="32">
        <f t="shared" si="752"/>
        <v>0</v>
      </c>
      <c r="H623" s="32">
        <f t="shared" si="752"/>
        <v>0</v>
      </c>
      <c r="I623" s="32">
        <f t="shared" ref="I623" si="770">I629+I701</f>
        <v>0</v>
      </c>
      <c r="J623" s="99" t="e">
        <f t="shared" si="763"/>
        <v>#DIV/0!</v>
      </c>
      <c r="K623" s="32">
        <f t="shared" si="755"/>
        <v>0</v>
      </c>
      <c r="L623" s="101" t="e">
        <f t="shared" si="756"/>
        <v>#DIV/0!</v>
      </c>
      <c r="M623" s="99" t="e">
        <f t="shared" si="764"/>
        <v>#DIV/0!</v>
      </c>
      <c r="N623" s="32">
        <f t="shared" ref="N623" si="771">N629+N701</f>
        <v>0</v>
      </c>
      <c r="O623" s="32">
        <f t="shared" si="631"/>
        <v>0</v>
      </c>
      <c r="P623" s="101" t="e">
        <f t="shared" si="632"/>
        <v>#DIV/0!</v>
      </c>
      <c r="Q623" s="13" t="e">
        <f>D623+H623-N623-#REF!</f>
        <v>#REF!</v>
      </c>
      <c r="R623" s="15">
        <f t="shared" si="630"/>
        <v>0</v>
      </c>
      <c r="S623" s="409"/>
    </row>
    <row r="624" spans="1:19" s="248" customFormat="1" ht="46.5" x14ac:dyDescent="0.35">
      <c r="A624" s="168" t="s">
        <v>76</v>
      </c>
      <c r="B624" s="195" t="s">
        <v>44</v>
      </c>
      <c r="C624" s="158" t="s">
        <v>2</v>
      </c>
      <c r="D624" s="196" t="e">
        <f t="shared" ref="D624:I624" si="772">SUM(D625:D629)</f>
        <v>#REF!</v>
      </c>
      <c r="E624" s="196" t="e">
        <f t="shared" si="772"/>
        <v>#REF!</v>
      </c>
      <c r="F624" s="196" t="e">
        <f t="shared" si="772"/>
        <v>#REF!</v>
      </c>
      <c r="G624" s="196">
        <f t="shared" si="772"/>
        <v>528449.15</v>
      </c>
      <c r="H624" s="196">
        <f t="shared" si="772"/>
        <v>516180.05</v>
      </c>
      <c r="I624" s="196">
        <f t="shared" si="772"/>
        <v>381165.63</v>
      </c>
      <c r="J624" s="200">
        <f>I624/H624</f>
        <v>0.74</v>
      </c>
      <c r="K624" s="196">
        <f>SUM(K625:K629)</f>
        <v>344543.02</v>
      </c>
      <c r="L624" s="203">
        <f t="shared" ref="L624:L629" si="773">K624/H624</f>
        <v>0.67</v>
      </c>
      <c r="M624" s="159">
        <f t="shared" ref="M624:M695" si="774">K624/I624</f>
        <v>0.9</v>
      </c>
      <c r="N624" s="196">
        <f t="shared" ref="N624:O624" si="775">SUM(N625:N629)</f>
        <v>515388.04</v>
      </c>
      <c r="O624" s="196">
        <f t="shared" si="775"/>
        <v>792.01</v>
      </c>
      <c r="P624" s="203">
        <f t="shared" si="632"/>
        <v>1</v>
      </c>
      <c r="Q624" s="196" t="e">
        <f>D624+H624-N624-#REF!</f>
        <v>#REF!</v>
      </c>
      <c r="R624" s="196">
        <f t="shared" si="630"/>
        <v>36622.61</v>
      </c>
      <c r="S624" s="151"/>
    </row>
    <row r="625" spans="1:19" s="49" customFormat="1" ht="37.5" customHeight="1" x14ac:dyDescent="0.35">
      <c r="A625" s="171"/>
      <c r="B625" s="209" t="s">
        <v>10</v>
      </c>
      <c r="C625" s="209"/>
      <c r="D625" s="211">
        <f>D685</f>
        <v>0</v>
      </c>
      <c r="E625" s="211">
        <f t="shared" ref="E625:F625" si="776">E685</f>
        <v>0</v>
      </c>
      <c r="F625" s="211">
        <f t="shared" si="776"/>
        <v>0</v>
      </c>
      <c r="G625" s="211">
        <f>G631+G649+G655+G679</f>
        <v>2358</v>
      </c>
      <c r="H625" s="211">
        <f t="shared" ref="H625:I625" si="777">H631+H649+H655+H679</f>
        <v>2358</v>
      </c>
      <c r="I625" s="211">
        <f t="shared" si="777"/>
        <v>2358</v>
      </c>
      <c r="J625" s="173">
        <f>I625/H625</f>
        <v>1</v>
      </c>
      <c r="K625" s="211">
        <f t="shared" ref="K625:K629" si="778">K631+K649+K655+K679</f>
        <v>2358</v>
      </c>
      <c r="L625" s="164">
        <f t="shared" si="773"/>
        <v>1</v>
      </c>
      <c r="M625" s="164">
        <f t="shared" si="774"/>
        <v>1</v>
      </c>
      <c r="N625" s="211">
        <f t="shared" ref="N625:O629" si="779">N631+N649+N655+N679</f>
        <v>2358</v>
      </c>
      <c r="O625" s="211">
        <f t="shared" si="779"/>
        <v>0</v>
      </c>
      <c r="P625" s="164">
        <f t="shared" si="632"/>
        <v>1</v>
      </c>
      <c r="Q625" s="17" t="e">
        <f>D625+H625-N625-#REF!</f>
        <v>#REF!</v>
      </c>
      <c r="R625" s="211">
        <f t="shared" si="630"/>
        <v>0</v>
      </c>
      <c r="S625" s="152"/>
    </row>
    <row r="626" spans="1:19" s="49" customFormat="1" ht="37.5" customHeight="1" x14ac:dyDescent="0.35">
      <c r="A626" s="171"/>
      <c r="B626" s="209" t="s">
        <v>8</v>
      </c>
      <c r="C626" s="209"/>
      <c r="D626" s="211">
        <f t="shared" ref="D626:F626" si="780">D686</f>
        <v>0</v>
      </c>
      <c r="E626" s="211">
        <f t="shared" si="780"/>
        <v>0</v>
      </c>
      <c r="F626" s="211">
        <f t="shared" si="780"/>
        <v>0</v>
      </c>
      <c r="G626" s="211">
        <f t="shared" ref="G626:I629" si="781">G632+G650+G656+G680</f>
        <v>508159.6</v>
      </c>
      <c r="H626" s="211">
        <f t="shared" si="781"/>
        <v>495890.5</v>
      </c>
      <c r="I626" s="211">
        <f>I632+I650+I656+I680</f>
        <v>364320.53</v>
      </c>
      <c r="J626" s="173">
        <f t="shared" ref="J626:J629" si="782">I626/H626</f>
        <v>0.73</v>
      </c>
      <c r="K626" s="211">
        <f t="shared" si="778"/>
        <v>327697.91999999998</v>
      </c>
      <c r="L626" s="164">
        <f t="shared" si="773"/>
        <v>0.66</v>
      </c>
      <c r="M626" s="164">
        <f t="shared" si="774"/>
        <v>0.9</v>
      </c>
      <c r="N626" s="211">
        <f>N632+N650+N656+N680</f>
        <v>495890.4</v>
      </c>
      <c r="O626" s="211">
        <f t="shared" si="779"/>
        <v>0.1</v>
      </c>
      <c r="P626" s="164">
        <f t="shared" si="632"/>
        <v>1</v>
      </c>
      <c r="Q626" s="17" t="e">
        <f>D626+H626-N626-#REF!</f>
        <v>#REF!</v>
      </c>
      <c r="R626" s="211">
        <f t="shared" si="630"/>
        <v>36622.61</v>
      </c>
      <c r="S626" s="152"/>
    </row>
    <row r="627" spans="1:19" s="49" customFormat="1" ht="37.5" customHeight="1" x14ac:dyDescent="0.35">
      <c r="A627" s="171"/>
      <c r="B627" s="209" t="s">
        <v>21</v>
      </c>
      <c r="C627" s="209"/>
      <c r="D627" s="211">
        <f t="shared" ref="D627:F627" si="783">D687</f>
        <v>0</v>
      </c>
      <c r="E627" s="211">
        <f t="shared" si="783"/>
        <v>0</v>
      </c>
      <c r="F627" s="211">
        <f t="shared" si="783"/>
        <v>0</v>
      </c>
      <c r="G627" s="211">
        <f t="shared" si="781"/>
        <v>17931.55</v>
      </c>
      <c r="H627" s="211">
        <f t="shared" si="781"/>
        <v>17931.55</v>
      </c>
      <c r="I627" s="211">
        <f>I633+I651+I657+I681</f>
        <v>14487.1</v>
      </c>
      <c r="J627" s="173">
        <f t="shared" si="782"/>
        <v>0.81</v>
      </c>
      <c r="K627" s="211">
        <f t="shared" si="778"/>
        <v>14487.1</v>
      </c>
      <c r="L627" s="202">
        <f t="shared" si="773"/>
        <v>0.80800000000000005</v>
      </c>
      <c r="M627" s="164">
        <f t="shared" si="774"/>
        <v>1</v>
      </c>
      <c r="N627" s="211">
        <f t="shared" si="779"/>
        <v>17139.64</v>
      </c>
      <c r="O627" s="211">
        <f t="shared" si="779"/>
        <v>791.91</v>
      </c>
      <c r="P627" s="164">
        <f t="shared" si="632"/>
        <v>0.96</v>
      </c>
      <c r="Q627" s="17" t="e">
        <f>D627+H627-N627-#REF!</f>
        <v>#REF!</v>
      </c>
      <c r="R627" s="211">
        <f t="shared" si="630"/>
        <v>0</v>
      </c>
      <c r="S627" s="152"/>
    </row>
    <row r="628" spans="1:19" s="49" customFormat="1" ht="37.5" customHeight="1" x14ac:dyDescent="0.35">
      <c r="A628" s="171"/>
      <c r="B628" s="209" t="s">
        <v>24</v>
      </c>
      <c r="C628" s="209"/>
      <c r="D628" s="211">
        <f t="shared" ref="D628:F628" si="784">D688</f>
        <v>0</v>
      </c>
      <c r="E628" s="211">
        <f t="shared" si="784"/>
        <v>0</v>
      </c>
      <c r="F628" s="211">
        <f t="shared" si="784"/>
        <v>0</v>
      </c>
      <c r="G628" s="211">
        <f t="shared" si="781"/>
        <v>0</v>
      </c>
      <c r="H628" s="211">
        <f t="shared" si="781"/>
        <v>0</v>
      </c>
      <c r="I628" s="211">
        <f t="shared" si="781"/>
        <v>0</v>
      </c>
      <c r="J628" s="172" t="e">
        <f t="shared" si="782"/>
        <v>#DIV/0!</v>
      </c>
      <c r="K628" s="167">
        <f t="shared" si="778"/>
        <v>0</v>
      </c>
      <c r="L628" s="201" t="e">
        <f t="shared" si="773"/>
        <v>#DIV/0!</v>
      </c>
      <c r="M628" s="163" t="e">
        <f t="shared" si="774"/>
        <v>#DIV/0!</v>
      </c>
      <c r="N628" s="167">
        <f t="shared" si="779"/>
        <v>0</v>
      </c>
      <c r="O628" s="167">
        <f t="shared" si="779"/>
        <v>0</v>
      </c>
      <c r="P628" s="163" t="e">
        <f t="shared" si="632"/>
        <v>#DIV/0!</v>
      </c>
      <c r="Q628" s="17" t="e">
        <f>D628+H628-N628-#REF!</f>
        <v>#REF!</v>
      </c>
      <c r="R628" s="211">
        <f t="shared" si="630"/>
        <v>0</v>
      </c>
      <c r="S628" s="152"/>
    </row>
    <row r="629" spans="1:19" s="49" customFormat="1" ht="37.5" customHeight="1" x14ac:dyDescent="0.35">
      <c r="A629" s="174"/>
      <c r="B629" s="209" t="s">
        <v>11</v>
      </c>
      <c r="C629" s="209"/>
      <c r="D629" s="211" t="e">
        <f>#REF!</f>
        <v>#REF!</v>
      </c>
      <c r="E629" s="211" t="e">
        <f>#REF!</f>
        <v>#REF!</v>
      </c>
      <c r="F629" s="211" t="e">
        <f>#REF!</f>
        <v>#REF!</v>
      </c>
      <c r="G629" s="211">
        <f t="shared" si="781"/>
        <v>0</v>
      </c>
      <c r="H629" s="211">
        <f t="shared" si="781"/>
        <v>0</v>
      </c>
      <c r="I629" s="211">
        <f t="shared" si="781"/>
        <v>0</v>
      </c>
      <c r="J629" s="172" t="e">
        <f t="shared" si="782"/>
        <v>#DIV/0!</v>
      </c>
      <c r="K629" s="211">
        <f t="shared" si="778"/>
        <v>0</v>
      </c>
      <c r="L629" s="163" t="e">
        <f t="shared" si="773"/>
        <v>#DIV/0!</v>
      </c>
      <c r="M629" s="163" t="e">
        <f t="shared" si="774"/>
        <v>#DIV/0!</v>
      </c>
      <c r="N629" s="211">
        <f t="shared" si="779"/>
        <v>0</v>
      </c>
      <c r="O629" s="211">
        <f t="shared" si="779"/>
        <v>0</v>
      </c>
      <c r="P629" s="163" t="e">
        <f t="shared" si="632"/>
        <v>#DIV/0!</v>
      </c>
      <c r="Q629" s="17" t="e">
        <f>D629+H629-N629-#REF!</f>
        <v>#REF!</v>
      </c>
      <c r="R629" s="211">
        <f t="shared" si="630"/>
        <v>0</v>
      </c>
      <c r="S629" s="153"/>
    </row>
    <row r="630" spans="1:19" s="52" customFormat="1" ht="139.5" x14ac:dyDescent="0.35">
      <c r="A630" s="175" t="s">
        <v>77</v>
      </c>
      <c r="B630" s="161" t="s">
        <v>135</v>
      </c>
      <c r="C630" s="191" t="s">
        <v>17</v>
      </c>
      <c r="D630" s="50">
        <f t="shared" ref="D630:I630" si="785">SUM(D631:D635)</f>
        <v>0</v>
      </c>
      <c r="E630" s="50">
        <f t="shared" si="785"/>
        <v>0</v>
      </c>
      <c r="F630" s="50">
        <f t="shared" si="785"/>
        <v>0</v>
      </c>
      <c r="G630" s="50">
        <f t="shared" si="785"/>
        <v>307559.8</v>
      </c>
      <c r="H630" s="50">
        <f t="shared" si="785"/>
        <v>307559.8</v>
      </c>
      <c r="I630" s="50">
        <f t="shared" si="785"/>
        <v>236562.33</v>
      </c>
      <c r="J630" s="170">
        <f>I630/H630</f>
        <v>0.77</v>
      </c>
      <c r="K630" s="50">
        <f>SUM(K631:K635)</f>
        <v>217295.78</v>
      </c>
      <c r="L630" s="162">
        <f>K630/H630</f>
        <v>0.71</v>
      </c>
      <c r="M630" s="162">
        <f t="shared" si="774"/>
        <v>0.92</v>
      </c>
      <c r="N630" s="50">
        <f t="shared" ref="N630" si="786">SUM(N631:N635)</f>
        <v>307559.8</v>
      </c>
      <c r="O630" s="50">
        <f t="shared" ref="O630:O653" si="787">H630-N630</f>
        <v>0</v>
      </c>
      <c r="P630" s="162">
        <f t="shared" si="632"/>
        <v>1</v>
      </c>
      <c r="Q630" s="51" t="e">
        <f>D630+H630-N630-#REF!</f>
        <v>#REF!</v>
      </c>
      <c r="R630" s="50">
        <f t="shared" si="630"/>
        <v>19266.55</v>
      </c>
      <c r="S630" s="401"/>
    </row>
    <row r="631" spans="1:19" s="49" customFormat="1" x14ac:dyDescent="0.35">
      <c r="A631" s="176"/>
      <c r="B631" s="273" t="s">
        <v>10</v>
      </c>
      <c r="C631" s="273"/>
      <c r="D631" s="291"/>
      <c r="E631" s="291"/>
      <c r="F631" s="291"/>
      <c r="G631" s="291">
        <f>G637+G643</f>
        <v>2358</v>
      </c>
      <c r="H631" s="291">
        <f t="shared" ref="H631:I635" si="788">H637+H643</f>
        <v>2358</v>
      </c>
      <c r="I631" s="291">
        <f t="shared" si="788"/>
        <v>2358</v>
      </c>
      <c r="J631" s="173">
        <f t="shared" ref="J631:J635" si="789">I631/H631</f>
        <v>1</v>
      </c>
      <c r="K631" s="291">
        <f>K637+K643</f>
        <v>2358</v>
      </c>
      <c r="L631" s="202">
        <f t="shared" ref="L631:L635" si="790">K631/H631</f>
        <v>1</v>
      </c>
      <c r="M631" s="202">
        <f t="shared" si="774"/>
        <v>1</v>
      </c>
      <c r="N631" s="291">
        <f t="shared" ref="N631:N635" si="791">N637+N643</f>
        <v>2358</v>
      </c>
      <c r="O631" s="291">
        <f t="shared" si="787"/>
        <v>0</v>
      </c>
      <c r="P631" s="164">
        <f t="shared" si="632"/>
        <v>1</v>
      </c>
      <c r="Q631" s="17" t="e">
        <f>D631+H631-N631-#REF!</f>
        <v>#REF!</v>
      </c>
      <c r="R631" s="291">
        <f t="shared" si="630"/>
        <v>0</v>
      </c>
      <c r="S631" s="393"/>
    </row>
    <row r="632" spans="1:19" s="49" customFormat="1" x14ac:dyDescent="0.35">
      <c r="A632" s="176"/>
      <c r="B632" s="273" t="s">
        <v>8</v>
      </c>
      <c r="C632" s="273"/>
      <c r="D632" s="291"/>
      <c r="E632" s="291"/>
      <c r="F632" s="291"/>
      <c r="G632" s="291">
        <f t="shared" ref="G632:G635" si="792">G638+G644</f>
        <v>305201.8</v>
      </c>
      <c r="H632" s="291">
        <f t="shared" si="788"/>
        <v>305201.8</v>
      </c>
      <c r="I632" s="291">
        <f>I638+I644</f>
        <v>234204.33</v>
      </c>
      <c r="J632" s="173">
        <f t="shared" si="789"/>
        <v>0.77</v>
      </c>
      <c r="K632" s="291">
        <f>K638+K644</f>
        <v>214937.78</v>
      </c>
      <c r="L632" s="164">
        <f t="shared" si="790"/>
        <v>0.7</v>
      </c>
      <c r="M632" s="164">
        <f t="shared" si="774"/>
        <v>0.92</v>
      </c>
      <c r="N632" s="291">
        <f t="shared" si="791"/>
        <v>305201.8</v>
      </c>
      <c r="O632" s="291">
        <f t="shared" si="787"/>
        <v>0</v>
      </c>
      <c r="P632" s="164">
        <f t="shared" si="632"/>
        <v>1</v>
      </c>
      <c r="Q632" s="17" t="e">
        <f>D632+H632-N632-#REF!</f>
        <v>#REF!</v>
      </c>
      <c r="R632" s="291">
        <f t="shared" si="630"/>
        <v>19266.55</v>
      </c>
      <c r="S632" s="393"/>
    </row>
    <row r="633" spans="1:19" s="49" customFormat="1" x14ac:dyDescent="0.35">
      <c r="A633" s="176"/>
      <c r="B633" s="273" t="s">
        <v>21</v>
      </c>
      <c r="C633" s="273"/>
      <c r="D633" s="291"/>
      <c r="E633" s="291"/>
      <c r="F633" s="291"/>
      <c r="G633" s="291">
        <f t="shared" si="792"/>
        <v>0</v>
      </c>
      <c r="H633" s="291">
        <f t="shared" si="788"/>
        <v>0</v>
      </c>
      <c r="I633" s="291">
        <f t="shared" si="788"/>
        <v>0</v>
      </c>
      <c r="J633" s="172" t="e">
        <f t="shared" si="789"/>
        <v>#DIV/0!</v>
      </c>
      <c r="K633" s="291">
        <f>K639+K645</f>
        <v>0</v>
      </c>
      <c r="L633" s="163" t="e">
        <f t="shared" si="790"/>
        <v>#DIV/0!</v>
      </c>
      <c r="M633" s="163" t="e">
        <f t="shared" si="774"/>
        <v>#DIV/0!</v>
      </c>
      <c r="N633" s="291">
        <f t="shared" si="791"/>
        <v>0</v>
      </c>
      <c r="O633" s="291">
        <f t="shared" si="787"/>
        <v>0</v>
      </c>
      <c r="P633" s="163" t="e">
        <f t="shared" si="632"/>
        <v>#DIV/0!</v>
      </c>
      <c r="Q633" s="17" t="e">
        <f>D633+H633-N633-#REF!</f>
        <v>#REF!</v>
      </c>
      <c r="R633" s="291">
        <f t="shared" si="630"/>
        <v>0</v>
      </c>
      <c r="S633" s="393"/>
    </row>
    <row r="634" spans="1:19" s="49" customFormat="1" x14ac:dyDescent="0.35">
      <c r="A634" s="176"/>
      <c r="B634" s="273" t="s">
        <v>24</v>
      </c>
      <c r="C634" s="273"/>
      <c r="D634" s="291"/>
      <c r="E634" s="291"/>
      <c r="F634" s="291"/>
      <c r="G634" s="291">
        <f t="shared" si="792"/>
        <v>0</v>
      </c>
      <c r="H634" s="291">
        <f t="shared" si="788"/>
        <v>0</v>
      </c>
      <c r="I634" s="291">
        <f t="shared" si="788"/>
        <v>0</v>
      </c>
      <c r="J634" s="172" t="e">
        <f t="shared" si="789"/>
        <v>#DIV/0!</v>
      </c>
      <c r="K634" s="291">
        <f>K640+K646</f>
        <v>0</v>
      </c>
      <c r="L634" s="163" t="e">
        <f t="shared" si="790"/>
        <v>#DIV/0!</v>
      </c>
      <c r="M634" s="163" t="e">
        <f t="shared" si="774"/>
        <v>#DIV/0!</v>
      </c>
      <c r="N634" s="291">
        <f t="shared" si="791"/>
        <v>0</v>
      </c>
      <c r="O634" s="291">
        <f t="shared" si="787"/>
        <v>0</v>
      </c>
      <c r="P634" s="163" t="e">
        <f t="shared" si="632"/>
        <v>#DIV/0!</v>
      </c>
      <c r="Q634" s="17" t="e">
        <f>D634+H634-N634-#REF!</f>
        <v>#REF!</v>
      </c>
      <c r="R634" s="17">
        <f t="shared" si="630"/>
        <v>0</v>
      </c>
      <c r="S634" s="393"/>
    </row>
    <row r="635" spans="1:19" s="49" customFormat="1" x14ac:dyDescent="0.35">
      <c r="A635" s="177"/>
      <c r="B635" s="273" t="s">
        <v>11</v>
      </c>
      <c r="C635" s="273"/>
      <c r="D635" s="291"/>
      <c r="E635" s="291"/>
      <c r="F635" s="291"/>
      <c r="G635" s="291">
        <f t="shared" si="792"/>
        <v>0</v>
      </c>
      <c r="H635" s="291">
        <f t="shared" si="788"/>
        <v>0</v>
      </c>
      <c r="I635" s="291">
        <f t="shared" si="788"/>
        <v>0</v>
      </c>
      <c r="J635" s="172" t="e">
        <f t="shared" si="789"/>
        <v>#DIV/0!</v>
      </c>
      <c r="K635" s="291">
        <f>K641+K647</f>
        <v>0</v>
      </c>
      <c r="L635" s="163" t="e">
        <f t="shared" si="790"/>
        <v>#DIV/0!</v>
      </c>
      <c r="M635" s="163" t="e">
        <f t="shared" si="774"/>
        <v>#DIV/0!</v>
      </c>
      <c r="N635" s="291">
        <f t="shared" si="791"/>
        <v>0</v>
      </c>
      <c r="O635" s="291">
        <f t="shared" si="787"/>
        <v>0</v>
      </c>
      <c r="P635" s="163" t="e">
        <f t="shared" si="632"/>
        <v>#DIV/0!</v>
      </c>
      <c r="Q635" s="17" t="e">
        <f>D635+H635-N635-#REF!</f>
        <v>#REF!</v>
      </c>
      <c r="R635" s="17">
        <f t="shared" si="630"/>
        <v>0</v>
      </c>
      <c r="S635" s="394"/>
    </row>
    <row r="636" spans="1:19" s="52" customFormat="1" ht="69.75" x14ac:dyDescent="0.35">
      <c r="A636" s="336" t="s">
        <v>125</v>
      </c>
      <c r="B636" s="335" t="s">
        <v>126</v>
      </c>
      <c r="C636" s="223"/>
      <c r="D636" s="51">
        <f t="shared" ref="D636:I636" si="793">SUM(D637:D641)</f>
        <v>0</v>
      </c>
      <c r="E636" s="51">
        <f t="shared" si="793"/>
        <v>0</v>
      </c>
      <c r="F636" s="51">
        <f t="shared" si="793"/>
        <v>0</v>
      </c>
      <c r="G636" s="51">
        <f t="shared" si="793"/>
        <v>2358</v>
      </c>
      <c r="H636" s="51">
        <f t="shared" si="793"/>
        <v>2358</v>
      </c>
      <c r="I636" s="51">
        <f t="shared" si="793"/>
        <v>2358</v>
      </c>
      <c r="J636" s="306">
        <f>I636/H636</f>
        <v>1</v>
      </c>
      <c r="K636" s="51">
        <f>SUM(K637:K641)</f>
        <v>2358</v>
      </c>
      <c r="L636" s="218">
        <f>K636/H636</f>
        <v>1</v>
      </c>
      <c r="M636" s="202">
        <f t="shared" si="774"/>
        <v>1</v>
      </c>
      <c r="N636" s="51">
        <f>SUM(N637:N641)</f>
        <v>2358</v>
      </c>
      <c r="O636" s="51">
        <f t="shared" si="787"/>
        <v>0</v>
      </c>
      <c r="P636" s="218">
        <f t="shared" si="632"/>
        <v>1</v>
      </c>
      <c r="Q636" s="51" t="e">
        <f>D636+H636-N636-#REF!</f>
        <v>#REF!</v>
      </c>
      <c r="R636" s="51">
        <f t="shared" si="630"/>
        <v>0</v>
      </c>
      <c r="S636" s="401" t="s">
        <v>336</v>
      </c>
    </row>
    <row r="637" spans="1:19" s="49" customFormat="1" x14ac:dyDescent="0.35">
      <c r="A637" s="325"/>
      <c r="B637" s="273" t="s">
        <v>10</v>
      </c>
      <c r="C637" s="273"/>
      <c r="D637" s="291"/>
      <c r="E637" s="291"/>
      <c r="F637" s="291"/>
      <c r="G637" s="291">
        <v>2358</v>
      </c>
      <c r="H637" s="291">
        <v>2358</v>
      </c>
      <c r="I637" s="291">
        <v>2358</v>
      </c>
      <c r="J637" s="173">
        <f t="shared" ref="J637:J641" si="794">I637/H637</f>
        <v>1</v>
      </c>
      <c r="K637" s="291">
        <v>2358</v>
      </c>
      <c r="L637" s="202">
        <f t="shared" ref="L637:L641" si="795">K637/H637</f>
        <v>1</v>
      </c>
      <c r="M637" s="202">
        <f t="shared" si="774"/>
        <v>1</v>
      </c>
      <c r="N637" s="291">
        <f>H637</f>
        <v>2358</v>
      </c>
      <c r="O637" s="291">
        <f t="shared" si="787"/>
        <v>0</v>
      </c>
      <c r="P637" s="164">
        <f t="shared" si="632"/>
        <v>1</v>
      </c>
      <c r="Q637" s="17" t="e">
        <f>D637+H637-N637-#REF!</f>
        <v>#REF!</v>
      </c>
      <c r="R637" s="291">
        <f t="shared" ref="R637:R653" si="796">I637-K637</f>
        <v>0</v>
      </c>
      <c r="S637" s="393"/>
    </row>
    <row r="638" spans="1:19" s="49" customFormat="1" x14ac:dyDescent="0.35">
      <c r="A638" s="325"/>
      <c r="B638" s="273" t="s">
        <v>8</v>
      </c>
      <c r="C638" s="273"/>
      <c r="D638" s="291"/>
      <c r="E638" s="291"/>
      <c r="F638" s="291"/>
      <c r="G638" s="291"/>
      <c r="H638" s="291"/>
      <c r="I638" s="291"/>
      <c r="J638" s="172" t="e">
        <f t="shared" si="794"/>
        <v>#DIV/0!</v>
      </c>
      <c r="K638" s="291"/>
      <c r="L638" s="163" t="e">
        <f t="shared" si="795"/>
        <v>#DIV/0!</v>
      </c>
      <c r="M638" s="163" t="e">
        <f t="shared" si="774"/>
        <v>#DIV/0!</v>
      </c>
      <c r="N638" s="291"/>
      <c r="O638" s="291">
        <f t="shared" si="787"/>
        <v>0</v>
      </c>
      <c r="P638" s="163" t="e">
        <f t="shared" ref="P638:P653" si="797">N638/H638</f>
        <v>#DIV/0!</v>
      </c>
      <c r="Q638" s="17" t="e">
        <f>D638+H638-N638-#REF!</f>
        <v>#REF!</v>
      </c>
      <c r="R638" s="291">
        <f t="shared" si="796"/>
        <v>0</v>
      </c>
      <c r="S638" s="393"/>
    </row>
    <row r="639" spans="1:19" s="49" customFormat="1" x14ac:dyDescent="0.35">
      <c r="A639" s="325"/>
      <c r="B639" s="273" t="s">
        <v>21</v>
      </c>
      <c r="C639" s="273"/>
      <c r="D639" s="291"/>
      <c r="E639" s="291"/>
      <c r="F639" s="291"/>
      <c r="G639" s="291"/>
      <c r="H639" s="291"/>
      <c r="I639" s="291"/>
      <c r="J639" s="172" t="e">
        <f t="shared" si="794"/>
        <v>#DIV/0!</v>
      </c>
      <c r="K639" s="291"/>
      <c r="L639" s="163" t="e">
        <f t="shared" si="795"/>
        <v>#DIV/0!</v>
      </c>
      <c r="M639" s="163" t="e">
        <f t="shared" si="774"/>
        <v>#DIV/0!</v>
      </c>
      <c r="N639" s="291"/>
      <c r="O639" s="291">
        <f t="shared" si="787"/>
        <v>0</v>
      </c>
      <c r="P639" s="163" t="e">
        <f t="shared" si="797"/>
        <v>#DIV/0!</v>
      </c>
      <c r="Q639" s="17" t="e">
        <f>D639+H639-N639-#REF!</f>
        <v>#REF!</v>
      </c>
      <c r="R639" s="291">
        <f t="shared" si="796"/>
        <v>0</v>
      </c>
      <c r="S639" s="393"/>
    </row>
    <row r="640" spans="1:19" s="49" customFormat="1" x14ac:dyDescent="0.35">
      <c r="A640" s="325"/>
      <c r="B640" s="273" t="s">
        <v>24</v>
      </c>
      <c r="C640" s="273"/>
      <c r="D640" s="291"/>
      <c r="E640" s="291"/>
      <c r="F640" s="291"/>
      <c r="G640" s="291"/>
      <c r="H640" s="291"/>
      <c r="I640" s="291"/>
      <c r="J640" s="172" t="e">
        <f t="shared" si="794"/>
        <v>#DIV/0!</v>
      </c>
      <c r="K640" s="291"/>
      <c r="L640" s="163" t="e">
        <f t="shared" si="795"/>
        <v>#DIV/0!</v>
      </c>
      <c r="M640" s="163" t="e">
        <f t="shared" si="774"/>
        <v>#DIV/0!</v>
      </c>
      <c r="N640" s="291"/>
      <c r="O640" s="291">
        <f t="shared" si="787"/>
        <v>0</v>
      </c>
      <c r="P640" s="163" t="e">
        <f t="shared" si="797"/>
        <v>#DIV/0!</v>
      </c>
      <c r="Q640" s="17" t="e">
        <f>D640+H640-N640-#REF!</f>
        <v>#REF!</v>
      </c>
      <c r="R640" s="17">
        <f t="shared" si="796"/>
        <v>0</v>
      </c>
      <c r="S640" s="393"/>
    </row>
    <row r="641" spans="1:19" s="49" customFormat="1" ht="27" customHeight="1" x14ac:dyDescent="0.35">
      <c r="A641" s="328"/>
      <c r="B641" s="273" t="s">
        <v>11</v>
      </c>
      <c r="C641" s="273"/>
      <c r="D641" s="291"/>
      <c r="E641" s="291"/>
      <c r="F641" s="291"/>
      <c r="G641" s="291"/>
      <c r="H641" s="17"/>
      <c r="I641" s="291"/>
      <c r="J641" s="172" t="e">
        <f t="shared" si="794"/>
        <v>#DIV/0!</v>
      </c>
      <c r="K641" s="291"/>
      <c r="L641" s="163" t="e">
        <f t="shared" si="795"/>
        <v>#DIV/0!</v>
      </c>
      <c r="M641" s="163" t="e">
        <f t="shared" si="774"/>
        <v>#DIV/0!</v>
      </c>
      <c r="N641" s="291"/>
      <c r="O641" s="291">
        <f t="shared" si="787"/>
        <v>0</v>
      </c>
      <c r="P641" s="163" t="e">
        <f t="shared" si="797"/>
        <v>#DIV/0!</v>
      </c>
      <c r="Q641" s="17" t="e">
        <f>D641+H641-N641-#REF!</f>
        <v>#REF!</v>
      </c>
      <c r="R641" s="17">
        <f t="shared" si="796"/>
        <v>0</v>
      </c>
      <c r="S641" s="394"/>
    </row>
    <row r="642" spans="1:19" s="52" customFormat="1" ht="147.75" customHeight="1" x14ac:dyDescent="0.35">
      <c r="A642" s="336" t="s">
        <v>133</v>
      </c>
      <c r="B642" s="335" t="s">
        <v>134</v>
      </c>
      <c r="C642" s="223"/>
      <c r="D642" s="51">
        <f t="shared" ref="D642:I642" si="798">SUM(D643:D647)</f>
        <v>0</v>
      </c>
      <c r="E642" s="51">
        <f t="shared" si="798"/>
        <v>0</v>
      </c>
      <c r="F642" s="51">
        <f t="shared" si="798"/>
        <v>0</v>
      </c>
      <c r="G642" s="51">
        <f t="shared" si="798"/>
        <v>305201.8</v>
      </c>
      <c r="H642" s="51">
        <f t="shared" si="798"/>
        <v>305201.8</v>
      </c>
      <c r="I642" s="51">
        <f t="shared" si="798"/>
        <v>234204.33</v>
      </c>
      <c r="J642" s="306">
        <f>I642/H642</f>
        <v>0.77</v>
      </c>
      <c r="K642" s="51">
        <f>SUM(K643:K647)</f>
        <v>214937.78</v>
      </c>
      <c r="L642" s="218">
        <f>K642/H642</f>
        <v>0.7</v>
      </c>
      <c r="M642" s="218">
        <f t="shared" si="774"/>
        <v>0.92</v>
      </c>
      <c r="N642" s="51">
        <f>SUM(N643:N647)</f>
        <v>305201.8</v>
      </c>
      <c r="O642" s="51">
        <f t="shared" si="787"/>
        <v>0</v>
      </c>
      <c r="P642" s="218">
        <f t="shared" si="797"/>
        <v>1</v>
      </c>
      <c r="Q642" s="51" t="e">
        <f>D642+H642-N642-#REF!</f>
        <v>#REF!</v>
      </c>
      <c r="R642" s="51">
        <f t="shared" si="796"/>
        <v>19266.55</v>
      </c>
      <c r="S642" s="401" t="s">
        <v>442</v>
      </c>
    </row>
    <row r="643" spans="1:19" s="49" customFormat="1" ht="44.25" customHeight="1" x14ac:dyDescent="0.35">
      <c r="A643" s="325"/>
      <c r="B643" s="273" t="s">
        <v>10</v>
      </c>
      <c r="C643" s="273"/>
      <c r="D643" s="291"/>
      <c r="E643" s="291"/>
      <c r="F643" s="291"/>
      <c r="G643" s="291"/>
      <c r="H643" s="291"/>
      <c r="I643" s="291"/>
      <c r="J643" s="172" t="e">
        <f t="shared" ref="J643:J647" si="799">I643/H643</f>
        <v>#DIV/0!</v>
      </c>
      <c r="K643" s="291"/>
      <c r="L643" s="163" t="e">
        <f t="shared" ref="L643:L647" si="800">K643/H643</f>
        <v>#DIV/0!</v>
      </c>
      <c r="M643" s="163" t="e">
        <f t="shared" si="774"/>
        <v>#DIV/0!</v>
      </c>
      <c r="N643" s="291"/>
      <c r="O643" s="291">
        <f t="shared" si="787"/>
        <v>0</v>
      </c>
      <c r="P643" s="163" t="e">
        <f t="shared" si="797"/>
        <v>#DIV/0!</v>
      </c>
      <c r="Q643" s="17" t="e">
        <f>D643+H643-N643-#REF!</f>
        <v>#REF!</v>
      </c>
      <c r="R643" s="291">
        <f t="shared" si="796"/>
        <v>0</v>
      </c>
      <c r="S643" s="393"/>
    </row>
    <row r="644" spans="1:19" s="49" customFormat="1" ht="44.25" customHeight="1" x14ac:dyDescent="0.35">
      <c r="A644" s="325"/>
      <c r="B644" s="273" t="s">
        <v>8</v>
      </c>
      <c r="C644" s="273"/>
      <c r="D644" s="291"/>
      <c r="E644" s="291"/>
      <c r="F644" s="291"/>
      <c r="G644" s="291">
        <v>305201.8</v>
      </c>
      <c r="H644" s="291">
        <v>305201.8</v>
      </c>
      <c r="I644" s="291">
        <v>234204.33</v>
      </c>
      <c r="J644" s="173">
        <f t="shared" si="799"/>
        <v>0.77</v>
      </c>
      <c r="K644" s="291">
        <v>214937.78</v>
      </c>
      <c r="L644" s="164">
        <f t="shared" si="800"/>
        <v>0.7</v>
      </c>
      <c r="M644" s="164">
        <f t="shared" si="774"/>
        <v>0.92</v>
      </c>
      <c r="N644" s="291">
        <f>H644</f>
        <v>305201.8</v>
      </c>
      <c r="O644" s="291">
        <f t="shared" si="787"/>
        <v>0</v>
      </c>
      <c r="P644" s="164">
        <f t="shared" si="797"/>
        <v>1</v>
      </c>
      <c r="Q644" s="17" t="e">
        <f>D644+H644-N644-#REF!</f>
        <v>#REF!</v>
      </c>
      <c r="R644" s="291">
        <f t="shared" si="796"/>
        <v>19266.55</v>
      </c>
      <c r="S644" s="393"/>
    </row>
    <row r="645" spans="1:19" s="49" customFormat="1" ht="44.25" customHeight="1" x14ac:dyDescent="0.35">
      <c r="A645" s="325"/>
      <c r="B645" s="273" t="s">
        <v>21</v>
      </c>
      <c r="C645" s="273"/>
      <c r="D645" s="291"/>
      <c r="E645" s="291"/>
      <c r="F645" s="291"/>
      <c r="G645" s="291"/>
      <c r="H645" s="291"/>
      <c r="I645" s="291"/>
      <c r="J645" s="172" t="e">
        <f t="shared" si="799"/>
        <v>#DIV/0!</v>
      </c>
      <c r="K645" s="291"/>
      <c r="L645" s="163" t="e">
        <f t="shared" si="800"/>
        <v>#DIV/0!</v>
      </c>
      <c r="M645" s="163" t="e">
        <f t="shared" si="774"/>
        <v>#DIV/0!</v>
      </c>
      <c r="N645" s="291"/>
      <c r="O645" s="291">
        <f t="shared" si="787"/>
        <v>0</v>
      </c>
      <c r="P645" s="163" t="e">
        <f t="shared" si="797"/>
        <v>#DIV/0!</v>
      </c>
      <c r="Q645" s="17" t="e">
        <f>D645+H645-N645-#REF!</f>
        <v>#REF!</v>
      </c>
      <c r="R645" s="291">
        <f t="shared" si="796"/>
        <v>0</v>
      </c>
      <c r="S645" s="393"/>
    </row>
    <row r="646" spans="1:19" s="49" customFormat="1" ht="44.25" customHeight="1" x14ac:dyDescent="0.35">
      <c r="A646" s="325"/>
      <c r="B646" s="273" t="s">
        <v>24</v>
      </c>
      <c r="C646" s="273"/>
      <c r="D646" s="291"/>
      <c r="E646" s="291"/>
      <c r="F646" s="291"/>
      <c r="G646" s="291"/>
      <c r="H646" s="291"/>
      <c r="I646" s="291"/>
      <c r="J646" s="172" t="e">
        <f t="shared" si="799"/>
        <v>#DIV/0!</v>
      </c>
      <c r="K646" s="291"/>
      <c r="L646" s="163" t="e">
        <f t="shared" si="800"/>
        <v>#DIV/0!</v>
      </c>
      <c r="M646" s="163" t="e">
        <f t="shared" si="774"/>
        <v>#DIV/0!</v>
      </c>
      <c r="N646" s="291"/>
      <c r="O646" s="291">
        <f t="shared" si="787"/>
        <v>0</v>
      </c>
      <c r="P646" s="163" t="e">
        <f t="shared" si="797"/>
        <v>#DIV/0!</v>
      </c>
      <c r="Q646" s="17" t="e">
        <f>D646+H646-N646-#REF!</f>
        <v>#REF!</v>
      </c>
      <c r="R646" s="17">
        <f t="shared" si="796"/>
        <v>0</v>
      </c>
      <c r="S646" s="393"/>
    </row>
    <row r="647" spans="1:19" s="49" customFormat="1" ht="44.25" customHeight="1" x14ac:dyDescent="0.35">
      <c r="A647" s="328"/>
      <c r="B647" s="273" t="s">
        <v>11</v>
      </c>
      <c r="C647" s="273"/>
      <c r="D647" s="291"/>
      <c r="E647" s="291"/>
      <c r="F647" s="291"/>
      <c r="G647" s="291"/>
      <c r="H647" s="17"/>
      <c r="I647" s="291"/>
      <c r="J647" s="172" t="e">
        <f t="shared" si="799"/>
        <v>#DIV/0!</v>
      </c>
      <c r="K647" s="291"/>
      <c r="L647" s="163" t="e">
        <f t="shared" si="800"/>
        <v>#DIV/0!</v>
      </c>
      <c r="M647" s="163" t="e">
        <f t="shared" si="774"/>
        <v>#DIV/0!</v>
      </c>
      <c r="N647" s="291"/>
      <c r="O647" s="291">
        <f t="shared" si="787"/>
        <v>0</v>
      </c>
      <c r="P647" s="163" t="e">
        <f t="shared" si="797"/>
        <v>#DIV/0!</v>
      </c>
      <c r="Q647" s="17" t="e">
        <f>D647+H647-N647-#REF!</f>
        <v>#REF!</v>
      </c>
      <c r="R647" s="17">
        <f t="shared" si="796"/>
        <v>0</v>
      </c>
      <c r="S647" s="394"/>
    </row>
    <row r="648" spans="1:19" s="52" customFormat="1" ht="62.25" customHeight="1" x14ac:dyDescent="0.35">
      <c r="A648" s="175" t="s">
        <v>78</v>
      </c>
      <c r="B648" s="161" t="s">
        <v>121</v>
      </c>
      <c r="C648" s="191" t="s">
        <v>17</v>
      </c>
      <c r="D648" s="50">
        <f t="shared" ref="D648:I648" si="801">SUM(D649:D653)</f>
        <v>0</v>
      </c>
      <c r="E648" s="50">
        <f t="shared" si="801"/>
        <v>0</v>
      </c>
      <c r="F648" s="50">
        <f t="shared" si="801"/>
        <v>0</v>
      </c>
      <c r="G648" s="50">
        <f t="shared" si="801"/>
        <v>91133.7</v>
      </c>
      <c r="H648" s="50">
        <f t="shared" si="801"/>
        <v>91133.7</v>
      </c>
      <c r="I648" s="50">
        <f t="shared" si="801"/>
        <v>52560</v>
      </c>
      <c r="J648" s="170">
        <f>I648/H648</f>
        <v>0.57999999999999996</v>
      </c>
      <c r="K648" s="50">
        <f>SUM(K649:K653)</f>
        <v>40581.54</v>
      </c>
      <c r="L648" s="162">
        <f>K648/H648</f>
        <v>0.45</v>
      </c>
      <c r="M648" s="162">
        <f t="shared" si="774"/>
        <v>0.77</v>
      </c>
      <c r="N648" s="50">
        <f>SUM(N649:N653)</f>
        <v>91133.7</v>
      </c>
      <c r="O648" s="50">
        <f t="shared" si="787"/>
        <v>0</v>
      </c>
      <c r="P648" s="162">
        <f t="shared" si="797"/>
        <v>1</v>
      </c>
      <c r="Q648" s="51" t="e">
        <f>D648+H648-N648-#REF!</f>
        <v>#REF!</v>
      </c>
      <c r="R648" s="50">
        <f t="shared" si="796"/>
        <v>11978.46</v>
      </c>
      <c r="S648" s="401" t="s">
        <v>397</v>
      </c>
    </row>
    <row r="649" spans="1:19" s="49" customFormat="1" x14ac:dyDescent="0.35">
      <c r="A649" s="176"/>
      <c r="B649" s="273" t="s">
        <v>10</v>
      </c>
      <c r="C649" s="273"/>
      <c r="D649" s="291"/>
      <c r="E649" s="291"/>
      <c r="F649" s="291"/>
      <c r="G649" s="291"/>
      <c r="H649" s="291"/>
      <c r="I649" s="291"/>
      <c r="J649" s="172" t="e">
        <f t="shared" ref="J649:J653" si="802">I649/H649</f>
        <v>#DIV/0!</v>
      </c>
      <c r="K649" s="291"/>
      <c r="L649" s="163" t="e">
        <f t="shared" ref="L649:L653" si="803">K649/H649</f>
        <v>#DIV/0!</v>
      </c>
      <c r="M649" s="163" t="e">
        <f t="shared" si="774"/>
        <v>#DIV/0!</v>
      </c>
      <c r="N649" s="291"/>
      <c r="O649" s="291">
        <f t="shared" si="787"/>
        <v>0</v>
      </c>
      <c r="P649" s="163" t="e">
        <f t="shared" si="797"/>
        <v>#DIV/0!</v>
      </c>
      <c r="Q649" s="17" t="e">
        <f>D649+H649-N649-#REF!</f>
        <v>#REF!</v>
      </c>
      <c r="R649" s="291">
        <f t="shared" si="796"/>
        <v>0</v>
      </c>
      <c r="S649" s="393"/>
    </row>
    <row r="650" spans="1:19" s="49" customFormat="1" x14ac:dyDescent="0.35">
      <c r="A650" s="176"/>
      <c r="B650" s="273" t="s">
        <v>8</v>
      </c>
      <c r="C650" s="273"/>
      <c r="D650" s="291"/>
      <c r="E650" s="291"/>
      <c r="F650" s="291"/>
      <c r="G650" s="291">
        <v>91133.7</v>
      </c>
      <c r="H650" s="291">
        <v>91133.7</v>
      </c>
      <c r="I650" s="291">
        <v>52560</v>
      </c>
      <c r="J650" s="173">
        <f t="shared" si="802"/>
        <v>0.57999999999999996</v>
      </c>
      <c r="K650" s="291">
        <v>40581.54</v>
      </c>
      <c r="L650" s="164">
        <f t="shared" si="803"/>
        <v>0.45</v>
      </c>
      <c r="M650" s="164">
        <f t="shared" si="774"/>
        <v>0.77</v>
      </c>
      <c r="N650" s="291">
        <f>H650</f>
        <v>91133.7</v>
      </c>
      <c r="O650" s="291">
        <f t="shared" si="787"/>
        <v>0</v>
      </c>
      <c r="P650" s="164">
        <f t="shared" si="797"/>
        <v>1</v>
      </c>
      <c r="Q650" s="17" t="e">
        <f>D650+H650-N650-#REF!</f>
        <v>#REF!</v>
      </c>
      <c r="R650" s="291">
        <f t="shared" si="796"/>
        <v>11978.46</v>
      </c>
      <c r="S650" s="393"/>
    </row>
    <row r="651" spans="1:19" s="49" customFormat="1" x14ac:dyDescent="0.35">
      <c r="A651" s="176"/>
      <c r="B651" s="273" t="s">
        <v>21</v>
      </c>
      <c r="C651" s="273"/>
      <c r="D651" s="291"/>
      <c r="E651" s="291"/>
      <c r="F651" s="291"/>
      <c r="G651" s="291"/>
      <c r="H651" s="291"/>
      <c r="I651" s="291"/>
      <c r="J651" s="172" t="e">
        <f t="shared" si="802"/>
        <v>#DIV/0!</v>
      </c>
      <c r="K651" s="291"/>
      <c r="L651" s="163" t="e">
        <f t="shared" si="803"/>
        <v>#DIV/0!</v>
      </c>
      <c r="M651" s="163" t="e">
        <f t="shared" si="774"/>
        <v>#DIV/0!</v>
      </c>
      <c r="N651" s="291"/>
      <c r="O651" s="291">
        <f t="shared" si="787"/>
        <v>0</v>
      </c>
      <c r="P651" s="163" t="e">
        <f t="shared" si="797"/>
        <v>#DIV/0!</v>
      </c>
      <c r="Q651" s="17" t="e">
        <f>D651+H651-N651-#REF!</f>
        <v>#REF!</v>
      </c>
      <c r="R651" s="291">
        <f t="shared" si="796"/>
        <v>0</v>
      </c>
      <c r="S651" s="393"/>
    </row>
    <row r="652" spans="1:19" s="49" customFormat="1" x14ac:dyDescent="0.35">
      <c r="A652" s="176"/>
      <c r="B652" s="273" t="s">
        <v>24</v>
      </c>
      <c r="C652" s="273"/>
      <c r="D652" s="291"/>
      <c r="E652" s="291"/>
      <c r="F652" s="291"/>
      <c r="G652" s="291"/>
      <c r="H652" s="291"/>
      <c r="I652" s="291"/>
      <c r="J652" s="172" t="e">
        <f t="shared" si="802"/>
        <v>#DIV/0!</v>
      </c>
      <c r="K652" s="291"/>
      <c r="L652" s="163" t="e">
        <f t="shared" si="803"/>
        <v>#DIV/0!</v>
      </c>
      <c r="M652" s="163" t="e">
        <f t="shared" si="774"/>
        <v>#DIV/0!</v>
      </c>
      <c r="N652" s="291"/>
      <c r="O652" s="291">
        <f t="shared" si="787"/>
        <v>0</v>
      </c>
      <c r="P652" s="163" t="e">
        <f t="shared" si="797"/>
        <v>#DIV/0!</v>
      </c>
      <c r="Q652" s="17" t="e">
        <f>D652+H652-N652-#REF!</f>
        <v>#REF!</v>
      </c>
      <c r="R652" s="17">
        <f t="shared" si="796"/>
        <v>0</v>
      </c>
      <c r="S652" s="393"/>
    </row>
    <row r="653" spans="1:19" s="49" customFormat="1" x14ac:dyDescent="0.35">
      <c r="A653" s="177"/>
      <c r="B653" s="273" t="s">
        <v>11</v>
      </c>
      <c r="C653" s="273"/>
      <c r="D653" s="291"/>
      <c r="E653" s="291"/>
      <c r="F653" s="291"/>
      <c r="G653" s="291"/>
      <c r="H653" s="17"/>
      <c r="I653" s="291"/>
      <c r="J653" s="172" t="e">
        <f t="shared" si="802"/>
        <v>#DIV/0!</v>
      </c>
      <c r="K653" s="291"/>
      <c r="L653" s="163" t="e">
        <f t="shared" si="803"/>
        <v>#DIV/0!</v>
      </c>
      <c r="M653" s="163" t="e">
        <f t="shared" si="774"/>
        <v>#DIV/0!</v>
      </c>
      <c r="N653" s="291"/>
      <c r="O653" s="291">
        <f t="shared" si="787"/>
        <v>0</v>
      </c>
      <c r="P653" s="163" t="e">
        <f t="shared" si="797"/>
        <v>#DIV/0!</v>
      </c>
      <c r="Q653" s="17" t="e">
        <f>D653+H653-N653-#REF!</f>
        <v>#REF!</v>
      </c>
      <c r="R653" s="17">
        <f t="shared" si="796"/>
        <v>0</v>
      </c>
      <c r="S653" s="394"/>
    </row>
    <row r="654" spans="1:19" s="52" customFormat="1" ht="93" x14ac:dyDescent="0.35">
      <c r="A654" s="175" t="s">
        <v>82</v>
      </c>
      <c r="B654" s="161" t="s">
        <v>83</v>
      </c>
      <c r="C654" s="191" t="s">
        <v>17</v>
      </c>
      <c r="D654" s="50">
        <f t="shared" ref="D654:H654" si="804">SUM(D655:D659)</f>
        <v>0</v>
      </c>
      <c r="E654" s="50">
        <f t="shared" si="804"/>
        <v>0</v>
      </c>
      <c r="F654" s="50">
        <f t="shared" si="804"/>
        <v>0</v>
      </c>
      <c r="G654" s="50">
        <f t="shared" si="804"/>
        <v>114247.08</v>
      </c>
      <c r="H654" s="50">
        <f t="shared" si="804"/>
        <v>101977.98</v>
      </c>
      <c r="I654" s="50">
        <f t="shared" ref="I654" si="805">SUM(I655:I659)</f>
        <v>84685.01</v>
      </c>
      <c r="J654" s="170">
        <f>I654/H654</f>
        <v>0.83</v>
      </c>
      <c r="K654" s="50">
        <f>SUM(K655:K659)</f>
        <v>79307.41</v>
      </c>
      <c r="L654" s="162">
        <f>K654/H654</f>
        <v>0.78</v>
      </c>
      <c r="M654" s="220">
        <f t="shared" si="774"/>
        <v>0.94</v>
      </c>
      <c r="N654" s="50">
        <f t="shared" ref="N654" si="806">SUM(N655:N659)</f>
        <v>101977.98</v>
      </c>
      <c r="O654" s="50">
        <f t="shared" ref="O654:O695" si="807">H654-N654</f>
        <v>0</v>
      </c>
      <c r="P654" s="162">
        <f t="shared" ref="P654:P701" si="808">N654/H654</f>
        <v>1</v>
      </c>
      <c r="Q654" s="51" t="e">
        <f>D654+H654-N654-#REF!</f>
        <v>#REF!</v>
      </c>
      <c r="R654" s="50">
        <f t="shared" ref="R654:R700" si="809">I654-K654</f>
        <v>5377.6</v>
      </c>
      <c r="S654" s="401"/>
    </row>
    <row r="655" spans="1:19" s="49" customFormat="1" ht="45" customHeight="1" x14ac:dyDescent="0.35">
      <c r="A655" s="176"/>
      <c r="B655" s="273" t="s">
        <v>10</v>
      </c>
      <c r="C655" s="273"/>
      <c r="D655" s="291"/>
      <c r="E655" s="291"/>
      <c r="F655" s="291"/>
      <c r="G655" s="291">
        <f t="shared" ref="G655:H659" si="810">G661+G667+G673</f>
        <v>0</v>
      </c>
      <c r="H655" s="291">
        <f t="shared" si="810"/>
        <v>0</v>
      </c>
      <c r="I655" s="291">
        <f t="shared" ref="I655" si="811">I661+I667+I673</f>
        <v>0</v>
      </c>
      <c r="J655" s="172" t="e">
        <f t="shared" ref="J655:J659" si="812">I655/H655</f>
        <v>#DIV/0!</v>
      </c>
      <c r="K655" s="291">
        <f>K661+K667+K673</f>
        <v>0</v>
      </c>
      <c r="L655" s="163" t="e">
        <f t="shared" ref="L655:L659" si="813">K655/H655</f>
        <v>#DIV/0!</v>
      </c>
      <c r="M655" s="163" t="e">
        <f t="shared" ref="M655:M659" si="814">K655/I655</f>
        <v>#DIV/0!</v>
      </c>
      <c r="N655" s="291">
        <f t="shared" ref="N655" si="815">N661+N667+N673</f>
        <v>0</v>
      </c>
      <c r="O655" s="291">
        <f t="shared" si="807"/>
        <v>0</v>
      </c>
      <c r="P655" s="163" t="e">
        <f t="shared" si="808"/>
        <v>#DIV/0!</v>
      </c>
      <c r="Q655" s="17" t="e">
        <f>D655+H655-N655-#REF!</f>
        <v>#REF!</v>
      </c>
      <c r="R655" s="291">
        <f t="shared" si="809"/>
        <v>0</v>
      </c>
      <c r="S655" s="393"/>
    </row>
    <row r="656" spans="1:19" s="49" customFormat="1" x14ac:dyDescent="0.35">
      <c r="A656" s="176"/>
      <c r="B656" s="273" t="s">
        <v>8</v>
      </c>
      <c r="C656" s="273"/>
      <c r="D656" s="291"/>
      <c r="E656" s="291"/>
      <c r="F656" s="291"/>
      <c r="G656" s="291">
        <f t="shared" si="810"/>
        <v>98579.1</v>
      </c>
      <c r="H656" s="291">
        <f t="shared" si="810"/>
        <v>86310</v>
      </c>
      <c r="I656" s="291">
        <f t="shared" ref="I656" si="816">I662+I668+I674</f>
        <v>70455.98</v>
      </c>
      <c r="J656" s="173">
        <f t="shared" si="812"/>
        <v>0.82</v>
      </c>
      <c r="K656" s="291">
        <f>K662+K668+K674</f>
        <v>65078.38</v>
      </c>
      <c r="L656" s="164">
        <f t="shared" si="813"/>
        <v>0.75</v>
      </c>
      <c r="M656" s="164">
        <f t="shared" si="814"/>
        <v>0.92</v>
      </c>
      <c r="N656" s="291">
        <f t="shared" ref="N656" si="817">N662+N668+N674</f>
        <v>86310</v>
      </c>
      <c r="O656" s="291">
        <f t="shared" si="807"/>
        <v>0</v>
      </c>
      <c r="P656" s="164">
        <f t="shared" si="808"/>
        <v>1</v>
      </c>
      <c r="Q656" s="17" t="e">
        <f>D656+H656-N656-#REF!</f>
        <v>#REF!</v>
      </c>
      <c r="R656" s="291">
        <f t="shared" si="809"/>
        <v>5377.6</v>
      </c>
      <c r="S656" s="393"/>
    </row>
    <row r="657" spans="1:19" s="49" customFormat="1" x14ac:dyDescent="0.35">
      <c r="A657" s="176"/>
      <c r="B657" s="273" t="s">
        <v>21</v>
      </c>
      <c r="C657" s="273"/>
      <c r="D657" s="291"/>
      <c r="E657" s="291"/>
      <c r="F657" s="291"/>
      <c r="G657" s="291">
        <f t="shared" si="810"/>
        <v>15667.98</v>
      </c>
      <c r="H657" s="291">
        <f t="shared" si="810"/>
        <v>15667.98</v>
      </c>
      <c r="I657" s="291">
        <f t="shared" ref="I657" si="818">I663+I669+I675</f>
        <v>14229.03</v>
      </c>
      <c r="J657" s="173">
        <f t="shared" si="812"/>
        <v>0.91</v>
      </c>
      <c r="K657" s="291">
        <f>K663+K669+K675</f>
        <v>14229.03</v>
      </c>
      <c r="L657" s="164">
        <f t="shared" si="813"/>
        <v>0.91</v>
      </c>
      <c r="M657" s="164">
        <f t="shared" si="814"/>
        <v>1</v>
      </c>
      <c r="N657" s="291">
        <f t="shared" ref="N657" si="819">N663+N669+N675</f>
        <v>15667.98</v>
      </c>
      <c r="O657" s="291">
        <f t="shared" si="807"/>
        <v>0</v>
      </c>
      <c r="P657" s="164">
        <f t="shared" si="808"/>
        <v>1</v>
      </c>
      <c r="Q657" s="17" t="e">
        <f>D657+H657-N657-#REF!</f>
        <v>#REF!</v>
      </c>
      <c r="R657" s="291">
        <f t="shared" si="809"/>
        <v>0</v>
      </c>
      <c r="S657" s="393"/>
    </row>
    <row r="658" spans="1:19" s="49" customFormat="1" x14ac:dyDescent="0.35">
      <c r="A658" s="176"/>
      <c r="B658" s="273" t="s">
        <v>24</v>
      </c>
      <c r="C658" s="273"/>
      <c r="D658" s="291"/>
      <c r="E658" s="291"/>
      <c r="F658" s="291"/>
      <c r="G658" s="291">
        <f t="shared" si="810"/>
        <v>0</v>
      </c>
      <c r="H658" s="291">
        <f t="shared" si="810"/>
        <v>0</v>
      </c>
      <c r="I658" s="291">
        <f t="shared" ref="I658" si="820">I664+I670+I676</f>
        <v>0</v>
      </c>
      <c r="J658" s="172" t="e">
        <f t="shared" si="812"/>
        <v>#DIV/0!</v>
      </c>
      <c r="K658" s="291">
        <f>K664+K670+K676</f>
        <v>0</v>
      </c>
      <c r="L658" s="163" t="e">
        <f t="shared" si="813"/>
        <v>#DIV/0!</v>
      </c>
      <c r="M658" s="163" t="e">
        <f t="shared" si="814"/>
        <v>#DIV/0!</v>
      </c>
      <c r="N658" s="291">
        <f t="shared" ref="N658" si="821">N664+N670+N676</f>
        <v>0</v>
      </c>
      <c r="O658" s="291">
        <f t="shared" si="807"/>
        <v>0</v>
      </c>
      <c r="P658" s="163" t="e">
        <f t="shared" si="808"/>
        <v>#DIV/0!</v>
      </c>
      <c r="Q658" s="17" t="e">
        <f>D658+H658-N658-#REF!</f>
        <v>#REF!</v>
      </c>
      <c r="R658" s="17">
        <f t="shared" si="809"/>
        <v>0</v>
      </c>
      <c r="S658" s="393"/>
    </row>
    <row r="659" spans="1:19" s="49" customFormat="1" x14ac:dyDescent="0.35">
      <c r="A659" s="177"/>
      <c r="B659" s="273" t="s">
        <v>11</v>
      </c>
      <c r="C659" s="273"/>
      <c r="D659" s="291"/>
      <c r="E659" s="291"/>
      <c r="F659" s="291"/>
      <c r="G659" s="291">
        <f t="shared" si="810"/>
        <v>0</v>
      </c>
      <c r="H659" s="291">
        <f t="shared" si="810"/>
        <v>0</v>
      </c>
      <c r="I659" s="291">
        <f t="shared" ref="I659" si="822">I665+I671+I677</f>
        <v>0</v>
      </c>
      <c r="J659" s="172" t="e">
        <f t="shared" si="812"/>
        <v>#DIV/0!</v>
      </c>
      <c r="K659" s="291">
        <f>K665+K671+K677</f>
        <v>0</v>
      </c>
      <c r="L659" s="163" t="e">
        <f t="shared" si="813"/>
        <v>#DIV/0!</v>
      </c>
      <c r="M659" s="163" t="e">
        <f t="shared" si="814"/>
        <v>#DIV/0!</v>
      </c>
      <c r="N659" s="291">
        <f t="shared" ref="N659" si="823">N665+N671+N677</f>
        <v>0</v>
      </c>
      <c r="O659" s="291">
        <f t="shared" si="807"/>
        <v>0</v>
      </c>
      <c r="P659" s="163" t="e">
        <f t="shared" si="808"/>
        <v>#DIV/0!</v>
      </c>
      <c r="Q659" s="17" t="e">
        <f>D659+H659-N659-#REF!</f>
        <v>#REF!</v>
      </c>
      <c r="R659" s="17">
        <f t="shared" si="809"/>
        <v>0</v>
      </c>
      <c r="S659" s="394"/>
    </row>
    <row r="660" spans="1:19" s="52" customFormat="1" ht="244.5" customHeight="1" x14ac:dyDescent="0.35">
      <c r="A660" s="336" t="s">
        <v>84</v>
      </c>
      <c r="B660" s="335" t="s">
        <v>86</v>
      </c>
      <c r="C660" s="223"/>
      <c r="D660" s="51">
        <f t="shared" ref="D660:I660" si="824">SUM(D661:D665)</f>
        <v>0</v>
      </c>
      <c r="E660" s="51">
        <f t="shared" si="824"/>
        <v>0</v>
      </c>
      <c r="F660" s="51">
        <f t="shared" si="824"/>
        <v>0</v>
      </c>
      <c r="G660" s="51">
        <f t="shared" si="824"/>
        <v>43605.08</v>
      </c>
      <c r="H660" s="51">
        <f t="shared" si="824"/>
        <v>31335.98</v>
      </c>
      <c r="I660" s="51">
        <f t="shared" si="824"/>
        <v>29897.01</v>
      </c>
      <c r="J660" s="306">
        <f>I660/H660</f>
        <v>0.95</v>
      </c>
      <c r="K660" s="51">
        <f>SUM(K661:K665)</f>
        <v>28458.06</v>
      </c>
      <c r="L660" s="218">
        <f>K660/H660</f>
        <v>0.91</v>
      </c>
      <c r="M660" s="218">
        <f t="shared" ref="M660:M665" si="825">K660/I660</f>
        <v>0.95</v>
      </c>
      <c r="N660" s="51">
        <f>SUM(N661:N665)</f>
        <v>31335.98</v>
      </c>
      <c r="O660" s="51">
        <f t="shared" si="807"/>
        <v>0</v>
      </c>
      <c r="P660" s="218">
        <f t="shared" si="808"/>
        <v>1</v>
      </c>
      <c r="Q660" s="51" t="e">
        <f>D660+H660-N660-#REF!</f>
        <v>#REF!</v>
      </c>
      <c r="R660" s="51">
        <f t="shared" si="809"/>
        <v>1438.95</v>
      </c>
      <c r="S660" s="395" t="s">
        <v>444</v>
      </c>
    </row>
    <row r="661" spans="1:19" s="49" customFormat="1" ht="69.75" customHeight="1" x14ac:dyDescent="0.35">
      <c r="A661" s="325"/>
      <c r="B661" s="273" t="s">
        <v>10</v>
      </c>
      <c r="C661" s="273"/>
      <c r="D661" s="291"/>
      <c r="E661" s="291"/>
      <c r="F661" s="291"/>
      <c r="G661" s="291"/>
      <c r="H661" s="17"/>
      <c r="I661" s="291"/>
      <c r="J661" s="318" t="e">
        <f t="shared" ref="J661:J665" si="826">I661/H661</f>
        <v>#DIV/0!</v>
      </c>
      <c r="K661" s="291"/>
      <c r="L661" s="224" t="e">
        <f t="shared" ref="L661:L665" si="827">K661/H661</f>
        <v>#DIV/0!</v>
      </c>
      <c r="M661" s="224" t="e">
        <f t="shared" si="825"/>
        <v>#DIV/0!</v>
      </c>
      <c r="N661" s="291"/>
      <c r="O661" s="291">
        <f t="shared" si="807"/>
        <v>0</v>
      </c>
      <c r="P661" s="224" t="e">
        <f t="shared" si="808"/>
        <v>#DIV/0!</v>
      </c>
      <c r="Q661" s="17" t="e">
        <f>D661+H661-N661-#REF!</f>
        <v>#REF!</v>
      </c>
      <c r="R661" s="291">
        <f t="shared" si="809"/>
        <v>0</v>
      </c>
      <c r="S661" s="396"/>
    </row>
    <row r="662" spans="1:19" s="49" customFormat="1" ht="69.75" customHeight="1" x14ac:dyDescent="0.35">
      <c r="A662" s="325"/>
      <c r="B662" s="273" t="s">
        <v>8</v>
      </c>
      <c r="C662" s="273"/>
      <c r="D662" s="291"/>
      <c r="E662" s="291"/>
      <c r="F662" s="291"/>
      <c r="G662" s="291">
        <f>12862.86+2805.14+12269.1</f>
        <v>27937.1</v>
      </c>
      <c r="H662" s="291">
        <f>12862.86+2805.14</f>
        <v>15668</v>
      </c>
      <c r="I662" s="291">
        <f>12862.84+2805.14</f>
        <v>15667.98</v>
      </c>
      <c r="J662" s="173">
        <f t="shared" si="826"/>
        <v>1</v>
      </c>
      <c r="K662" s="291">
        <f>11471.4+2757.63</f>
        <v>14229.03</v>
      </c>
      <c r="L662" s="368">
        <f t="shared" si="827"/>
        <v>0.90800000000000003</v>
      </c>
      <c r="M662" s="368">
        <f t="shared" si="825"/>
        <v>0.90800000000000003</v>
      </c>
      <c r="N662" s="291">
        <f>H662</f>
        <v>15668</v>
      </c>
      <c r="O662" s="291">
        <f t="shared" si="807"/>
        <v>0</v>
      </c>
      <c r="P662" s="164">
        <f t="shared" si="808"/>
        <v>1</v>
      </c>
      <c r="Q662" s="17" t="e">
        <f>D662+H662-N662-#REF!</f>
        <v>#REF!</v>
      </c>
      <c r="R662" s="291">
        <f t="shared" si="809"/>
        <v>1438.95</v>
      </c>
      <c r="S662" s="396"/>
    </row>
    <row r="663" spans="1:19" s="49" customFormat="1" ht="69.75" customHeight="1" x14ac:dyDescent="0.35">
      <c r="A663" s="325"/>
      <c r="B663" s="273" t="s">
        <v>21</v>
      </c>
      <c r="C663" s="273"/>
      <c r="D663" s="291"/>
      <c r="E663" s="291"/>
      <c r="F663" s="291"/>
      <c r="G663" s="291">
        <f>12862.84+2805.14</f>
        <v>15667.98</v>
      </c>
      <c r="H663" s="291">
        <f>12862.84+2805.14</f>
        <v>15667.98</v>
      </c>
      <c r="I663" s="291">
        <f>11471.4+2757.63</f>
        <v>14229.03</v>
      </c>
      <c r="J663" s="199">
        <f t="shared" si="826"/>
        <v>0.90800000000000003</v>
      </c>
      <c r="K663" s="291">
        <f>11471.4+2757.63</f>
        <v>14229.03</v>
      </c>
      <c r="L663" s="368">
        <f t="shared" si="827"/>
        <v>0.90800000000000003</v>
      </c>
      <c r="M663" s="368">
        <f t="shared" si="825"/>
        <v>1</v>
      </c>
      <c r="N663" s="291">
        <f>H663</f>
        <v>15667.98</v>
      </c>
      <c r="O663" s="291">
        <f t="shared" si="807"/>
        <v>0</v>
      </c>
      <c r="P663" s="164">
        <f t="shared" si="808"/>
        <v>1</v>
      </c>
      <c r="Q663" s="17" t="e">
        <f>D663+H663-N663-#REF!</f>
        <v>#REF!</v>
      </c>
      <c r="R663" s="291">
        <f t="shared" si="809"/>
        <v>0</v>
      </c>
      <c r="S663" s="396"/>
    </row>
    <row r="664" spans="1:19" s="49" customFormat="1" ht="69.75" customHeight="1" x14ac:dyDescent="0.35">
      <c r="A664" s="325"/>
      <c r="B664" s="273" t="s">
        <v>24</v>
      </c>
      <c r="C664" s="273"/>
      <c r="D664" s="291"/>
      <c r="E664" s="291"/>
      <c r="F664" s="291"/>
      <c r="G664" s="291"/>
      <c r="H664" s="291"/>
      <c r="I664" s="291"/>
      <c r="J664" s="318" t="e">
        <f t="shared" si="826"/>
        <v>#DIV/0!</v>
      </c>
      <c r="K664" s="291"/>
      <c r="L664" s="224" t="e">
        <f t="shared" si="827"/>
        <v>#DIV/0!</v>
      </c>
      <c r="M664" s="224" t="e">
        <f t="shared" si="825"/>
        <v>#DIV/0!</v>
      </c>
      <c r="N664" s="291"/>
      <c r="O664" s="291">
        <f t="shared" si="807"/>
        <v>0</v>
      </c>
      <c r="P664" s="224" t="e">
        <f t="shared" si="808"/>
        <v>#DIV/0!</v>
      </c>
      <c r="Q664" s="17" t="e">
        <f>D664+H664-N664-#REF!</f>
        <v>#REF!</v>
      </c>
      <c r="R664" s="17">
        <f t="shared" si="809"/>
        <v>0</v>
      </c>
      <c r="S664" s="396"/>
    </row>
    <row r="665" spans="1:19" s="49" customFormat="1" ht="69.75" customHeight="1" x14ac:dyDescent="0.35">
      <c r="A665" s="328"/>
      <c r="B665" s="273" t="s">
        <v>11</v>
      </c>
      <c r="C665" s="273"/>
      <c r="D665" s="291"/>
      <c r="E665" s="291"/>
      <c r="F665" s="291"/>
      <c r="G665" s="291"/>
      <c r="H665" s="17"/>
      <c r="I665" s="291"/>
      <c r="J665" s="318" t="e">
        <f t="shared" si="826"/>
        <v>#DIV/0!</v>
      </c>
      <c r="K665" s="291"/>
      <c r="L665" s="224" t="e">
        <f t="shared" si="827"/>
        <v>#DIV/0!</v>
      </c>
      <c r="M665" s="224" t="e">
        <f t="shared" si="825"/>
        <v>#DIV/0!</v>
      </c>
      <c r="N665" s="291"/>
      <c r="O665" s="291">
        <f t="shared" si="807"/>
        <v>0</v>
      </c>
      <c r="P665" s="224" t="e">
        <f t="shared" si="808"/>
        <v>#DIV/0!</v>
      </c>
      <c r="Q665" s="17" t="e">
        <f>D665+H665-N665-#REF!</f>
        <v>#REF!</v>
      </c>
      <c r="R665" s="17">
        <f t="shared" si="809"/>
        <v>0</v>
      </c>
      <c r="S665" s="397"/>
    </row>
    <row r="666" spans="1:19" s="52" customFormat="1" ht="139.5" customHeight="1" x14ac:dyDescent="0.35">
      <c r="A666" s="336" t="s">
        <v>85</v>
      </c>
      <c r="B666" s="335" t="s">
        <v>131</v>
      </c>
      <c r="C666" s="223"/>
      <c r="D666" s="51">
        <f t="shared" ref="D666:I666" si="828">SUM(D667:D671)</f>
        <v>0</v>
      </c>
      <c r="E666" s="51">
        <f t="shared" si="828"/>
        <v>0</v>
      </c>
      <c r="F666" s="51">
        <f t="shared" si="828"/>
        <v>0</v>
      </c>
      <c r="G666" s="51">
        <f t="shared" si="828"/>
        <v>60642</v>
      </c>
      <c r="H666" s="51">
        <f t="shared" si="828"/>
        <v>60642</v>
      </c>
      <c r="I666" s="51">
        <f t="shared" si="828"/>
        <v>44788</v>
      </c>
      <c r="J666" s="306">
        <f>I666/H666</f>
        <v>0.74</v>
      </c>
      <c r="K666" s="51">
        <f>SUM(K667:K671)</f>
        <v>43530.85</v>
      </c>
      <c r="L666" s="218">
        <f>K666/H666</f>
        <v>0.72</v>
      </c>
      <c r="M666" s="164">
        <f t="shared" ref="M666:M671" si="829">K666/I666</f>
        <v>0.97</v>
      </c>
      <c r="N666" s="51">
        <f>SUM(N667:N671)</f>
        <v>60642</v>
      </c>
      <c r="O666" s="51">
        <f t="shared" si="807"/>
        <v>0</v>
      </c>
      <c r="P666" s="218">
        <f t="shared" si="808"/>
        <v>1</v>
      </c>
      <c r="Q666" s="51" t="e">
        <f>D666+H666-N666-#REF!</f>
        <v>#REF!</v>
      </c>
      <c r="R666" s="51">
        <f t="shared" si="809"/>
        <v>1257.1500000000001</v>
      </c>
      <c r="S666" s="401" t="s">
        <v>440</v>
      </c>
    </row>
    <row r="667" spans="1:19" s="49" customFormat="1" x14ac:dyDescent="0.35">
      <c r="A667" s="325"/>
      <c r="B667" s="273" t="s">
        <v>10</v>
      </c>
      <c r="C667" s="273"/>
      <c r="D667" s="291"/>
      <c r="E667" s="291"/>
      <c r="F667" s="291"/>
      <c r="G667" s="291"/>
      <c r="H667" s="17"/>
      <c r="I667" s="291"/>
      <c r="J667" s="172" t="e">
        <f t="shared" ref="J667:J671" si="830">I667/H667</f>
        <v>#DIV/0!</v>
      </c>
      <c r="K667" s="291"/>
      <c r="L667" s="163" t="e">
        <f t="shared" ref="L667:L671" si="831">K667/H667</f>
        <v>#DIV/0!</v>
      </c>
      <c r="M667" s="163" t="e">
        <f t="shared" si="829"/>
        <v>#DIV/0!</v>
      </c>
      <c r="N667" s="291"/>
      <c r="O667" s="291">
        <f t="shared" si="807"/>
        <v>0</v>
      </c>
      <c r="P667" s="163" t="e">
        <f t="shared" si="808"/>
        <v>#DIV/0!</v>
      </c>
      <c r="Q667" s="17" t="e">
        <f>D667+H667-N667-#REF!</f>
        <v>#REF!</v>
      </c>
      <c r="R667" s="291">
        <f t="shared" si="809"/>
        <v>0</v>
      </c>
      <c r="S667" s="393"/>
    </row>
    <row r="668" spans="1:19" s="49" customFormat="1" x14ac:dyDescent="0.35">
      <c r="A668" s="325"/>
      <c r="B668" s="273" t="s">
        <v>8</v>
      </c>
      <c r="C668" s="273"/>
      <c r="D668" s="291"/>
      <c r="E668" s="291"/>
      <c r="F668" s="291"/>
      <c r="G668" s="291">
        <v>60642</v>
      </c>
      <c r="H668" s="291">
        <v>60642</v>
      </c>
      <c r="I668" s="291">
        <v>44788</v>
      </c>
      <c r="J668" s="173">
        <f t="shared" si="830"/>
        <v>0.74</v>
      </c>
      <c r="K668" s="291">
        <v>43530.85</v>
      </c>
      <c r="L668" s="164">
        <f t="shared" si="831"/>
        <v>0.72</v>
      </c>
      <c r="M668" s="164">
        <f t="shared" si="829"/>
        <v>0.97</v>
      </c>
      <c r="N668" s="291">
        <f>H668</f>
        <v>60642</v>
      </c>
      <c r="O668" s="291">
        <f t="shared" si="807"/>
        <v>0</v>
      </c>
      <c r="P668" s="164">
        <f t="shared" si="808"/>
        <v>1</v>
      </c>
      <c r="Q668" s="17" t="e">
        <f>D668+H668-N668-#REF!</f>
        <v>#REF!</v>
      </c>
      <c r="R668" s="291">
        <f t="shared" si="809"/>
        <v>1257.1500000000001</v>
      </c>
      <c r="S668" s="393"/>
    </row>
    <row r="669" spans="1:19" s="49" customFormat="1" x14ac:dyDescent="0.35">
      <c r="A669" s="325"/>
      <c r="B669" s="273" t="s">
        <v>21</v>
      </c>
      <c r="C669" s="273"/>
      <c r="D669" s="291"/>
      <c r="E669" s="291"/>
      <c r="F669" s="291"/>
      <c r="G669" s="291"/>
      <c r="H669" s="291"/>
      <c r="I669" s="291"/>
      <c r="J669" s="172" t="e">
        <f t="shared" si="830"/>
        <v>#DIV/0!</v>
      </c>
      <c r="K669" s="291"/>
      <c r="L669" s="163" t="e">
        <f t="shared" si="831"/>
        <v>#DIV/0!</v>
      </c>
      <c r="M669" s="369" t="e">
        <f t="shared" si="829"/>
        <v>#DIV/0!</v>
      </c>
      <c r="N669" s="291"/>
      <c r="O669" s="291">
        <f t="shared" si="807"/>
        <v>0</v>
      </c>
      <c r="P669" s="163" t="e">
        <f t="shared" si="808"/>
        <v>#DIV/0!</v>
      </c>
      <c r="Q669" s="17" t="e">
        <f>D669+H669-N669-#REF!</f>
        <v>#REF!</v>
      </c>
      <c r="R669" s="291">
        <f t="shared" si="809"/>
        <v>0</v>
      </c>
      <c r="S669" s="393"/>
    </row>
    <row r="670" spans="1:19" s="49" customFormat="1" x14ac:dyDescent="0.35">
      <c r="A670" s="325"/>
      <c r="B670" s="295" t="s">
        <v>24</v>
      </c>
      <c r="C670" s="295"/>
      <c r="D670" s="289"/>
      <c r="E670" s="289"/>
      <c r="F670" s="289"/>
      <c r="G670" s="289"/>
      <c r="H670" s="289"/>
      <c r="I670" s="289"/>
      <c r="J670" s="182" t="e">
        <f t="shared" si="830"/>
        <v>#DIV/0!</v>
      </c>
      <c r="K670" s="289"/>
      <c r="L670" s="179" t="e">
        <f t="shared" si="831"/>
        <v>#DIV/0!</v>
      </c>
      <c r="M670" s="179" t="e">
        <f t="shared" si="829"/>
        <v>#DIV/0!</v>
      </c>
      <c r="N670" s="289"/>
      <c r="O670" s="289">
        <f t="shared" si="807"/>
        <v>0</v>
      </c>
      <c r="P670" s="179" t="e">
        <f t="shared" si="808"/>
        <v>#DIV/0!</v>
      </c>
      <c r="Q670" s="166" t="e">
        <f>D670+H670-N670-#REF!</f>
        <v>#REF!</v>
      </c>
      <c r="R670" s="166">
        <f t="shared" si="809"/>
        <v>0</v>
      </c>
      <c r="S670" s="393"/>
    </row>
    <row r="671" spans="1:19" s="49" customFormat="1" x14ac:dyDescent="0.35">
      <c r="A671" s="328"/>
      <c r="B671" s="273" t="s">
        <v>11</v>
      </c>
      <c r="C671" s="273"/>
      <c r="D671" s="291"/>
      <c r="E671" s="291"/>
      <c r="F671" s="291"/>
      <c r="G671" s="291"/>
      <c r="H671" s="17"/>
      <c r="I671" s="291"/>
      <c r="J671" s="172" t="e">
        <f t="shared" si="830"/>
        <v>#DIV/0!</v>
      </c>
      <c r="K671" s="291"/>
      <c r="L671" s="163" t="e">
        <f t="shared" si="831"/>
        <v>#DIV/0!</v>
      </c>
      <c r="M671" s="163" t="e">
        <f t="shared" si="829"/>
        <v>#DIV/0!</v>
      </c>
      <c r="N671" s="291"/>
      <c r="O671" s="291">
        <f t="shared" si="807"/>
        <v>0</v>
      </c>
      <c r="P671" s="163" t="e">
        <f t="shared" si="808"/>
        <v>#DIV/0!</v>
      </c>
      <c r="Q671" s="17" t="e">
        <f>D671+H671-N671-#REF!</f>
        <v>#REF!</v>
      </c>
      <c r="R671" s="17">
        <f t="shared" si="809"/>
        <v>0</v>
      </c>
      <c r="S671" s="394"/>
    </row>
    <row r="672" spans="1:19" s="52" customFormat="1" ht="180" customHeight="1" x14ac:dyDescent="0.35">
      <c r="A672" s="336" t="s">
        <v>127</v>
      </c>
      <c r="B672" s="335" t="s">
        <v>132</v>
      </c>
      <c r="C672" s="223"/>
      <c r="D672" s="51">
        <f t="shared" ref="D672:I672" si="832">SUM(D673:D677)</f>
        <v>0</v>
      </c>
      <c r="E672" s="51">
        <f t="shared" si="832"/>
        <v>0</v>
      </c>
      <c r="F672" s="51">
        <f t="shared" si="832"/>
        <v>0</v>
      </c>
      <c r="G672" s="51">
        <f t="shared" si="832"/>
        <v>10000</v>
      </c>
      <c r="H672" s="51">
        <f t="shared" si="832"/>
        <v>10000</v>
      </c>
      <c r="I672" s="51">
        <f t="shared" si="832"/>
        <v>10000</v>
      </c>
      <c r="J672" s="306">
        <f>I672/H672</f>
        <v>1</v>
      </c>
      <c r="K672" s="51">
        <f>SUM(K673:K677)</f>
        <v>7318.5</v>
      </c>
      <c r="L672" s="218">
        <f>K672/H672</f>
        <v>0.73</v>
      </c>
      <c r="M672" s="164">
        <f>K672/I672</f>
        <v>0.73</v>
      </c>
      <c r="N672" s="51">
        <f>SUM(N673:N677)</f>
        <v>10000</v>
      </c>
      <c r="O672" s="51">
        <f t="shared" si="807"/>
        <v>0</v>
      </c>
      <c r="P672" s="218">
        <f t="shared" si="808"/>
        <v>1</v>
      </c>
      <c r="Q672" s="51" t="e">
        <f>D672+H672-N672-#REF!</f>
        <v>#REF!</v>
      </c>
      <c r="R672" s="51">
        <f t="shared" si="809"/>
        <v>2681.5</v>
      </c>
      <c r="S672" s="451" t="s">
        <v>441</v>
      </c>
    </row>
    <row r="673" spans="1:19" s="49" customFormat="1" ht="37.5" customHeight="1" x14ac:dyDescent="0.35">
      <c r="A673" s="325"/>
      <c r="B673" s="273" t="s">
        <v>10</v>
      </c>
      <c r="C673" s="273"/>
      <c r="D673" s="291"/>
      <c r="E673" s="291"/>
      <c r="F673" s="291"/>
      <c r="G673" s="291"/>
      <c r="H673" s="17"/>
      <c r="I673" s="291"/>
      <c r="J673" s="172" t="e">
        <f t="shared" ref="J673:J677" si="833">I673/H673</f>
        <v>#DIV/0!</v>
      </c>
      <c r="K673" s="291"/>
      <c r="L673" s="163" t="e">
        <f t="shared" ref="L673:L677" si="834">K673/H673</f>
        <v>#DIV/0!</v>
      </c>
      <c r="M673" s="163" t="e">
        <f t="shared" ref="M673:M677" si="835">K673/I673</f>
        <v>#DIV/0!</v>
      </c>
      <c r="N673" s="291"/>
      <c r="O673" s="291">
        <f t="shared" si="807"/>
        <v>0</v>
      </c>
      <c r="P673" s="163" t="e">
        <f t="shared" si="808"/>
        <v>#DIV/0!</v>
      </c>
      <c r="Q673" s="17" t="e">
        <f>D673+H673-N673-#REF!</f>
        <v>#REF!</v>
      </c>
      <c r="R673" s="291">
        <f t="shared" si="809"/>
        <v>0</v>
      </c>
      <c r="S673" s="451"/>
    </row>
    <row r="674" spans="1:19" s="49" customFormat="1" ht="37.5" customHeight="1" x14ac:dyDescent="0.35">
      <c r="A674" s="325"/>
      <c r="B674" s="273" t="s">
        <v>8</v>
      </c>
      <c r="C674" s="273"/>
      <c r="D674" s="291"/>
      <c r="E674" s="291"/>
      <c r="F674" s="291"/>
      <c r="G674" s="291">
        <v>10000</v>
      </c>
      <c r="H674" s="291">
        <v>10000</v>
      </c>
      <c r="I674" s="291">
        <v>10000</v>
      </c>
      <c r="J674" s="173">
        <f t="shared" si="833"/>
        <v>1</v>
      </c>
      <c r="K674" s="291">
        <v>7318.5</v>
      </c>
      <c r="L674" s="164">
        <f t="shared" si="834"/>
        <v>0.73</v>
      </c>
      <c r="M674" s="164">
        <f t="shared" si="835"/>
        <v>0.73</v>
      </c>
      <c r="N674" s="291">
        <f>H674</f>
        <v>10000</v>
      </c>
      <c r="O674" s="291">
        <f t="shared" si="807"/>
        <v>0</v>
      </c>
      <c r="P674" s="164">
        <f t="shared" si="808"/>
        <v>1</v>
      </c>
      <c r="Q674" s="17" t="e">
        <f>D674+H674-N674-#REF!</f>
        <v>#REF!</v>
      </c>
      <c r="R674" s="291">
        <f t="shared" si="809"/>
        <v>2681.5</v>
      </c>
      <c r="S674" s="451"/>
    </row>
    <row r="675" spans="1:19" s="49" customFormat="1" ht="37.5" customHeight="1" x14ac:dyDescent="0.35">
      <c r="A675" s="325"/>
      <c r="B675" s="273" t="s">
        <v>21</v>
      </c>
      <c r="C675" s="273"/>
      <c r="D675" s="291"/>
      <c r="E675" s="291"/>
      <c r="F675" s="291"/>
      <c r="G675" s="291"/>
      <c r="H675" s="291"/>
      <c r="I675" s="291"/>
      <c r="J675" s="172" t="e">
        <f t="shared" si="833"/>
        <v>#DIV/0!</v>
      </c>
      <c r="K675" s="291"/>
      <c r="L675" s="163" t="e">
        <f t="shared" si="834"/>
        <v>#DIV/0!</v>
      </c>
      <c r="M675" s="163" t="e">
        <f t="shared" si="835"/>
        <v>#DIV/0!</v>
      </c>
      <c r="N675" s="291"/>
      <c r="O675" s="291">
        <f t="shared" si="807"/>
        <v>0</v>
      </c>
      <c r="P675" s="163" t="e">
        <f t="shared" si="808"/>
        <v>#DIV/0!</v>
      </c>
      <c r="Q675" s="17" t="e">
        <f>D675+H675-N675-#REF!</f>
        <v>#REF!</v>
      </c>
      <c r="R675" s="291">
        <f t="shared" si="809"/>
        <v>0</v>
      </c>
      <c r="S675" s="451"/>
    </row>
    <row r="676" spans="1:19" s="49" customFormat="1" ht="37.5" customHeight="1" x14ac:dyDescent="0.35">
      <c r="A676" s="325"/>
      <c r="B676" s="273" t="s">
        <v>24</v>
      </c>
      <c r="C676" s="273"/>
      <c r="D676" s="291"/>
      <c r="E676" s="291"/>
      <c r="F676" s="291"/>
      <c r="G676" s="291"/>
      <c r="H676" s="291"/>
      <c r="I676" s="291"/>
      <c r="J676" s="172" t="e">
        <f t="shared" si="833"/>
        <v>#DIV/0!</v>
      </c>
      <c r="K676" s="291"/>
      <c r="L676" s="163" t="e">
        <f t="shared" si="834"/>
        <v>#DIV/0!</v>
      </c>
      <c r="M676" s="163" t="e">
        <f t="shared" si="835"/>
        <v>#DIV/0!</v>
      </c>
      <c r="N676" s="291"/>
      <c r="O676" s="291">
        <f t="shared" si="807"/>
        <v>0</v>
      </c>
      <c r="P676" s="163" t="e">
        <f t="shared" si="808"/>
        <v>#DIV/0!</v>
      </c>
      <c r="Q676" s="17" t="e">
        <f>D676+H676-N676-#REF!</f>
        <v>#REF!</v>
      </c>
      <c r="R676" s="17">
        <f t="shared" si="809"/>
        <v>0</v>
      </c>
      <c r="S676" s="451"/>
    </row>
    <row r="677" spans="1:19" s="49" customFormat="1" ht="37.5" customHeight="1" x14ac:dyDescent="0.35">
      <c r="A677" s="328"/>
      <c r="B677" s="273" t="s">
        <v>11</v>
      </c>
      <c r="C677" s="273"/>
      <c r="D677" s="291"/>
      <c r="E677" s="291"/>
      <c r="F677" s="291"/>
      <c r="G677" s="291"/>
      <c r="H677" s="17"/>
      <c r="I677" s="291"/>
      <c r="J677" s="172" t="e">
        <f t="shared" si="833"/>
        <v>#DIV/0!</v>
      </c>
      <c r="K677" s="291"/>
      <c r="L677" s="163" t="e">
        <f t="shared" si="834"/>
        <v>#DIV/0!</v>
      </c>
      <c r="M677" s="163" t="e">
        <f t="shared" si="835"/>
        <v>#DIV/0!</v>
      </c>
      <c r="N677" s="291"/>
      <c r="O677" s="291">
        <f t="shared" si="807"/>
        <v>0</v>
      </c>
      <c r="P677" s="163" t="e">
        <f t="shared" si="808"/>
        <v>#DIV/0!</v>
      </c>
      <c r="Q677" s="17" t="e">
        <f>D677+H677-N677-#REF!</f>
        <v>#REF!</v>
      </c>
      <c r="R677" s="17">
        <f t="shared" si="809"/>
        <v>0</v>
      </c>
      <c r="S677" s="451"/>
    </row>
    <row r="678" spans="1:19" s="52" customFormat="1" ht="98.25" customHeight="1" x14ac:dyDescent="0.35">
      <c r="A678" s="175" t="s">
        <v>128</v>
      </c>
      <c r="B678" s="161" t="s">
        <v>87</v>
      </c>
      <c r="C678" s="191" t="s">
        <v>17</v>
      </c>
      <c r="D678" s="50">
        <f t="shared" ref="D678:H678" si="836">SUM(D679:D683)</f>
        <v>0</v>
      </c>
      <c r="E678" s="50">
        <f t="shared" si="836"/>
        <v>0</v>
      </c>
      <c r="F678" s="50">
        <f t="shared" si="836"/>
        <v>0</v>
      </c>
      <c r="G678" s="50">
        <f t="shared" si="836"/>
        <v>15508.57</v>
      </c>
      <c r="H678" s="50">
        <f t="shared" si="836"/>
        <v>15508.57</v>
      </c>
      <c r="I678" s="50">
        <f t="shared" ref="I678:K678" si="837">SUM(I679:I683)</f>
        <v>7358.29</v>
      </c>
      <c r="J678" s="170">
        <f>I678/H678</f>
        <v>0.47</v>
      </c>
      <c r="K678" s="50">
        <f t="shared" si="837"/>
        <v>7358.29</v>
      </c>
      <c r="L678" s="162">
        <f>K678/H678</f>
        <v>0.47</v>
      </c>
      <c r="M678" s="220">
        <f t="shared" ref="M678:M683" si="838">K678/I678</f>
        <v>1</v>
      </c>
      <c r="N678" s="50">
        <f t="shared" ref="N678:O678" si="839">SUM(N679:N683)</f>
        <v>14716.56</v>
      </c>
      <c r="O678" s="50">
        <f t="shared" si="839"/>
        <v>792.01</v>
      </c>
      <c r="P678" s="162">
        <f t="shared" si="808"/>
        <v>0.95</v>
      </c>
      <c r="Q678" s="51" t="e">
        <f>D678+H678-N678-#REF!</f>
        <v>#REF!</v>
      </c>
      <c r="R678" s="50">
        <f t="shared" si="809"/>
        <v>0</v>
      </c>
      <c r="S678" s="407"/>
    </row>
    <row r="679" spans="1:19" s="49" customFormat="1" ht="33.75" customHeight="1" x14ac:dyDescent="0.35">
      <c r="A679" s="176"/>
      <c r="B679" s="273" t="s">
        <v>10</v>
      </c>
      <c r="C679" s="273"/>
      <c r="D679" s="291"/>
      <c r="E679" s="291"/>
      <c r="F679" s="291"/>
      <c r="G679" s="291">
        <f t="shared" ref="G679:I683" si="840">G685+G691</f>
        <v>0</v>
      </c>
      <c r="H679" s="291">
        <f t="shared" si="840"/>
        <v>0</v>
      </c>
      <c r="I679" s="291">
        <f t="shared" ref="I679:K679" si="841">I685+I691</f>
        <v>0</v>
      </c>
      <c r="J679" s="172" t="e">
        <f t="shared" ref="J679:J683" si="842">I679/H679</f>
        <v>#DIV/0!</v>
      </c>
      <c r="K679" s="291">
        <f t="shared" si="841"/>
        <v>0</v>
      </c>
      <c r="L679" s="163" t="e">
        <f t="shared" ref="L679:L683" si="843">K679/H679</f>
        <v>#DIV/0!</v>
      </c>
      <c r="M679" s="163" t="e">
        <f t="shared" si="838"/>
        <v>#DIV/0!</v>
      </c>
      <c r="N679" s="51">
        <f t="shared" ref="N679:O679" si="844">N685+N691</f>
        <v>0</v>
      </c>
      <c r="O679" s="51">
        <f t="shared" si="844"/>
        <v>0</v>
      </c>
      <c r="P679" s="163" t="e">
        <f t="shared" si="808"/>
        <v>#DIV/0!</v>
      </c>
      <c r="Q679" s="17" t="e">
        <f>D679+H679-N679-#REF!</f>
        <v>#REF!</v>
      </c>
      <c r="R679" s="291">
        <f t="shared" si="809"/>
        <v>0</v>
      </c>
      <c r="S679" s="408"/>
    </row>
    <row r="680" spans="1:19" s="49" customFormat="1" ht="33.75" customHeight="1" x14ac:dyDescent="0.35">
      <c r="A680" s="176"/>
      <c r="B680" s="273" t="s">
        <v>8</v>
      </c>
      <c r="C680" s="273"/>
      <c r="D680" s="291"/>
      <c r="E680" s="291"/>
      <c r="F680" s="291"/>
      <c r="G680" s="291">
        <f t="shared" si="840"/>
        <v>13245</v>
      </c>
      <c r="H680" s="291">
        <f t="shared" si="840"/>
        <v>13245</v>
      </c>
      <c r="I680" s="291">
        <f t="shared" ref="I680:K680" si="845">I686+I692</f>
        <v>7100.22</v>
      </c>
      <c r="J680" s="173">
        <f t="shared" si="842"/>
        <v>0.54</v>
      </c>
      <c r="K680" s="291">
        <f t="shared" si="845"/>
        <v>7100.22</v>
      </c>
      <c r="L680" s="164">
        <f t="shared" si="843"/>
        <v>0.54</v>
      </c>
      <c r="M680" s="164">
        <f t="shared" si="838"/>
        <v>1</v>
      </c>
      <c r="N680" s="51">
        <f>N686+N692</f>
        <v>13244.9</v>
      </c>
      <c r="O680" s="51">
        <f>O686+O692</f>
        <v>0.1</v>
      </c>
      <c r="P680" s="164">
        <f t="shared" si="808"/>
        <v>1</v>
      </c>
      <c r="Q680" s="17" t="e">
        <f>D680+H680-N680-#REF!</f>
        <v>#REF!</v>
      </c>
      <c r="R680" s="291">
        <f t="shared" si="809"/>
        <v>0</v>
      </c>
      <c r="S680" s="408"/>
    </row>
    <row r="681" spans="1:19" s="49" customFormat="1" ht="33.75" customHeight="1" x14ac:dyDescent="0.35">
      <c r="A681" s="176"/>
      <c r="B681" s="273" t="s">
        <v>21</v>
      </c>
      <c r="C681" s="273"/>
      <c r="D681" s="291"/>
      <c r="E681" s="291"/>
      <c r="F681" s="291"/>
      <c r="G681" s="291">
        <f t="shared" si="840"/>
        <v>2263.5700000000002</v>
      </c>
      <c r="H681" s="291">
        <f t="shared" si="840"/>
        <v>2263.5700000000002</v>
      </c>
      <c r="I681" s="291">
        <f t="shared" ref="I681:K681" si="846">I687+I693</f>
        <v>258.07</v>
      </c>
      <c r="J681" s="173">
        <f t="shared" si="842"/>
        <v>0.11</v>
      </c>
      <c r="K681" s="291">
        <f t="shared" si="846"/>
        <v>258.07</v>
      </c>
      <c r="L681" s="164">
        <f t="shared" si="843"/>
        <v>0.11</v>
      </c>
      <c r="M681" s="164">
        <f t="shared" si="838"/>
        <v>1</v>
      </c>
      <c r="N681" s="51">
        <f t="shared" ref="N681:O681" si="847">N687+N693</f>
        <v>1471.66</v>
      </c>
      <c r="O681" s="51">
        <f t="shared" si="847"/>
        <v>791.91</v>
      </c>
      <c r="P681" s="164">
        <f t="shared" si="808"/>
        <v>0.65</v>
      </c>
      <c r="Q681" s="17" t="e">
        <f>D681+H681-N681-#REF!</f>
        <v>#REF!</v>
      </c>
      <c r="R681" s="291">
        <f t="shared" si="809"/>
        <v>0</v>
      </c>
      <c r="S681" s="408"/>
    </row>
    <row r="682" spans="1:19" s="49" customFormat="1" ht="33.75" customHeight="1" x14ac:dyDescent="0.35">
      <c r="A682" s="176"/>
      <c r="B682" s="273" t="s">
        <v>24</v>
      </c>
      <c r="C682" s="273"/>
      <c r="D682" s="291"/>
      <c r="E682" s="291"/>
      <c r="F682" s="291"/>
      <c r="G682" s="291">
        <f t="shared" si="840"/>
        <v>0</v>
      </c>
      <c r="H682" s="291">
        <f t="shared" si="840"/>
        <v>0</v>
      </c>
      <c r="I682" s="291">
        <f t="shared" ref="I682:K682" si="848">I688+I694</f>
        <v>0</v>
      </c>
      <c r="J682" s="172" t="e">
        <f t="shared" si="842"/>
        <v>#DIV/0!</v>
      </c>
      <c r="K682" s="167">
        <f t="shared" si="848"/>
        <v>0</v>
      </c>
      <c r="L682" s="163" t="e">
        <f t="shared" si="843"/>
        <v>#DIV/0!</v>
      </c>
      <c r="M682" s="163" t="e">
        <f t="shared" si="838"/>
        <v>#DIV/0!</v>
      </c>
      <c r="N682" s="51">
        <f t="shared" ref="N682:O682" si="849">N688+N694</f>
        <v>0</v>
      </c>
      <c r="O682" s="51">
        <f t="shared" si="849"/>
        <v>0</v>
      </c>
      <c r="P682" s="163" t="e">
        <f t="shared" si="808"/>
        <v>#DIV/0!</v>
      </c>
      <c r="Q682" s="17" t="e">
        <f>D682+H682-N682-#REF!</f>
        <v>#REF!</v>
      </c>
      <c r="R682" s="17">
        <f t="shared" si="809"/>
        <v>0</v>
      </c>
      <c r="S682" s="408"/>
    </row>
    <row r="683" spans="1:19" s="49" customFormat="1" ht="33.75" customHeight="1" x14ac:dyDescent="0.35">
      <c r="A683" s="177"/>
      <c r="B683" s="273" t="s">
        <v>11</v>
      </c>
      <c r="C683" s="273"/>
      <c r="D683" s="291"/>
      <c r="E683" s="291"/>
      <c r="F683" s="291"/>
      <c r="G683" s="291">
        <f t="shared" si="840"/>
        <v>0</v>
      </c>
      <c r="H683" s="291">
        <f t="shared" si="840"/>
        <v>0</v>
      </c>
      <c r="I683" s="291">
        <f t="shared" si="840"/>
        <v>0</v>
      </c>
      <c r="J683" s="172" t="e">
        <f t="shared" si="842"/>
        <v>#DIV/0!</v>
      </c>
      <c r="K683" s="291">
        <f>K689+K695</f>
        <v>0</v>
      </c>
      <c r="L683" s="163" t="e">
        <f t="shared" si="843"/>
        <v>#DIV/0!</v>
      </c>
      <c r="M683" s="163" t="e">
        <f t="shared" si="838"/>
        <v>#DIV/0!</v>
      </c>
      <c r="N683" s="51">
        <f t="shared" ref="N683:O683" si="850">N689+N695</f>
        <v>0</v>
      </c>
      <c r="O683" s="51">
        <f t="shared" si="850"/>
        <v>0</v>
      </c>
      <c r="P683" s="163" t="e">
        <f t="shared" si="808"/>
        <v>#DIV/0!</v>
      </c>
      <c r="Q683" s="17" t="e">
        <f>D683+H683-N683-#REF!</f>
        <v>#REF!</v>
      </c>
      <c r="R683" s="17">
        <f t="shared" si="809"/>
        <v>0</v>
      </c>
      <c r="S683" s="409"/>
    </row>
    <row r="684" spans="1:19" s="52" customFormat="1" ht="159" customHeight="1" x14ac:dyDescent="0.35">
      <c r="A684" s="336" t="s">
        <v>129</v>
      </c>
      <c r="B684" s="335" t="s">
        <v>276</v>
      </c>
      <c r="C684" s="223"/>
      <c r="D684" s="51">
        <f t="shared" ref="D684:I684" si="851">SUM(D685:D689)</f>
        <v>0</v>
      </c>
      <c r="E684" s="51">
        <f t="shared" si="851"/>
        <v>0</v>
      </c>
      <c r="F684" s="51">
        <f t="shared" si="851"/>
        <v>0</v>
      </c>
      <c r="G684" s="51">
        <f t="shared" si="851"/>
        <v>9491.91</v>
      </c>
      <c r="H684" s="51">
        <f t="shared" si="851"/>
        <v>9491.91</v>
      </c>
      <c r="I684" s="51">
        <f t="shared" si="851"/>
        <v>4350</v>
      </c>
      <c r="J684" s="306">
        <f>I684/H684</f>
        <v>0.46</v>
      </c>
      <c r="K684" s="51">
        <f>SUM(K685:K689)</f>
        <v>4350</v>
      </c>
      <c r="L684" s="218">
        <f>K684/H684</f>
        <v>0.46</v>
      </c>
      <c r="M684" s="164">
        <f t="shared" si="774"/>
        <v>1</v>
      </c>
      <c r="N684" s="51">
        <f>SUM(N685:N689)</f>
        <v>8700</v>
      </c>
      <c r="O684" s="51">
        <f t="shared" si="807"/>
        <v>791.91</v>
      </c>
      <c r="P684" s="218">
        <f t="shared" si="808"/>
        <v>0.92</v>
      </c>
      <c r="Q684" s="316" t="e">
        <f>D684+H684-N684-#REF!</f>
        <v>#REF!</v>
      </c>
      <c r="R684" s="51">
        <f t="shared" si="809"/>
        <v>0</v>
      </c>
      <c r="S684" s="450" t="s">
        <v>462</v>
      </c>
    </row>
    <row r="685" spans="1:19" s="49" customFormat="1" ht="31.5" customHeight="1" x14ac:dyDescent="0.35">
      <c r="A685" s="325"/>
      <c r="B685" s="273" t="s">
        <v>10</v>
      </c>
      <c r="C685" s="273"/>
      <c r="D685" s="291"/>
      <c r="E685" s="291"/>
      <c r="F685" s="291"/>
      <c r="G685" s="291"/>
      <c r="H685" s="17"/>
      <c r="I685" s="291"/>
      <c r="J685" s="172" t="e">
        <f t="shared" ref="J685:J689" si="852">I685/H685</f>
        <v>#DIV/0!</v>
      </c>
      <c r="K685" s="291"/>
      <c r="L685" s="163" t="e">
        <f t="shared" ref="L685:L689" si="853">K685/H685</f>
        <v>#DIV/0!</v>
      </c>
      <c r="M685" s="163" t="e">
        <f t="shared" si="774"/>
        <v>#DIV/0!</v>
      </c>
      <c r="N685" s="51"/>
      <c r="O685" s="291">
        <f t="shared" si="807"/>
        <v>0</v>
      </c>
      <c r="P685" s="163" t="e">
        <f t="shared" si="808"/>
        <v>#DIV/0!</v>
      </c>
      <c r="Q685" s="17" t="e">
        <f>D685+H685-N685-#REF!</f>
        <v>#REF!</v>
      </c>
      <c r="R685" s="291">
        <f t="shared" si="809"/>
        <v>0</v>
      </c>
      <c r="S685" s="414"/>
    </row>
    <row r="686" spans="1:19" s="49" customFormat="1" ht="31.5" customHeight="1" x14ac:dyDescent="0.35">
      <c r="A686" s="325"/>
      <c r="B686" s="273" t="s">
        <v>8</v>
      </c>
      <c r="C686" s="273"/>
      <c r="D686" s="291"/>
      <c r="E686" s="291"/>
      <c r="F686" s="291"/>
      <c r="G686" s="291">
        <v>7830</v>
      </c>
      <c r="H686" s="291">
        <v>7830</v>
      </c>
      <c r="I686" s="291">
        <v>4195.2700000000004</v>
      </c>
      <c r="J686" s="173">
        <f t="shared" si="852"/>
        <v>0.54</v>
      </c>
      <c r="K686" s="291">
        <v>4195.2700000000004</v>
      </c>
      <c r="L686" s="164">
        <f t="shared" si="853"/>
        <v>0.54</v>
      </c>
      <c r="M686" s="164">
        <f t="shared" si="774"/>
        <v>1</v>
      </c>
      <c r="N686" s="51">
        <v>7830</v>
      </c>
      <c r="O686" s="291">
        <f>H686-N686</f>
        <v>0</v>
      </c>
      <c r="P686" s="164">
        <f t="shared" si="808"/>
        <v>1</v>
      </c>
      <c r="Q686" s="17" t="e">
        <f>D686+H686-N686-#REF!</f>
        <v>#REF!</v>
      </c>
      <c r="R686" s="291">
        <f t="shared" si="809"/>
        <v>0</v>
      </c>
      <c r="S686" s="414"/>
    </row>
    <row r="687" spans="1:19" s="49" customFormat="1" ht="31.5" customHeight="1" x14ac:dyDescent="0.35">
      <c r="A687" s="325"/>
      <c r="B687" s="273" t="s">
        <v>21</v>
      </c>
      <c r="C687" s="273"/>
      <c r="D687" s="291"/>
      <c r="E687" s="291"/>
      <c r="F687" s="291"/>
      <c r="G687" s="291">
        <v>1661.91</v>
      </c>
      <c r="H687" s="291">
        <v>1661.91</v>
      </c>
      <c r="I687" s="291">
        <v>154.72999999999999</v>
      </c>
      <c r="J687" s="173">
        <f t="shared" si="852"/>
        <v>0.09</v>
      </c>
      <c r="K687" s="291">
        <v>154.72999999999999</v>
      </c>
      <c r="L687" s="164">
        <f t="shared" si="853"/>
        <v>0.09</v>
      </c>
      <c r="M687" s="164">
        <f t="shared" si="774"/>
        <v>1</v>
      </c>
      <c r="N687" s="51">
        <v>870</v>
      </c>
      <c r="O687" s="291">
        <f t="shared" si="807"/>
        <v>791.91</v>
      </c>
      <c r="P687" s="164">
        <f t="shared" si="808"/>
        <v>0.52</v>
      </c>
      <c r="Q687" s="17" t="e">
        <f>D687+H687-N687-#REF!</f>
        <v>#REF!</v>
      </c>
      <c r="R687" s="291">
        <f t="shared" si="809"/>
        <v>0</v>
      </c>
      <c r="S687" s="414"/>
    </row>
    <row r="688" spans="1:19" s="49" customFormat="1" ht="31.5" customHeight="1" x14ac:dyDescent="0.35">
      <c r="A688" s="325"/>
      <c r="B688" s="273" t="s">
        <v>24</v>
      </c>
      <c r="C688" s="273"/>
      <c r="D688" s="291"/>
      <c r="E688" s="291"/>
      <c r="F688" s="291"/>
      <c r="G688" s="291"/>
      <c r="H688" s="291"/>
      <c r="I688" s="291"/>
      <c r="J688" s="172" t="e">
        <f t="shared" si="852"/>
        <v>#DIV/0!</v>
      </c>
      <c r="K688" s="167"/>
      <c r="L688" s="163" t="e">
        <f t="shared" si="853"/>
        <v>#DIV/0!</v>
      </c>
      <c r="M688" s="163" t="e">
        <f t="shared" si="774"/>
        <v>#DIV/0!</v>
      </c>
      <c r="N688" s="167"/>
      <c r="O688" s="167">
        <f t="shared" si="807"/>
        <v>0</v>
      </c>
      <c r="P688" s="163" t="e">
        <f>N688/H688</f>
        <v>#DIV/0!</v>
      </c>
      <c r="Q688" s="17" t="e">
        <f>D688+H688-N688-#REF!</f>
        <v>#REF!</v>
      </c>
      <c r="R688" s="17">
        <f t="shared" si="809"/>
        <v>0</v>
      </c>
      <c r="S688" s="414"/>
    </row>
    <row r="689" spans="1:19" s="49" customFormat="1" ht="31.5" customHeight="1" x14ac:dyDescent="0.35">
      <c r="A689" s="328"/>
      <c r="B689" s="273" t="s">
        <v>11</v>
      </c>
      <c r="C689" s="273"/>
      <c r="D689" s="291"/>
      <c r="E689" s="291"/>
      <c r="F689" s="291"/>
      <c r="G689" s="291"/>
      <c r="H689" s="17"/>
      <c r="I689" s="291"/>
      <c r="J689" s="172" t="e">
        <f t="shared" si="852"/>
        <v>#DIV/0!</v>
      </c>
      <c r="K689" s="291"/>
      <c r="L689" s="163" t="e">
        <f t="shared" si="853"/>
        <v>#DIV/0!</v>
      </c>
      <c r="M689" s="163" t="e">
        <f t="shared" si="774"/>
        <v>#DIV/0!</v>
      </c>
      <c r="N689" s="51"/>
      <c r="O689" s="291">
        <f t="shared" si="807"/>
        <v>0</v>
      </c>
      <c r="P689" s="163" t="e">
        <f t="shared" si="808"/>
        <v>#DIV/0!</v>
      </c>
      <c r="Q689" s="17" t="e">
        <f>D689+H689-N689-#REF!</f>
        <v>#REF!</v>
      </c>
      <c r="R689" s="17">
        <f t="shared" si="809"/>
        <v>0</v>
      </c>
      <c r="S689" s="415"/>
    </row>
    <row r="690" spans="1:19" s="52" customFormat="1" ht="93" x14ac:dyDescent="0.35">
      <c r="A690" s="336" t="s">
        <v>130</v>
      </c>
      <c r="B690" s="335" t="s">
        <v>88</v>
      </c>
      <c r="C690" s="223"/>
      <c r="D690" s="51">
        <f t="shared" ref="D690:I690" si="854">SUM(D691:D695)</f>
        <v>0</v>
      </c>
      <c r="E690" s="51">
        <f t="shared" si="854"/>
        <v>0</v>
      </c>
      <c r="F690" s="51">
        <f t="shared" si="854"/>
        <v>0</v>
      </c>
      <c r="G690" s="51">
        <f t="shared" si="854"/>
        <v>6016.66</v>
      </c>
      <c r="H690" s="51">
        <f t="shared" si="854"/>
        <v>6016.66</v>
      </c>
      <c r="I690" s="51">
        <f t="shared" si="854"/>
        <v>3008.29</v>
      </c>
      <c r="J690" s="306">
        <f>I690/H690</f>
        <v>0.5</v>
      </c>
      <c r="K690" s="51">
        <f>SUM(K691:K695)</f>
        <v>3008.29</v>
      </c>
      <c r="L690" s="218">
        <f>K690/H690</f>
        <v>0.5</v>
      </c>
      <c r="M690" s="218">
        <f>K690/I690</f>
        <v>1</v>
      </c>
      <c r="N690" s="51">
        <f>SUM(N691:N695)</f>
        <v>6016.56</v>
      </c>
      <c r="O690" s="51">
        <f t="shared" si="807"/>
        <v>0.1</v>
      </c>
      <c r="P690" s="218">
        <f t="shared" si="808"/>
        <v>1</v>
      </c>
      <c r="Q690" s="316" t="e">
        <f>D690+H690-N690-#REF!</f>
        <v>#REF!</v>
      </c>
      <c r="R690" s="51">
        <f t="shared" si="809"/>
        <v>0</v>
      </c>
      <c r="S690" s="450" t="s">
        <v>463</v>
      </c>
    </row>
    <row r="691" spans="1:19" s="49" customFormat="1" x14ac:dyDescent="0.35">
      <c r="A691" s="313"/>
      <c r="B691" s="273" t="s">
        <v>10</v>
      </c>
      <c r="C691" s="273"/>
      <c r="D691" s="291"/>
      <c r="E691" s="291"/>
      <c r="F691" s="291"/>
      <c r="G691" s="291"/>
      <c r="H691" s="17"/>
      <c r="I691" s="291"/>
      <c r="J691" s="172" t="e">
        <f t="shared" ref="J691:J695" si="855">I691/H691</f>
        <v>#DIV/0!</v>
      </c>
      <c r="K691" s="291"/>
      <c r="L691" s="163" t="e">
        <f t="shared" ref="L691:L695" si="856">K691/H691</f>
        <v>#DIV/0!</v>
      </c>
      <c r="M691" s="163" t="e">
        <f t="shared" si="774"/>
        <v>#DIV/0!</v>
      </c>
      <c r="N691" s="51"/>
      <c r="O691" s="291">
        <f t="shared" si="807"/>
        <v>0</v>
      </c>
      <c r="P691" s="163" t="e">
        <f t="shared" si="808"/>
        <v>#DIV/0!</v>
      </c>
      <c r="Q691" s="17" t="e">
        <f>D691+H691-N691-#REF!</f>
        <v>#REF!</v>
      </c>
      <c r="R691" s="291">
        <f t="shared" si="809"/>
        <v>0</v>
      </c>
      <c r="S691" s="414"/>
    </row>
    <row r="692" spans="1:19" s="49" customFormat="1" x14ac:dyDescent="0.35">
      <c r="A692" s="313"/>
      <c r="B692" s="273" t="s">
        <v>8</v>
      </c>
      <c r="C692" s="273"/>
      <c r="D692" s="291"/>
      <c r="E692" s="291"/>
      <c r="F692" s="291"/>
      <c r="G692" s="291">
        <v>5415</v>
      </c>
      <c r="H692" s="291">
        <v>5415</v>
      </c>
      <c r="I692" s="291">
        <v>2904.95</v>
      </c>
      <c r="J692" s="173">
        <f t="shared" si="855"/>
        <v>0.54</v>
      </c>
      <c r="K692" s="291">
        <v>2904.95</v>
      </c>
      <c r="L692" s="164">
        <f t="shared" si="856"/>
        <v>0.54</v>
      </c>
      <c r="M692" s="164">
        <f t="shared" si="774"/>
        <v>1</v>
      </c>
      <c r="N692" s="51">
        <v>5414.9</v>
      </c>
      <c r="O692" s="291">
        <f t="shared" si="807"/>
        <v>0.1</v>
      </c>
      <c r="P692" s="164">
        <f t="shared" si="808"/>
        <v>1</v>
      </c>
      <c r="Q692" s="17" t="e">
        <f>D692+H692-N692-#REF!</f>
        <v>#REF!</v>
      </c>
      <c r="R692" s="291">
        <f t="shared" si="809"/>
        <v>0</v>
      </c>
      <c r="S692" s="414"/>
    </row>
    <row r="693" spans="1:19" s="49" customFormat="1" x14ac:dyDescent="0.35">
      <c r="A693" s="313"/>
      <c r="B693" s="273" t="s">
        <v>21</v>
      </c>
      <c r="C693" s="273"/>
      <c r="D693" s="291"/>
      <c r="E693" s="291"/>
      <c r="F693" s="291"/>
      <c r="G693" s="291">
        <v>601.66</v>
      </c>
      <c r="H693" s="291">
        <v>601.66</v>
      </c>
      <c r="I693" s="291">
        <v>103.34</v>
      </c>
      <c r="J693" s="173">
        <f t="shared" si="855"/>
        <v>0.17</v>
      </c>
      <c r="K693" s="291">
        <v>103.34</v>
      </c>
      <c r="L693" s="164">
        <f t="shared" si="856"/>
        <v>0.17</v>
      </c>
      <c r="M693" s="164">
        <f t="shared" si="774"/>
        <v>1</v>
      </c>
      <c r="N693" s="51">
        <v>601.66</v>
      </c>
      <c r="O693" s="291">
        <f t="shared" si="807"/>
        <v>0</v>
      </c>
      <c r="P693" s="164">
        <f t="shared" si="808"/>
        <v>1</v>
      </c>
      <c r="Q693" s="17" t="e">
        <f>D693+H693-N693-#REF!</f>
        <v>#REF!</v>
      </c>
      <c r="R693" s="291">
        <f t="shared" si="809"/>
        <v>0</v>
      </c>
      <c r="S693" s="414"/>
    </row>
    <row r="694" spans="1:19" s="49" customFormat="1" x14ac:dyDescent="0.35">
      <c r="A694" s="313"/>
      <c r="B694" s="273" t="s">
        <v>24</v>
      </c>
      <c r="C694" s="273"/>
      <c r="D694" s="291"/>
      <c r="E694" s="291"/>
      <c r="F694" s="291"/>
      <c r="G694" s="291"/>
      <c r="H694" s="291"/>
      <c r="I694" s="291"/>
      <c r="J694" s="172" t="e">
        <f t="shared" si="855"/>
        <v>#DIV/0!</v>
      </c>
      <c r="K694" s="167"/>
      <c r="L694" s="163" t="e">
        <f t="shared" si="856"/>
        <v>#DIV/0!</v>
      </c>
      <c r="M694" s="163" t="e">
        <f t="shared" si="774"/>
        <v>#DIV/0!</v>
      </c>
      <c r="N694" s="167"/>
      <c r="O694" s="167">
        <f t="shared" si="807"/>
        <v>0</v>
      </c>
      <c r="P694" s="163" t="e">
        <f t="shared" si="808"/>
        <v>#DIV/0!</v>
      </c>
      <c r="Q694" s="17" t="e">
        <f>D694+H694-N694-#REF!</f>
        <v>#REF!</v>
      </c>
      <c r="R694" s="17">
        <f t="shared" si="809"/>
        <v>0</v>
      </c>
      <c r="S694" s="414"/>
    </row>
    <row r="695" spans="1:19" s="49" customFormat="1" x14ac:dyDescent="0.35">
      <c r="A695" s="314"/>
      <c r="B695" s="273" t="s">
        <v>11</v>
      </c>
      <c r="C695" s="273"/>
      <c r="D695" s="291"/>
      <c r="E695" s="291"/>
      <c r="F695" s="291"/>
      <c r="G695" s="291"/>
      <c r="H695" s="17"/>
      <c r="I695" s="291"/>
      <c r="J695" s="172" t="e">
        <f t="shared" si="855"/>
        <v>#DIV/0!</v>
      </c>
      <c r="K695" s="291"/>
      <c r="L695" s="163" t="e">
        <f t="shared" si="856"/>
        <v>#DIV/0!</v>
      </c>
      <c r="M695" s="163" t="e">
        <f t="shared" si="774"/>
        <v>#DIV/0!</v>
      </c>
      <c r="N695" s="371"/>
      <c r="O695" s="291">
        <f t="shared" si="807"/>
        <v>0</v>
      </c>
      <c r="P695" s="163" t="e">
        <f t="shared" si="808"/>
        <v>#DIV/0!</v>
      </c>
      <c r="Q695" s="17" t="e">
        <f>D695+H695-N695-#REF!</f>
        <v>#REF!</v>
      </c>
      <c r="R695" s="17">
        <f t="shared" si="809"/>
        <v>0</v>
      </c>
      <c r="S695" s="415"/>
    </row>
    <row r="696" spans="1:19" s="248" customFormat="1" ht="46.5" x14ac:dyDescent="0.35">
      <c r="A696" s="168" t="s">
        <v>123</v>
      </c>
      <c r="B696" s="158" t="s">
        <v>122</v>
      </c>
      <c r="C696" s="158" t="s">
        <v>2</v>
      </c>
      <c r="D696" s="62" t="e">
        <f t="shared" ref="D696:I696" si="857">SUM(D697:D701)</f>
        <v>#REF!</v>
      </c>
      <c r="E696" s="62" t="e">
        <f t="shared" si="857"/>
        <v>#REF!</v>
      </c>
      <c r="F696" s="62" t="e">
        <f t="shared" si="857"/>
        <v>#REF!</v>
      </c>
      <c r="G696" s="62">
        <f t="shared" si="857"/>
        <v>144302.29999999999</v>
      </c>
      <c r="H696" s="62">
        <f t="shared" si="857"/>
        <v>144302.29999999999</v>
      </c>
      <c r="I696" s="62">
        <f t="shared" si="857"/>
        <v>140985.9</v>
      </c>
      <c r="J696" s="251">
        <f>I696/H696</f>
        <v>0.97699999999999998</v>
      </c>
      <c r="K696" s="62">
        <f t="shared" ref="K696" si="858">SUM(K697:K701)</f>
        <v>111836.26</v>
      </c>
      <c r="L696" s="204">
        <f t="shared" ref="L696:L701" si="859">K696/H696</f>
        <v>0.77500000000000002</v>
      </c>
      <c r="M696" s="205">
        <f>K696/I696</f>
        <v>0.79320000000000002</v>
      </c>
      <c r="N696" s="62">
        <f t="shared" ref="N696:O696" si="860">SUM(N697:N701)</f>
        <v>144302.29999999999</v>
      </c>
      <c r="O696" s="62">
        <f t="shared" si="860"/>
        <v>0</v>
      </c>
      <c r="P696" s="159">
        <f t="shared" si="808"/>
        <v>1</v>
      </c>
      <c r="Q696" s="62" t="e">
        <f>D696+H696-N696-#REF!</f>
        <v>#REF!</v>
      </c>
      <c r="R696" s="62">
        <f t="shared" si="809"/>
        <v>29149.64</v>
      </c>
      <c r="S696" s="151"/>
    </row>
    <row r="697" spans="1:19" s="49" customFormat="1" x14ac:dyDescent="0.35">
      <c r="A697" s="171"/>
      <c r="B697" s="273" t="s">
        <v>10</v>
      </c>
      <c r="C697" s="273"/>
      <c r="D697" s="291">
        <f>D752</f>
        <v>0</v>
      </c>
      <c r="E697" s="291">
        <f t="shared" ref="E697:F697" si="861">E752</f>
        <v>0</v>
      </c>
      <c r="F697" s="291">
        <f t="shared" si="861"/>
        <v>0</v>
      </c>
      <c r="G697" s="291">
        <f>G703+G709</f>
        <v>0</v>
      </c>
      <c r="H697" s="291">
        <f t="shared" ref="H697:I697" si="862">H703+H709</f>
        <v>0</v>
      </c>
      <c r="I697" s="291">
        <f t="shared" si="862"/>
        <v>0</v>
      </c>
      <c r="J697" s="206" t="e">
        <f>I697/H697</f>
        <v>#DIV/0!</v>
      </c>
      <c r="K697" s="291">
        <f t="shared" ref="K697" si="863">K703+K709</f>
        <v>0</v>
      </c>
      <c r="L697" s="207" t="e">
        <f t="shared" si="859"/>
        <v>#DIV/0!</v>
      </c>
      <c r="M697" s="163" t="e">
        <f t="shared" ref="M697:M701" si="864">K697/I697</f>
        <v>#DIV/0!</v>
      </c>
      <c r="N697" s="291">
        <f t="shared" ref="N697:O697" si="865">N703+N709</f>
        <v>0</v>
      </c>
      <c r="O697" s="291">
        <f t="shared" si="865"/>
        <v>0</v>
      </c>
      <c r="P697" s="163" t="e">
        <f t="shared" si="808"/>
        <v>#DIV/0!</v>
      </c>
      <c r="Q697" s="17" t="e">
        <f>D697+H697-N697-#REF!</f>
        <v>#REF!</v>
      </c>
      <c r="R697" s="291">
        <f t="shared" si="809"/>
        <v>0</v>
      </c>
      <c r="S697" s="152"/>
    </row>
    <row r="698" spans="1:19" s="49" customFormat="1" x14ac:dyDescent="0.35">
      <c r="A698" s="171"/>
      <c r="B698" s="273" t="s">
        <v>8</v>
      </c>
      <c r="C698" s="273"/>
      <c r="D698" s="291">
        <f t="shared" ref="D698:F698" si="866">D753</f>
        <v>0</v>
      </c>
      <c r="E698" s="291">
        <f t="shared" si="866"/>
        <v>0</v>
      </c>
      <c r="F698" s="291">
        <f t="shared" si="866"/>
        <v>0</v>
      </c>
      <c r="G698" s="291">
        <f t="shared" ref="G698:I698" si="867">G704+G710</f>
        <v>144302.29999999999</v>
      </c>
      <c r="H698" s="291">
        <f t="shared" si="867"/>
        <v>144302.29999999999</v>
      </c>
      <c r="I698" s="291">
        <f t="shared" si="867"/>
        <v>140985.9</v>
      </c>
      <c r="J698" s="199">
        <f t="shared" ref="J698:J701" si="868">I698/H698</f>
        <v>0.97699999999999998</v>
      </c>
      <c r="K698" s="291">
        <f t="shared" ref="K698" si="869">K704+K710</f>
        <v>111836.26</v>
      </c>
      <c r="L698" s="208">
        <f t="shared" si="859"/>
        <v>0.77500000000000002</v>
      </c>
      <c r="M698" s="208">
        <f t="shared" si="864"/>
        <v>0.79320000000000002</v>
      </c>
      <c r="N698" s="291">
        <f t="shared" ref="N698:O698" si="870">N704+N710</f>
        <v>144302.29999999999</v>
      </c>
      <c r="O698" s="291">
        <f t="shared" si="870"/>
        <v>0</v>
      </c>
      <c r="P698" s="164">
        <f t="shared" si="808"/>
        <v>1</v>
      </c>
      <c r="Q698" s="17" t="e">
        <f>D698+H698-N698-#REF!</f>
        <v>#REF!</v>
      </c>
      <c r="R698" s="291">
        <f t="shared" si="809"/>
        <v>29149.64</v>
      </c>
      <c r="S698" s="152"/>
    </row>
    <row r="699" spans="1:19" s="49" customFormat="1" x14ac:dyDescent="0.35">
      <c r="A699" s="171"/>
      <c r="B699" s="273" t="s">
        <v>21</v>
      </c>
      <c r="C699" s="273"/>
      <c r="D699" s="291">
        <f t="shared" ref="D699:F699" si="871">D754</f>
        <v>0</v>
      </c>
      <c r="E699" s="291">
        <f t="shared" si="871"/>
        <v>0</v>
      </c>
      <c r="F699" s="291">
        <f t="shared" si="871"/>
        <v>0</v>
      </c>
      <c r="G699" s="291">
        <f t="shared" ref="G699:I699" si="872">G705+G711</f>
        <v>0</v>
      </c>
      <c r="H699" s="291">
        <f t="shared" si="872"/>
        <v>0</v>
      </c>
      <c r="I699" s="291">
        <f t="shared" si="872"/>
        <v>0</v>
      </c>
      <c r="J699" s="206" t="e">
        <f t="shared" si="868"/>
        <v>#DIV/0!</v>
      </c>
      <c r="K699" s="291">
        <f t="shared" ref="K699" si="873">K705+K711</f>
        <v>0</v>
      </c>
      <c r="L699" s="163" t="e">
        <f t="shared" si="859"/>
        <v>#DIV/0!</v>
      </c>
      <c r="M699" s="163" t="e">
        <f t="shared" si="864"/>
        <v>#DIV/0!</v>
      </c>
      <c r="N699" s="291">
        <f t="shared" ref="N699:O699" si="874">N705+N711</f>
        <v>0</v>
      </c>
      <c r="O699" s="291">
        <f t="shared" si="874"/>
        <v>0</v>
      </c>
      <c r="P699" s="163" t="e">
        <f t="shared" si="808"/>
        <v>#DIV/0!</v>
      </c>
      <c r="Q699" s="17" t="e">
        <f>D699+H699-N699-#REF!</f>
        <v>#REF!</v>
      </c>
      <c r="R699" s="291">
        <f t="shared" si="809"/>
        <v>0</v>
      </c>
      <c r="S699" s="152"/>
    </row>
    <row r="700" spans="1:19" s="49" customFormat="1" x14ac:dyDescent="0.35">
      <c r="A700" s="171"/>
      <c r="B700" s="273" t="s">
        <v>24</v>
      </c>
      <c r="C700" s="273"/>
      <c r="D700" s="291" t="e">
        <f>#REF!</f>
        <v>#REF!</v>
      </c>
      <c r="E700" s="291" t="e">
        <f>#REF!</f>
        <v>#REF!</v>
      </c>
      <c r="F700" s="291" t="e">
        <f>#REF!</f>
        <v>#REF!</v>
      </c>
      <c r="G700" s="291">
        <f t="shared" ref="G700:I700" si="875">G706+G712</f>
        <v>0</v>
      </c>
      <c r="H700" s="291">
        <f t="shared" si="875"/>
        <v>0</v>
      </c>
      <c r="I700" s="291">
        <f t="shared" si="875"/>
        <v>0</v>
      </c>
      <c r="J700" s="206" t="e">
        <f t="shared" si="868"/>
        <v>#DIV/0!</v>
      </c>
      <c r="K700" s="291">
        <f t="shared" ref="K700" si="876">K706+K712</f>
        <v>0</v>
      </c>
      <c r="L700" s="163" t="e">
        <f t="shared" si="859"/>
        <v>#DIV/0!</v>
      </c>
      <c r="M700" s="163" t="e">
        <f t="shared" si="864"/>
        <v>#DIV/0!</v>
      </c>
      <c r="N700" s="291">
        <f t="shared" ref="N700:O700" si="877">N706+N712</f>
        <v>0</v>
      </c>
      <c r="O700" s="291">
        <f t="shared" si="877"/>
        <v>0</v>
      </c>
      <c r="P700" s="163" t="e">
        <f t="shared" si="808"/>
        <v>#DIV/0!</v>
      </c>
      <c r="Q700" s="17" t="e">
        <f>D700+H700-N700-#REF!</f>
        <v>#REF!</v>
      </c>
      <c r="R700" s="291">
        <f t="shared" si="809"/>
        <v>0</v>
      </c>
      <c r="S700" s="152"/>
    </row>
    <row r="701" spans="1:19" s="49" customFormat="1" x14ac:dyDescent="0.35">
      <c r="A701" s="174"/>
      <c r="B701" s="273" t="s">
        <v>11</v>
      </c>
      <c r="C701" s="273"/>
      <c r="D701" s="291">
        <f t="shared" ref="D701:F701" si="878">D755</f>
        <v>0</v>
      </c>
      <c r="E701" s="291">
        <f t="shared" si="878"/>
        <v>0</v>
      </c>
      <c r="F701" s="291">
        <f t="shared" si="878"/>
        <v>0</v>
      </c>
      <c r="G701" s="291">
        <f t="shared" ref="G701:I701" si="879">G707+G713</f>
        <v>0</v>
      </c>
      <c r="H701" s="291">
        <f t="shared" si="879"/>
        <v>0</v>
      </c>
      <c r="I701" s="291">
        <f t="shared" si="879"/>
        <v>0</v>
      </c>
      <c r="J701" s="206" t="e">
        <f t="shared" si="868"/>
        <v>#DIV/0!</v>
      </c>
      <c r="K701" s="291">
        <f t="shared" ref="K701" si="880">K707+K713</f>
        <v>0</v>
      </c>
      <c r="L701" s="163" t="e">
        <f t="shared" si="859"/>
        <v>#DIV/0!</v>
      </c>
      <c r="M701" s="163" t="e">
        <f t="shared" si="864"/>
        <v>#DIV/0!</v>
      </c>
      <c r="N701" s="291">
        <f t="shared" ref="N701:O701" si="881">N707+N713</f>
        <v>0</v>
      </c>
      <c r="O701" s="291">
        <f t="shared" si="881"/>
        <v>0</v>
      </c>
      <c r="P701" s="163" t="e">
        <f t="shared" si="808"/>
        <v>#DIV/0!</v>
      </c>
      <c r="Q701" s="17" t="e">
        <f>D701+H701-N701-#REF!</f>
        <v>#REF!</v>
      </c>
      <c r="R701" s="291">
        <f t="shared" ref="R701:R764" si="882">I701-K701</f>
        <v>0</v>
      </c>
      <c r="S701" s="153"/>
    </row>
    <row r="702" spans="1:19" s="132" customFormat="1" ht="139.5" x14ac:dyDescent="0.35">
      <c r="A702" s="175" t="s">
        <v>124</v>
      </c>
      <c r="B702" s="161" t="s">
        <v>351</v>
      </c>
      <c r="C702" s="226" t="s">
        <v>17</v>
      </c>
      <c r="D702" s="50" t="e">
        <f>SUM(D703:D714)</f>
        <v>#REF!</v>
      </c>
      <c r="E702" s="50" t="e">
        <f t="shared" ref="E702:F702" si="883">SUM(E703:E714)</f>
        <v>#REF!</v>
      </c>
      <c r="F702" s="50" t="e">
        <f t="shared" si="883"/>
        <v>#REF!</v>
      </c>
      <c r="G702" s="50">
        <f>SUM(G703:G707)</f>
        <v>3916.4</v>
      </c>
      <c r="H702" s="50">
        <f t="shared" ref="H702:K702" si="884">SUM(H703:H707)</f>
        <v>3916.4</v>
      </c>
      <c r="I702" s="50">
        <f t="shared" si="884"/>
        <v>600</v>
      </c>
      <c r="J702" s="170">
        <f>I702/H702</f>
        <v>0.15</v>
      </c>
      <c r="K702" s="50">
        <f t="shared" si="884"/>
        <v>52.26</v>
      </c>
      <c r="L702" s="162">
        <f>K702/H702</f>
        <v>0.01</v>
      </c>
      <c r="M702" s="162">
        <f>K702/I702</f>
        <v>0.09</v>
      </c>
      <c r="N702" s="50">
        <f t="shared" ref="N702:O702" si="885">SUM(N703:N707)</f>
        <v>3916.4</v>
      </c>
      <c r="O702" s="50">
        <f t="shared" si="885"/>
        <v>0</v>
      </c>
      <c r="P702" s="162">
        <f t="shared" ref="P702:P707" si="886">N702/H702</f>
        <v>1</v>
      </c>
      <c r="Q702" s="50" t="e">
        <f>D702+H702-N702-#REF!</f>
        <v>#REF!</v>
      </c>
      <c r="R702" s="50">
        <f t="shared" si="882"/>
        <v>547.74</v>
      </c>
      <c r="S702" s="292" t="s">
        <v>305</v>
      </c>
    </row>
    <row r="703" spans="1:19" s="49" customFormat="1" x14ac:dyDescent="0.35">
      <c r="A703" s="227"/>
      <c r="B703" s="273" t="s">
        <v>10</v>
      </c>
      <c r="C703" s="273"/>
      <c r="D703" s="291"/>
      <c r="E703" s="291"/>
      <c r="F703" s="291"/>
      <c r="G703" s="291"/>
      <c r="H703" s="291"/>
      <c r="I703" s="291"/>
      <c r="J703" s="172" t="e">
        <f t="shared" ref="J703:J707" si="887">I703/H703</f>
        <v>#DIV/0!</v>
      </c>
      <c r="K703" s="291"/>
      <c r="L703" s="163" t="e">
        <f t="shared" ref="L703:L707" si="888">K703/H703</f>
        <v>#DIV/0!</v>
      </c>
      <c r="M703" s="163" t="e">
        <f t="shared" ref="M703:M707" si="889">K703/I703</f>
        <v>#DIV/0!</v>
      </c>
      <c r="N703" s="291"/>
      <c r="O703" s="291">
        <f t="shared" ref="O703:O707" si="890">H703-N703</f>
        <v>0</v>
      </c>
      <c r="P703" s="163" t="e">
        <f t="shared" si="886"/>
        <v>#DIV/0!</v>
      </c>
      <c r="Q703" s="17" t="e">
        <f>D703+H703-N703-#REF!</f>
        <v>#REF!</v>
      </c>
      <c r="R703" s="291">
        <f t="shared" si="882"/>
        <v>0</v>
      </c>
      <c r="S703" s="287"/>
    </row>
    <row r="704" spans="1:19" s="49" customFormat="1" x14ac:dyDescent="0.35">
      <c r="A704" s="227"/>
      <c r="B704" s="273" t="s">
        <v>8</v>
      </c>
      <c r="C704" s="273"/>
      <c r="D704" s="291"/>
      <c r="E704" s="291"/>
      <c r="F704" s="291"/>
      <c r="G704" s="291">
        <v>3916.4</v>
      </c>
      <c r="H704" s="291">
        <v>3916.4</v>
      </c>
      <c r="I704" s="291">
        <v>600</v>
      </c>
      <c r="J704" s="173">
        <f>I704/H704</f>
        <v>0.15</v>
      </c>
      <c r="K704" s="291">
        <v>52.26</v>
      </c>
      <c r="L704" s="164">
        <f t="shared" si="888"/>
        <v>0.01</v>
      </c>
      <c r="M704" s="164">
        <f t="shared" si="889"/>
        <v>0.09</v>
      </c>
      <c r="N704" s="291">
        <f>H704</f>
        <v>3916.4</v>
      </c>
      <c r="O704" s="291">
        <f t="shared" si="890"/>
        <v>0</v>
      </c>
      <c r="P704" s="164">
        <f t="shared" si="886"/>
        <v>1</v>
      </c>
      <c r="Q704" s="17" t="e">
        <f>D704+H704-N704-#REF!</f>
        <v>#REF!</v>
      </c>
      <c r="R704" s="291">
        <f t="shared" si="882"/>
        <v>547.74</v>
      </c>
      <c r="S704" s="287"/>
    </row>
    <row r="705" spans="1:19" s="49" customFormat="1" x14ac:dyDescent="0.35">
      <c r="A705" s="227"/>
      <c r="B705" s="273" t="s">
        <v>21</v>
      </c>
      <c r="C705" s="273"/>
      <c r="D705" s="291"/>
      <c r="E705" s="291"/>
      <c r="F705" s="291"/>
      <c r="G705" s="291"/>
      <c r="H705" s="291"/>
      <c r="I705" s="291"/>
      <c r="J705" s="172" t="e">
        <f t="shared" si="887"/>
        <v>#DIV/0!</v>
      </c>
      <c r="K705" s="291"/>
      <c r="L705" s="163" t="e">
        <f t="shared" si="888"/>
        <v>#DIV/0!</v>
      </c>
      <c r="M705" s="163" t="e">
        <f t="shared" si="889"/>
        <v>#DIV/0!</v>
      </c>
      <c r="N705" s="291"/>
      <c r="O705" s="291">
        <f t="shared" si="890"/>
        <v>0</v>
      </c>
      <c r="P705" s="163" t="e">
        <f t="shared" si="886"/>
        <v>#DIV/0!</v>
      </c>
      <c r="Q705" s="17" t="e">
        <f>D705+H705-N705-#REF!</f>
        <v>#REF!</v>
      </c>
      <c r="R705" s="291">
        <f t="shared" si="882"/>
        <v>0</v>
      </c>
      <c r="S705" s="287"/>
    </row>
    <row r="706" spans="1:19" s="49" customFormat="1" x14ac:dyDescent="0.35">
      <c r="A706" s="227"/>
      <c r="B706" s="273" t="s">
        <v>24</v>
      </c>
      <c r="C706" s="273"/>
      <c r="D706" s="291"/>
      <c r="E706" s="291"/>
      <c r="F706" s="291"/>
      <c r="G706" s="291"/>
      <c r="H706" s="291"/>
      <c r="I706" s="291"/>
      <c r="J706" s="172" t="e">
        <f t="shared" si="887"/>
        <v>#DIV/0!</v>
      </c>
      <c r="K706" s="291"/>
      <c r="L706" s="163" t="e">
        <f t="shared" si="888"/>
        <v>#DIV/0!</v>
      </c>
      <c r="M706" s="163" t="e">
        <f t="shared" si="889"/>
        <v>#DIV/0!</v>
      </c>
      <c r="N706" s="291"/>
      <c r="O706" s="291">
        <f t="shared" si="890"/>
        <v>0</v>
      </c>
      <c r="P706" s="163" t="e">
        <f t="shared" si="886"/>
        <v>#DIV/0!</v>
      </c>
      <c r="Q706" s="17" t="e">
        <f>D706+H706-N706-#REF!</f>
        <v>#REF!</v>
      </c>
      <c r="R706" s="17">
        <f t="shared" si="882"/>
        <v>0</v>
      </c>
      <c r="S706" s="287"/>
    </row>
    <row r="707" spans="1:19" s="49" customFormat="1" x14ac:dyDescent="0.35">
      <c r="A707" s="180"/>
      <c r="B707" s="273" t="s">
        <v>11</v>
      </c>
      <c r="C707" s="273"/>
      <c r="D707" s="291"/>
      <c r="E707" s="291"/>
      <c r="F707" s="291"/>
      <c r="G707" s="291"/>
      <c r="H707" s="17"/>
      <c r="I707" s="291"/>
      <c r="J707" s="172" t="e">
        <f t="shared" si="887"/>
        <v>#DIV/0!</v>
      </c>
      <c r="K707" s="291"/>
      <c r="L707" s="163" t="e">
        <f t="shared" si="888"/>
        <v>#DIV/0!</v>
      </c>
      <c r="M707" s="163" t="e">
        <f t="shared" si="889"/>
        <v>#DIV/0!</v>
      </c>
      <c r="N707" s="291"/>
      <c r="O707" s="291">
        <f t="shared" si="890"/>
        <v>0</v>
      </c>
      <c r="P707" s="163" t="e">
        <f t="shared" si="886"/>
        <v>#DIV/0!</v>
      </c>
      <c r="Q707" s="17" t="e">
        <f>D707+H707-N707-#REF!</f>
        <v>#REF!</v>
      </c>
      <c r="R707" s="17">
        <f t="shared" si="882"/>
        <v>0</v>
      </c>
      <c r="S707" s="288"/>
    </row>
    <row r="708" spans="1:19" s="52" customFormat="1" ht="268.5" customHeight="1" x14ac:dyDescent="0.35">
      <c r="A708" s="175" t="s">
        <v>136</v>
      </c>
      <c r="B708" s="161" t="s">
        <v>278</v>
      </c>
      <c r="C708" s="191" t="s">
        <v>17</v>
      </c>
      <c r="D708" s="50" t="e">
        <f t="shared" ref="D708:I708" si="891">SUM(D709:D719)</f>
        <v>#REF!</v>
      </c>
      <c r="E708" s="50" t="e">
        <f t="shared" si="891"/>
        <v>#REF!</v>
      </c>
      <c r="F708" s="50" t="e">
        <f t="shared" si="891"/>
        <v>#REF!</v>
      </c>
      <c r="G708" s="50">
        <f t="shared" si="891"/>
        <v>140385.9</v>
      </c>
      <c r="H708" s="50">
        <f t="shared" si="891"/>
        <v>140385.9</v>
      </c>
      <c r="I708" s="50">
        <f t="shared" si="891"/>
        <v>140385.9</v>
      </c>
      <c r="J708" s="170">
        <f>I708/H708</f>
        <v>1</v>
      </c>
      <c r="K708" s="50">
        <f>SUM(K709:K719)</f>
        <v>111784</v>
      </c>
      <c r="L708" s="162">
        <f>K708/H708</f>
        <v>0.8</v>
      </c>
      <c r="M708" s="162">
        <f>K708/I708</f>
        <v>0.8</v>
      </c>
      <c r="N708" s="50">
        <f>SUM(N709:N719)</f>
        <v>140385.9</v>
      </c>
      <c r="O708" s="50">
        <f t="shared" ref="O708:O743" si="892">H708-N708</f>
        <v>0</v>
      </c>
      <c r="P708" s="162">
        <f t="shared" ref="P708:P765" si="893">N708/H708</f>
        <v>1</v>
      </c>
      <c r="Q708" s="51" t="e">
        <f>D708+H708-N708-#REF!</f>
        <v>#REF!</v>
      </c>
      <c r="R708" s="50">
        <f t="shared" si="882"/>
        <v>28601.9</v>
      </c>
      <c r="S708" s="395" t="s">
        <v>455</v>
      </c>
    </row>
    <row r="709" spans="1:19" s="49" customFormat="1" ht="63.75" customHeight="1" x14ac:dyDescent="0.35">
      <c r="A709" s="227"/>
      <c r="B709" s="273" t="s">
        <v>10</v>
      </c>
      <c r="C709" s="273"/>
      <c r="D709" s="291"/>
      <c r="E709" s="291"/>
      <c r="F709" s="291"/>
      <c r="G709" s="291"/>
      <c r="H709" s="291"/>
      <c r="I709" s="291"/>
      <c r="J709" s="172" t="e">
        <f t="shared" ref="J709:J713" si="894">I709/H709</f>
        <v>#DIV/0!</v>
      </c>
      <c r="K709" s="291"/>
      <c r="L709" s="163" t="e">
        <f t="shared" ref="L709:L713" si="895">K709/H709</f>
        <v>#DIV/0!</v>
      </c>
      <c r="M709" s="163" t="e">
        <f t="shared" ref="M709:M713" si="896">K709/I709</f>
        <v>#DIV/0!</v>
      </c>
      <c r="N709" s="291"/>
      <c r="O709" s="291">
        <f t="shared" si="892"/>
        <v>0</v>
      </c>
      <c r="P709" s="163" t="e">
        <f t="shared" si="893"/>
        <v>#DIV/0!</v>
      </c>
      <c r="Q709" s="17" t="e">
        <f>D709+H709-N709-#REF!</f>
        <v>#REF!</v>
      </c>
      <c r="R709" s="291">
        <f t="shared" si="882"/>
        <v>0</v>
      </c>
      <c r="S709" s="396"/>
    </row>
    <row r="710" spans="1:19" s="49" customFormat="1" ht="63.75" customHeight="1" x14ac:dyDescent="0.35">
      <c r="A710" s="227"/>
      <c r="B710" s="273" t="s">
        <v>8</v>
      </c>
      <c r="C710" s="273"/>
      <c r="D710" s="291"/>
      <c r="E710" s="291"/>
      <c r="F710" s="291"/>
      <c r="G710" s="291">
        <v>140385.9</v>
      </c>
      <c r="H710" s="291">
        <v>140385.9</v>
      </c>
      <c r="I710" s="291">
        <v>140385.9</v>
      </c>
      <c r="J710" s="173">
        <f t="shared" si="894"/>
        <v>1</v>
      </c>
      <c r="K710" s="291">
        <v>111784</v>
      </c>
      <c r="L710" s="164">
        <f t="shared" si="895"/>
        <v>0.8</v>
      </c>
      <c r="M710" s="372">
        <f t="shared" si="896"/>
        <v>0.8</v>
      </c>
      <c r="N710" s="291">
        <f>H710</f>
        <v>140385.9</v>
      </c>
      <c r="O710" s="291">
        <f t="shared" si="892"/>
        <v>0</v>
      </c>
      <c r="P710" s="164">
        <f t="shared" si="893"/>
        <v>1</v>
      </c>
      <c r="Q710" s="17" t="e">
        <f>D710+H710-N710-#REF!</f>
        <v>#REF!</v>
      </c>
      <c r="R710" s="291">
        <f t="shared" si="882"/>
        <v>28601.9</v>
      </c>
      <c r="S710" s="396"/>
    </row>
    <row r="711" spans="1:19" s="49" customFormat="1" ht="63.75" customHeight="1" x14ac:dyDescent="0.35">
      <c r="A711" s="227"/>
      <c r="B711" s="273" t="s">
        <v>21</v>
      </c>
      <c r="C711" s="273"/>
      <c r="D711" s="291"/>
      <c r="E711" s="291"/>
      <c r="F711" s="291"/>
      <c r="G711" s="291"/>
      <c r="H711" s="291"/>
      <c r="I711" s="291"/>
      <c r="J711" s="172" t="e">
        <f t="shared" si="894"/>
        <v>#DIV/0!</v>
      </c>
      <c r="K711" s="291"/>
      <c r="L711" s="163" t="e">
        <f t="shared" si="895"/>
        <v>#DIV/0!</v>
      </c>
      <c r="M711" s="163" t="e">
        <f t="shared" si="896"/>
        <v>#DIV/0!</v>
      </c>
      <c r="N711" s="291"/>
      <c r="O711" s="291">
        <f t="shared" si="892"/>
        <v>0</v>
      </c>
      <c r="P711" s="163" t="e">
        <f t="shared" si="893"/>
        <v>#DIV/0!</v>
      </c>
      <c r="Q711" s="17" t="e">
        <f>D711+H711-N711-#REF!</f>
        <v>#REF!</v>
      </c>
      <c r="R711" s="291">
        <f t="shared" si="882"/>
        <v>0</v>
      </c>
      <c r="S711" s="396"/>
    </row>
    <row r="712" spans="1:19" s="49" customFormat="1" ht="63.75" customHeight="1" x14ac:dyDescent="0.35">
      <c r="A712" s="180"/>
      <c r="B712" s="273" t="s">
        <v>24</v>
      </c>
      <c r="C712" s="273"/>
      <c r="D712" s="291"/>
      <c r="E712" s="291"/>
      <c r="F712" s="291"/>
      <c r="G712" s="291"/>
      <c r="H712" s="291"/>
      <c r="I712" s="291"/>
      <c r="J712" s="172" t="e">
        <f t="shared" si="894"/>
        <v>#DIV/0!</v>
      </c>
      <c r="K712" s="291"/>
      <c r="L712" s="163" t="e">
        <f t="shared" si="895"/>
        <v>#DIV/0!</v>
      </c>
      <c r="M712" s="163" t="e">
        <f t="shared" si="896"/>
        <v>#DIV/0!</v>
      </c>
      <c r="N712" s="291"/>
      <c r="O712" s="291">
        <f t="shared" si="892"/>
        <v>0</v>
      </c>
      <c r="P712" s="163" t="e">
        <f t="shared" si="893"/>
        <v>#DIV/0!</v>
      </c>
      <c r="Q712" s="17" t="e">
        <f>D712+H712-N712-#REF!</f>
        <v>#REF!</v>
      </c>
      <c r="R712" s="17">
        <f t="shared" si="882"/>
        <v>0</v>
      </c>
      <c r="S712" s="397"/>
    </row>
    <row r="713" spans="1:19" s="49" customFormat="1" hidden="1" x14ac:dyDescent="0.35">
      <c r="A713" s="180"/>
      <c r="B713" s="165" t="s">
        <v>11</v>
      </c>
      <c r="C713" s="157"/>
      <c r="D713" s="149"/>
      <c r="E713" s="149"/>
      <c r="F713" s="149"/>
      <c r="G713" s="149"/>
      <c r="H713" s="166"/>
      <c r="I713" s="149"/>
      <c r="J713" s="182" t="e">
        <f t="shared" si="894"/>
        <v>#DIV/0!</v>
      </c>
      <c r="K713" s="149"/>
      <c r="L713" s="179" t="e">
        <f t="shared" si="895"/>
        <v>#DIV/0!</v>
      </c>
      <c r="M713" s="179" t="e">
        <f t="shared" si="896"/>
        <v>#DIV/0!</v>
      </c>
      <c r="N713" s="149"/>
      <c r="O713" s="149">
        <f t="shared" si="892"/>
        <v>0</v>
      </c>
      <c r="P713" s="179" t="e">
        <f t="shared" si="893"/>
        <v>#DIV/0!</v>
      </c>
      <c r="Q713" s="166" t="e">
        <f>D713+H713-N713-#REF!</f>
        <v>#REF!</v>
      </c>
      <c r="R713" s="166">
        <f t="shared" si="882"/>
        <v>0</v>
      </c>
      <c r="S713" s="156"/>
    </row>
    <row r="714" spans="1:19" s="14" customFormat="1" ht="93" customHeight="1" x14ac:dyDescent="0.25">
      <c r="A714" s="146" t="s">
        <v>53</v>
      </c>
      <c r="B714" s="65" t="s">
        <v>54</v>
      </c>
      <c r="C714" s="65" t="s">
        <v>9</v>
      </c>
      <c r="D714" s="66" t="e">
        <f>D716+D717+D718+#REF!+D719</f>
        <v>#REF!</v>
      </c>
      <c r="E714" s="66" t="e">
        <f>E716+E717+E718+#REF!+E719</f>
        <v>#REF!</v>
      </c>
      <c r="F714" s="66" t="e">
        <f>F716+F717+F718+#REF!+F719</f>
        <v>#REF!</v>
      </c>
      <c r="G714" s="66">
        <f>SUM(G715:G719)</f>
        <v>0</v>
      </c>
      <c r="H714" s="66">
        <f>SUM(H715:H719)</f>
        <v>0</v>
      </c>
      <c r="I714" s="67">
        <f>SUM(I715:I719)</f>
        <v>0</v>
      </c>
      <c r="J714" s="98" t="e">
        <f>I714/H714</f>
        <v>#DIV/0!</v>
      </c>
      <c r="K714" s="66">
        <f>SUM(K715:K719)</f>
        <v>0</v>
      </c>
      <c r="L714" s="100" t="e">
        <f>K714/H714</f>
        <v>#DIV/0!</v>
      </c>
      <c r="M714" s="100" t="e">
        <f>K714/I714</f>
        <v>#DIV/0!</v>
      </c>
      <c r="N714" s="66"/>
      <c r="O714" s="66"/>
      <c r="P714" s="100" t="e">
        <f t="shared" si="893"/>
        <v>#DIV/0!</v>
      </c>
      <c r="Q714" s="37" t="e">
        <f>SUM(Q715:Q719)</f>
        <v>#REF!</v>
      </c>
      <c r="R714" s="17">
        <f t="shared" si="882"/>
        <v>0</v>
      </c>
      <c r="S714" s="154" t="s">
        <v>81</v>
      </c>
    </row>
    <row r="715" spans="1:19" s="16" customFormat="1" x14ac:dyDescent="0.25">
      <c r="A715" s="80"/>
      <c r="B715" s="81" t="s">
        <v>10</v>
      </c>
      <c r="C715" s="70"/>
      <c r="D715" s="32"/>
      <c r="E715" s="32"/>
      <c r="F715" s="32"/>
      <c r="G715" s="32"/>
      <c r="H715" s="32"/>
      <c r="I715" s="32"/>
      <c r="J715" s="99" t="e">
        <f>I715/H715</f>
        <v>#DIV/0!</v>
      </c>
      <c r="K715" s="32"/>
      <c r="L715" s="101" t="e">
        <f>K715/H715</f>
        <v>#DIV/0!</v>
      </c>
      <c r="M715" s="101" t="e">
        <f>K715/I715</f>
        <v>#DIV/0!</v>
      </c>
      <c r="N715" s="32"/>
      <c r="O715" s="32"/>
      <c r="P715" s="101" t="e">
        <f t="shared" si="893"/>
        <v>#DIV/0!</v>
      </c>
      <c r="Q715" s="47" t="e">
        <f>#REF!</f>
        <v>#REF!</v>
      </c>
      <c r="R715" s="148">
        <f t="shared" si="882"/>
        <v>0</v>
      </c>
      <c r="S715" s="155"/>
    </row>
    <row r="716" spans="1:19" s="16" customFormat="1" x14ac:dyDescent="0.25">
      <c r="A716" s="80"/>
      <c r="B716" s="81" t="s">
        <v>8</v>
      </c>
      <c r="C716" s="70"/>
      <c r="D716" s="32" t="e">
        <f>#REF!+#REF!</f>
        <v>#REF!</v>
      </c>
      <c r="E716" s="32" t="e">
        <f>#REF!+#REF!</f>
        <v>#REF!</v>
      </c>
      <c r="F716" s="32" t="e">
        <f>#REF!+#REF!</f>
        <v>#REF!</v>
      </c>
      <c r="G716" s="32"/>
      <c r="H716" s="32"/>
      <c r="I716" s="32"/>
      <c r="J716" s="99" t="e">
        <f>I716/H716</f>
        <v>#DIV/0!</v>
      </c>
      <c r="K716" s="32"/>
      <c r="L716" s="101" t="e">
        <f>K716/H716</f>
        <v>#DIV/0!</v>
      </c>
      <c r="M716" s="101" t="e">
        <f>K716/I716</f>
        <v>#DIV/0!</v>
      </c>
      <c r="N716" s="32"/>
      <c r="O716" s="32"/>
      <c r="P716" s="101" t="e">
        <f t="shared" si="893"/>
        <v>#DIV/0!</v>
      </c>
      <c r="Q716" s="47" t="e">
        <f>#REF!</f>
        <v>#REF!</v>
      </c>
      <c r="R716" s="148">
        <f t="shared" si="882"/>
        <v>0</v>
      </c>
      <c r="S716" s="155"/>
    </row>
    <row r="717" spans="1:19" s="16" customFormat="1" x14ac:dyDescent="0.25">
      <c r="A717" s="80"/>
      <c r="B717" s="81" t="s">
        <v>21</v>
      </c>
      <c r="C717" s="70"/>
      <c r="D717" s="32"/>
      <c r="E717" s="32"/>
      <c r="F717" s="32"/>
      <c r="G717" s="32"/>
      <c r="H717" s="32"/>
      <c r="I717" s="32"/>
      <c r="J717" s="99" t="e">
        <f t="shared" ref="J717:J719" si="897">I717/H717</f>
        <v>#DIV/0!</v>
      </c>
      <c r="K717" s="32"/>
      <c r="L717" s="101" t="e">
        <f t="shared" ref="L717:L719" si="898">K717/H717</f>
        <v>#DIV/0!</v>
      </c>
      <c r="M717" s="101" t="e">
        <f t="shared" ref="M717:M719" si="899">K717/I717</f>
        <v>#DIV/0!</v>
      </c>
      <c r="N717" s="32"/>
      <c r="O717" s="32"/>
      <c r="P717" s="101" t="e">
        <f t="shared" si="893"/>
        <v>#DIV/0!</v>
      </c>
      <c r="Q717" s="47" t="e">
        <f>#REF!</f>
        <v>#REF!</v>
      </c>
      <c r="R717" s="148">
        <f t="shared" si="882"/>
        <v>0</v>
      </c>
      <c r="S717" s="155"/>
    </row>
    <row r="718" spans="1:19" s="16" customFormat="1" x14ac:dyDescent="0.25">
      <c r="A718" s="80"/>
      <c r="B718" s="70" t="s">
        <v>24</v>
      </c>
      <c r="C718" s="70"/>
      <c r="D718" s="32"/>
      <c r="E718" s="32"/>
      <c r="F718" s="32"/>
      <c r="G718" s="32"/>
      <c r="H718" s="32"/>
      <c r="I718" s="32"/>
      <c r="J718" s="99" t="e">
        <f t="shared" si="897"/>
        <v>#DIV/0!</v>
      </c>
      <c r="K718" s="32"/>
      <c r="L718" s="101" t="e">
        <f t="shared" si="898"/>
        <v>#DIV/0!</v>
      </c>
      <c r="M718" s="101" t="e">
        <f t="shared" si="899"/>
        <v>#DIV/0!</v>
      </c>
      <c r="N718" s="32"/>
      <c r="O718" s="32"/>
      <c r="P718" s="101" t="e">
        <f t="shared" si="893"/>
        <v>#DIV/0!</v>
      </c>
      <c r="Q718" s="47" t="e">
        <f>#REF!</f>
        <v>#REF!</v>
      </c>
      <c r="R718" s="148">
        <f t="shared" si="882"/>
        <v>0</v>
      </c>
      <c r="S718" s="155"/>
    </row>
    <row r="719" spans="1:19" s="16" customFormat="1" x14ac:dyDescent="0.25">
      <c r="A719" s="82"/>
      <c r="B719" s="81" t="s">
        <v>11</v>
      </c>
      <c r="C719" s="70"/>
      <c r="D719" s="32"/>
      <c r="E719" s="32"/>
      <c r="F719" s="32"/>
      <c r="G719" s="32"/>
      <c r="H719" s="32"/>
      <c r="I719" s="32"/>
      <c r="J719" s="99" t="e">
        <f t="shared" si="897"/>
        <v>#DIV/0!</v>
      </c>
      <c r="K719" s="32"/>
      <c r="L719" s="101" t="e">
        <f t="shared" si="898"/>
        <v>#DIV/0!</v>
      </c>
      <c r="M719" s="101" t="e">
        <f t="shared" si="899"/>
        <v>#DIV/0!</v>
      </c>
      <c r="N719" s="32"/>
      <c r="O719" s="32"/>
      <c r="P719" s="101" t="e">
        <f t="shared" si="893"/>
        <v>#DIV/0!</v>
      </c>
      <c r="Q719" s="47" t="e">
        <f>#REF!</f>
        <v>#REF!</v>
      </c>
      <c r="R719" s="148">
        <f t="shared" si="882"/>
        <v>0</v>
      </c>
      <c r="S719" s="157"/>
    </row>
    <row r="720" spans="1:19" s="14" customFormat="1" ht="101.25" customHeight="1" x14ac:dyDescent="0.25">
      <c r="A720" s="189" t="s">
        <v>55</v>
      </c>
      <c r="B720" s="65" t="s">
        <v>469</v>
      </c>
      <c r="C720" s="65" t="s">
        <v>9</v>
      </c>
      <c r="D720" s="66" t="e">
        <f>D722+D723+D724+#REF!+D725</f>
        <v>#REF!</v>
      </c>
      <c r="E720" s="66" t="e">
        <f>E722+E723+E724+#REF!+E725</f>
        <v>#REF!</v>
      </c>
      <c r="F720" s="66" t="e">
        <f>F722+F723+F724+#REF!+F725</f>
        <v>#REF!</v>
      </c>
      <c r="G720" s="66">
        <f>SUM(G721:G725)</f>
        <v>119364.88</v>
      </c>
      <c r="H720" s="66">
        <f>SUM(H721:H725)</f>
        <v>119364.88</v>
      </c>
      <c r="I720" s="67">
        <f>SUM(I721:I725)</f>
        <v>13534</v>
      </c>
      <c r="J720" s="68">
        <f>I720/H720</f>
        <v>0.11</v>
      </c>
      <c r="K720" s="66">
        <f>SUM(K721:K725)</f>
        <v>13534</v>
      </c>
      <c r="L720" s="69">
        <f>K720/H720</f>
        <v>0.11</v>
      </c>
      <c r="M720" s="69">
        <f>K720/I720</f>
        <v>1</v>
      </c>
      <c r="N720" s="66">
        <f>SUM(N721:N725)</f>
        <v>119364.88</v>
      </c>
      <c r="O720" s="66">
        <f t="shared" si="892"/>
        <v>0</v>
      </c>
      <c r="P720" s="69">
        <f t="shared" si="893"/>
        <v>1</v>
      </c>
      <c r="Q720" s="37" t="e">
        <f>SUM(Q721:Q725)</f>
        <v>#REF!</v>
      </c>
      <c r="R720" s="17">
        <f t="shared" si="882"/>
        <v>0</v>
      </c>
      <c r="S720" s="407" t="s">
        <v>342</v>
      </c>
    </row>
    <row r="721" spans="1:19" s="16" customFormat="1" x14ac:dyDescent="0.25">
      <c r="A721" s="80"/>
      <c r="B721" s="81" t="s">
        <v>10</v>
      </c>
      <c r="C721" s="70"/>
      <c r="D721" s="32"/>
      <c r="E721" s="32"/>
      <c r="F721" s="32"/>
      <c r="G721" s="32">
        <f>G727</f>
        <v>0</v>
      </c>
      <c r="H721" s="32">
        <f t="shared" ref="H721:K721" si="900">H727</f>
        <v>0</v>
      </c>
      <c r="I721" s="32">
        <f t="shared" si="900"/>
        <v>0</v>
      </c>
      <c r="J721" s="99" t="e">
        <f>I721/H721</f>
        <v>#DIV/0!</v>
      </c>
      <c r="K721" s="32">
        <f t="shared" si="900"/>
        <v>0</v>
      </c>
      <c r="L721" s="101" t="e">
        <f>K721/H721</f>
        <v>#DIV/0!</v>
      </c>
      <c r="M721" s="101" t="e">
        <f>K721/I721</f>
        <v>#DIV/0!</v>
      </c>
      <c r="N721" s="32">
        <f t="shared" ref="N721" si="901">N727</f>
        <v>0</v>
      </c>
      <c r="O721" s="32">
        <f t="shared" si="892"/>
        <v>0</v>
      </c>
      <c r="P721" s="101" t="e">
        <f t="shared" si="893"/>
        <v>#DIV/0!</v>
      </c>
      <c r="Q721" s="47" t="e">
        <f>Q727</f>
        <v>#REF!</v>
      </c>
      <c r="R721" s="190">
        <f t="shared" si="882"/>
        <v>0</v>
      </c>
      <c r="S721" s="408"/>
    </row>
    <row r="722" spans="1:19" s="16" customFormat="1" x14ac:dyDescent="0.25">
      <c r="A722" s="80"/>
      <c r="B722" s="81" t="s">
        <v>8</v>
      </c>
      <c r="C722" s="70"/>
      <c r="D722" s="32" t="e">
        <f>D728+#REF!</f>
        <v>#REF!</v>
      </c>
      <c r="E722" s="32" t="e">
        <f>E728+#REF!</f>
        <v>#REF!</v>
      </c>
      <c r="F722" s="32" t="e">
        <f>F728+#REF!</f>
        <v>#REF!</v>
      </c>
      <c r="G722" s="32">
        <f t="shared" ref="G722:I722" si="902">G728</f>
        <v>107000</v>
      </c>
      <c r="H722" s="32">
        <f t="shared" si="902"/>
        <v>107000</v>
      </c>
      <c r="I722" s="32">
        <f t="shared" si="902"/>
        <v>9601</v>
      </c>
      <c r="J722" s="72">
        <f>I722/H722</f>
        <v>0.09</v>
      </c>
      <c r="K722" s="32">
        <f t="shared" ref="K722" si="903">K728</f>
        <v>9601</v>
      </c>
      <c r="L722" s="71">
        <f>K722/H722</f>
        <v>0.09</v>
      </c>
      <c r="M722" s="101">
        <f>K722/I722</f>
        <v>1</v>
      </c>
      <c r="N722" s="32">
        <f t="shared" ref="N722" si="904">N728</f>
        <v>107000</v>
      </c>
      <c r="O722" s="32">
        <f t="shared" si="892"/>
        <v>0</v>
      </c>
      <c r="P722" s="71">
        <f t="shared" si="893"/>
        <v>1</v>
      </c>
      <c r="Q722" s="47" t="e">
        <f>Q728</f>
        <v>#REF!</v>
      </c>
      <c r="R722" s="190">
        <f t="shared" si="882"/>
        <v>0</v>
      </c>
      <c r="S722" s="408"/>
    </row>
    <row r="723" spans="1:19" s="16" customFormat="1" x14ac:dyDescent="0.25">
      <c r="A723" s="80"/>
      <c r="B723" s="81" t="s">
        <v>21</v>
      </c>
      <c r="C723" s="70"/>
      <c r="D723" s="32"/>
      <c r="E723" s="32"/>
      <c r="F723" s="32"/>
      <c r="G723" s="32">
        <f t="shared" ref="G723:I723" si="905">G729</f>
        <v>12364.88</v>
      </c>
      <c r="H723" s="32">
        <f t="shared" si="905"/>
        <v>12364.88</v>
      </c>
      <c r="I723" s="32">
        <f t="shared" si="905"/>
        <v>3933</v>
      </c>
      <c r="J723" s="72">
        <f t="shared" ref="J723:J725" si="906">I723/H723</f>
        <v>0.32</v>
      </c>
      <c r="K723" s="32">
        <f t="shared" ref="K723" si="907">K729</f>
        <v>3933</v>
      </c>
      <c r="L723" s="71">
        <f t="shared" ref="L723:L725" si="908">K723/H723</f>
        <v>0.32</v>
      </c>
      <c r="M723" s="71">
        <f t="shared" ref="M723:M725" si="909">K723/I723</f>
        <v>1</v>
      </c>
      <c r="N723" s="32">
        <f t="shared" ref="N723" si="910">N729</f>
        <v>12364.88</v>
      </c>
      <c r="O723" s="32">
        <f t="shared" si="892"/>
        <v>0</v>
      </c>
      <c r="P723" s="71">
        <f t="shared" si="893"/>
        <v>1</v>
      </c>
      <c r="Q723" s="47" t="e">
        <f>Q729</f>
        <v>#REF!</v>
      </c>
      <c r="R723" s="190">
        <f t="shared" si="882"/>
        <v>0</v>
      </c>
      <c r="S723" s="408"/>
    </row>
    <row r="724" spans="1:19" s="16" customFormat="1" x14ac:dyDescent="0.25">
      <c r="A724" s="80"/>
      <c r="B724" s="70" t="s">
        <v>24</v>
      </c>
      <c r="C724" s="70"/>
      <c r="D724" s="32"/>
      <c r="E724" s="32"/>
      <c r="F724" s="32"/>
      <c r="G724" s="32">
        <f t="shared" ref="G724:I724" si="911">G730</f>
        <v>0</v>
      </c>
      <c r="H724" s="32">
        <f t="shared" si="911"/>
        <v>0</v>
      </c>
      <c r="I724" s="32">
        <f t="shared" si="911"/>
        <v>0</v>
      </c>
      <c r="J724" s="99" t="e">
        <f t="shared" si="906"/>
        <v>#DIV/0!</v>
      </c>
      <c r="K724" s="32">
        <f t="shared" ref="K724" si="912">K730</f>
        <v>0</v>
      </c>
      <c r="L724" s="101" t="e">
        <f t="shared" si="908"/>
        <v>#DIV/0!</v>
      </c>
      <c r="M724" s="101" t="e">
        <f t="shared" si="909"/>
        <v>#DIV/0!</v>
      </c>
      <c r="N724" s="32">
        <f t="shared" ref="N724" si="913">N730</f>
        <v>0</v>
      </c>
      <c r="O724" s="32">
        <f t="shared" si="892"/>
        <v>0</v>
      </c>
      <c r="P724" s="101" t="e">
        <f t="shared" si="893"/>
        <v>#DIV/0!</v>
      </c>
      <c r="Q724" s="47" t="e">
        <f>Q730</f>
        <v>#REF!</v>
      </c>
      <c r="R724" s="190">
        <f t="shared" si="882"/>
        <v>0</v>
      </c>
      <c r="S724" s="408"/>
    </row>
    <row r="725" spans="1:19" s="16" customFormat="1" x14ac:dyDescent="0.25">
      <c r="A725" s="82"/>
      <c r="B725" s="81" t="s">
        <v>11</v>
      </c>
      <c r="C725" s="70"/>
      <c r="D725" s="32"/>
      <c r="E725" s="32"/>
      <c r="F725" s="32"/>
      <c r="G725" s="32">
        <f t="shared" ref="G725:I725" si="914">G731</f>
        <v>0</v>
      </c>
      <c r="H725" s="32">
        <f t="shared" si="914"/>
        <v>0</v>
      </c>
      <c r="I725" s="32">
        <f t="shared" si="914"/>
        <v>0</v>
      </c>
      <c r="J725" s="99" t="e">
        <f t="shared" si="906"/>
        <v>#DIV/0!</v>
      </c>
      <c r="K725" s="32">
        <f t="shared" ref="K725" si="915">K731</f>
        <v>0</v>
      </c>
      <c r="L725" s="101" t="e">
        <f t="shared" si="908"/>
        <v>#DIV/0!</v>
      </c>
      <c r="M725" s="101" t="e">
        <f t="shared" si="909"/>
        <v>#DIV/0!</v>
      </c>
      <c r="N725" s="32">
        <f t="shared" ref="N725" si="916">N731</f>
        <v>0</v>
      </c>
      <c r="O725" s="32">
        <f t="shared" si="892"/>
        <v>0</v>
      </c>
      <c r="P725" s="101" t="e">
        <f t="shared" si="893"/>
        <v>#DIV/0!</v>
      </c>
      <c r="Q725" s="47" t="e">
        <f>Q731</f>
        <v>#REF!</v>
      </c>
      <c r="R725" s="190">
        <f t="shared" si="882"/>
        <v>0</v>
      </c>
      <c r="S725" s="409"/>
    </row>
    <row r="726" spans="1:19" s="60" customFormat="1" ht="46.5" x14ac:dyDescent="0.25">
      <c r="A726" s="168" t="s">
        <v>56</v>
      </c>
      <c r="B726" s="373" t="s">
        <v>39</v>
      </c>
      <c r="C726" s="158" t="s">
        <v>2</v>
      </c>
      <c r="D726" s="62" t="e">
        <f>D728</f>
        <v>#REF!</v>
      </c>
      <c r="E726" s="62">
        <f>E728</f>
        <v>0</v>
      </c>
      <c r="F726" s="62" t="e">
        <f>F728</f>
        <v>#REF!</v>
      </c>
      <c r="G726" s="62">
        <f>SUM(G727:G731)</f>
        <v>119364.88</v>
      </c>
      <c r="H726" s="62">
        <f t="shared" ref="H726:K726" si="917">SUM(H727:H731)</f>
        <v>119364.88</v>
      </c>
      <c r="I726" s="62">
        <f t="shared" si="917"/>
        <v>13534</v>
      </c>
      <c r="J726" s="169">
        <f t="shared" ref="J726:J731" si="918">I726/H726</f>
        <v>0.11</v>
      </c>
      <c r="K726" s="62">
        <f t="shared" si="917"/>
        <v>13534</v>
      </c>
      <c r="L726" s="159">
        <f t="shared" ref="L726:L731" si="919">K726/H726</f>
        <v>0.11</v>
      </c>
      <c r="M726" s="374">
        <f t="shared" ref="M726:M737" si="920">K726/I726</f>
        <v>1</v>
      </c>
      <c r="N726" s="62">
        <f t="shared" ref="N726" si="921">SUM(N727:N731)</f>
        <v>119364.88</v>
      </c>
      <c r="O726" s="62">
        <f t="shared" si="892"/>
        <v>0</v>
      </c>
      <c r="P726" s="159">
        <f t="shared" si="893"/>
        <v>1</v>
      </c>
      <c r="Q726" s="62" t="e">
        <f>Q727+Q728+Q729+Q730+#REF!+Q731</f>
        <v>#REF!</v>
      </c>
      <c r="R726" s="62">
        <f t="shared" si="882"/>
        <v>0</v>
      </c>
      <c r="S726" s="401"/>
    </row>
    <row r="727" spans="1:19" s="58" customFormat="1" x14ac:dyDescent="0.25">
      <c r="A727" s="315"/>
      <c r="B727" s="347" t="s">
        <v>10</v>
      </c>
      <c r="C727" s="24"/>
      <c r="D727" s="17"/>
      <c r="E727" s="17"/>
      <c r="F727" s="17"/>
      <c r="G727" s="291">
        <f t="shared" ref="G727:I731" si="922">G733+G739</f>
        <v>0</v>
      </c>
      <c r="H727" s="291">
        <f t="shared" si="922"/>
        <v>0</v>
      </c>
      <c r="I727" s="291">
        <f t="shared" si="922"/>
        <v>0</v>
      </c>
      <c r="J727" s="172" t="e">
        <f t="shared" si="918"/>
        <v>#DIV/0!</v>
      </c>
      <c r="K727" s="291">
        <f>K733+K739</f>
        <v>0</v>
      </c>
      <c r="L727" s="163" t="e">
        <f t="shared" si="919"/>
        <v>#DIV/0!</v>
      </c>
      <c r="M727" s="163" t="e">
        <f>K727/I727</f>
        <v>#DIV/0!</v>
      </c>
      <c r="N727" s="291">
        <f t="shared" ref="N727" si="923">N733+N739</f>
        <v>0</v>
      </c>
      <c r="O727" s="291">
        <f t="shared" si="892"/>
        <v>0</v>
      </c>
      <c r="P727" s="163" t="e">
        <f t="shared" si="893"/>
        <v>#DIV/0!</v>
      </c>
      <c r="Q727" s="316" t="e">
        <f>Q733</f>
        <v>#REF!</v>
      </c>
      <c r="R727" s="291">
        <f t="shared" si="882"/>
        <v>0</v>
      </c>
      <c r="S727" s="393"/>
    </row>
    <row r="728" spans="1:19" s="58" customFormat="1" x14ac:dyDescent="0.25">
      <c r="A728" s="315"/>
      <c r="B728" s="347" t="s">
        <v>8</v>
      </c>
      <c r="C728" s="24"/>
      <c r="D728" s="291" t="e">
        <f>D734+#REF!+#REF!+#REF!</f>
        <v>#REF!</v>
      </c>
      <c r="E728" s="291"/>
      <c r="F728" s="291" t="e">
        <f>F734+#REF!+#REF!+#REF!</f>
        <v>#REF!</v>
      </c>
      <c r="G728" s="291">
        <f t="shared" si="922"/>
        <v>107000</v>
      </c>
      <c r="H728" s="291">
        <f t="shared" si="922"/>
        <v>107000</v>
      </c>
      <c r="I728" s="291">
        <f t="shared" si="922"/>
        <v>9601</v>
      </c>
      <c r="J728" s="173">
        <f t="shared" si="918"/>
        <v>0.09</v>
      </c>
      <c r="K728" s="291">
        <f>K734+K740</f>
        <v>9601</v>
      </c>
      <c r="L728" s="164">
        <f t="shared" si="919"/>
        <v>0.09</v>
      </c>
      <c r="M728" s="163">
        <f t="shared" si="920"/>
        <v>1</v>
      </c>
      <c r="N728" s="291">
        <f t="shared" ref="N728" si="924">N734+N740</f>
        <v>107000</v>
      </c>
      <c r="O728" s="291">
        <f t="shared" si="892"/>
        <v>0</v>
      </c>
      <c r="P728" s="164">
        <f t="shared" si="893"/>
        <v>1</v>
      </c>
      <c r="Q728" s="316" t="e">
        <f>Q734</f>
        <v>#REF!</v>
      </c>
      <c r="R728" s="291">
        <f t="shared" si="882"/>
        <v>0</v>
      </c>
      <c r="S728" s="393"/>
    </row>
    <row r="729" spans="1:19" s="58" customFormat="1" x14ac:dyDescent="0.25">
      <c r="A729" s="315"/>
      <c r="B729" s="347" t="s">
        <v>21</v>
      </c>
      <c r="C729" s="24"/>
      <c r="D729" s="17"/>
      <c r="E729" s="17"/>
      <c r="F729" s="17"/>
      <c r="G729" s="291">
        <f t="shared" si="922"/>
        <v>12364.88</v>
      </c>
      <c r="H729" s="291">
        <f t="shared" si="922"/>
        <v>12364.88</v>
      </c>
      <c r="I729" s="291">
        <f t="shared" si="922"/>
        <v>3933</v>
      </c>
      <c r="J729" s="173">
        <f t="shared" si="918"/>
        <v>0.32</v>
      </c>
      <c r="K729" s="291">
        <f>K735+K741</f>
        <v>3933</v>
      </c>
      <c r="L729" s="164">
        <f t="shared" si="919"/>
        <v>0.32</v>
      </c>
      <c r="M729" s="164">
        <f t="shared" si="920"/>
        <v>1</v>
      </c>
      <c r="N729" s="291">
        <f t="shared" ref="N729" si="925">N735+N741</f>
        <v>12364.88</v>
      </c>
      <c r="O729" s="291">
        <f t="shared" si="892"/>
        <v>0</v>
      </c>
      <c r="P729" s="164">
        <f t="shared" si="893"/>
        <v>1</v>
      </c>
      <c r="Q729" s="316" t="e">
        <f>Q735</f>
        <v>#REF!</v>
      </c>
      <c r="R729" s="291">
        <f t="shared" si="882"/>
        <v>0</v>
      </c>
      <c r="S729" s="393"/>
    </row>
    <row r="730" spans="1:19" s="58" customFormat="1" x14ac:dyDescent="0.25">
      <c r="A730" s="315"/>
      <c r="B730" s="273" t="s">
        <v>24</v>
      </c>
      <c r="C730" s="24"/>
      <c r="D730" s="17"/>
      <c r="E730" s="17"/>
      <c r="F730" s="17"/>
      <c r="G730" s="291">
        <f t="shared" si="922"/>
        <v>0</v>
      </c>
      <c r="H730" s="291">
        <f t="shared" si="922"/>
        <v>0</v>
      </c>
      <c r="I730" s="291">
        <f t="shared" si="922"/>
        <v>0</v>
      </c>
      <c r="J730" s="172" t="e">
        <f t="shared" si="918"/>
        <v>#DIV/0!</v>
      </c>
      <c r="K730" s="291">
        <f>K736+K742</f>
        <v>0</v>
      </c>
      <c r="L730" s="163" t="e">
        <f t="shared" si="919"/>
        <v>#DIV/0!</v>
      </c>
      <c r="M730" s="163" t="e">
        <f t="shared" si="920"/>
        <v>#DIV/0!</v>
      </c>
      <c r="N730" s="291">
        <f t="shared" ref="N730" si="926">N736+N742</f>
        <v>0</v>
      </c>
      <c r="O730" s="291">
        <f t="shared" si="892"/>
        <v>0</v>
      </c>
      <c r="P730" s="163" t="e">
        <f t="shared" si="893"/>
        <v>#DIV/0!</v>
      </c>
      <c r="Q730" s="316" t="e">
        <f>Q736</f>
        <v>#REF!</v>
      </c>
      <c r="R730" s="291">
        <f t="shared" si="882"/>
        <v>0</v>
      </c>
      <c r="S730" s="393"/>
    </row>
    <row r="731" spans="1:19" s="58" customFormat="1" x14ac:dyDescent="0.25">
      <c r="A731" s="322"/>
      <c r="B731" s="347" t="s">
        <v>11</v>
      </c>
      <c r="C731" s="24"/>
      <c r="D731" s="17"/>
      <c r="E731" s="17"/>
      <c r="F731" s="17"/>
      <c r="G731" s="291">
        <f t="shared" si="922"/>
        <v>0</v>
      </c>
      <c r="H731" s="291">
        <f t="shared" si="922"/>
        <v>0</v>
      </c>
      <c r="I731" s="291">
        <f t="shared" si="922"/>
        <v>0</v>
      </c>
      <c r="J731" s="172" t="e">
        <f t="shared" si="918"/>
        <v>#DIV/0!</v>
      </c>
      <c r="K731" s="291">
        <f>K737+K743</f>
        <v>0</v>
      </c>
      <c r="L731" s="163" t="e">
        <f t="shared" si="919"/>
        <v>#DIV/0!</v>
      </c>
      <c r="M731" s="163" t="e">
        <f t="shared" si="920"/>
        <v>#DIV/0!</v>
      </c>
      <c r="N731" s="291">
        <f t="shared" ref="N731" si="927">N737+N743</f>
        <v>0</v>
      </c>
      <c r="O731" s="291">
        <f t="shared" si="892"/>
        <v>0</v>
      </c>
      <c r="P731" s="163" t="e">
        <f t="shared" si="893"/>
        <v>#DIV/0!</v>
      </c>
      <c r="Q731" s="316" t="e">
        <f>Q737</f>
        <v>#REF!</v>
      </c>
      <c r="R731" s="291">
        <f t="shared" si="882"/>
        <v>0</v>
      </c>
      <c r="S731" s="394"/>
    </row>
    <row r="732" spans="1:19" s="64" customFormat="1" ht="102.75" customHeight="1" x14ac:dyDescent="0.25">
      <c r="A732" s="307" t="s">
        <v>57</v>
      </c>
      <c r="B732" s="375" t="s">
        <v>300</v>
      </c>
      <c r="C732" s="191" t="s">
        <v>17</v>
      </c>
      <c r="D732" s="309" t="e">
        <f>D733+D734+D735+D736+#REF!+D737</f>
        <v>#REF!</v>
      </c>
      <c r="E732" s="309" t="e">
        <f>E733+E734+E735+E736+#REF!+E737</f>
        <v>#REF!</v>
      </c>
      <c r="F732" s="309" t="e">
        <f>F733+F734+F735+F736+#REF!+F737</f>
        <v>#REF!</v>
      </c>
      <c r="G732" s="309">
        <f>SUM(G733:G737)</f>
        <v>118889</v>
      </c>
      <c r="H732" s="309">
        <f t="shared" ref="H732:K732" si="928">SUM(H733:H737)</f>
        <v>118889</v>
      </c>
      <c r="I732" s="309">
        <f t="shared" si="928"/>
        <v>13534</v>
      </c>
      <c r="J732" s="311">
        <f>I732/H732</f>
        <v>0.11</v>
      </c>
      <c r="K732" s="309">
        <f t="shared" si="928"/>
        <v>13534</v>
      </c>
      <c r="L732" s="220">
        <f>K732/H732</f>
        <v>0.11</v>
      </c>
      <c r="M732" s="164">
        <f t="shared" si="920"/>
        <v>1</v>
      </c>
      <c r="N732" s="309">
        <f t="shared" ref="N732" si="929">SUM(N733:N737)</f>
        <v>118889</v>
      </c>
      <c r="O732" s="309">
        <f t="shared" si="892"/>
        <v>0</v>
      </c>
      <c r="P732" s="220">
        <f t="shared" si="893"/>
        <v>1</v>
      </c>
      <c r="Q732" s="17" t="e">
        <f>D732+H732-N732-#REF!</f>
        <v>#REF!</v>
      </c>
      <c r="R732" s="309">
        <f t="shared" si="882"/>
        <v>0</v>
      </c>
      <c r="S732" s="401" t="s">
        <v>384</v>
      </c>
    </row>
    <row r="733" spans="1:19" s="59" customFormat="1" ht="45.75" customHeight="1" x14ac:dyDescent="0.25">
      <c r="A733" s="313"/>
      <c r="B733" s="347" t="s">
        <v>10</v>
      </c>
      <c r="C733" s="273"/>
      <c r="D733" s="291"/>
      <c r="E733" s="291"/>
      <c r="F733" s="291"/>
      <c r="G733" s="291"/>
      <c r="H733" s="291"/>
      <c r="I733" s="296"/>
      <c r="J733" s="172" t="e">
        <f t="shared" ref="J733" si="930">I733/H733</f>
        <v>#DIV/0!</v>
      </c>
      <c r="K733" s="291"/>
      <c r="L733" s="163" t="e">
        <f t="shared" ref="L733" si="931">K733/H733</f>
        <v>#DIV/0!</v>
      </c>
      <c r="M733" s="163" t="e">
        <f t="shared" si="920"/>
        <v>#DIV/0!</v>
      </c>
      <c r="N733" s="291"/>
      <c r="O733" s="291">
        <f t="shared" si="892"/>
        <v>0</v>
      </c>
      <c r="P733" s="163" t="e">
        <f t="shared" si="893"/>
        <v>#DIV/0!</v>
      </c>
      <c r="Q733" s="17" t="e">
        <f>D733+H733-N733-#REF!</f>
        <v>#REF!</v>
      </c>
      <c r="R733" s="291">
        <f t="shared" si="882"/>
        <v>0</v>
      </c>
      <c r="S733" s="393"/>
    </row>
    <row r="734" spans="1:19" s="59" customFormat="1" ht="45.75" customHeight="1" x14ac:dyDescent="0.25">
      <c r="A734" s="313"/>
      <c r="B734" s="347" t="s">
        <v>8</v>
      </c>
      <c r="C734" s="273"/>
      <c r="D734" s="291"/>
      <c r="E734" s="291"/>
      <c r="F734" s="291"/>
      <c r="G734" s="291">
        <v>107000</v>
      </c>
      <c r="H734" s="291">
        <v>107000</v>
      </c>
      <c r="I734" s="51">
        <v>9601</v>
      </c>
      <c r="J734" s="173">
        <f>I734/H734</f>
        <v>0.09</v>
      </c>
      <c r="K734" s="51">
        <v>9601</v>
      </c>
      <c r="L734" s="164">
        <f>K734/H734</f>
        <v>0.09</v>
      </c>
      <c r="M734" s="164">
        <f t="shared" si="920"/>
        <v>1</v>
      </c>
      <c r="N734" s="291">
        <f>H734</f>
        <v>107000</v>
      </c>
      <c r="O734" s="291">
        <f t="shared" si="892"/>
        <v>0</v>
      </c>
      <c r="P734" s="164">
        <f t="shared" si="893"/>
        <v>1</v>
      </c>
      <c r="Q734" s="17" t="e">
        <f>D734+H734-N734-#REF!</f>
        <v>#REF!</v>
      </c>
      <c r="R734" s="291">
        <f t="shared" si="882"/>
        <v>0</v>
      </c>
      <c r="S734" s="393"/>
    </row>
    <row r="735" spans="1:19" s="59" customFormat="1" ht="45.75" customHeight="1" x14ac:dyDescent="0.25">
      <c r="A735" s="313"/>
      <c r="B735" s="347" t="s">
        <v>21</v>
      </c>
      <c r="C735" s="273"/>
      <c r="D735" s="291"/>
      <c r="E735" s="291"/>
      <c r="F735" s="291"/>
      <c r="G735" s="291">
        <v>11889</v>
      </c>
      <c r="H735" s="291">
        <v>11889</v>
      </c>
      <c r="I735" s="51">
        <v>3933</v>
      </c>
      <c r="J735" s="173">
        <f t="shared" ref="J735:J737" si="932">I735/H735</f>
        <v>0.33</v>
      </c>
      <c r="K735" s="51">
        <v>3933</v>
      </c>
      <c r="L735" s="164">
        <f t="shared" ref="L735:L737" si="933">K735/H735</f>
        <v>0.33</v>
      </c>
      <c r="M735" s="164">
        <f t="shared" si="920"/>
        <v>1</v>
      </c>
      <c r="N735" s="291">
        <f>H735</f>
        <v>11889</v>
      </c>
      <c r="O735" s="291">
        <f t="shared" si="892"/>
        <v>0</v>
      </c>
      <c r="P735" s="164">
        <f t="shared" si="893"/>
        <v>1</v>
      </c>
      <c r="Q735" s="17" t="e">
        <f>D735+H735-N735-#REF!</f>
        <v>#REF!</v>
      </c>
      <c r="R735" s="291">
        <f t="shared" si="882"/>
        <v>0</v>
      </c>
      <c r="S735" s="393"/>
    </row>
    <row r="736" spans="1:19" s="59" customFormat="1" ht="45.75" customHeight="1" x14ac:dyDescent="0.25">
      <c r="A736" s="313"/>
      <c r="B736" s="273" t="s">
        <v>24</v>
      </c>
      <c r="C736" s="273"/>
      <c r="D736" s="291"/>
      <c r="E736" s="291"/>
      <c r="F736" s="291"/>
      <c r="G736" s="291"/>
      <c r="H736" s="291"/>
      <c r="I736" s="296"/>
      <c r="J736" s="172" t="e">
        <f t="shared" si="932"/>
        <v>#DIV/0!</v>
      </c>
      <c r="K736" s="291"/>
      <c r="L736" s="163" t="e">
        <f t="shared" si="933"/>
        <v>#DIV/0!</v>
      </c>
      <c r="M736" s="163" t="e">
        <f t="shared" si="920"/>
        <v>#DIV/0!</v>
      </c>
      <c r="N736" s="291"/>
      <c r="O736" s="291">
        <f t="shared" si="892"/>
        <v>0</v>
      </c>
      <c r="P736" s="163" t="e">
        <f t="shared" si="893"/>
        <v>#DIV/0!</v>
      </c>
      <c r="Q736" s="17" t="e">
        <f>D736+H736-N736-#REF!</f>
        <v>#REF!</v>
      </c>
      <c r="R736" s="291">
        <f t="shared" si="882"/>
        <v>0</v>
      </c>
      <c r="S736" s="393"/>
    </row>
    <row r="737" spans="1:19" s="59" customFormat="1" ht="36" customHeight="1" x14ac:dyDescent="0.25">
      <c r="A737" s="314"/>
      <c r="B737" s="347" t="s">
        <v>11</v>
      </c>
      <c r="C737" s="273"/>
      <c r="D737" s="291"/>
      <c r="E737" s="291"/>
      <c r="F737" s="291"/>
      <c r="G737" s="291"/>
      <c r="H737" s="291"/>
      <c r="I737" s="296"/>
      <c r="J737" s="172" t="e">
        <f t="shared" si="932"/>
        <v>#DIV/0!</v>
      </c>
      <c r="K737" s="291"/>
      <c r="L737" s="163" t="e">
        <f t="shared" si="933"/>
        <v>#DIV/0!</v>
      </c>
      <c r="M737" s="163" t="e">
        <f t="shared" si="920"/>
        <v>#DIV/0!</v>
      </c>
      <c r="N737" s="291"/>
      <c r="O737" s="291">
        <f t="shared" si="892"/>
        <v>0</v>
      </c>
      <c r="P737" s="163" t="e">
        <f t="shared" si="893"/>
        <v>#DIV/0!</v>
      </c>
      <c r="Q737" s="17" t="e">
        <f>D737+H737-N737-#REF!</f>
        <v>#REF!</v>
      </c>
      <c r="R737" s="291">
        <f t="shared" si="882"/>
        <v>0</v>
      </c>
      <c r="S737" s="394"/>
    </row>
    <row r="738" spans="1:19" s="64" customFormat="1" ht="52.5" customHeight="1" x14ac:dyDescent="0.25">
      <c r="A738" s="307" t="s">
        <v>117</v>
      </c>
      <c r="B738" s="375" t="s">
        <v>228</v>
      </c>
      <c r="C738" s="191" t="s">
        <v>17</v>
      </c>
      <c r="D738" s="309" t="e">
        <f>D739+D740+D741+D742+#REF!+D743</f>
        <v>#REF!</v>
      </c>
      <c r="E738" s="309" t="e">
        <f>E739+E740+E741+E742+#REF!+E743</f>
        <v>#REF!</v>
      </c>
      <c r="F738" s="309" t="e">
        <f>F739+F740+F741+F742+#REF!+F743</f>
        <v>#REF!</v>
      </c>
      <c r="G738" s="309">
        <f>SUM(G739:G743)</f>
        <v>475.88</v>
      </c>
      <c r="H738" s="309">
        <f t="shared" ref="H738:K738" si="934">SUM(H739:H743)</f>
        <v>475.88</v>
      </c>
      <c r="I738" s="309">
        <f t="shared" si="934"/>
        <v>0</v>
      </c>
      <c r="J738" s="311">
        <f>I738/H738</f>
        <v>0</v>
      </c>
      <c r="K738" s="309">
        <f t="shared" si="934"/>
        <v>0</v>
      </c>
      <c r="L738" s="220">
        <f>K738/H738</f>
        <v>0</v>
      </c>
      <c r="M738" s="163" t="e">
        <f t="shared" ref="M738:M743" si="935">K738/I738</f>
        <v>#DIV/0!</v>
      </c>
      <c r="N738" s="309">
        <f t="shared" ref="N738" si="936">SUM(N739:N743)</f>
        <v>475.88</v>
      </c>
      <c r="O738" s="309">
        <f t="shared" si="892"/>
        <v>0</v>
      </c>
      <c r="P738" s="220">
        <f t="shared" si="893"/>
        <v>1</v>
      </c>
      <c r="Q738" s="17" t="e">
        <f>D738+H738-N738-#REF!</f>
        <v>#REF!</v>
      </c>
      <c r="R738" s="309">
        <f t="shared" si="882"/>
        <v>0</v>
      </c>
      <c r="S738" s="401" t="s">
        <v>361</v>
      </c>
    </row>
    <row r="739" spans="1:19" s="59" customFormat="1" x14ac:dyDescent="0.25">
      <c r="A739" s="313"/>
      <c r="B739" s="347" t="s">
        <v>10</v>
      </c>
      <c r="C739" s="273"/>
      <c r="D739" s="291"/>
      <c r="E739" s="291"/>
      <c r="F739" s="291"/>
      <c r="G739" s="291"/>
      <c r="H739" s="291"/>
      <c r="I739" s="296"/>
      <c r="J739" s="172" t="e">
        <f t="shared" ref="J739" si="937">I739/H739</f>
        <v>#DIV/0!</v>
      </c>
      <c r="K739" s="291"/>
      <c r="L739" s="163" t="e">
        <f t="shared" ref="L739" si="938">K739/H739</f>
        <v>#DIV/0!</v>
      </c>
      <c r="M739" s="163" t="e">
        <f t="shared" si="935"/>
        <v>#DIV/0!</v>
      </c>
      <c r="N739" s="291"/>
      <c r="O739" s="291">
        <f t="shared" si="892"/>
        <v>0</v>
      </c>
      <c r="P739" s="163" t="e">
        <f t="shared" si="893"/>
        <v>#DIV/0!</v>
      </c>
      <c r="Q739" s="17" t="e">
        <f>D739+H739-N739-#REF!</f>
        <v>#REF!</v>
      </c>
      <c r="R739" s="291">
        <f t="shared" si="882"/>
        <v>0</v>
      </c>
      <c r="S739" s="393"/>
    </row>
    <row r="740" spans="1:19" s="59" customFormat="1" x14ac:dyDescent="0.25">
      <c r="A740" s="313"/>
      <c r="B740" s="347" t="s">
        <v>8</v>
      </c>
      <c r="C740" s="273"/>
      <c r="D740" s="291"/>
      <c r="E740" s="291"/>
      <c r="F740" s="291"/>
      <c r="G740" s="291"/>
      <c r="H740" s="291"/>
      <c r="I740" s="296"/>
      <c r="J740" s="172" t="e">
        <f>I740/H740</f>
        <v>#DIV/0!</v>
      </c>
      <c r="K740" s="291"/>
      <c r="L740" s="163" t="e">
        <f>K740/H740</f>
        <v>#DIV/0!</v>
      </c>
      <c r="M740" s="163" t="e">
        <f t="shared" si="935"/>
        <v>#DIV/0!</v>
      </c>
      <c r="N740" s="291"/>
      <c r="O740" s="291">
        <f t="shared" si="892"/>
        <v>0</v>
      </c>
      <c r="P740" s="163" t="e">
        <f t="shared" si="893"/>
        <v>#DIV/0!</v>
      </c>
      <c r="Q740" s="17" t="e">
        <f>D740+H740-N740-#REF!</f>
        <v>#REF!</v>
      </c>
      <c r="R740" s="291">
        <f t="shared" si="882"/>
        <v>0</v>
      </c>
      <c r="S740" s="393"/>
    </row>
    <row r="741" spans="1:19" s="59" customFormat="1" x14ac:dyDescent="0.25">
      <c r="A741" s="313"/>
      <c r="B741" s="347" t="s">
        <v>21</v>
      </c>
      <c r="C741" s="273"/>
      <c r="D741" s="291"/>
      <c r="E741" s="291"/>
      <c r="F741" s="291"/>
      <c r="G741" s="291">
        <v>475.88</v>
      </c>
      <c r="H741" s="291">
        <v>475.88</v>
      </c>
      <c r="I741" s="296"/>
      <c r="J741" s="173">
        <f t="shared" ref="J741:J743" si="939">I741/H741</f>
        <v>0</v>
      </c>
      <c r="K741" s="291"/>
      <c r="L741" s="164">
        <f t="shared" ref="L741:L743" si="940">K741/H741</f>
        <v>0</v>
      </c>
      <c r="M741" s="163" t="e">
        <f t="shared" si="935"/>
        <v>#DIV/0!</v>
      </c>
      <c r="N741" s="291">
        <f>H741</f>
        <v>475.88</v>
      </c>
      <c r="O741" s="291">
        <f t="shared" si="892"/>
        <v>0</v>
      </c>
      <c r="P741" s="164">
        <f t="shared" si="893"/>
        <v>1</v>
      </c>
      <c r="Q741" s="17" t="e">
        <f>D741+H741-N741-#REF!</f>
        <v>#REF!</v>
      </c>
      <c r="R741" s="291">
        <f t="shared" si="882"/>
        <v>0</v>
      </c>
      <c r="S741" s="393"/>
    </row>
    <row r="742" spans="1:19" s="59" customFormat="1" x14ac:dyDescent="0.25">
      <c r="A742" s="313"/>
      <c r="B742" s="273" t="s">
        <v>24</v>
      </c>
      <c r="C742" s="273"/>
      <c r="D742" s="291"/>
      <c r="E742" s="291"/>
      <c r="F742" s="291"/>
      <c r="G742" s="291"/>
      <c r="H742" s="291"/>
      <c r="I742" s="296"/>
      <c r="J742" s="172" t="e">
        <f t="shared" si="939"/>
        <v>#DIV/0!</v>
      </c>
      <c r="K742" s="291"/>
      <c r="L742" s="163" t="e">
        <f t="shared" si="940"/>
        <v>#DIV/0!</v>
      </c>
      <c r="M742" s="163" t="e">
        <f t="shared" si="935"/>
        <v>#DIV/0!</v>
      </c>
      <c r="N742" s="291"/>
      <c r="O742" s="291">
        <f t="shared" si="892"/>
        <v>0</v>
      </c>
      <c r="P742" s="163" t="e">
        <f t="shared" si="893"/>
        <v>#DIV/0!</v>
      </c>
      <c r="Q742" s="17" t="e">
        <f>D742+H742-N742-#REF!</f>
        <v>#REF!</v>
      </c>
      <c r="R742" s="291">
        <f t="shared" si="882"/>
        <v>0</v>
      </c>
      <c r="S742" s="393"/>
    </row>
    <row r="743" spans="1:19" s="59" customFormat="1" x14ac:dyDescent="0.25">
      <c r="A743" s="314"/>
      <c r="B743" s="347" t="s">
        <v>11</v>
      </c>
      <c r="C743" s="273"/>
      <c r="D743" s="291"/>
      <c r="E743" s="291"/>
      <c r="F743" s="291"/>
      <c r="G743" s="291"/>
      <c r="H743" s="291"/>
      <c r="I743" s="296"/>
      <c r="J743" s="172" t="e">
        <f t="shared" si="939"/>
        <v>#DIV/0!</v>
      </c>
      <c r="K743" s="291"/>
      <c r="L743" s="163" t="e">
        <f t="shared" si="940"/>
        <v>#DIV/0!</v>
      </c>
      <c r="M743" s="163" t="e">
        <f t="shared" si="935"/>
        <v>#DIV/0!</v>
      </c>
      <c r="N743" s="291"/>
      <c r="O743" s="291">
        <f t="shared" si="892"/>
        <v>0</v>
      </c>
      <c r="P743" s="163" t="e">
        <f t="shared" si="893"/>
        <v>#DIV/0!</v>
      </c>
      <c r="Q743" s="17" t="e">
        <f>D743+H743-N743-#REF!</f>
        <v>#REF!</v>
      </c>
      <c r="R743" s="291">
        <f t="shared" si="882"/>
        <v>0</v>
      </c>
      <c r="S743" s="394"/>
    </row>
    <row r="744" spans="1:19" s="14" customFormat="1" ht="114" customHeight="1" x14ac:dyDescent="0.25">
      <c r="A744" s="79" t="s">
        <v>58</v>
      </c>
      <c r="B744" s="65" t="s">
        <v>472</v>
      </c>
      <c r="C744" s="65" t="s">
        <v>9</v>
      </c>
      <c r="D744" s="66" t="e">
        <f>D746+D747+D748+#REF!+D749</f>
        <v>#REF!</v>
      </c>
      <c r="E744" s="66" t="e">
        <f>E746+E747+E748+#REF!+E749</f>
        <v>#REF!</v>
      </c>
      <c r="F744" s="66" t="e">
        <f>F746+F747+F748+#REF!+F749</f>
        <v>#REF!</v>
      </c>
      <c r="G744" s="66">
        <f>SUM(G745:G749)</f>
        <v>0</v>
      </c>
      <c r="H744" s="66">
        <f>SUM(H745:H749)</f>
        <v>0</v>
      </c>
      <c r="I744" s="67">
        <f>SUM(I745:I749)</f>
        <v>0</v>
      </c>
      <c r="J744" s="98" t="e">
        <f>I744/H744</f>
        <v>#DIV/0!</v>
      </c>
      <c r="K744" s="66">
        <f>SUM(K745:K749)</f>
        <v>0</v>
      </c>
      <c r="L744" s="100" t="e">
        <f>K744/H744</f>
        <v>#DIV/0!</v>
      </c>
      <c r="M744" s="100" t="e">
        <f>K744/I744</f>
        <v>#DIV/0!</v>
      </c>
      <c r="N744" s="66"/>
      <c r="O744" s="66"/>
      <c r="P744" s="100" t="e">
        <f t="shared" si="893"/>
        <v>#DIV/0!</v>
      </c>
      <c r="Q744" s="37" t="e">
        <f>SUM(Q745:Q749)</f>
        <v>#REF!</v>
      </c>
      <c r="R744" s="17">
        <f t="shared" si="882"/>
        <v>0</v>
      </c>
      <c r="S744" s="154" t="s">
        <v>81</v>
      </c>
    </row>
    <row r="745" spans="1:19" s="16" customFormat="1" x14ac:dyDescent="0.25">
      <c r="A745" s="80"/>
      <c r="B745" s="81" t="s">
        <v>10</v>
      </c>
      <c r="C745" s="70"/>
      <c r="D745" s="32"/>
      <c r="E745" s="32"/>
      <c r="F745" s="32"/>
      <c r="G745" s="32"/>
      <c r="H745" s="32"/>
      <c r="I745" s="32"/>
      <c r="J745" s="99" t="e">
        <f>I745/H745</f>
        <v>#DIV/0!</v>
      </c>
      <c r="K745" s="32"/>
      <c r="L745" s="101" t="e">
        <f>K745/H745</f>
        <v>#DIV/0!</v>
      </c>
      <c r="M745" s="101" t="e">
        <f>K745/I745</f>
        <v>#DIV/0!</v>
      </c>
      <c r="N745" s="32"/>
      <c r="O745" s="32"/>
      <c r="P745" s="101" t="e">
        <f t="shared" si="893"/>
        <v>#DIV/0!</v>
      </c>
      <c r="Q745" s="47" t="e">
        <f>#REF!</f>
        <v>#REF!</v>
      </c>
      <c r="R745" s="21">
        <f t="shared" si="882"/>
        <v>0</v>
      </c>
      <c r="S745" s="155"/>
    </row>
    <row r="746" spans="1:19" s="16" customFormat="1" x14ac:dyDescent="0.25">
      <c r="A746" s="80"/>
      <c r="B746" s="81" t="s">
        <v>8</v>
      </c>
      <c r="C746" s="70"/>
      <c r="D746" s="32" t="e">
        <f>#REF!+#REF!</f>
        <v>#REF!</v>
      </c>
      <c r="E746" s="32" t="e">
        <f>#REF!+#REF!</f>
        <v>#REF!</v>
      </c>
      <c r="F746" s="32" t="e">
        <f>#REF!+#REF!</f>
        <v>#REF!</v>
      </c>
      <c r="G746" s="32"/>
      <c r="H746" s="32"/>
      <c r="I746" s="32"/>
      <c r="J746" s="99" t="e">
        <f>I746/H746</f>
        <v>#DIV/0!</v>
      </c>
      <c r="K746" s="32"/>
      <c r="L746" s="101" t="e">
        <f>K746/H746</f>
        <v>#DIV/0!</v>
      </c>
      <c r="M746" s="101" t="e">
        <f>K746/I746</f>
        <v>#DIV/0!</v>
      </c>
      <c r="N746" s="32"/>
      <c r="O746" s="32"/>
      <c r="P746" s="101" t="e">
        <f t="shared" si="893"/>
        <v>#DIV/0!</v>
      </c>
      <c r="Q746" s="47" t="e">
        <f>#REF!</f>
        <v>#REF!</v>
      </c>
      <c r="R746" s="21">
        <f t="shared" si="882"/>
        <v>0</v>
      </c>
      <c r="S746" s="155"/>
    </row>
    <row r="747" spans="1:19" s="16" customFormat="1" x14ac:dyDescent="0.25">
      <c r="A747" s="80"/>
      <c r="B747" s="81" t="s">
        <v>21</v>
      </c>
      <c r="C747" s="70"/>
      <c r="D747" s="32"/>
      <c r="E747" s="32"/>
      <c r="F747" s="32"/>
      <c r="G747" s="32"/>
      <c r="H747" s="32"/>
      <c r="I747" s="32"/>
      <c r="J747" s="99" t="e">
        <f t="shared" ref="J747:J757" si="941">I747/H747</f>
        <v>#DIV/0!</v>
      </c>
      <c r="K747" s="32"/>
      <c r="L747" s="101" t="e">
        <f t="shared" ref="L747:L749" si="942">K747/H747</f>
        <v>#DIV/0!</v>
      </c>
      <c r="M747" s="101" t="e">
        <f t="shared" ref="M747:M749" si="943">K747/I747</f>
        <v>#DIV/0!</v>
      </c>
      <c r="N747" s="32"/>
      <c r="O747" s="32"/>
      <c r="P747" s="101" t="e">
        <f t="shared" si="893"/>
        <v>#DIV/0!</v>
      </c>
      <c r="Q747" s="47" t="e">
        <f>#REF!</f>
        <v>#REF!</v>
      </c>
      <c r="R747" s="21">
        <f t="shared" si="882"/>
        <v>0</v>
      </c>
      <c r="S747" s="155"/>
    </row>
    <row r="748" spans="1:19" s="16" customFormat="1" x14ac:dyDescent="0.25">
      <c r="A748" s="80"/>
      <c r="B748" s="70" t="s">
        <v>24</v>
      </c>
      <c r="C748" s="70"/>
      <c r="D748" s="32"/>
      <c r="E748" s="32"/>
      <c r="F748" s="32"/>
      <c r="G748" s="32"/>
      <c r="H748" s="32"/>
      <c r="I748" s="32"/>
      <c r="J748" s="99" t="e">
        <f t="shared" si="941"/>
        <v>#DIV/0!</v>
      </c>
      <c r="K748" s="32"/>
      <c r="L748" s="101" t="e">
        <f t="shared" si="942"/>
        <v>#DIV/0!</v>
      </c>
      <c r="M748" s="101" t="e">
        <f t="shared" si="943"/>
        <v>#DIV/0!</v>
      </c>
      <c r="N748" s="32"/>
      <c r="O748" s="32"/>
      <c r="P748" s="101" t="e">
        <f t="shared" si="893"/>
        <v>#DIV/0!</v>
      </c>
      <c r="Q748" s="47" t="e">
        <f>#REF!</f>
        <v>#REF!</v>
      </c>
      <c r="R748" s="140">
        <f t="shared" si="882"/>
        <v>0</v>
      </c>
      <c r="S748" s="155"/>
    </row>
    <row r="749" spans="1:19" s="16" customFormat="1" hidden="1" x14ac:dyDescent="0.25">
      <c r="A749" s="82"/>
      <c r="B749" s="81" t="s">
        <v>11</v>
      </c>
      <c r="C749" s="70"/>
      <c r="D749" s="32"/>
      <c r="E749" s="32"/>
      <c r="F749" s="32"/>
      <c r="G749" s="32"/>
      <c r="H749" s="32"/>
      <c r="I749" s="32"/>
      <c r="J749" s="99" t="e">
        <f t="shared" si="941"/>
        <v>#DIV/0!</v>
      </c>
      <c r="K749" s="32"/>
      <c r="L749" s="101" t="e">
        <f t="shared" si="942"/>
        <v>#DIV/0!</v>
      </c>
      <c r="M749" s="101" t="e">
        <f t="shared" si="943"/>
        <v>#DIV/0!</v>
      </c>
      <c r="N749" s="32"/>
      <c r="O749" s="32"/>
      <c r="P749" s="101" t="e">
        <f t="shared" si="893"/>
        <v>#DIV/0!</v>
      </c>
      <c r="Q749" s="47" t="e">
        <f>#REF!</f>
        <v>#REF!</v>
      </c>
      <c r="R749" s="140">
        <f t="shared" si="882"/>
        <v>0</v>
      </c>
      <c r="S749" s="157"/>
    </row>
    <row r="750" spans="1:19" s="16" customFormat="1" ht="141" customHeight="1" outlineLevel="1" x14ac:dyDescent="0.25">
      <c r="A750" s="256" t="s">
        <v>59</v>
      </c>
      <c r="B750" s="65" t="s">
        <v>358</v>
      </c>
      <c r="C750" s="65" t="s">
        <v>9</v>
      </c>
      <c r="D750" s="66"/>
      <c r="E750" s="66"/>
      <c r="F750" s="66"/>
      <c r="G750" s="66">
        <f>SUM(G751:G755)</f>
        <v>110.5</v>
      </c>
      <c r="H750" s="66">
        <f t="shared" ref="H750:I750" si="944">SUM(H751:H755)</f>
        <v>110.5</v>
      </c>
      <c r="I750" s="66">
        <f t="shared" si="944"/>
        <v>0</v>
      </c>
      <c r="J750" s="68">
        <f t="shared" si="941"/>
        <v>0</v>
      </c>
      <c r="K750" s="66">
        <f t="shared" ref="K750" si="945">SUM(K751:K755)</f>
        <v>0</v>
      </c>
      <c r="L750" s="69">
        <f>K750/H750</f>
        <v>0</v>
      </c>
      <c r="M750" s="100" t="e">
        <f>K750/I750</f>
        <v>#DIV/0!</v>
      </c>
      <c r="N750" s="66">
        <f t="shared" ref="N750" si="946">SUM(N751:N755)</f>
        <v>110.5</v>
      </c>
      <c r="O750" s="66">
        <f t="shared" ref="O750" si="947">SUM(O751:O755)</f>
        <v>0</v>
      </c>
      <c r="P750" s="69">
        <f t="shared" si="893"/>
        <v>1</v>
      </c>
      <c r="Q750" s="13">
        <f t="shared" ref="Q750:Q755" si="948">H750-N750</f>
        <v>0</v>
      </c>
      <c r="R750" s="31">
        <f t="shared" si="882"/>
        <v>0</v>
      </c>
      <c r="S750" s="395" t="s">
        <v>408</v>
      </c>
    </row>
    <row r="751" spans="1:19" s="16" customFormat="1" outlineLevel="1" x14ac:dyDescent="0.25">
      <c r="A751" s="257"/>
      <c r="B751" s="84" t="s">
        <v>10</v>
      </c>
      <c r="C751" s="70"/>
      <c r="D751" s="66"/>
      <c r="E751" s="66"/>
      <c r="F751" s="66"/>
      <c r="G751" s="66">
        <f>G757</f>
        <v>0</v>
      </c>
      <c r="H751" s="66">
        <f t="shared" ref="H751:I751" si="949">H757</f>
        <v>0</v>
      </c>
      <c r="I751" s="66">
        <f t="shared" si="949"/>
        <v>0</v>
      </c>
      <c r="J751" s="103" t="e">
        <f t="shared" si="941"/>
        <v>#DIV/0!</v>
      </c>
      <c r="K751" s="66">
        <f t="shared" ref="K751:K755" si="950">K757</f>
        <v>0</v>
      </c>
      <c r="L751" s="104" t="e">
        <f>K751/H751</f>
        <v>#DIV/0!</v>
      </c>
      <c r="M751" s="104" t="e">
        <f>K751/I751</f>
        <v>#DIV/0!</v>
      </c>
      <c r="N751" s="66">
        <f t="shared" ref="N751" si="951">N757</f>
        <v>0</v>
      </c>
      <c r="O751" s="66">
        <f t="shared" ref="O751" si="952">O757</f>
        <v>0</v>
      </c>
      <c r="P751" s="104" t="e">
        <f t="shared" si="893"/>
        <v>#DIV/0!</v>
      </c>
      <c r="Q751" s="13">
        <f t="shared" si="948"/>
        <v>0</v>
      </c>
      <c r="R751" s="259">
        <f t="shared" si="882"/>
        <v>0</v>
      </c>
      <c r="S751" s="396"/>
    </row>
    <row r="752" spans="1:19" s="16" customFormat="1" outlineLevel="1" x14ac:dyDescent="0.25">
      <c r="A752" s="85"/>
      <c r="B752" s="86" t="s">
        <v>8</v>
      </c>
      <c r="C752" s="78"/>
      <c r="D752" s="87"/>
      <c r="E752" s="87"/>
      <c r="F752" s="87"/>
      <c r="G752" s="66">
        <f t="shared" ref="G752:I755" si="953">G758</f>
        <v>99.5</v>
      </c>
      <c r="H752" s="66">
        <f t="shared" si="953"/>
        <v>99.5</v>
      </c>
      <c r="I752" s="66">
        <f t="shared" si="953"/>
        <v>0</v>
      </c>
      <c r="J752" s="88">
        <f t="shared" si="941"/>
        <v>0</v>
      </c>
      <c r="K752" s="66">
        <f t="shared" si="950"/>
        <v>0</v>
      </c>
      <c r="L752" s="89">
        <f>K752/H752</f>
        <v>0</v>
      </c>
      <c r="M752" s="104" t="e">
        <f t="shared" ref="M752:M755" si="954">K752/I752</f>
        <v>#DIV/0!</v>
      </c>
      <c r="N752" s="66">
        <f t="shared" ref="N752" si="955">N758</f>
        <v>99.5</v>
      </c>
      <c r="O752" s="66">
        <f t="shared" ref="O752" si="956">O758</f>
        <v>0</v>
      </c>
      <c r="P752" s="89">
        <f t="shared" si="893"/>
        <v>1</v>
      </c>
      <c r="Q752" s="13">
        <f t="shared" si="948"/>
        <v>0</v>
      </c>
      <c r="R752" s="30">
        <f t="shared" si="882"/>
        <v>0</v>
      </c>
      <c r="S752" s="396"/>
    </row>
    <row r="753" spans="1:19" s="16" customFormat="1" outlineLevel="1" x14ac:dyDescent="0.25">
      <c r="A753" s="85"/>
      <c r="B753" s="84" t="s">
        <v>21</v>
      </c>
      <c r="C753" s="70"/>
      <c r="D753" s="66"/>
      <c r="E753" s="66"/>
      <c r="F753" s="66"/>
      <c r="G753" s="66">
        <f t="shared" si="953"/>
        <v>11</v>
      </c>
      <c r="H753" s="66">
        <f t="shared" si="953"/>
        <v>11</v>
      </c>
      <c r="I753" s="66">
        <f t="shared" si="953"/>
        <v>0</v>
      </c>
      <c r="J753" s="68">
        <f t="shared" si="941"/>
        <v>0</v>
      </c>
      <c r="K753" s="66">
        <f t="shared" si="950"/>
        <v>0</v>
      </c>
      <c r="L753" s="89">
        <f t="shared" ref="L753:L755" si="957">K753/H753</f>
        <v>0</v>
      </c>
      <c r="M753" s="104" t="e">
        <f t="shared" si="954"/>
        <v>#DIV/0!</v>
      </c>
      <c r="N753" s="66">
        <f t="shared" ref="N753" si="958">N759</f>
        <v>11</v>
      </c>
      <c r="O753" s="66">
        <f t="shared" ref="O753" si="959">O759</f>
        <v>0</v>
      </c>
      <c r="P753" s="89">
        <f t="shared" si="893"/>
        <v>1</v>
      </c>
      <c r="Q753" s="13">
        <f t="shared" si="948"/>
        <v>0</v>
      </c>
      <c r="R753" s="258">
        <f t="shared" si="882"/>
        <v>0</v>
      </c>
      <c r="S753" s="396"/>
    </row>
    <row r="754" spans="1:19" s="16" customFormat="1" outlineLevel="1" x14ac:dyDescent="0.25">
      <c r="A754" s="85"/>
      <c r="B754" s="84" t="s">
        <v>24</v>
      </c>
      <c r="C754" s="70"/>
      <c r="D754" s="32"/>
      <c r="E754" s="32"/>
      <c r="F754" s="32"/>
      <c r="G754" s="66">
        <f t="shared" si="953"/>
        <v>0</v>
      </c>
      <c r="H754" s="66">
        <f t="shared" si="953"/>
        <v>0</v>
      </c>
      <c r="I754" s="66">
        <f t="shared" si="953"/>
        <v>0</v>
      </c>
      <c r="J754" s="103" t="e">
        <f t="shared" si="941"/>
        <v>#DIV/0!</v>
      </c>
      <c r="K754" s="66">
        <f t="shared" si="950"/>
        <v>0</v>
      </c>
      <c r="L754" s="104" t="e">
        <f t="shared" si="957"/>
        <v>#DIV/0!</v>
      </c>
      <c r="M754" s="104" t="e">
        <f t="shared" si="954"/>
        <v>#DIV/0!</v>
      </c>
      <c r="N754" s="66">
        <f t="shared" ref="N754" si="960">N760</f>
        <v>0</v>
      </c>
      <c r="O754" s="66">
        <f t="shared" ref="O754" si="961">O760</f>
        <v>0</v>
      </c>
      <c r="P754" s="104" t="e">
        <f t="shared" si="893"/>
        <v>#DIV/0!</v>
      </c>
      <c r="Q754" s="13">
        <f t="shared" si="948"/>
        <v>0</v>
      </c>
      <c r="R754" s="258">
        <f t="shared" si="882"/>
        <v>0</v>
      </c>
      <c r="S754" s="396"/>
    </row>
    <row r="755" spans="1:19" s="16" customFormat="1" outlineLevel="1" collapsed="1" x14ac:dyDescent="0.25">
      <c r="A755" s="90"/>
      <c r="B755" s="84" t="s">
        <v>11</v>
      </c>
      <c r="C755" s="70"/>
      <c r="D755" s="32"/>
      <c r="E755" s="32"/>
      <c r="F755" s="32"/>
      <c r="G755" s="66">
        <f t="shared" si="953"/>
        <v>0</v>
      </c>
      <c r="H755" s="66">
        <f t="shared" si="953"/>
        <v>0</v>
      </c>
      <c r="I755" s="66">
        <f t="shared" si="953"/>
        <v>0</v>
      </c>
      <c r="J755" s="98" t="e">
        <f t="shared" si="941"/>
        <v>#DIV/0!</v>
      </c>
      <c r="K755" s="66">
        <f t="shared" si="950"/>
        <v>0</v>
      </c>
      <c r="L755" s="104" t="e">
        <f t="shared" si="957"/>
        <v>#DIV/0!</v>
      </c>
      <c r="M755" s="104" t="e">
        <f t="shared" si="954"/>
        <v>#DIV/0!</v>
      </c>
      <c r="N755" s="66">
        <f t="shared" ref="N755" si="962">N761</f>
        <v>0</v>
      </c>
      <c r="O755" s="66">
        <f t="shared" ref="O755" si="963">O761</f>
        <v>0</v>
      </c>
      <c r="P755" s="104" t="e">
        <f t="shared" si="893"/>
        <v>#DIV/0!</v>
      </c>
      <c r="Q755" s="13">
        <f t="shared" si="948"/>
        <v>0</v>
      </c>
      <c r="R755" s="258">
        <f t="shared" si="882"/>
        <v>0</v>
      </c>
      <c r="S755" s="397"/>
    </row>
    <row r="756" spans="1:19" s="61" customFormat="1" ht="97.5" customHeight="1" x14ac:dyDescent="0.25">
      <c r="A756" s="232" t="s">
        <v>224</v>
      </c>
      <c r="B756" s="214" t="s">
        <v>225</v>
      </c>
      <c r="C756" s="158" t="s">
        <v>2</v>
      </c>
      <c r="D756" s="62">
        <f t="shared" ref="D756:I756" si="964">SUM(D757:D761)</f>
        <v>0</v>
      </c>
      <c r="E756" s="62">
        <f t="shared" si="964"/>
        <v>0</v>
      </c>
      <c r="F756" s="62">
        <f t="shared" si="964"/>
        <v>0</v>
      </c>
      <c r="G756" s="62">
        <f t="shared" si="964"/>
        <v>110.5</v>
      </c>
      <c r="H756" s="62">
        <f t="shared" si="964"/>
        <v>110.5</v>
      </c>
      <c r="I756" s="215">
        <f t="shared" si="964"/>
        <v>0</v>
      </c>
      <c r="J756" s="159">
        <f t="shared" si="941"/>
        <v>0</v>
      </c>
      <c r="K756" s="62">
        <f>SUM(K757:K761)</f>
        <v>0</v>
      </c>
      <c r="L756" s="159">
        <f>K756/H756</f>
        <v>0</v>
      </c>
      <c r="M756" s="192" t="e">
        <f>K756/I756</f>
        <v>#DIV/0!</v>
      </c>
      <c r="N756" s="62">
        <f t="shared" ref="N756:O756" si="965">SUM(N757:N761)</f>
        <v>110.5</v>
      </c>
      <c r="O756" s="62">
        <f t="shared" si="965"/>
        <v>0</v>
      </c>
      <c r="P756" s="159">
        <f t="shared" si="893"/>
        <v>1</v>
      </c>
      <c r="Q756" s="62" t="e">
        <f>D756+H756-N756-#REF!</f>
        <v>#REF!</v>
      </c>
      <c r="R756" s="160">
        <f t="shared" si="882"/>
        <v>0</v>
      </c>
      <c r="S756" s="351"/>
    </row>
    <row r="757" spans="1:19" s="46" customFormat="1" x14ac:dyDescent="0.25">
      <c r="A757" s="249"/>
      <c r="B757" s="233" t="s">
        <v>10</v>
      </c>
      <c r="C757" s="223"/>
      <c r="D757" s="51"/>
      <c r="E757" s="51"/>
      <c r="F757" s="51"/>
      <c r="G757" s="51">
        <f>G763</f>
        <v>0</v>
      </c>
      <c r="H757" s="51">
        <f t="shared" ref="H757:I757" si="966">H763</f>
        <v>0</v>
      </c>
      <c r="I757" s="51">
        <f t="shared" si="966"/>
        <v>0</v>
      </c>
      <c r="J757" s="163" t="e">
        <f t="shared" si="941"/>
        <v>#DIV/0!</v>
      </c>
      <c r="K757" s="51">
        <f t="shared" ref="K757:K761" si="967">K763</f>
        <v>0</v>
      </c>
      <c r="L757" s="163" t="e">
        <f t="shared" ref="L757" si="968">K757/H757</f>
        <v>#DIV/0!</v>
      </c>
      <c r="M757" s="163" t="e">
        <f t="shared" ref="M757" si="969">K757/I757</f>
        <v>#DIV/0!</v>
      </c>
      <c r="N757" s="51">
        <f t="shared" ref="N757:O761" si="970">N763</f>
        <v>0</v>
      </c>
      <c r="O757" s="51">
        <f t="shared" si="970"/>
        <v>0</v>
      </c>
      <c r="P757" s="163" t="e">
        <f t="shared" si="893"/>
        <v>#DIV/0!</v>
      </c>
      <c r="Q757" s="51" t="e">
        <f>D757+H757-N757-#REF!</f>
        <v>#REF!</v>
      </c>
      <c r="R757" s="53">
        <f t="shared" si="882"/>
        <v>0</v>
      </c>
      <c r="S757" s="353"/>
    </row>
    <row r="758" spans="1:19" s="46" customFormat="1" x14ac:dyDescent="0.25">
      <c r="A758" s="249"/>
      <c r="B758" s="233" t="s">
        <v>8</v>
      </c>
      <c r="C758" s="223"/>
      <c r="D758" s="51"/>
      <c r="E758" s="51"/>
      <c r="F758" s="51">
        <f>D758-E758</f>
        <v>0</v>
      </c>
      <c r="G758" s="51">
        <f t="shared" ref="G758:I761" si="971">G764</f>
        <v>99.5</v>
      </c>
      <c r="H758" s="51">
        <f t="shared" si="971"/>
        <v>99.5</v>
      </c>
      <c r="I758" s="51">
        <f t="shared" si="971"/>
        <v>0</v>
      </c>
      <c r="J758" s="218">
        <f>I758/H758</f>
        <v>0</v>
      </c>
      <c r="K758" s="51">
        <f t="shared" si="967"/>
        <v>0</v>
      </c>
      <c r="L758" s="218">
        <f>K758/H758</f>
        <v>0</v>
      </c>
      <c r="M758" s="163" t="e">
        <f>K758/I758</f>
        <v>#DIV/0!</v>
      </c>
      <c r="N758" s="51">
        <f t="shared" si="970"/>
        <v>99.5</v>
      </c>
      <c r="O758" s="51">
        <f t="shared" si="970"/>
        <v>0</v>
      </c>
      <c r="P758" s="218">
        <f t="shared" si="893"/>
        <v>1</v>
      </c>
      <c r="Q758" s="51" t="e">
        <f>D758+H758-N758-#REF!</f>
        <v>#REF!</v>
      </c>
      <c r="R758" s="53">
        <f t="shared" si="882"/>
        <v>0</v>
      </c>
      <c r="S758" s="353"/>
    </row>
    <row r="759" spans="1:19" s="46" customFormat="1" x14ac:dyDescent="0.25">
      <c r="A759" s="249"/>
      <c r="B759" s="233" t="s">
        <v>22</v>
      </c>
      <c r="C759" s="223"/>
      <c r="D759" s="51"/>
      <c r="E759" s="51"/>
      <c r="F759" s="51"/>
      <c r="G759" s="51">
        <f t="shared" si="971"/>
        <v>11</v>
      </c>
      <c r="H759" s="51">
        <f t="shared" si="971"/>
        <v>11</v>
      </c>
      <c r="I759" s="51">
        <f t="shared" si="971"/>
        <v>0</v>
      </c>
      <c r="J759" s="218">
        <f t="shared" ref="J759:J761" si="972">I759/H759</f>
        <v>0</v>
      </c>
      <c r="K759" s="51">
        <f t="shared" si="967"/>
        <v>0</v>
      </c>
      <c r="L759" s="218">
        <f t="shared" ref="L759:L761" si="973">K759/H759</f>
        <v>0</v>
      </c>
      <c r="M759" s="163" t="e">
        <f t="shared" ref="M759:M761" si="974">K759/I759</f>
        <v>#DIV/0!</v>
      </c>
      <c r="N759" s="51">
        <f t="shared" si="970"/>
        <v>11</v>
      </c>
      <c r="O759" s="51">
        <f t="shared" si="970"/>
        <v>0</v>
      </c>
      <c r="P759" s="218">
        <f t="shared" si="893"/>
        <v>1</v>
      </c>
      <c r="Q759" s="51" t="e">
        <f>D759+H759-N759-#REF!</f>
        <v>#REF!</v>
      </c>
      <c r="R759" s="53">
        <f t="shared" si="882"/>
        <v>0</v>
      </c>
      <c r="S759" s="353"/>
    </row>
    <row r="760" spans="1:19" s="46" customFormat="1" x14ac:dyDescent="0.25">
      <c r="A760" s="249"/>
      <c r="B760" s="234" t="s">
        <v>24</v>
      </c>
      <c r="C760" s="286"/>
      <c r="D760" s="216"/>
      <c r="E760" s="216"/>
      <c r="F760" s="216"/>
      <c r="G760" s="216">
        <f t="shared" si="971"/>
        <v>0</v>
      </c>
      <c r="H760" s="216">
        <f t="shared" si="971"/>
        <v>0</v>
      </c>
      <c r="I760" s="216">
        <f t="shared" si="971"/>
        <v>0</v>
      </c>
      <c r="J760" s="179" t="e">
        <f t="shared" si="972"/>
        <v>#DIV/0!</v>
      </c>
      <c r="K760" s="216">
        <f t="shared" si="967"/>
        <v>0</v>
      </c>
      <c r="L760" s="179" t="e">
        <f t="shared" si="973"/>
        <v>#DIV/0!</v>
      </c>
      <c r="M760" s="179" t="e">
        <f t="shared" si="974"/>
        <v>#DIV/0!</v>
      </c>
      <c r="N760" s="216">
        <f t="shared" si="970"/>
        <v>0</v>
      </c>
      <c r="O760" s="216">
        <f t="shared" si="970"/>
        <v>0</v>
      </c>
      <c r="P760" s="179" t="e">
        <f t="shared" si="893"/>
        <v>#DIV/0!</v>
      </c>
      <c r="Q760" s="216" t="e">
        <f>D760+H760-N760-#REF!</f>
        <v>#REF!</v>
      </c>
      <c r="R760" s="63">
        <f t="shared" si="882"/>
        <v>0</v>
      </c>
      <c r="S760" s="353"/>
    </row>
    <row r="761" spans="1:19" s="46" customFormat="1" collapsed="1" x14ac:dyDescent="0.25">
      <c r="A761" s="250"/>
      <c r="B761" s="233" t="s">
        <v>11</v>
      </c>
      <c r="C761" s="223"/>
      <c r="D761" s="51"/>
      <c r="E761" s="51"/>
      <c r="F761" s="51"/>
      <c r="G761" s="51">
        <f t="shared" si="971"/>
        <v>0</v>
      </c>
      <c r="H761" s="51">
        <f t="shared" si="971"/>
        <v>0</v>
      </c>
      <c r="I761" s="51">
        <f t="shared" si="971"/>
        <v>0</v>
      </c>
      <c r="J761" s="163" t="e">
        <f t="shared" si="972"/>
        <v>#DIV/0!</v>
      </c>
      <c r="K761" s="51">
        <f t="shared" si="967"/>
        <v>0</v>
      </c>
      <c r="L761" s="163" t="e">
        <f t="shared" si="973"/>
        <v>#DIV/0!</v>
      </c>
      <c r="M761" s="163" t="e">
        <f t="shared" si="974"/>
        <v>#DIV/0!</v>
      </c>
      <c r="N761" s="51">
        <f t="shared" si="970"/>
        <v>0</v>
      </c>
      <c r="O761" s="51">
        <f t="shared" si="970"/>
        <v>0</v>
      </c>
      <c r="P761" s="163" t="e">
        <f t="shared" si="893"/>
        <v>#DIV/0!</v>
      </c>
      <c r="Q761" s="51" t="e">
        <f>D761+H761-N761-#REF!</f>
        <v>#REF!</v>
      </c>
      <c r="R761" s="53">
        <f t="shared" si="882"/>
        <v>0</v>
      </c>
      <c r="S761" s="355"/>
    </row>
    <row r="762" spans="1:19" s="57" customFormat="1" ht="156" customHeight="1" x14ac:dyDescent="0.25">
      <c r="A762" s="338" t="s">
        <v>226</v>
      </c>
      <c r="B762" s="161" t="s">
        <v>299</v>
      </c>
      <c r="C762" s="226" t="s">
        <v>17</v>
      </c>
      <c r="D762" s="50">
        <f t="shared" ref="D762:I762" si="975">SUM(D763:D767)</f>
        <v>0</v>
      </c>
      <c r="E762" s="50">
        <f t="shared" si="975"/>
        <v>0</v>
      </c>
      <c r="F762" s="50">
        <f t="shared" si="975"/>
        <v>0</v>
      </c>
      <c r="G762" s="50">
        <f t="shared" si="975"/>
        <v>110.5</v>
      </c>
      <c r="H762" s="50">
        <f t="shared" si="975"/>
        <v>110.5</v>
      </c>
      <c r="I762" s="235">
        <f t="shared" si="975"/>
        <v>0</v>
      </c>
      <c r="J762" s="162">
        <f>I762/H762</f>
        <v>0</v>
      </c>
      <c r="K762" s="50">
        <f>SUM(K763:K767)</f>
        <v>0</v>
      </c>
      <c r="L762" s="162">
        <f>K762/H762</f>
        <v>0</v>
      </c>
      <c r="M762" s="222" t="e">
        <f>K762/I762</f>
        <v>#DIV/0!</v>
      </c>
      <c r="N762" s="50">
        <f>SUM(N763:N767)</f>
        <v>110.5</v>
      </c>
      <c r="O762" s="50">
        <f t="shared" ref="O762:O767" si="976">H762-N762</f>
        <v>0</v>
      </c>
      <c r="P762" s="162">
        <f t="shared" si="893"/>
        <v>1</v>
      </c>
      <c r="Q762" s="50" t="e">
        <f>D762+H762-N762-#REF!</f>
        <v>#REF!</v>
      </c>
      <c r="R762" s="346">
        <f t="shared" si="882"/>
        <v>0</v>
      </c>
      <c r="S762" s="401" t="s">
        <v>407</v>
      </c>
    </row>
    <row r="763" spans="1:19" s="59" customFormat="1" ht="74.25" customHeight="1" x14ac:dyDescent="0.25">
      <c r="A763" s="340"/>
      <c r="B763" s="165" t="s">
        <v>10</v>
      </c>
      <c r="C763" s="295"/>
      <c r="D763" s="289"/>
      <c r="E763" s="289"/>
      <c r="F763" s="166"/>
      <c r="G763" s="289"/>
      <c r="H763" s="289"/>
      <c r="I763" s="289"/>
      <c r="J763" s="179" t="e">
        <f t="shared" ref="J763" si="977">I763/H763</f>
        <v>#DIV/0!</v>
      </c>
      <c r="K763" s="343"/>
      <c r="L763" s="179" t="e">
        <f t="shared" ref="L763" si="978">K763/H763</f>
        <v>#DIV/0!</v>
      </c>
      <c r="M763" s="179" t="e">
        <f t="shared" ref="M763" si="979">K763/I763</f>
        <v>#DIV/0!</v>
      </c>
      <c r="N763" s="343"/>
      <c r="O763" s="343">
        <f t="shared" si="976"/>
        <v>0</v>
      </c>
      <c r="P763" s="179" t="e">
        <f t="shared" si="893"/>
        <v>#DIV/0!</v>
      </c>
      <c r="Q763" s="166" t="e">
        <f>D763+H763-N763-#REF!</f>
        <v>#REF!</v>
      </c>
      <c r="R763" s="348">
        <f t="shared" si="882"/>
        <v>0</v>
      </c>
      <c r="S763" s="393"/>
    </row>
    <row r="764" spans="1:19" s="59" customFormat="1" ht="74.25" customHeight="1" x14ac:dyDescent="0.25">
      <c r="A764" s="340"/>
      <c r="B764" s="347" t="s">
        <v>8</v>
      </c>
      <c r="C764" s="273"/>
      <c r="D764" s="291"/>
      <c r="E764" s="291"/>
      <c r="F764" s="291">
        <f>D764-E764</f>
        <v>0</v>
      </c>
      <c r="G764" s="291">
        <v>99.5</v>
      </c>
      <c r="H764" s="291">
        <v>99.5</v>
      </c>
      <c r="I764" s="291"/>
      <c r="J764" s="164">
        <f>I764/H764</f>
        <v>0</v>
      </c>
      <c r="K764" s="291"/>
      <c r="L764" s="164">
        <f>K764/H764</f>
        <v>0</v>
      </c>
      <c r="M764" s="163" t="e">
        <f>K764/I764</f>
        <v>#DIV/0!</v>
      </c>
      <c r="N764" s="291">
        <f>H764</f>
        <v>99.5</v>
      </c>
      <c r="O764" s="291">
        <f t="shared" si="976"/>
        <v>0</v>
      </c>
      <c r="P764" s="164">
        <f t="shared" si="893"/>
        <v>1</v>
      </c>
      <c r="Q764" s="17" t="e">
        <f>D764+H764-N764-#REF!</f>
        <v>#REF!</v>
      </c>
      <c r="R764" s="290">
        <f t="shared" si="882"/>
        <v>0</v>
      </c>
      <c r="S764" s="393"/>
    </row>
    <row r="765" spans="1:19" s="59" customFormat="1" ht="74.25" customHeight="1" x14ac:dyDescent="0.25">
      <c r="A765" s="340"/>
      <c r="B765" s="347" t="s">
        <v>22</v>
      </c>
      <c r="C765" s="273"/>
      <c r="D765" s="291"/>
      <c r="E765" s="291"/>
      <c r="F765" s="291"/>
      <c r="G765" s="291">
        <v>11</v>
      </c>
      <c r="H765" s="291">
        <v>11</v>
      </c>
      <c r="I765" s="291"/>
      <c r="J765" s="164">
        <f t="shared" ref="J765:J767" si="980">I765/H765</f>
        <v>0</v>
      </c>
      <c r="K765" s="291"/>
      <c r="L765" s="164">
        <f t="shared" ref="L765:L767" si="981">K765/H765</f>
        <v>0</v>
      </c>
      <c r="M765" s="163" t="e">
        <f t="shared" ref="M765:M767" si="982">K765/I765</f>
        <v>#DIV/0!</v>
      </c>
      <c r="N765" s="291">
        <f>H765</f>
        <v>11</v>
      </c>
      <c r="O765" s="291">
        <f t="shared" si="976"/>
        <v>0</v>
      </c>
      <c r="P765" s="164">
        <f t="shared" si="893"/>
        <v>1</v>
      </c>
      <c r="Q765" s="17" t="e">
        <f>D765+H765-N765-#REF!</f>
        <v>#REF!</v>
      </c>
      <c r="R765" s="290">
        <f t="shared" ref="R765:R767" si="983">I765-K765</f>
        <v>0</v>
      </c>
      <c r="S765" s="393"/>
    </row>
    <row r="766" spans="1:19" s="59" customFormat="1" ht="74.25" customHeight="1" x14ac:dyDescent="0.25">
      <c r="A766" s="340"/>
      <c r="B766" s="165" t="s">
        <v>24</v>
      </c>
      <c r="C766" s="295"/>
      <c r="D766" s="289"/>
      <c r="E766" s="289"/>
      <c r="F766" s="166"/>
      <c r="G766" s="289"/>
      <c r="H766" s="166"/>
      <c r="I766" s="289"/>
      <c r="J766" s="163" t="e">
        <f t="shared" si="980"/>
        <v>#DIV/0!</v>
      </c>
      <c r="K766" s="289"/>
      <c r="L766" s="163" t="e">
        <f t="shared" si="981"/>
        <v>#DIV/0!</v>
      </c>
      <c r="M766" s="163" t="e">
        <f t="shared" si="982"/>
        <v>#DIV/0!</v>
      </c>
      <c r="N766" s="289"/>
      <c r="O766" s="289">
        <f t="shared" si="976"/>
        <v>0</v>
      </c>
      <c r="P766" s="163" t="e">
        <f t="shared" ref="P766:P767" si="984">N766/H766</f>
        <v>#DIV/0!</v>
      </c>
      <c r="Q766" s="17" t="e">
        <f>D766+H766-N766-#REF!</f>
        <v>#REF!</v>
      </c>
      <c r="R766" s="348">
        <f t="shared" si="983"/>
        <v>0</v>
      </c>
      <c r="S766" s="393"/>
    </row>
    <row r="767" spans="1:19" s="59" customFormat="1" ht="91.5" customHeight="1" collapsed="1" x14ac:dyDescent="0.25">
      <c r="A767" s="342"/>
      <c r="B767" s="347" t="s">
        <v>11</v>
      </c>
      <c r="C767" s="273"/>
      <c r="D767" s="291"/>
      <c r="E767" s="291"/>
      <c r="F767" s="17"/>
      <c r="G767" s="291"/>
      <c r="H767" s="17"/>
      <c r="I767" s="291"/>
      <c r="J767" s="163" t="e">
        <f t="shared" si="980"/>
        <v>#DIV/0!</v>
      </c>
      <c r="K767" s="291"/>
      <c r="L767" s="163" t="e">
        <f t="shared" si="981"/>
        <v>#DIV/0!</v>
      </c>
      <c r="M767" s="163" t="e">
        <f t="shared" si="982"/>
        <v>#DIV/0!</v>
      </c>
      <c r="N767" s="291"/>
      <c r="O767" s="291">
        <f t="shared" si="976"/>
        <v>0</v>
      </c>
      <c r="P767" s="163" t="e">
        <f t="shared" si="984"/>
        <v>#DIV/0!</v>
      </c>
      <c r="Q767" s="17" t="e">
        <f>D767+H767-N767-#REF!</f>
        <v>#REF!</v>
      </c>
      <c r="R767" s="31">
        <f t="shared" si="983"/>
        <v>0</v>
      </c>
      <c r="S767" s="394"/>
    </row>
    <row r="768" spans="1:19" s="16" customFormat="1" ht="125.25" customHeight="1" outlineLevel="1" x14ac:dyDescent="0.25">
      <c r="A768" s="263" t="s">
        <v>60</v>
      </c>
      <c r="B768" s="65" t="s">
        <v>416</v>
      </c>
      <c r="C768" s="65" t="s">
        <v>9</v>
      </c>
      <c r="D768" s="66"/>
      <c r="E768" s="66"/>
      <c r="F768" s="66"/>
      <c r="G768" s="66">
        <f>SUM(G769:G773)</f>
        <v>93393.39</v>
      </c>
      <c r="H768" s="66">
        <f t="shared" ref="H768:K768" si="985">SUM(H769:H773)</f>
        <v>93393.39</v>
      </c>
      <c r="I768" s="66">
        <f t="shared" si="985"/>
        <v>26449.119999999999</v>
      </c>
      <c r="J768" s="68">
        <f t="shared" ref="J768:J775" si="986">I768/H768</f>
        <v>0.28000000000000003</v>
      </c>
      <c r="K768" s="66">
        <f t="shared" si="985"/>
        <v>26449.119999999999</v>
      </c>
      <c r="L768" s="69">
        <f>K768/H768</f>
        <v>0.28000000000000003</v>
      </c>
      <c r="M768" s="69">
        <f>K768/I768</f>
        <v>1</v>
      </c>
      <c r="N768" s="66">
        <f t="shared" ref="N768" si="987">SUM(N769:N773)</f>
        <v>93393.37</v>
      </c>
      <c r="O768" s="66">
        <f t="shared" ref="O768:O841" si="988">H768-N768</f>
        <v>0.02</v>
      </c>
      <c r="P768" s="69">
        <f t="shared" ref="P768:P841" si="989">N768/H768</f>
        <v>1</v>
      </c>
      <c r="Q768" s="13">
        <f t="shared" ref="Q768:Q773" si="990">H768-N768</f>
        <v>0.02</v>
      </c>
      <c r="R768" s="31">
        <f t="shared" ref="R768:R840" si="991">I768-K768</f>
        <v>0</v>
      </c>
      <c r="S768" s="406" t="s">
        <v>345</v>
      </c>
    </row>
    <row r="769" spans="1:19" s="16" customFormat="1" ht="33" customHeight="1" outlineLevel="1" x14ac:dyDescent="0.25">
      <c r="A769" s="264"/>
      <c r="B769" s="84" t="s">
        <v>10</v>
      </c>
      <c r="C769" s="70"/>
      <c r="D769" s="66"/>
      <c r="E769" s="66"/>
      <c r="F769" s="66"/>
      <c r="G769" s="66">
        <f>G775</f>
        <v>0</v>
      </c>
      <c r="H769" s="66">
        <f t="shared" ref="H769:I769" si="992">H775</f>
        <v>0</v>
      </c>
      <c r="I769" s="66">
        <f t="shared" si="992"/>
        <v>0</v>
      </c>
      <c r="J769" s="103" t="e">
        <f t="shared" si="986"/>
        <v>#DIV/0!</v>
      </c>
      <c r="K769" s="66">
        <f t="shared" ref="K769:K773" si="993">K775</f>
        <v>0</v>
      </c>
      <c r="L769" s="104" t="e">
        <f>K769/H769</f>
        <v>#DIV/0!</v>
      </c>
      <c r="M769" s="89"/>
      <c r="N769" s="66">
        <f t="shared" ref="N769" si="994">N775</f>
        <v>0</v>
      </c>
      <c r="O769" s="66">
        <f t="shared" si="988"/>
        <v>0</v>
      </c>
      <c r="P769" s="104" t="e">
        <f t="shared" si="989"/>
        <v>#DIV/0!</v>
      </c>
      <c r="Q769" s="13">
        <f t="shared" si="990"/>
        <v>0</v>
      </c>
      <c r="R769" s="268">
        <f t="shared" si="991"/>
        <v>0</v>
      </c>
      <c r="S769" s="406"/>
    </row>
    <row r="770" spans="1:19" s="16" customFormat="1" ht="33" customHeight="1" outlineLevel="1" x14ac:dyDescent="0.25">
      <c r="A770" s="85"/>
      <c r="B770" s="86" t="s">
        <v>8</v>
      </c>
      <c r="C770" s="78"/>
      <c r="D770" s="87"/>
      <c r="E770" s="87"/>
      <c r="F770" s="87"/>
      <c r="G770" s="66">
        <f t="shared" ref="G770:I773" si="995">G776</f>
        <v>78436</v>
      </c>
      <c r="H770" s="66">
        <f t="shared" si="995"/>
        <v>78436</v>
      </c>
      <c r="I770" s="66">
        <f t="shared" si="995"/>
        <v>22711.74</v>
      </c>
      <c r="J770" s="88">
        <f t="shared" si="986"/>
        <v>0.28999999999999998</v>
      </c>
      <c r="K770" s="66">
        <f t="shared" si="993"/>
        <v>22711.74</v>
      </c>
      <c r="L770" s="89">
        <f>K770/H770</f>
        <v>0.28999999999999998</v>
      </c>
      <c r="M770" s="89">
        <f t="shared" ref="M770:M773" si="996">K770/I770</f>
        <v>1</v>
      </c>
      <c r="N770" s="66">
        <f t="shared" ref="N770" si="997">N776</f>
        <v>78436</v>
      </c>
      <c r="O770" s="66">
        <f t="shared" si="988"/>
        <v>0</v>
      </c>
      <c r="P770" s="89">
        <f t="shared" si="989"/>
        <v>1</v>
      </c>
      <c r="Q770" s="13">
        <f t="shared" si="990"/>
        <v>0</v>
      </c>
      <c r="R770" s="30">
        <f t="shared" si="991"/>
        <v>0</v>
      </c>
      <c r="S770" s="406"/>
    </row>
    <row r="771" spans="1:19" s="16" customFormat="1" ht="33" customHeight="1" outlineLevel="1" x14ac:dyDescent="0.25">
      <c r="A771" s="85"/>
      <c r="B771" s="84" t="s">
        <v>21</v>
      </c>
      <c r="C771" s="70"/>
      <c r="D771" s="66"/>
      <c r="E771" s="66"/>
      <c r="F771" s="66"/>
      <c r="G771" s="66">
        <f t="shared" si="995"/>
        <v>14957.39</v>
      </c>
      <c r="H771" s="66">
        <f t="shared" si="995"/>
        <v>14957.39</v>
      </c>
      <c r="I771" s="66">
        <f t="shared" si="995"/>
        <v>3737.38</v>
      </c>
      <c r="J771" s="68">
        <f t="shared" si="986"/>
        <v>0.25</v>
      </c>
      <c r="K771" s="66">
        <f t="shared" si="993"/>
        <v>3737.38</v>
      </c>
      <c r="L771" s="89">
        <f t="shared" ref="L771:L773" si="998">K771/H771</f>
        <v>0.25</v>
      </c>
      <c r="M771" s="89">
        <f t="shared" si="996"/>
        <v>1</v>
      </c>
      <c r="N771" s="66">
        <f t="shared" ref="N771" si="999">N777</f>
        <v>14957.37</v>
      </c>
      <c r="O771" s="66">
        <f t="shared" si="988"/>
        <v>0.02</v>
      </c>
      <c r="P771" s="89">
        <f t="shared" si="989"/>
        <v>1</v>
      </c>
      <c r="Q771" s="13">
        <f t="shared" si="990"/>
        <v>0.02</v>
      </c>
      <c r="R771" s="267">
        <f t="shared" si="991"/>
        <v>0</v>
      </c>
      <c r="S771" s="406"/>
    </row>
    <row r="772" spans="1:19" s="16" customFormat="1" ht="33" customHeight="1" outlineLevel="1" x14ac:dyDescent="0.25">
      <c r="A772" s="85"/>
      <c r="B772" s="84" t="s">
        <v>24</v>
      </c>
      <c r="C772" s="70"/>
      <c r="D772" s="32"/>
      <c r="E772" s="32"/>
      <c r="F772" s="32"/>
      <c r="G772" s="66">
        <f t="shared" si="995"/>
        <v>0</v>
      </c>
      <c r="H772" s="66">
        <f t="shared" si="995"/>
        <v>0</v>
      </c>
      <c r="I772" s="66">
        <f t="shared" si="995"/>
        <v>0</v>
      </c>
      <c r="J772" s="103" t="e">
        <f t="shared" si="986"/>
        <v>#DIV/0!</v>
      </c>
      <c r="K772" s="66">
        <f t="shared" si="993"/>
        <v>0</v>
      </c>
      <c r="L772" s="104" t="e">
        <f t="shared" si="998"/>
        <v>#DIV/0!</v>
      </c>
      <c r="M772" s="104" t="e">
        <f t="shared" si="996"/>
        <v>#DIV/0!</v>
      </c>
      <c r="N772" s="66">
        <f t="shared" ref="N772" si="1000">N778</f>
        <v>0</v>
      </c>
      <c r="O772" s="66">
        <f t="shared" si="988"/>
        <v>0</v>
      </c>
      <c r="P772" s="104" t="e">
        <f t="shared" si="989"/>
        <v>#DIV/0!</v>
      </c>
      <c r="Q772" s="13">
        <f t="shared" si="990"/>
        <v>0</v>
      </c>
      <c r="R772" s="267">
        <f t="shared" si="991"/>
        <v>0</v>
      </c>
      <c r="S772" s="406"/>
    </row>
    <row r="773" spans="1:19" s="16" customFormat="1" ht="33" customHeight="1" outlineLevel="1" collapsed="1" x14ac:dyDescent="0.25">
      <c r="A773" s="90"/>
      <c r="B773" s="84" t="s">
        <v>11</v>
      </c>
      <c r="C773" s="70"/>
      <c r="D773" s="32"/>
      <c r="E773" s="32"/>
      <c r="F773" s="32"/>
      <c r="G773" s="66">
        <f t="shared" si="995"/>
        <v>0</v>
      </c>
      <c r="H773" s="66">
        <f t="shared" si="995"/>
        <v>0</v>
      </c>
      <c r="I773" s="66">
        <f t="shared" si="995"/>
        <v>0</v>
      </c>
      <c r="J773" s="98" t="e">
        <f t="shared" si="986"/>
        <v>#DIV/0!</v>
      </c>
      <c r="K773" s="66">
        <f t="shared" si="993"/>
        <v>0</v>
      </c>
      <c r="L773" s="104" t="e">
        <f t="shared" si="998"/>
        <v>#DIV/0!</v>
      </c>
      <c r="M773" s="104" t="e">
        <f t="shared" si="996"/>
        <v>#DIV/0!</v>
      </c>
      <c r="N773" s="66">
        <f t="shared" ref="N773" si="1001">N779</f>
        <v>0</v>
      </c>
      <c r="O773" s="66">
        <f t="shared" si="988"/>
        <v>0</v>
      </c>
      <c r="P773" s="104" t="e">
        <f t="shared" si="989"/>
        <v>#DIV/0!</v>
      </c>
      <c r="Q773" s="13">
        <f t="shared" si="990"/>
        <v>0</v>
      </c>
      <c r="R773" s="267">
        <f t="shared" si="991"/>
        <v>0</v>
      </c>
      <c r="S773" s="406"/>
    </row>
    <row r="774" spans="1:19" s="61" customFormat="1" ht="90" customHeight="1" x14ac:dyDescent="0.25">
      <c r="A774" s="232" t="s">
        <v>214</v>
      </c>
      <c r="B774" s="214" t="s">
        <v>215</v>
      </c>
      <c r="C774" s="158" t="s">
        <v>2</v>
      </c>
      <c r="D774" s="62">
        <f t="shared" ref="D774:I774" si="1002">SUM(D775:D779)</f>
        <v>0</v>
      </c>
      <c r="E774" s="62">
        <f t="shared" si="1002"/>
        <v>0</v>
      </c>
      <c r="F774" s="62">
        <f t="shared" si="1002"/>
        <v>0</v>
      </c>
      <c r="G774" s="62">
        <f t="shared" si="1002"/>
        <v>93393.39</v>
      </c>
      <c r="H774" s="62">
        <f t="shared" si="1002"/>
        <v>93393.39</v>
      </c>
      <c r="I774" s="62">
        <f t="shared" si="1002"/>
        <v>26449.119999999999</v>
      </c>
      <c r="J774" s="159">
        <f t="shared" si="986"/>
        <v>0.28000000000000003</v>
      </c>
      <c r="K774" s="62">
        <f>SUM(K775:K779)</f>
        <v>26449.119999999999</v>
      </c>
      <c r="L774" s="159">
        <f>K774/H774</f>
        <v>0.28000000000000003</v>
      </c>
      <c r="M774" s="159">
        <f>K774/I774</f>
        <v>1</v>
      </c>
      <c r="N774" s="62">
        <f t="shared" ref="N774" si="1003">SUM(N775:N779)</f>
        <v>93393.37</v>
      </c>
      <c r="O774" s="62">
        <f t="shared" si="988"/>
        <v>0.02</v>
      </c>
      <c r="P774" s="159">
        <f t="shared" si="989"/>
        <v>1</v>
      </c>
      <c r="Q774" s="62" t="e">
        <f>D774+H774-N774-#REF!</f>
        <v>#REF!</v>
      </c>
      <c r="R774" s="160">
        <f t="shared" si="991"/>
        <v>0</v>
      </c>
      <c r="S774" s="407"/>
    </row>
    <row r="775" spans="1:19" s="46" customFormat="1" ht="29.25" customHeight="1" x14ac:dyDescent="0.25">
      <c r="A775" s="249"/>
      <c r="B775" s="233" t="s">
        <v>10</v>
      </c>
      <c r="C775" s="223"/>
      <c r="D775" s="51"/>
      <c r="E775" s="51"/>
      <c r="F775" s="51"/>
      <c r="G775" s="51">
        <f>G781+G787</f>
        <v>0</v>
      </c>
      <c r="H775" s="51">
        <f t="shared" ref="H775:I775" si="1004">H781+H787</f>
        <v>0</v>
      </c>
      <c r="I775" s="51">
        <f t="shared" si="1004"/>
        <v>0</v>
      </c>
      <c r="J775" s="163" t="e">
        <f t="shared" si="986"/>
        <v>#DIV/0!</v>
      </c>
      <c r="K775" s="51">
        <f t="shared" ref="K775" si="1005">K781+K787</f>
        <v>0</v>
      </c>
      <c r="L775" s="163" t="e">
        <f t="shared" ref="L775" si="1006">K775/H775</f>
        <v>#DIV/0!</v>
      </c>
      <c r="M775" s="218"/>
      <c r="N775" s="51">
        <f t="shared" ref="N775:O775" si="1007">N781+N787</f>
        <v>0</v>
      </c>
      <c r="O775" s="51">
        <f t="shared" si="1007"/>
        <v>0</v>
      </c>
      <c r="P775" s="163" t="e">
        <f t="shared" si="989"/>
        <v>#DIV/0!</v>
      </c>
      <c r="Q775" s="51" t="e">
        <f>D775+H775-N775-#REF!</f>
        <v>#REF!</v>
      </c>
      <c r="R775" s="53">
        <f t="shared" si="991"/>
        <v>0</v>
      </c>
      <c r="S775" s="408"/>
    </row>
    <row r="776" spans="1:19" s="46" customFormat="1" ht="29.25" customHeight="1" x14ac:dyDescent="0.25">
      <c r="A776" s="249"/>
      <c r="B776" s="233" t="s">
        <v>8</v>
      </c>
      <c r="C776" s="223"/>
      <c r="D776" s="51"/>
      <c r="E776" s="51"/>
      <c r="F776" s="51">
        <f>D776-E776</f>
        <v>0</v>
      </c>
      <c r="G776" s="51">
        <f t="shared" ref="G776:I779" si="1008">G782+G788</f>
        <v>78436</v>
      </c>
      <c r="H776" s="51">
        <f t="shared" si="1008"/>
        <v>78436</v>
      </c>
      <c r="I776" s="51">
        <f t="shared" si="1008"/>
        <v>22711.74</v>
      </c>
      <c r="J776" s="218">
        <f>I776/H776</f>
        <v>0.28999999999999998</v>
      </c>
      <c r="K776" s="51">
        <f t="shared" ref="K776:K777" si="1009">K782+K788</f>
        <v>22711.74</v>
      </c>
      <c r="L776" s="218">
        <f>K776/H776</f>
        <v>0.28999999999999998</v>
      </c>
      <c r="M776" s="218">
        <f>K776/I776</f>
        <v>1</v>
      </c>
      <c r="N776" s="51">
        <f t="shared" ref="N776:O776" si="1010">N782+N788</f>
        <v>78436</v>
      </c>
      <c r="O776" s="51">
        <f t="shared" si="1010"/>
        <v>0</v>
      </c>
      <c r="P776" s="218">
        <f t="shared" si="989"/>
        <v>1</v>
      </c>
      <c r="Q776" s="51" t="e">
        <f>D776+H776-N776-#REF!</f>
        <v>#REF!</v>
      </c>
      <c r="R776" s="53">
        <f t="shared" si="991"/>
        <v>0</v>
      </c>
      <c r="S776" s="408"/>
    </row>
    <row r="777" spans="1:19" s="46" customFormat="1" ht="29.25" customHeight="1" x14ac:dyDescent="0.25">
      <c r="A777" s="249"/>
      <c r="B777" s="233" t="s">
        <v>22</v>
      </c>
      <c r="C777" s="223"/>
      <c r="D777" s="51"/>
      <c r="E777" s="51"/>
      <c r="F777" s="51"/>
      <c r="G777" s="51">
        <f t="shared" si="1008"/>
        <v>14957.39</v>
      </c>
      <c r="H777" s="51">
        <f t="shared" si="1008"/>
        <v>14957.39</v>
      </c>
      <c r="I777" s="51">
        <f t="shared" si="1008"/>
        <v>3737.38</v>
      </c>
      <c r="J777" s="218">
        <f t="shared" ref="J777:J779" si="1011">I777/H777</f>
        <v>0.25</v>
      </c>
      <c r="K777" s="51">
        <f t="shared" si="1009"/>
        <v>3737.38</v>
      </c>
      <c r="L777" s="218">
        <f t="shared" ref="L777:L779" si="1012">K777/H777</f>
        <v>0.25</v>
      </c>
      <c r="M777" s="218">
        <f t="shared" ref="M777:M779" si="1013">K777/I777</f>
        <v>1</v>
      </c>
      <c r="N777" s="51">
        <f t="shared" ref="N777:O777" si="1014">N783+N789</f>
        <v>14957.37</v>
      </c>
      <c r="O777" s="51">
        <f t="shared" si="1014"/>
        <v>0.02</v>
      </c>
      <c r="P777" s="218">
        <f t="shared" si="989"/>
        <v>1</v>
      </c>
      <c r="Q777" s="51" t="e">
        <f>D777+H777-N777-#REF!</f>
        <v>#REF!</v>
      </c>
      <c r="R777" s="53">
        <f t="shared" si="991"/>
        <v>0</v>
      </c>
      <c r="S777" s="408"/>
    </row>
    <row r="778" spans="1:19" s="46" customFormat="1" ht="29.25" customHeight="1" x14ac:dyDescent="0.25">
      <c r="A778" s="249"/>
      <c r="B778" s="234" t="s">
        <v>24</v>
      </c>
      <c r="C778" s="286"/>
      <c r="D778" s="216"/>
      <c r="E778" s="216"/>
      <c r="F778" s="216"/>
      <c r="G778" s="51">
        <f t="shared" si="1008"/>
        <v>0</v>
      </c>
      <c r="H778" s="51">
        <f t="shared" si="1008"/>
        <v>0</v>
      </c>
      <c r="I778" s="51">
        <f t="shared" si="1008"/>
        <v>0</v>
      </c>
      <c r="J778" s="163" t="e">
        <f t="shared" si="1011"/>
        <v>#DIV/0!</v>
      </c>
      <c r="K778" s="51">
        <f t="shared" ref="K778" si="1015">K784+K790</f>
        <v>0</v>
      </c>
      <c r="L778" s="163" t="e">
        <f t="shared" si="1012"/>
        <v>#DIV/0!</v>
      </c>
      <c r="M778" s="163" t="e">
        <f t="shared" si="1013"/>
        <v>#DIV/0!</v>
      </c>
      <c r="N778" s="51">
        <f t="shared" ref="N778:O778" si="1016">N784+N790</f>
        <v>0</v>
      </c>
      <c r="O778" s="51">
        <f t="shared" si="1016"/>
        <v>0</v>
      </c>
      <c r="P778" s="163" t="e">
        <f t="shared" si="989"/>
        <v>#DIV/0!</v>
      </c>
      <c r="Q778" s="51" t="e">
        <f>D778+H778-N778-#REF!</f>
        <v>#REF!</v>
      </c>
      <c r="R778" s="63">
        <f t="shared" si="991"/>
        <v>0</v>
      </c>
      <c r="S778" s="408"/>
    </row>
    <row r="779" spans="1:19" s="46" customFormat="1" ht="29.25" customHeight="1" collapsed="1" x14ac:dyDescent="0.25">
      <c r="A779" s="250"/>
      <c r="B779" s="233" t="s">
        <v>11</v>
      </c>
      <c r="C779" s="223"/>
      <c r="D779" s="51"/>
      <c r="E779" s="51"/>
      <c r="F779" s="51"/>
      <c r="G779" s="51">
        <f t="shared" si="1008"/>
        <v>0</v>
      </c>
      <c r="H779" s="51">
        <f t="shared" si="1008"/>
        <v>0</v>
      </c>
      <c r="I779" s="51"/>
      <c r="J779" s="163" t="e">
        <f t="shared" si="1011"/>
        <v>#DIV/0!</v>
      </c>
      <c r="K779" s="51"/>
      <c r="L779" s="163" t="e">
        <f t="shared" si="1012"/>
        <v>#DIV/0!</v>
      </c>
      <c r="M779" s="163" t="e">
        <f t="shared" si="1013"/>
        <v>#DIV/0!</v>
      </c>
      <c r="N779" s="51">
        <f t="shared" ref="N779:O779" si="1017">N785+N791</f>
        <v>0</v>
      </c>
      <c r="O779" s="51">
        <f t="shared" si="1017"/>
        <v>0</v>
      </c>
      <c r="P779" s="163" t="e">
        <f t="shared" si="989"/>
        <v>#DIV/0!</v>
      </c>
      <c r="Q779" s="51" t="e">
        <f>D779+H779-N779-#REF!</f>
        <v>#REF!</v>
      </c>
      <c r="R779" s="53">
        <f t="shared" si="991"/>
        <v>0</v>
      </c>
      <c r="S779" s="409"/>
    </row>
    <row r="780" spans="1:19" s="57" customFormat="1" ht="69" customHeight="1" x14ac:dyDescent="0.25">
      <c r="A780" s="338" t="s">
        <v>216</v>
      </c>
      <c r="B780" s="161" t="s">
        <v>217</v>
      </c>
      <c r="C780" s="226" t="s">
        <v>17</v>
      </c>
      <c r="D780" s="50">
        <f t="shared" ref="D780:I780" si="1018">SUM(D781:D785)</f>
        <v>0</v>
      </c>
      <c r="E780" s="50">
        <f t="shared" si="1018"/>
        <v>0</v>
      </c>
      <c r="F780" s="50">
        <f t="shared" si="1018"/>
        <v>0</v>
      </c>
      <c r="G780" s="50">
        <f t="shared" si="1018"/>
        <v>37373.4</v>
      </c>
      <c r="H780" s="50">
        <f t="shared" si="1018"/>
        <v>37373.4</v>
      </c>
      <c r="I780" s="50">
        <f t="shared" si="1018"/>
        <v>26449.119999999999</v>
      </c>
      <c r="J780" s="162">
        <f>I780/H780</f>
        <v>0.71</v>
      </c>
      <c r="K780" s="50">
        <f t="shared" ref="K780" si="1019">SUM(K781:K785)</f>
        <v>26449.119999999999</v>
      </c>
      <c r="L780" s="162">
        <f>K780/H780</f>
        <v>0.71</v>
      </c>
      <c r="M780" s="220">
        <f>K780/I780</f>
        <v>1</v>
      </c>
      <c r="N780" s="50">
        <f>SUM(N781:N785)</f>
        <v>37373.379999999997</v>
      </c>
      <c r="O780" s="50">
        <f t="shared" si="988"/>
        <v>0.02</v>
      </c>
      <c r="P780" s="162">
        <f t="shared" si="989"/>
        <v>1</v>
      </c>
      <c r="Q780" s="50" t="e">
        <f>D780+H780-N780-#REF!</f>
        <v>#REF!</v>
      </c>
      <c r="R780" s="346">
        <f t="shared" si="991"/>
        <v>0</v>
      </c>
      <c r="S780" s="395" t="s">
        <v>418</v>
      </c>
    </row>
    <row r="781" spans="1:19" s="59" customFormat="1" ht="29.25" customHeight="1" x14ac:dyDescent="0.25">
      <c r="A781" s="340"/>
      <c r="B781" s="347" t="s">
        <v>10</v>
      </c>
      <c r="C781" s="273"/>
      <c r="D781" s="291"/>
      <c r="E781" s="291"/>
      <c r="F781" s="17"/>
      <c r="G781" s="291"/>
      <c r="H781" s="291"/>
      <c r="I781" s="291"/>
      <c r="J781" s="163" t="e">
        <f t="shared" ref="J781" si="1020">I781/H781</f>
        <v>#DIV/0!</v>
      </c>
      <c r="K781" s="291"/>
      <c r="L781" s="163" t="e">
        <f t="shared" ref="L781" si="1021">K781/H781</f>
        <v>#DIV/0!</v>
      </c>
      <c r="M781" s="164"/>
      <c r="N781" s="167"/>
      <c r="O781" s="167">
        <f t="shared" si="988"/>
        <v>0</v>
      </c>
      <c r="P781" s="163" t="e">
        <f t="shared" si="989"/>
        <v>#DIV/0!</v>
      </c>
      <c r="Q781" s="17" t="e">
        <f>D781+H781-N781-#REF!</f>
        <v>#REF!</v>
      </c>
      <c r="R781" s="31">
        <f t="shared" si="991"/>
        <v>0</v>
      </c>
      <c r="S781" s="396"/>
    </row>
    <row r="782" spans="1:19" s="59" customFormat="1" ht="29.25" customHeight="1" x14ac:dyDescent="0.25">
      <c r="A782" s="340"/>
      <c r="B782" s="347" t="s">
        <v>8</v>
      </c>
      <c r="C782" s="273"/>
      <c r="D782" s="291"/>
      <c r="E782" s="291"/>
      <c r="F782" s="291">
        <f>D782-E782</f>
        <v>0</v>
      </c>
      <c r="G782" s="291">
        <v>33636</v>
      </c>
      <c r="H782" s="291">
        <v>33636</v>
      </c>
      <c r="I782" s="51">
        <v>22711.74</v>
      </c>
      <c r="J782" s="164">
        <f>I782/H782</f>
        <v>0.68</v>
      </c>
      <c r="K782" s="51">
        <v>22711.74</v>
      </c>
      <c r="L782" s="164">
        <f>K782/H782</f>
        <v>0.68</v>
      </c>
      <c r="M782" s="164">
        <f>K782/I782</f>
        <v>1</v>
      </c>
      <c r="N782" s="291">
        <f>H782</f>
        <v>33636</v>
      </c>
      <c r="O782" s="291">
        <f t="shared" si="988"/>
        <v>0</v>
      </c>
      <c r="P782" s="164">
        <f t="shared" si="989"/>
        <v>1</v>
      </c>
      <c r="Q782" s="17" t="e">
        <f>D782+H782-N782-#REF!</f>
        <v>#REF!</v>
      </c>
      <c r="R782" s="290">
        <f t="shared" si="991"/>
        <v>0</v>
      </c>
      <c r="S782" s="396"/>
    </row>
    <row r="783" spans="1:19" s="59" customFormat="1" ht="29.25" customHeight="1" x14ac:dyDescent="0.25">
      <c r="A783" s="340"/>
      <c r="B783" s="347" t="s">
        <v>22</v>
      </c>
      <c r="C783" s="273"/>
      <c r="D783" s="291"/>
      <c r="E783" s="291"/>
      <c r="F783" s="291"/>
      <c r="G783" s="291">
        <f>3737.4</f>
        <v>3737.4</v>
      </c>
      <c r="H783" s="291">
        <f>3737.4</f>
        <v>3737.4</v>
      </c>
      <c r="I783" s="291">
        <v>3737.38</v>
      </c>
      <c r="J783" s="164">
        <f t="shared" ref="J783:J785" si="1022">I783/H783</f>
        <v>1</v>
      </c>
      <c r="K783" s="291">
        <v>3737.38</v>
      </c>
      <c r="L783" s="164">
        <f t="shared" ref="L783:L785" si="1023">K783/H783</f>
        <v>1</v>
      </c>
      <c r="M783" s="164">
        <f t="shared" ref="M783:M785" si="1024">K783/I783</f>
        <v>1</v>
      </c>
      <c r="N783" s="291">
        <f>3737.38</f>
        <v>3737.38</v>
      </c>
      <c r="O783" s="291">
        <f>H783-N783</f>
        <v>0.02</v>
      </c>
      <c r="P783" s="164">
        <f t="shared" si="989"/>
        <v>1</v>
      </c>
      <c r="Q783" s="17" t="e">
        <f>D783+H783-N783-#REF!</f>
        <v>#REF!</v>
      </c>
      <c r="R783" s="290">
        <f t="shared" si="991"/>
        <v>0</v>
      </c>
      <c r="S783" s="396"/>
    </row>
    <row r="784" spans="1:19" s="59" customFormat="1" ht="29.25" customHeight="1" x14ac:dyDescent="0.25">
      <c r="A784" s="340"/>
      <c r="B784" s="165" t="s">
        <v>24</v>
      </c>
      <c r="C784" s="295"/>
      <c r="D784" s="289"/>
      <c r="E784" s="289"/>
      <c r="F784" s="166"/>
      <c r="G784" s="289"/>
      <c r="H784" s="166"/>
      <c r="I784" s="289"/>
      <c r="J784" s="163" t="e">
        <f t="shared" si="1022"/>
        <v>#DIV/0!</v>
      </c>
      <c r="K784" s="50"/>
      <c r="L784" s="163" t="e">
        <f t="shared" si="1023"/>
        <v>#DIV/0!</v>
      </c>
      <c r="M784" s="163" t="e">
        <f t="shared" si="1024"/>
        <v>#DIV/0!</v>
      </c>
      <c r="N784" s="289"/>
      <c r="O784" s="289">
        <f t="shared" si="988"/>
        <v>0</v>
      </c>
      <c r="P784" s="163" t="e">
        <f t="shared" si="989"/>
        <v>#DIV/0!</v>
      </c>
      <c r="Q784" s="17" t="e">
        <f>D784+H784-N784-#REF!</f>
        <v>#REF!</v>
      </c>
      <c r="R784" s="348">
        <f t="shared" si="991"/>
        <v>0</v>
      </c>
      <c r="S784" s="396"/>
    </row>
    <row r="785" spans="1:19" s="59" customFormat="1" ht="49.5" customHeight="1" collapsed="1" x14ac:dyDescent="0.25">
      <c r="A785" s="342"/>
      <c r="B785" s="347" t="s">
        <v>11</v>
      </c>
      <c r="C785" s="273"/>
      <c r="D785" s="291"/>
      <c r="E785" s="291"/>
      <c r="F785" s="17"/>
      <c r="G785" s="291"/>
      <c r="H785" s="17"/>
      <c r="I785" s="291"/>
      <c r="J785" s="163" t="e">
        <f t="shared" si="1022"/>
        <v>#DIV/0!</v>
      </c>
      <c r="K785" s="291"/>
      <c r="L785" s="163" t="e">
        <f t="shared" si="1023"/>
        <v>#DIV/0!</v>
      </c>
      <c r="M785" s="163" t="e">
        <f t="shared" si="1024"/>
        <v>#DIV/0!</v>
      </c>
      <c r="N785" s="291"/>
      <c r="O785" s="291">
        <f t="shared" si="988"/>
        <v>0</v>
      </c>
      <c r="P785" s="163" t="e">
        <f t="shared" si="989"/>
        <v>#DIV/0!</v>
      </c>
      <c r="Q785" s="17" t="e">
        <f>D785+H785-N785-#REF!</f>
        <v>#REF!</v>
      </c>
      <c r="R785" s="31">
        <f t="shared" si="991"/>
        <v>0</v>
      </c>
      <c r="S785" s="397"/>
    </row>
    <row r="786" spans="1:19" s="57" customFormat="1" ht="69" customHeight="1" x14ac:dyDescent="0.25">
      <c r="A786" s="338" t="s">
        <v>344</v>
      </c>
      <c r="B786" s="161" t="s">
        <v>343</v>
      </c>
      <c r="C786" s="226" t="s">
        <v>17</v>
      </c>
      <c r="D786" s="50">
        <f t="shared" ref="D786:I786" si="1025">SUM(D787:D791)</f>
        <v>0</v>
      </c>
      <c r="E786" s="50">
        <f t="shared" si="1025"/>
        <v>0</v>
      </c>
      <c r="F786" s="50">
        <f t="shared" si="1025"/>
        <v>0</v>
      </c>
      <c r="G786" s="50">
        <f t="shared" si="1025"/>
        <v>56019.99</v>
      </c>
      <c r="H786" s="50">
        <f t="shared" si="1025"/>
        <v>56019.99</v>
      </c>
      <c r="I786" s="50">
        <f t="shared" si="1025"/>
        <v>0</v>
      </c>
      <c r="J786" s="162">
        <f>I786/H786</f>
        <v>0</v>
      </c>
      <c r="K786" s="50">
        <f t="shared" ref="K786" si="1026">SUM(K787:K791)</f>
        <v>0</v>
      </c>
      <c r="L786" s="162">
        <f>K786/H786</f>
        <v>0</v>
      </c>
      <c r="M786" s="222" t="e">
        <f>K786/I786</f>
        <v>#DIV/0!</v>
      </c>
      <c r="N786" s="50">
        <f>SUM(N787:N791)</f>
        <v>56019.99</v>
      </c>
      <c r="O786" s="50">
        <f t="shared" ref="O786:O791" si="1027">H786-N786</f>
        <v>0</v>
      </c>
      <c r="P786" s="162">
        <f t="shared" ref="P786:P791" si="1028">N786/H786</f>
        <v>1</v>
      </c>
      <c r="Q786" s="50" t="e">
        <f>D786+H786-N786-#REF!</f>
        <v>#REF!</v>
      </c>
      <c r="R786" s="346">
        <f t="shared" ref="R786:R791" si="1029">I786-K786</f>
        <v>0</v>
      </c>
      <c r="S786" s="395" t="s">
        <v>419</v>
      </c>
    </row>
    <row r="787" spans="1:19" s="59" customFormat="1" ht="60.75" customHeight="1" x14ac:dyDescent="0.25">
      <c r="A787" s="340"/>
      <c r="B787" s="347" t="s">
        <v>10</v>
      </c>
      <c r="C787" s="273"/>
      <c r="D787" s="291"/>
      <c r="E787" s="291"/>
      <c r="F787" s="17"/>
      <c r="G787" s="291"/>
      <c r="H787" s="291"/>
      <c r="I787" s="291"/>
      <c r="J787" s="163" t="e">
        <f t="shared" ref="J787" si="1030">I787/H787</f>
        <v>#DIV/0!</v>
      </c>
      <c r="K787" s="291"/>
      <c r="L787" s="163" t="e">
        <f t="shared" ref="L787" si="1031">K787/H787</f>
        <v>#DIV/0!</v>
      </c>
      <c r="M787" s="163"/>
      <c r="N787" s="167"/>
      <c r="O787" s="167">
        <f t="shared" si="1027"/>
        <v>0</v>
      </c>
      <c r="P787" s="163" t="e">
        <f t="shared" si="1028"/>
        <v>#DIV/0!</v>
      </c>
      <c r="Q787" s="17" t="e">
        <f>D787+H787-N787-#REF!</f>
        <v>#REF!</v>
      </c>
      <c r="R787" s="31">
        <f t="shared" si="1029"/>
        <v>0</v>
      </c>
      <c r="S787" s="396"/>
    </row>
    <row r="788" spans="1:19" s="59" customFormat="1" ht="60.75" customHeight="1" x14ac:dyDescent="0.25">
      <c r="A788" s="340"/>
      <c r="B788" s="347" t="s">
        <v>8</v>
      </c>
      <c r="C788" s="273"/>
      <c r="D788" s="291"/>
      <c r="E788" s="291"/>
      <c r="F788" s="291">
        <f>D788-E788</f>
        <v>0</v>
      </c>
      <c r="G788" s="291">
        <v>44800</v>
      </c>
      <c r="H788" s="291">
        <v>44800</v>
      </c>
      <c r="I788" s="291"/>
      <c r="J788" s="163">
        <f>I788/H788</f>
        <v>0</v>
      </c>
      <c r="K788" s="291">
        <v>0</v>
      </c>
      <c r="L788" s="163">
        <f>K788/H788</f>
        <v>0</v>
      </c>
      <c r="M788" s="163" t="e">
        <f>K788/I788</f>
        <v>#DIV/0!</v>
      </c>
      <c r="N788" s="291">
        <f>H788</f>
        <v>44800</v>
      </c>
      <c r="O788" s="291">
        <f t="shared" si="1027"/>
        <v>0</v>
      </c>
      <c r="P788" s="164">
        <f t="shared" si="1028"/>
        <v>1</v>
      </c>
      <c r="Q788" s="17" t="e">
        <f>D788+H788-N788-#REF!</f>
        <v>#REF!</v>
      </c>
      <c r="R788" s="290">
        <f t="shared" si="1029"/>
        <v>0</v>
      </c>
      <c r="S788" s="396"/>
    </row>
    <row r="789" spans="1:19" s="59" customFormat="1" ht="60.75" customHeight="1" x14ac:dyDescent="0.25">
      <c r="A789" s="340"/>
      <c r="B789" s="347" t="s">
        <v>22</v>
      </c>
      <c r="C789" s="273"/>
      <c r="D789" s="291"/>
      <c r="E789" s="291"/>
      <c r="F789" s="291"/>
      <c r="G789" s="291">
        <f>11199.99+20</f>
        <v>11219.99</v>
      </c>
      <c r="H789" s="291">
        <f>11199.99+20</f>
        <v>11219.99</v>
      </c>
      <c r="I789" s="291"/>
      <c r="J789" s="164">
        <f t="shared" ref="J789:J791" si="1032">I789/H789</f>
        <v>0</v>
      </c>
      <c r="K789" s="291">
        <v>0</v>
      </c>
      <c r="L789" s="164">
        <f t="shared" ref="L789:L791" si="1033">K789/H789</f>
        <v>0</v>
      </c>
      <c r="M789" s="163" t="e">
        <f t="shared" ref="M789:M791" si="1034">K789/I789</f>
        <v>#DIV/0!</v>
      </c>
      <c r="N789" s="291">
        <f>H789</f>
        <v>11219.99</v>
      </c>
      <c r="O789" s="291">
        <f t="shared" si="1027"/>
        <v>0</v>
      </c>
      <c r="P789" s="164">
        <f t="shared" si="1028"/>
        <v>1</v>
      </c>
      <c r="Q789" s="17" t="e">
        <f>D789+H789-N789-#REF!</f>
        <v>#REF!</v>
      </c>
      <c r="R789" s="290">
        <f t="shared" si="1029"/>
        <v>0</v>
      </c>
      <c r="S789" s="396"/>
    </row>
    <row r="790" spans="1:19" s="59" customFormat="1" ht="60.75" customHeight="1" x14ac:dyDescent="0.25">
      <c r="A790" s="340"/>
      <c r="B790" s="165" t="s">
        <v>24</v>
      </c>
      <c r="C790" s="295"/>
      <c r="D790" s="289"/>
      <c r="E790" s="289"/>
      <c r="F790" s="166"/>
      <c r="G790" s="289"/>
      <c r="H790" s="166"/>
      <c r="I790" s="289"/>
      <c r="J790" s="163" t="e">
        <f t="shared" si="1032"/>
        <v>#DIV/0!</v>
      </c>
      <c r="K790" s="50"/>
      <c r="L790" s="163" t="e">
        <f t="shared" si="1033"/>
        <v>#DIV/0!</v>
      </c>
      <c r="M790" s="163" t="e">
        <f t="shared" si="1034"/>
        <v>#DIV/0!</v>
      </c>
      <c r="N790" s="289"/>
      <c r="O790" s="289">
        <f t="shared" si="1027"/>
        <v>0</v>
      </c>
      <c r="P790" s="163" t="e">
        <f t="shared" si="1028"/>
        <v>#DIV/0!</v>
      </c>
      <c r="Q790" s="17" t="e">
        <f>D790+H790-N790-#REF!</f>
        <v>#REF!</v>
      </c>
      <c r="R790" s="348">
        <f t="shared" si="1029"/>
        <v>0</v>
      </c>
      <c r="S790" s="396"/>
    </row>
    <row r="791" spans="1:19" s="59" customFormat="1" ht="60.75" customHeight="1" collapsed="1" x14ac:dyDescent="0.25">
      <c r="A791" s="342"/>
      <c r="B791" s="347" t="s">
        <v>11</v>
      </c>
      <c r="C791" s="273"/>
      <c r="D791" s="291"/>
      <c r="E791" s="291"/>
      <c r="F791" s="17"/>
      <c r="G791" s="291"/>
      <c r="H791" s="17"/>
      <c r="I791" s="291"/>
      <c r="J791" s="163" t="e">
        <f t="shared" si="1032"/>
        <v>#DIV/0!</v>
      </c>
      <c r="K791" s="291"/>
      <c r="L791" s="163" t="e">
        <f t="shared" si="1033"/>
        <v>#DIV/0!</v>
      </c>
      <c r="M791" s="163" t="e">
        <f t="shared" si="1034"/>
        <v>#DIV/0!</v>
      </c>
      <c r="N791" s="291"/>
      <c r="O791" s="291">
        <f t="shared" si="1027"/>
        <v>0</v>
      </c>
      <c r="P791" s="163" t="e">
        <f t="shared" si="1028"/>
        <v>#DIV/0!</v>
      </c>
      <c r="Q791" s="17" t="e">
        <f>D791+H791-N791-#REF!</f>
        <v>#REF!</v>
      </c>
      <c r="R791" s="31">
        <f t="shared" si="1029"/>
        <v>0</v>
      </c>
      <c r="S791" s="397"/>
    </row>
    <row r="792" spans="1:19" s="14" customFormat="1" ht="89.25" customHeight="1" x14ac:dyDescent="0.25">
      <c r="A792" s="189" t="s">
        <v>61</v>
      </c>
      <c r="B792" s="65" t="s">
        <v>62</v>
      </c>
      <c r="C792" s="65" t="s">
        <v>9</v>
      </c>
      <c r="D792" s="66" t="e">
        <f>D794+D795+D796+#REF!+D797</f>
        <v>#REF!</v>
      </c>
      <c r="E792" s="66" t="e">
        <f>E794+E795+E796+#REF!+E797</f>
        <v>#REF!</v>
      </c>
      <c r="F792" s="66" t="e">
        <f>F794+F795+F796+#REF!+F797</f>
        <v>#REF!</v>
      </c>
      <c r="G792" s="66">
        <f>SUM(G793:G797)</f>
        <v>0</v>
      </c>
      <c r="H792" s="66">
        <f>SUM(H793:H797)</f>
        <v>0</v>
      </c>
      <c r="I792" s="67">
        <f>SUM(I793:I797)</f>
        <v>0</v>
      </c>
      <c r="J792" s="98" t="e">
        <f>I792/H792</f>
        <v>#DIV/0!</v>
      </c>
      <c r="K792" s="66">
        <f>SUM(K793:K797)</f>
        <v>0</v>
      </c>
      <c r="L792" s="100" t="e">
        <f>K792/H792</f>
        <v>#DIV/0!</v>
      </c>
      <c r="M792" s="100" t="e">
        <f>K792/I792</f>
        <v>#DIV/0!</v>
      </c>
      <c r="N792" s="66"/>
      <c r="O792" s="66"/>
      <c r="P792" s="100" t="e">
        <f t="shared" si="989"/>
        <v>#DIV/0!</v>
      </c>
      <c r="Q792" s="37" t="e">
        <f>SUM(Q793:Q797)</f>
        <v>#REF!</v>
      </c>
      <c r="R792" s="17">
        <f t="shared" si="991"/>
        <v>0</v>
      </c>
      <c r="S792" s="293" t="s">
        <v>81</v>
      </c>
    </row>
    <row r="793" spans="1:19" s="16" customFormat="1" x14ac:dyDescent="0.25">
      <c r="A793" s="80"/>
      <c r="B793" s="81" t="s">
        <v>10</v>
      </c>
      <c r="C793" s="70"/>
      <c r="D793" s="32"/>
      <c r="E793" s="32"/>
      <c r="F793" s="32"/>
      <c r="G793" s="32"/>
      <c r="H793" s="32"/>
      <c r="I793" s="32"/>
      <c r="J793" s="99" t="e">
        <f>I793/H793</f>
        <v>#DIV/0!</v>
      </c>
      <c r="K793" s="32"/>
      <c r="L793" s="101" t="e">
        <f>K793/H793</f>
        <v>#DIV/0!</v>
      </c>
      <c r="M793" s="101" t="e">
        <f>K793/I793</f>
        <v>#DIV/0!</v>
      </c>
      <c r="N793" s="32"/>
      <c r="O793" s="32"/>
      <c r="P793" s="101" t="e">
        <f t="shared" si="989"/>
        <v>#DIV/0!</v>
      </c>
      <c r="Q793" s="47" t="e">
        <f>#REF!</f>
        <v>#REF!</v>
      </c>
      <c r="R793" s="190">
        <f t="shared" si="991"/>
        <v>0</v>
      </c>
      <c r="S793" s="294"/>
    </row>
    <row r="794" spans="1:19" s="16" customFormat="1" x14ac:dyDescent="0.25">
      <c r="A794" s="80"/>
      <c r="B794" s="81" t="s">
        <v>8</v>
      </c>
      <c r="C794" s="70"/>
      <c r="D794" s="32" t="e">
        <f>#REF!+#REF!</f>
        <v>#REF!</v>
      </c>
      <c r="E794" s="32" t="e">
        <f>#REF!+#REF!</f>
        <v>#REF!</v>
      </c>
      <c r="F794" s="32" t="e">
        <f>#REF!+#REF!</f>
        <v>#REF!</v>
      </c>
      <c r="G794" s="32"/>
      <c r="H794" s="32"/>
      <c r="I794" s="32"/>
      <c r="J794" s="99" t="e">
        <f>I794/H794</f>
        <v>#DIV/0!</v>
      </c>
      <c r="K794" s="32"/>
      <c r="L794" s="101" t="e">
        <f>K794/H794</f>
        <v>#DIV/0!</v>
      </c>
      <c r="M794" s="101" t="e">
        <f>K794/I794</f>
        <v>#DIV/0!</v>
      </c>
      <c r="N794" s="32"/>
      <c r="O794" s="32"/>
      <c r="P794" s="101" t="e">
        <f t="shared" si="989"/>
        <v>#DIV/0!</v>
      </c>
      <c r="Q794" s="47" t="e">
        <f>#REF!</f>
        <v>#REF!</v>
      </c>
      <c r="R794" s="190">
        <f t="shared" si="991"/>
        <v>0</v>
      </c>
      <c r="S794" s="294"/>
    </row>
    <row r="795" spans="1:19" s="16" customFormat="1" x14ac:dyDescent="0.25">
      <c r="A795" s="80"/>
      <c r="B795" s="81" t="s">
        <v>21</v>
      </c>
      <c r="C795" s="70"/>
      <c r="D795" s="32"/>
      <c r="E795" s="32"/>
      <c r="F795" s="32"/>
      <c r="G795" s="32"/>
      <c r="H795" s="32"/>
      <c r="I795" s="32"/>
      <c r="J795" s="99" t="e">
        <f t="shared" ref="J795:J797" si="1035">I795/H795</f>
        <v>#DIV/0!</v>
      </c>
      <c r="K795" s="32"/>
      <c r="L795" s="101" t="e">
        <f t="shared" ref="L795:L797" si="1036">K795/H795</f>
        <v>#DIV/0!</v>
      </c>
      <c r="M795" s="101" t="e">
        <f t="shared" ref="M795:M801" si="1037">K795/I795</f>
        <v>#DIV/0!</v>
      </c>
      <c r="N795" s="32"/>
      <c r="O795" s="32"/>
      <c r="P795" s="101" t="e">
        <f t="shared" si="989"/>
        <v>#DIV/0!</v>
      </c>
      <c r="Q795" s="47" t="e">
        <f>#REF!</f>
        <v>#REF!</v>
      </c>
      <c r="R795" s="190">
        <f t="shared" si="991"/>
        <v>0</v>
      </c>
      <c r="S795" s="294"/>
    </row>
    <row r="796" spans="1:19" s="16" customFormat="1" hidden="1" x14ac:dyDescent="0.25">
      <c r="A796" s="80"/>
      <c r="B796" s="70" t="s">
        <v>24</v>
      </c>
      <c r="C796" s="70"/>
      <c r="D796" s="32"/>
      <c r="E796" s="32"/>
      <c r="F796" s="32"/>
      <c r="G796" s="32"/>
      <c r="H796" s="32"/>
      <c r="I796" s="32"/>
      <c r="J796" s="99" t="e">
        <f t="shared" si="1035"/>
        <v>#DIV/0!</v>
      </c>
      <c r="K796" s="32"/>
      <c r="L796" s="101" t="e">
        <f t="shared" si="1036"/>
        <v>#DIV/0!</v>
      </c>
      <c r="M796" s="101" t="e">
        <f t="shared" si="1037"/>
        <v>#DIV/0!</v>
      </c>
      <c r="N796" s="32"/>
      <c r="O796" s="32"/>
      <c r="P796" s="101" t="e">
        <f t="shared" si="989"/>
        <v>#DIV/0!</v>
      </c>
      <c r="Q796" s="47" t="e">
        <f>#REF!</f>
        <v>#REF!</v>
      </c>
      <c r="R796" s="190">
        <f t="shared" si="991"/>
        <v>0</v>
      </c>
      <c r="S796" s="294"/>
    </row>
    <row r="797" spans="1:19" s="16" customFormat="1" hidden="1" x14ac:dyDescent="0.25">
      <c r="A797" s="82"/>
      <c r="B797" s="81" t="s">
        <v>11</v>
      </c>
      <c r="C797" s="70"/>
      <c r="D797" s="32"/>
      <c r="E797" s="32"/>
      <c r="F797" s="32"/>
      <c r="G797" s="32"/>
      <c r="H797" s="32"/>
      <c r="I797" s="32"/>
      <c r="J797" s="99" t="e">
        <f t="shared" si="1035"/>
        <v>#DIV/0!</v>
      </c>
      <c r="K797" s="32"/>
      <c r="L797" s="101" t="e">
        <f t="shared" si="1036"/>
        <v>#DIV/0!</v>
      </c>
      <c r="M797" s="101" t="e">
        <f t="shared" si="1037"/>
        <v>#DIV/0!</v>
      </c>
      <c r="N797" s="32"/>
      <c r="O797" s="32"/>
      <c r="P797" s="101" t="e">
        <f t="shared" si="989"/>
        <v>#DIV/0!</v>
      </c>
      <c r="Q797" s="47" t="e">
        <f>#REF!</f>
        <v>#REF!</v>
      </c>
      <c r="R797" s="190">
        <f t="shared" si="991"/>
        <v>0</v>
      </c>
      <c r="S797" s="295"/>
    </row>
    <row r="798" spans="1:19" s="46" customFormat="1" ht="180.75" customHeight="1" x14ac:dyDescent="0.25">
      <c r="A798" s="183" t="s">
        <v>63</v>
      </c>
      <c r="B798" s="95" t="s">
        <v>73</v>
      </c>
      <c r="C798" s="65" t="s">
        <v>9</v>
      </c>
      <c r="D798" s="66" t="e">
        <f t="shared" ref="D798:I798" si="1038">SUM(D799:D803)</f>
        <v>#REF!</v>
      </c>
      <c r="E798" s="66" t="e">
        <f t="shared" si="1038"/>
        <v>#REF!</v>
      </c>
      <c r="F798" s="66" t="e">
        <f t="shared" si="1038"/>
        <v>#REF!</v>
      </c>
      <c r="G798" s="66">
        <f t="shared" si="1038"/>
        <v>477642.12</v>
      </c>
      <c r="H798" s="66">
        <f t="shared" si="1038"/>
        <v>477642.12</v>
      </c>
      <c r="I798" s="66">
        <f t="shared" si="1038"/>
        <v>36920.58</v>
      </c>
      <c r="J798" s="133">
        <f>I798/H798</f>
        <v>7.6999999999999999E-2</v>
      </c>
      <c r="K798" s="66">
        <f>SUM(K799:K803)</f>
        <v>36920.58</v>
      </c>
      <c r="L798" s="145">
        <f>K798/H798</f>
        <v>7.6999999999999999E-2</v>
      </c>
      <c r="M798" s="72">
        <f t="shared" si="1037"/>
        <v>1</v>
      </c>
      <c r="N798" s="66">
        <f t="shared" ref="N798:O798" si="1039">SUM(N799:N803)</f>
        <v>475494.02</v>
      </c>
      <c r="O798" s="66">
        <f t="shared" si="1039"/>
        <v>2148.1</v>
      </c>
      <c r="P798" s="97">
        <f t="shared" si="989"/>
        <v>1</v>
      </c>
      <c r="Q798" s="186" t="e">
        <f>D798+H798-N798-#REF!</f>
        <v>#REF!</v>
      </c>
      <c r="R798" s="186">
        <f t="shared" si="991"/>
        <v>0</v>
      </c>
      <c r="S798" s="406" t="s">
        <v>362</v>
      </c>
    </row>
    <row r="799" spans="1:19" s="46" customFormat="1" x14ac:dyDescent="0.25">
      <c r="A799" s="184"/>
      <c r="B799" s="70" t="s">
        <v>10</v>
      </c>
      <c r="C799" s="70"/>
      <c r="D799" s="32">
        <f>D805</f>
        <v>0</v>
      </c>
      <c r="E799" s="32">
        <f t="shared" ref="E799:I799" si="1040">E805</f>
        <v>0</v>
      </c>
      <c r="F799" s="32">
        <f t="shared" si="1040"/>
        <v>0</v>
      </c>
      <c r="G799" s="32">
        <f t="shared" si="1040"/>
        <v>0</v>
      </c>
      <c r="H799" s="32">
        <f t="shared" si="1040"/>
        <v>0</v>
      </c>
      <c r="I799" s="32">
        <f t="shared" si="1040"/>
        <v>0</v>
      </c>
      <c r="J799" s="99"/>
      <c r="K799" s="32"/>
      <c r="L799" s="99"/>
      <c r="M799" s="99" t="e">
        <f t="shared" si="1037"/>
        <v>#DIV/0!</v>
      </c>
      <c r="N799" s="32">
        <f t="shared" ref="N799:O799" si="1041">N805</f>
        <v>0</v>
      </c>
      <c r="O799" s="32">
        <f t="shared" si="1041"/>
        <v>0</v>
      </c>
      <c r="P799" s="99" t="e">
        <f t="shared" si="989"/>
        <v>#DIV/0!</v>
      </c>
      <c r="Q799" s="186" t="e">
        <f>D799+H799-N799-#REF!</f>
        <v>#REF!</v>
      </c>
      <c r="R799" s="187">
        <f t="shared" si="991"/>
        <v>0</v>
      </c>
      <c r="S799" s="406"/>
    </row>
    <row r="800" spans="1:19" s="46" customFormat="1" x14ac:dyDescent="0.25">
      <c r="A800" s="184"/>
      <c r="B800" s="70" t="s">
        <v>8</v>
      </c>
      <c r="C800" s="70"/>
      <c r="D800" s="32">
        <f t="shared" ref="D800:I800" si="1042">D806</f>
        <v>0</v>
      </c>
      <c r="E800" s="32">
        <f t="shared" si="1042"/>
        <v>0</v>
      </c>
      <c r="F800" s="32">
        <f t="shared" si="1042"/>
        <v>0</v>
      </c>
      <c r="G800" s="32">
        <f t="shared" si="1042"/>
        <v>448918.6</v>
      </c>
      <c r="H800" s="32">
        <f t="shared" si="1042"/>
        <v>448918.6</v>
      </c>
      <c r="I800" s="32">
        <f t="shared" si="1042"/>
        <v>24103.8</v>
      </c>
      <c r="J800" s="72">
        <f t="shared" ref="J800:J803" si="1043">I800/H800</f>
        <v>0.05</v>
      </c>
      <c r="K800" s="32">
        <f t="shared" ref="K800" si="1044">K806</f>
        <v>24103.8</v>
      </c>
      <c r="L800" s="72">
        <f>K800/H800</f>
        <v>0.05</v>
      </c>
      <c r="M800" s="99">
        <f t="shared" si="1037"/>
        <v>1</v>
      </c>
      <c r="N800" s="32">
        <f t="shared" ref="N800:O800" si="1045">N806</f>
        <v>447337.07</v>
      </c>
      <c r="O800" s="32">
        <f t="shared" si="1045"/>
        <v>1581.53</v>
      </c>
      <c r="P800" s="72">
        <f t="shared" si="989"/>
        <v>1</v>
      </c>
      <c r="Q800" s="186" t="e">
        <f>D800+H800-N800-#REF!</f>
        <v>#REF!</v>
      </c>
      <c r="R800" s="187">
        <f t="shared" si="991"/>
        <v>0</v>
      </c>
      <c r="S800" s="406"/>
    </row>
    <row r="801" spans="1:19" s="46" customFormat="1" x14ac:dyDescent="0.25">
      <c r="A801" s="184"/>
      <c r="B801" s="70" t="s">
        <v>21</v>
      </c>
      <c r="C801" s="70"/>
      <c r="D801" s="32">
        <f t="shared" ref="D801:H801" si="1046">D807</f>
        <v>0</v>
      </c>
      <c r="E801" s="32">
        <f t="shared" si="1046"/>
        <v>0</v>
      </c>
      <c r="F801" s="32">
        <f t="shared" si="1046"/>
        <v>0</v>
      </c>
      <c r="G801" s="32">
        <f t="shared" si="1046"/>
        <v>23627.3</v>
      </c>
      <c r="H801" s="32">
        <f t="shared" si="1046"/>
        <v>23627.3</v>
      </c>
      <c r="I801" s="32">
        <f t="shared" ref="I801:K801" si="1047">I807</f>
        <v>12185.63</v>
      </c>
      <c r="J801" s="72">
        <f t="shared" si="1043"/>
        <v>0.52</v>
      </c>
      <c r="K801" s="32">
        <f t="shared" si="1047"/>
        <v>12185.63</v>
      </c>
      <c r="L801" s="72">
        <f t="shared" ref="L801:L803" si="1048">K801/H801</f>
        <v>0.52</v>
      </c>
      <c r="M801" s="72">
        <f t="shared" si="1037"/>
        <v>1</v>
      </c>
      <c r="N801" s="32">
        <f t="shared" ref="N801:O801" si="1049">N807</f>
        <v>23544.06</v>
      </c>
      <c r="O801" s="32">
        <f t="shared" si="1049"/>
        <v>83.24</v>
      </c>
      <c r="P801" s="72">
        <f t="shared" si="989"/>
        <v>1</v>
      </c>
      <c r="Q801" s="186" t="e">
        <f>D801+H801-N801-#REF!</f>
        <v>#REF!</v>
      </c>
      <c r="R801" s="187">
        <f t="shared" si="991"/>
        <v>0</v>
      </c>
      <c r="S801" s="406"/>
    </row>
    <row r="802" spans="1:19" s="46" customFormat="1" x14ac:dyDescent="0.25">
      <c r="A802" s="184"/>
      <c r="B802" s="70" t="s">
        <v>24</v>
      </c>
      <c r="C802" s="70"/>
      <c r="D802" s="32">
        <f t="shared" ref="D802:I802" si="1050">D808</f>
        <v>0</v>
      </c>
      <c r="E802" s="32">
        <f t="shared" si="1050"/>
        <v>0</v>
      </c>
      <c r="F802" s="32">
        <f t="shared" si="1050"/>
        <v>0</v>
      </c>
      <c r="G802" s="32">
        <f t="shared" si="1050"/>
        <v>5096.22</v>
      </c>
      <c r="H802" s="32">
        <f t="shared" si="1050"/>
        <v>5096.22</v>
      </c>
      <c r="I802" s="32">
        <f t="shared" si="1050"/>
        <v>631.15</v>
      </c>
      <c r="J802" s="72">
        <f t="shared" si="1043"/>
        <v>0.12</v>
      </c>
      <c r="K802" s="32">
        <f t="shared" ref="K802" si="1051">K808</f>
        <v>631.15</v>
      </c>
      <c r="L802" s="72">
        <f t="shared" si="1048"/>
        <v>0.12</v>
      </c>
      <c r="M802" s="72">
        <f t="shared" ref="M802:M803" si="1052">K802/I802</f>
        <v>1</v>
      </c>
      <c r="N802" s="32">
        <f t="shared" ref="N802:O802" si="1053">N808</f>
        <v>4612.8900000000003</v>
      </c>
      <c r="O802" s="32">
        <f t="shared" si="1053"/>
        <v>483.33</v>
      </c>
      <c r="P802" s="72">
        <f t="shared" si="989"/>
        <v>0.91</v>
      </c>
      <c r="Q802" s="186" t="e">
        <f>D802+H802-N802-#REF!</f>
        <v>#REF!</v>
      </c>
      <c r="R802" s="187">
        <f t="shared" si="991"/>
        <v>0</v>
      </c>
      <c r="S802" s="406"/>
    </row>
    <row r="803" spans="1:19" s="46" customFormat="1" x14ac:dyDescent="0.25">
      <c r="A803" s="185"/>
      <c r="B803" s="70" t="s">
        <v>11</v>
      </c>
      <c r="C803" s="70"/>
      <c r="D803" s="32" t="e">
        <f>#REF!</f>
        <v>#REF!</v>
      </c>
      <c r="E803" s="32" t="e">
        <f>#REF!</f>
        <v>#REF!</v>
      </c>
      <c r="F803" s="32" t="e">
        <f>#REF!</f>
        <v>#REF!</v>
      </c>
      <c r="G803" s="32">
        <f t="shared" ref="G803:I803" si="1054">G809</f>
        <v>0</v>
      </c>
      <c r="H803" s="32">
        <f t="shared" si="1054"/>
        <v>0</v>
      </c>
      <c r="I803" s="32">
        <f t="shared" si="1054"/>
        <v>0</v>
      </c>
      <c r="J803" s="99" t="e">
        <f t="shared" si="1043"/>
        <v>#DIV/0!</v>
      </c>
      <c r="K803" s="32">
        <f t="shared" ref="K803" si="1055">K809</f>
        <v>0</v>
      </c>
      <c r="L803" s="99" t="e">
        <f t="shared" si="1048"/>
        <v>#DIV/0!</v>
      </c>
      <c r="M803" s="99" t="e">
        <f t="shared" si="1052"/>
        <v>#DIV/0!</v>
      </c>
      <c r="N803" s="32">
        <f t="shared" ref="N803:O803" si="1056">N809</f>
        <v>0</v>
      </c>
      <c r="O803" s="32">
        <f t="shared" si="1056"/>
        <v>0</v>
      </c>
      <c r="P803" s="99" t="e">
        <f t="shared" si="989"/>
        <v>#DIV/0!</v>
      </c>
      <c r="Q803" s="186" t="e">
        <f>D803+H803-N803-#REF!</f>
        <v>#REF!</v>
      </c>
      <c r="R803" s="187">
        <f t="shared" si="991"/>
        <v>0</v>
      </c>
      <c r="S803" s="406"/>
    </row>
    <row r="804" spans="1:19" s="56" customFormat="1" ht="46.5" x14ac:dyDescent="0.25">
      <c r="A804" s="168" t="s">
        <v>64</v>
      </c>
      <c r="B804" s="178" t="s">
        <v>43</v>
      </c>
      <c r="C804" s="158" t="s">
        <v>2</v>
      </c>
      <c r="D804" s="62">
        <f t="shared" ref="D804:I804" si="1057">SUM(D805:D809)</f>
        <v>0</v>
      </c>
      <c r="E804" s="62">
        <f t="shared" si="1057"/>
        <v>0</v>
      </c>
      <c r="F804" s="62">
        <f t="shared" si="1057"/>
        <v>0</v>
      </c>
      <c r="G804" s="62">
        <f t="shared" si="1057"/>
        <v>477642.12</v>
      </c>
      <c r="H804" s="62">
        <f t="shared" si="1057"/>
        <v>477642.12</v>
      </c>
      <c r="I804" s="62">
        <f t="shared" si="1057"/>
        <v>36920.58</v>
      </c>
      <c r="J804" s="251">
        <f>I804/H804</f>
        <v>7.6999999999999999E-2</v>
      </c>
      <c r="K804" s="62">
        <f>SUM(K805:K809)</f>
        <v>36920.58</v>
      </c>
      <c r="L804" s="376">
        <f>K804/H804</f>
        <v>7.6999999999999999E-2</v>
      </c>
      <c r="M804" s="169">
        <f>K804/I804</f>
        <v>1</v>
      </c>
      <c r="N804" s="62">
        <f>SUM(N805:N809)</f>
        <v>475494.02</v>
      </c>
      <c r="O804" s="62">
        <f t="shared" si="988"/>
        <v>2148.1</v>
      </c>
      <c r="P804" s="159">
        <f t="shared" si="989"/>
        <v>1</v>
      </c>
      <c r="Q804" s="62" t="e">
        <f>D804+H804-N804-#REF!</f>
        <v>#REF!</v>
      </c>
      <c r="R804" s="62">
        <f t="shared" si="991"/>
        <v>0</v>
      </c>
      <c r="S804" s="377"/>
    </row>
    <row r="805" spans="1:19" s="49" customFormat="1" x14ac:dyDescent="0.35">
      <c r="A805" s="171"/>
      <c r="B805" s="273" t="s">
        <v>10</v>
      </c>
      <c r="C805" s="273"/>
      <c r="D805" s="291"/>
      <c r="E805" s="291"/>
      <c r="F805" s="291"/>
      <c r="G805" s="291">
        <f>G811+G817</f>
        <v>0</v>
      </c>
      <c r="H805" s="291">
        <f t="shared" ref="H805:I805" si="1058">H811+H817</f>
        <v>0</v>
      </c>
      <c r="I805" s="291">
        <f t="shared" si="1058"/>
        <v>0</v>
      </c>
      <c r="J805" s="172" t="e">
        <f>I805/H805</f>
        <v>#DIV/0!</v>
      </c>
      <c r="K805" s="291">
        <f t="shared" ref="K805" si="1059">K811+K817</f>
        <v>0</v>
      </c>
      <c r="L805" s="163" t="e">
        <f>K805/H805</f>
        <v>#DIV/0!</v>
      </c>
      <c r="M805" s="163" t="e">
        <f t="shared" ref="M805:M809" si="1060">K805/I805</f>
        <v>#DIV/0!</v>
      </c>
      <c r="N805" s="291">
        <f t="shared" ref="N805:N809" si="1061">N811+N817</f>
        <v>0</v>
      </c>
      <c r="O805" s="291">
        <f t="shared" si="988"/>
        <v>0</v>
      </c>
      <c r="P805" s="163" t="e">
        <f t="shared" si="989"/>
        <v>#DIV/0!</v>
      </c>
      <c r="Q805" s="17" t="e">
        <f>D805+H805-N805-#REF!</f>
        <v>#REF!</v>
      </c>
      <c r="R805" s="291">
        <f t="shared" si="991"/>
        <v>0</v>
      </c>
      <c r="S805" s="353"/>
    </row>
    <row r="806" spans="1:19" s="49" customFormat="1" x14ac:dyDescent="0.35">
      <c r="A806" s="171"/>
      <c r="B806" s="273" t="s">
        <v>8</v>
      </c>
      <c r="C806" s="273"/>
      <c r="D806" s="291"/>
      <c r="E806" s="291"/>
      <c r="F806" s="291"/>
      <c r="G806" s="291">
        <f t="shared" ref="G806:I809" si="1062">G812+G818</f>
        <v>448918.6</v>
      </c>
      <c r="H806" s="291">
        <f t="shared" si="1062"/>
        <v>448918.6</v>
      </c>
      <c r="I806" s="291">
        <f t="shared" si="1062"/>
        <v>24103.8</v>
      </c>
      <c r="J806" s="173">
        <f t="shared" ref="J806:J809" si="1063">I806/H806</f>
        <v>0.05</v>
      </c>
      <c r="K806" s="291">
        <f t="shared" ref="K806" si="1064">K812+K818</f>
        <v>24103.8</v>
      </c>
      <c r="L806" s="164">
        <f t="shared" ref="L806:L809" si="1065">K806/H806</f>
        <v>0.05</v>
      </c>
      <c r="M806" s="163">
        <f t="shared" si="1060"/>
        <v>1</v>
      </c>
      <c r="N806" s="291">
        <f t="shared" si="1061"/>
        <v>447337.07</v>
      </c>
      <c r="O806" s="291">
        <f t="shared" si="988"/>
        <v>1581.53</v>
      </c>
      <c r="P806" s="164">
        <f t="shared" si="989"/>
        <v>1</v>
      </c>
      <c r="Q806" s="17" t="e">
        <f>D806+H806-N806-#REF!</f>
        <v>#REF!</v>
      </c>
      <c r="R806" s="291">
        <f t="shared" si="991"/>
        <v>0</v>
      </c>
      <c r="S806" s="353"/>
    </row>
    <row r="807" spans="1:19" s="49" customFormat="1" x14ac:dyDescent="0.35">
      <c r="A807" s="171"/>
      <c r="B807" s="273" t="s">
        <v>21</v>
      </c>
      <c r="C807" s="273"/>
      <c r="D807" s="291"/>
      <c r="E807" s="291"/>
      <c r="F807" s="291"/>
      <c r="G807" s="291">
        <f t="shared" si="1062"/>
        <v>23627.3</v>
      </c>
      <c r="H807" s="291">
        <f t="shared" si="1062"/>
        <v>23627.3</v>
      </c>
      <c r="I807" s="291">
        <f t="shared" si="1062"/>
        <v>12185.63</v>
      </c>
      <c r="J807" s="173">
        <f t="shared" si="1063"/>
        <v>0.52</v>
      </c>
      <c r="K807" s="291">
        <f t="shared" ref="K807" si="1066">K813+K819</f>
        <v>12185.63</v>
      </c>
      <c r="L807" s="164">
        <f t="shared" si="1065"/>
        <v>0.52</v>
      </c>
      <c r="M807" s="164">
        <f t="shared" si="1060"/>
        <v>1</v>
      </c>
      <c r="N807" s="291">
        <f t="shared" si="1061"/>
        <v>23544.06</v>
      </c>
      <c r="O807" s="291">
        <f t="shared" si="988"/>
        <v>83.24</v>
      </c>
      <c r="P807" s="164">
        <f t="shared" si="989"/>
        <v>1</v>
      </c>
      <c r="Q807" s="17" t="e">
        <f>D807+H807-N807-#REF!</f>
        <v>#REF!</v>
      </c>
      <c r="R807" s="291">
        <f t="shared" si="991"/>
        <v>0</v>
      </c>
      <c r="S807" s="353"/>
    </row>
    <row r="808" spans="1:19" s="49" customFormat="1" x14ac:dyDescent="0.35">
      <c r="A808" s="171"/>
      <c r="B808" s="295" t="s">
        <v>24</v>
      </c>
      <c r="C808" s="295"/>
      <c r="D808" s="289"/>
      <c r="E808" s="289"/>
      <c r="F808" s="289"/>
      <c r="G808" s="291">
        <f t="shared" si="1062"/>
        <v>5096.22</v>
      </c>
      <c r="H808" s="291">
        <f t="shared" si="1062"/>
        <v>5096.22</v>
      </c>
      <c r="I808" s="291">
        <f t="shared" si="1062"/>
        <v>631.15</v>
      </c>
      <c r="J808" s="173">
        <f t="shared" si="1063"/>
        <v>0.12</v>
      </c>
      <c r="K808" s="291">
        <f t="shared" ref="K808" si="1067">K814+K820</f>
        <v>631.15</v>
      </c>
      <c r="L808" s="164">
        <f t="shared" si="1065"/>
        <v>0.12</v>
      </c>
      <c r="M808" s="164">
        <f t="shared" si="1060"/>
        <v>1</v>
      </c>
      <c r="N808" s="291">
        <f t="shared" si="1061"/>
        <v>4612.8900000000003</v>
      </c>
      <c r="O808" s="291">
        <f t="shared" si="988"/>
        <v>483.33</v>
      </c>
      <c r="P808" s="164">
        <f t="shared" si="989"/>
        <v>0.91</v>
      </c>
      <c r="Q808" s="17" t="e">
        <f>D808+H808-N808-#REF!</f>
        <v>#REF!</v>
      </c>
      <c r="R808" s="289">
        <f t="shared" si="991"/>
        <v>0</v>
      </c>
      <c r="S808" s="353"/>
    </row>
    <row r="809" spans="1:19" s="49" customFormat="1" x14ac:dyDescent="0.35">
      <c r="A809" s="174"/>
      <c r="B809" s="273" t="s">
        <v>11</v>
      </c>
      <c r="C809" s="273"/>
      <c r="D809" s="291"/>
      <c r="E809" s="291"/>
      <c r="F809" s="291"/>
      <c r="G809" s="291">
        <f t="shared" si="1062"/>
        <v>0</v>
      </c>
      <c r="H809" s="291">
        <f t="shared" si="1062"/>
        <v>0</v>
      </c>
      <c r="I809" s="291">
        <f t="shared" si="1062"/>
        <v>0</v>
      </c>
      <c r="J809" s="172" t="e">
        <f t="shared" si="1063"/>
        <v>#DIV/0!</v>
      </c>
      <c r="K809" s="291">
        <f t="shared" ref="K809" si="1068">K815+K821</f>
        <v>0</v>
      </c>
      <c r="L809" s="163" t="e">
        <f t="shared" si="1065"/>
        <v>#DIV/0!</v>
      </c>
      <c r="M809" s="163" t="e">
        <f t="shared" si="1060"/>
        <v>#DIV/0!</v>
      </c>
      <c r="N809" s="291">
        <f t="shared" si="1061"/>
        <v>0</v>
      </c>
      <c r="O809" s="291">
        <f t="shared" si="988"/>
        <v>0</v>
      </c>
      <c r="P809" s="163" t="e">
        <f t="shared" si="989"/>
        <v>#DIV/0!</v>
      </c>
      <c r="Q809" s="17" t="e">
        <f>D809+H809-N809-#REF!</f>
        <v>#REF!</v>
      </c>
      <c r="R809" s="291">
        <f t="shared" si="991"/>
        <v>0</v>
      </c>
      <c r="S809" s="355"/>
    </row>
    <row r="810" spans="1:19" s="49" customFormat="1" ht="333.75" customHeight="1" x14ac:dyDescent="0.35">
      <c r="A810" s="378" t="s">
        <v>65</v>
      </c>
      <c r="B810" s="333" t="s">
        <v>316</v>
      </c>
      <c r="C810" s="191" t="s">
        <v>17</v>
      </c>
      <c r="D810" s="309">
        <f t="shared" ref="D810:I810" si="1069">SUM(D811:D815)</f>
        <v>0</v>
      </c>
      <c r="E810" s="309">
        <f t="shared" si="1069"/>
        <v>0</v>
      </c>
      <c r="F810" s="309">
        <f t="shared" si="1069"/>
        <v>0</v>
      </c>
      <c r="G810" s="309">
        <f t="shared" si="1069"/>
        <v>5096.22</v>
      </c>
      <c r="H810" s="309">
        <f t="shared" si="1069"/>
        <v>5096.22</v>
      </c>
      <c r="I810" s="309">
        <f t="shared" si="1069"/>
        <v>631.15</v>
      </c>
      <c r="J810" s="379">
        <f>I810/H810</f>
        <v>0.124</v>
      </c>
      <c r="K810" s="309">
        <f>SUM(K811:K815)</f>
        <v>631.15</v>
      </c>
      <c r="L810" s="379">
        <f>K810/H810</f>
        <v>0.124</v>
      </c>
      <c r="M810" s="220">
        <f>K810/I810</f>
        <v>1</v>
      </c>
      <c r="N810" s="309">
        <f>SUM(N811:N815)</f>
        <v>4612.8900000000003</v>
      </c>
      <c r="O810" s="309">
        <f t="shared" si="988"/>
        <v>483.33</v>
      </c>
      <c r="P810" s="220">
        <f t="shared" si="989"/>
        <v>0.91</v>
      </c>
      <c r="Q810" s="309" t="e">
        <f>D810+H810-N810-#REF!</f>
        <v>#REF!</v>
      </c>
      <c r="R810" s="312">
        <f t="shared" si="991"/>
        <v>0</v>
      </c>
      <c r="S810" s="411" t="s">
        <v>473</v>
      </c>
    </row>
    <row r="811" spans="1:19" s="49" customFormat="1" ht="51" customHeight="1" x14ac:dyDescent="0.35">
      <c r="A811" s="380"/>
      <c r="B811" s="165" t="s">
        <v>10</v>
      </c>
      <c r="C811" s="295"/>
      <c r="D811" s="289"/>
      <c r="E811" s="289"/>
      <c r="F811" s="166"/>
      <c r="G811" s="289"/>
      <c r="H811" s="166"/>
      <c r="I811" s="289"/>
      <c r="J811" s="179" t="e">
        <f>I811/H811</f>
        <v>#DIV/0!</v>
      </c>
      <c r="K811" s="289"/>
      <c r="L811" s="179" t="e">
        <f t="shared" ref="L811" si="1070">K811/H811</f>
        <v>#DIV/0!</v>
      </c>
      <c r="M811" s="163" t="e">
        <f t="shared" ref="M811" si="1071">K811/I811</f>
        <v>#DIV/0!</v>
      </c>
      <c r="N811" s="289">
        <f>H811</f>
        <v>0</v>
      </c>
      <c r="O811" s="289">
        <f t="shared" si="988"/>
        <v>0</v>
      </c>
      <c r="P811" s="179" t="e">
        <f t="shared" si="989"/>
        <v>#DIV/0!</v>
      </c>
      <c r="Q811" s="17" t="e">
        <f>D811+H811-N811-#REF!</f>
        <v>#REF!</v>
      </c>
      <c r="R811" s="348">
        <f t="shared" si="991"/>
        <v>0</v>
      </c>
      <c r="S811" s="411"/>
    </row>
    <row r="812" spans="1:19" s="49" customFormat="1" ht="51" customHeight="1" x14ac:dyDescent="0.35">
      <c r="A812" s="380"/>
      <c r="B812" s="165" t="s">
        <v>8</v>
      </c>
      <c r="C812" s="295"/>
      <c r="D812" s="289"/>
      <c r="E812" s="289"/>
      <c r="F812" s="289"/>
      <c r="G812" s="289"/>
      <c r="H812" s="289"/>
      <c r="I812" s="289"/>
      <c r="J812" s="179" t="e">
        <f t="shared" ref="J812:J815" si="1072">I812/H812</f>
        <v>#DIV/0!</v>
      </c>
      <c r="K812" s="343"/>
      <c r="L812" s="179" t="e">
        <f>K812/H812</f>
        <v>#DIV/0!</v>
      </c>
      <c r="M812" s="163" t="e">
        <f>K812/I812</f>
        <v>#DIV/0!</v>
      </c>
      <c r="N812" s="343">
        <f t="shared" ref="N812:N815" si="1073">H812</f>
        <v>0</v>
      </c>
      <c r="O812" s="343">
        <f t="shared" si="988"/>
        <v>0</v>
      </c>
      <c r="P812" s="179" t="e">
        <f t="shared" si="989"/>
        <v>#DIV/0!</v>
      </c>
      <c r="Q812" s="17" t="e">
        <f>D812+H812-N812-#REF!</f>
        <v>#REF!</v>
      </c>
      <c r="R812" s="30">
        <f t="shared" si="991"/>
        <v>0</v>
      </c>
      <c r="S812" s="411"/>
    </row>
    <row r="813" spans="1:19" s="49" customFormat="1" ht="51" customHeight="1" x14ac:dyDescent="0.35">
      <c r="A813" s="380"/>
      <c r="B813" s="347" t="s">
        <v>21</v>
      </c>
      <c r="C813" s="273"/>
      <c r="D813" s="291"/>
      <c r="E813" s="291"/>
      <c r="F813" s="291"/>
      <c r="G813" s="291"/>
      <c r="H813" s="291"/>
      <c r="I813" s="291"/>
      <c r="J813" s="179" t="e">
        <f t="shared" si="1072"/>
        <v>#DIV/0!</v>
      </c>
      <c r="K813" s="167"/>
      <c r="L813" s="179" t="e">
        <f t="shared" ref="L813:L815" si="1074">K813/H813</f>
        <v>#DIV/0!</v>
      </c>
      <c r="M813" s="163" t="e">
        <f t="shared" ref="M813:M815" si="1075">K813/I813</f>
        <v>#DIV/0!</v>
      </c>
      <c r="N813" s="343">
        <f t="shared" si="1073"/>
        <v>0</v>
      </c>
      <c r="O813" s="167">
        <f t="shared" si="988"/>
        <v>0</v>
      </c>
      <c r="P813" s="179" t="e">
        <f t="shared" si="989"/>
        <v>#DIV/0!</v>
      </c>
      <c r="Q813" s="17" t="e">
        <f>D813+H813-N813-#REF!</f>
        <v>#REF!</v>
      </c>
      <c r="R813" s="290">
        <f t="shared" si="991"/>
        <v>0</v>
      </c>
      <c r="S813" s="411"/>
    </row>
    <row r="814" spans="1:19" s="49" customFormat="1" ht="51" customHeight="1" x14ac:dyDescent="0.35">
      <c r="A814" s="380"/>
      <c r="B814" s="273" t="s">
        <v>24</v>
      </c>
      <c r="C814" s="273"/>
      <c r="D814" s="291"/>
      <c r="E814" s="291"/>
      <c r="F814" s="17"/>
      <c r="G814" s="291">
        <v>5096.22</v>
      </c>
      <c r="H814" s="291">
        <v>5096.22</v>
      </c>
      <c r="I814" s="381">
        <f>630.72552+0.42041</f>
        <v>631.15</v>
      </c>
      <c r="J814" s="221">
        <f t="shared" si="1072"/>
        <v>0.12</v>
      </c>
      <c r="K814" s="381">
        <f>630.72552+0.42041</f>
        <v>631.15</v>
      </c>
      <c r="L814" s="221">
        <f t="shared" si="1074"/>
        <v>0.12</v>
      </c>
      <c r="M814" s="164">
        <f t="shared" si="1075"/>
        <v>1</v>
      </c>
      <c r="N814" s="289">
        <v>4612.8900000000003</v>
      </c>
      <c r="O814" s="291">
        <f t="shared" si="988"/>
        <v>483.33</v>
      </c>
      <c r="P814" s="221">
        <f t="shared" si="989"/>
        <v>0.91</v>
      </c>
      <c r="Q814" s="17" t="e">
        <f>D814+H814-N814-#REF!</f>
        <v>#REF!</v>
      </c>
      <c r="R814" s="31">
        <f t="shared" si="991"/>
        <v>0</v>
      </c>
      <c r="S814" s="411"/>
    </row>
    <row r="815" spans="1:19" s="49" customFormat="1" ht="48.75" customHeight="1" x14ac:dyDescent="0.35">
      <c r="A815" s="382"/>
      <c r="B815" s="347" t="s">
        <v>11</v>
      </c>
      <c r="C815" s="273"/>
      <c r="D815" s="291"/>
      <c r="E815" s="291"/>
      <c r="F815" s="17"/>
      <c r="G815" s="291"/>
      <c r="H815" s="291"/>
      <c r="I815" s="291"/>
      <c r="J815" s="179" t="e">
        <f t="shared" si="1072"/>
        <v>#DIV/0!</v>
      </c>
      <c r="K815" s="291"/>
      <c r="L815" s="179" t="e">
        <f t="shared" si="1074"/>
        <v>#DIV/0!</v>
      </c>
      <c r="M815" s="163" t="e">
        <f t="shared" si="1075"/>
        <v>#DIV/0!</v>
      </c>
      <c r="N815" s="289">
        <f t="shared" si="1073"/>
        <v>0</v>
      </c>
      <c r="O815" s="291">
        <f t="shared" si="988"/>
        <v>0</v>
      </c>
      <c r="P815" s="179" t="e">
        <f t="shared" si="989"/>
        <v>#DIV/0!</v>
      </c>
      <c r="Q815" s="17" t="e">
        <f>D815+H815-N815-#REF!</f>
        <v>#REF!</v>
      </c>
      <c r="R815" s="290">
        <f t="shared" si="991"/>
        <v>0</v>
      </c>
      <c r="S815" s="411"/>
    </row>
    <row r="816" spans="1:19" s="49" customFormat="1" ht="103.5" customHeight="1" x14ac:dyDescent="0.35">
      <c r="A816" s="378" t="s">
        <v>314</v>
      </c>
      <c r="B816" s="333" t="s">
        <v>346</v>
      </c>
      <c r="C816" s="191" t="s">
        <v>17</v>
      </c>
      <c r="D816" s="309">
        <f t="shared" ref="D816:I816" si="1076">SUM(D817:D821)</f>
        <v>0</v>
      </c>
      <c r="E816" s="309">
        <f t="shared" si="1076"/>
        <v>0</v>
      </c>
      <c r="F816" s="309">
        <f t="shared" si="1076"/>
        <v>0</v>
      </c>
      <c r="G816" s="309">
        <f t="shared" si="1076"/>
        <v>472545.9</v>
      </c>
      <c r="H816" s="309">
        <f t="shared" si="1076"/>
        <v>472545.9</v>
      </c>
      <c r="I816" s="309">
        <f t="shared" si="1076"/>
        <v>36289.43</v>
      </c>
      <c r="J816" s="220">
        <f>I816/H816</f>
        <v>0.08</v>
      </c>
      <c r="K816" s="309">
        <f>SUM(K817:K821)</f>
        <v>36289.43</v>
      </c>
      <c r="L816" s="220">
        <f>K816/H816</f>
        <v>0.08</v>
      </c>
      <c r="M816" s="220">
        <f>K816/I816</f>
        <v>1</v>
      </c>
      <c r="N816" s="309">
        <f>SUM(N817:N821)</f>
        <v>470881.13</v>
      </c>
      <c r="O816" s="309">
        <f t="shared" ref="O816:O821" si="1077">H816-N816</f>
        <v>1664.77</v>
      </c>
      <c r="P816" s="220">
        <f t="shared" ref="P816:P821" si="1078">N816/H816</f>
        <v>1</v>
      </c>
      <c r="Q816" s="309" t="e">
        <f>D816+H816-N816-#REF!</f>
        <v>#REF!</v>
      </c>
      <c r="R816" s="312">
        <f t="shared" ref="R816:R821" si="1079">I816-K816</f>
        <v>0</v>
      </c>
      <c r="S816" s="412" t="s">
        <v>457</v>
      </c>
    </row>
    <row r="817" spans="1:19" s="49" customFormat="1" ht="36" customHeight="1" x14ac:dyDescent="0.35">
      <c r="A817" s="380"/>
      <c r="B817" s="165" t="s">
        <v>10</v>
      </c>
      <c r="C817" s="295"/>
      <c r="D817" s="289"/>
      <c r="E817" s="289"/>
      <c r="F817" s="166"/>
      <c r="G817" s="289"/>
      <c r="H817" s="166"/>
      <c r="I817" s="343"/>
      <c r="J817" s="179" t="e">
        <f>I817/H817</f>
        <v>#DIV/0!</v>
      </c>
      <c r="K817" s="343"/>
      <c r="L817" s="179" t="e">
        <f t="shared" ref="L817:L819" si="1080">K817/H817</f>
        <v>#DIV/0!</v>
      </c>
      <c r="M817" s="163" t="e">
        <f t="shared" ref="M817:M821" si="1081">K817/I817</f>
        <v>#DIV/0!</v>
      </c>
      <c r="N817" s="289">
        <f>H817</f>
        <v>0</v>
      </c>
      <c r="O817" s="289">
        <f t="shared" si="1077"/>
        <v>0</v>
      </c>
      <c r="P817" s="179" t="e">
        <f t="shared" si="1078"/>
        <v>#DIV/0!</v>
      </c>
      <c r="Q817" s="17" t="e">
        <f>D817+H817-N817-#REF!</f>
        <v>#REF!</v>
      </c>
      <c r="R817" s="348">
        <f t="shared" si="1079"/>
        <v>0</v>
      </c>
      <c r="S817" s="402"/>
    </row>
    <row r="818" spans="1:19" s="49" customFormat="1" ht="36" customHeight="1" x14ac:dyDescent="0.35">
      <c r="A818" s="380"/>
      <c r="B818" s="165" t="s">
        <v>8</v>
      </c>
      <c r="C818" s="295"/>
      <c r="D818" s="289"/>
      <c r="E818" s="289"/>
      <c r="F818" s="289"/>
      <c r="G818" s="289">
        <v>448918.6</v>
      </c>
      <c r="H818" s="289">
        <v>448918.6</v>
      </c>
      <c r="I818" s="289">
        <v>24103.8</v>
      </c>
      <c r="J818" s="221">
        <f t="shared" ref="J818:J819" si="1082">I818/H818</f>
        <v>0.05</v>
      </c>
      <c r="K818" s="291">
        <v>24103.8</v>
      </c>
      <c r="L818" s="221">
        <f t="shared" si="1080"/>
        <v>0.05</v>
      </c>
      <c r="M818" s="164">
        <f t="shared" si="1081"/>
        <v>1</v>
      </c>
      <c r="N818" s="289">
        <v>447337.07</v>
      </c>
      <c r="O818" s="289">
        <f t="shared" si="1077"/>
        <v>1581.53</v>
      </c>
      <c r="P818" s="221">
        <f t="shared" si="1078"/>
        <v>1</v>
      </c>
      <c r="Q818" s="17" t="e">
        <f>D818+H818-N818-#REF!</f>
        <v>#REF!</v>
      </c>
      <c r="R818" s="30">
        <f t="shared" si="1079"/>
        <v>0</v>
      </c>
      <c r="S818" s="402"/>
    </row>
    <row r="819" spans="1:19" s="49" customFormat="1" ht="36" customHeight="1" x14ac:dyDescent="0.35">
      <c r="A819" s="380"/>
      <c r="B819" s="347" t="s">
        <v>21</v>
      </c>
      <c r="C819" s="273"/>
      <c r="D819" s="291"/>
      <c r="E819" s="291"/>
      <c r="F819" s="291"/>
      <c r="G819" s="291">
        <v>23627.3</v>
      </c>
      <c r="H819" s="291">
        <v>23627.3</v>
      </c>
      <c r="I819" s="291">
        <v>12185.63</v>
      </c>
      <c r="J819" s="221">
        <f t="shared" si="1082"/>
        <v>0.52</v>
      </c>
      <c r="K819" s="291">
        <f>I819</f>
        <v>12185.63</v>
      </c>
      <c r="L819" s="221">
        <f t="shared" si="1080"/>
        <v>0.52</v>
      </c>
      <c r="M819" s="164">
        <f t="shared" si="1081"/>
        <v>1</v>
      </c>
      <c r="N819" s="289">
        <v>23544.06</v>
      </c>
      <c r="O819" s="291">
        <f t="shared" si="1077"/>
        <v>83.24</v>
      </c>
      <c r="P819" s="221">
        <f t="shared" si="1078"/>
        <v>1</v>
      </c>
      <c r="Q819" s="17" t="e">
        <f>D819+H819-N819-#REF!</f>
        <v>#REF!</v>
      </c>
      <c r="R819" s="290">
        <f t="shared" si="1079"/>
        <v>0</v>
      </c>
      <c r="S819" s="402"/>
    </row>
    <row r="820" spans="1:19" s="49" customFormat="1" ht="36" customHeight="1" x14ac:dyDescent="0.35">
      <c r="A820" s="380"/>
      <c r="B820" s="273" t="s">
        <v>24</v>
      </c>
      <c r="C820" s="273"/>
      <c r="D820" s="291"/>
      <c r="E820" s="291"/>
      <c r="F820" s="17"/>
      <c r="G820" s="291"/>
      <c r="H820" s="291"/>
      <c r="I820" s="167"/>
      <c r="J820" s="179" t="e">
        <f t="shared" ref="J820:J821" si="1083">I820/H820</f>
        <v>#DIV/0!</v>
      </c>
      <c r="K820" s="167"/>
      <c r="L820" s="179" t="e">
        <f t="shared" ref="L820:L821" si="1084">K820/H820</f>
        <v>#DIV/0!</v>
      </c>
      <c r="M820" s="163" t="e">
        <f t="shared" si="1081"/>
        <v>#DIV/0!</v>
      </c>
      <c r="N820" s="289">
        <f t="shared" ref="N820:N821" si="1085">H820</f>
        <v>0</v>
      </c>
      <c r="O820" s="291">
        <f t="shared" si="1077"/>
        <v>0</v>
      </c>
      <c r="P820" s="179" t="e">
        <f t="shared" si="1078"/>
        <v>#DIV/0!</v>
      </c>
      <c r="Q820" s="17" t="e">
        <f>D820+H820-N820-#REF!</f>
        <v>#REF!</v>
      </c>
      <c r="R820" s="31">
        <f t="shared" si="1079"/>
        <v>0</v>
      </c>
      <c r="S820" s="402"/>
    </row>
    <row r="821" spans="1:19" s="49" customFormat="1" ht="40.5" customHeight="1" x14ac:dyDescent="0.35">
      <c r="A821" s="382"/>
      <c r="B821" s="347" t="s">
        <v>11</v>
      </c>
      <c r="C821" s="273"/>
      <c r="D821" s="291"/>
      <c r="E821" s="291"/>
      <c r="F821" s="17"/>
      <c r="G821" s="291"/>
      <c r="H821" s="291"/>
      <c r="I821" s="167"/>
      <c r="J821" s="179" t="e">
        <f t="shared" si="1083"/>
        <v>#DIV/0!</v>
      </c>
      <c r="K821" s="167"/>
      <c r="L821" s="179" t="e">
        <f t="shared" si="1084"/>
        <v>#DIV/0!</v>
      </c>
      <c r="M821" s="163" t="e">
        <f t="shared" si="1081"/>
        <v>#DIV/0!</v>
      </c>
      <c r="N821" s="289">
        <f t="shared" si="1085"/>
        <v>0</v>
      </c>
      <c r="O821" s="291">
        <f t="shared" si="1077"/>
        <v>0</v>
      </c>
      <c r="P821" s="179" t="e">
        <f t="shared" si="1078"/>
        <v>#DIV/0!</v>
      </c>
      <c r="Q821" s="17" t="e">
        <f>D821+H821-N821-#REF!</f>
        <v>#REF!</v>
      </c>
      <c r="R821" s="290">
        <f t="shared" si="1079"/>
        <v>0</v>
      </c>
      <c r="S821" s="402"/>
    </row>
    <row r="822" spans="1:19" s="14" customFormat="1" ht="123" customHeight="1" x14ac:dyDescent="0.25">
      <c r="A822" s="189" t="s">
        <v>66</v>
      </c>
      <c r="B822" s="65" t="s">
        <v>67</v>
      </c>
      <c r="C822" s="65" t="s">
        <v>9</v>
      </c>
      <c r="D822" s="66" t="e">
        <f>D824+D825+D826+#REF!+D827</f>
        <v>#REF!</v>
      </c>
      <c r="E822" s="66" t="e">
        <f>E824+E825+E826+#REF!+E827</f>
        <v>#REF!</v>
      </c>
      <c r="F822" s="66" t="e">
        <f>F824+F825+F826+#REF!+F827</f>
        <v>#REF!</v>
      </c>
      <c r="G822" s="66">
        <f>SUM(G823:G827)</f>
        <v>0</v>
      </c>
      <c r="H822" s="66">
        <f>SUM(H823:H827)</f>
        <v>0</v>
      </c>
      <c r="I822" s="67">
        <f>SUM(I823:I827)</f>
        <v>0</v>
      </c>
      <c r="J822" s="98" t="e">
        <f>I822/H822</f>
        <v>#DIV/0!</v>
      </c>
      <c r="K822" s="66">
        <f>SUM(K823:K827)</f>
        <v>0</v>
      </c>
      <c r="L822" s="100" t="e">
        <f>K822/H822</f>
        <v>#DIV/0!</v>
      </c>
      <c r="M822" s="100" t="e">
        <f>K822/I822</f>
        <v>#DIV/0!</v>
      </c>
      <c r="N822" s="66"/>
      <c r="O822" s="66"/>
      <c r="P822" s="100" t="e">
        <f t="shared" si="989"/>
        <v>#DIV/0!</v>
      </c>
      <c r="Q822" s="37" t="e">
        <f>SUM(Q823:Q827)</f>
        <v>#REF!</v>
      </c>
      <c r="R822" s="17">
        <f t="shared" si="991"/>
        <v>0</v>
      </c>
      <c r="S822" s="193" t="s">
        <v>81</v>
      </c>
    </row>
    <row r="823" spans="1:19" s="16" customFormat="1" x14ac:dyDescent="0.25">
      <c r="A823" s="80"/>
      <c r="B823" s="81" t="s">
        <v>10</v>
      </c>
      <c r="C823" s="70"/>
      <c r="D823" s="32"/>
      <c r="E823" s="32"/>
      <c r="F823" s="32"/>
      <c r="G823" s="32"/>
      <c r="H823" s="32"/>
      <c r="I823" s="32"/>
      <c r="J823" s="99" t="e">
        <f>I823/H823</f>
        <v>#DIV/0!</v>
      </c>
      <c r="K823" s="32"/>
      <c r="L823" s="101" t="e">
        <f>K823/H823</f>
        <v>#DIV/0!</v>
      </c>
      <c r="M823" s="101" t="e">
        <f>K823/I823</f>
        <v>#DIV/0!</v>
      </c>
      <c r="N823" s="32"/>
      <c r="O823" s="32"/>
      <c r="P823" s="101" t="e">
        <f t="shared" si="989"/>
        <v>#DIV/0!</v>
      </c>
      <c r="Q823" s="47" t="e">
        <f>#REF!</f>
        <v>#REF!</v>
      </c>
      <c r="R823" s="190">
        <f t="shared" si="991"/>
        <v>0</v>
      </c>
      <c r="S823" s="194"/>
    </row>
    <row r="824" spans="1:19" s="16" customFormat="1" x14ac:dyDescent="0.25">
      <c r="A824" s="80"/>
      <c r="B824" s="81" t="s">
        <v>8</v>
      </c>
      <c r="C824" s="70"/>
      <c r="D824" s="32" t="e">
        <f>#REF!+#REF!</f>
        <v>#REF!</v>
      </c>
      <c r="E824" s="32" t="e">
        <f>#REF!+#REF!</f>
        <v>#REF!</v>
      </c>
      <c r="F824" s="32" t="e">
        <f>#REF!+#REF!</f>
        <v>#REF!</v>
      </c>
      <c r="G824" s="32"/>
      <c r="H824" s="32"/>
      <c r="I824" s="32"/>
      <c r="J824" s="99" t="e">
        <f>I824/H824</f>
        <v>#DIV/0!</v>
      </c>
      <c r="K824" s="32"/>
      <c r="L824" s="101" t="e">
        <f>K824/H824</f>
        <v>#DIV/0!</v>
      </c>
      <c r="M824" s="101" t="e">
        <f>K824/I824</f>
        <v>#DIV/0!</v>
      </c>
      <c r="N824" s="32"/>
      <c r="O824" s="32"/>
      <c r="P824" s="101" t="e">
        <f t="shared" si="989"/>
        <v>#DIV/0!</v>
      </c>
      <c r="Q824" s="47" t="e">
        <f>#REF!</f>
        <v>#REF!</v>
      </c>
      <c r="R824" s="190">
        <f t="shared" si="991"/>
        <v>0</v>
      </c>
      <c r="S824" s="194"/>
    </row>
    <row r="825" spans="1:19" s="16" customFormat="1" x14ac:dyDescent="0.25">
      <c r="A825" s="80"/>
      <c r="B825" s="81" t="s">
        <v>21</v>
      </c>
      <c r="C825" s="70"/>
      <c r="D825" s="32"/>
      <c r="E825" s="32"/>
      <c r="F825" s="32"/>
      <c r="G825" s="32"/>
      <c r="H825" s="32"/>
      <c r="I825" s="32"/>
      <c r="J825" s="99" t="e">
        <f t="shared" ref="J825:J827" si="1086">I825/H825</f>
        <v>#DIV/0!</v>
      </c>
      <c r="K825" s="32"/>
      <c r="L825" s="101" t="e">
        <f t="shared" ref="L825:L827" si="1087">K825/H825</f>
        <v>#DIV/0!</v>
      </c>
      <c r="M825" s="101" t="e">
        <f t="shared" ref="M825:M827" si="1088">K825/I825</f>
        <v>#DIV/0!</v>
      </c>
      <c r="N825" s="32"/>
      <c r="O825" s="32"/>
      <c r="P825" s="101" t="e">
        <f t="shared" si="989"/>
        <v>#DIV/0!</v>
      </c>
      <c r="Q825" s="47" t="e">
        <f>#REF!</f>
        <v>#REF!</v>
      </c>
      <c r="R825" s="190">
        <f t="shared" si="991"/>
        <v>0</v>
      </c>
      <c r="S825" s="194"/>
    </row>
    <row r="826" spans="1:19" s="16" customFormat="1" x14ac:dyDescent="0.25">
      <c r="A826" s="80"/>
      <c r="B826" s="70" t="s">
        <v>24</v>
      </c>
      <c r="C826" s="70"/>
      <c r="D826" s="32"/>
      <c r="E826" s="32"/>
      <c r="F826" s="32"/>
      <c r="G826" s="32"/>
      <c r="H826" s="32"/>
      <c r="I826" s="32"/>
      <c r="J826" s="99" t="e">
        <f t="shared" si="1086"/>
        <v>#DIV/0!</v>
      </c>
      <c r="K826" s="32"/>
      <c r="L826" s="101" t="e">
        <f t="shared" si="1087"/>
        <v>#DIV/0!</v>
      </c>
      <c r="M826" s="101" t="e">
        <f t="shared" si="1088"/>
        <v>#DIV/0!</v>
      </c>
      <c r="N826" s="32"/>
      <c r="O826" s="32"/>
      <c r="P826" s="101" t="e">
        <f t="shared" si="989"/>
        <v>#DIV/0!</v>
      </c>
      <c r="Q826" s="47" t="e">
        <f>#REF!</f>
        <v>#REF!</v>
      </c>
      <c r="R826" s="190">
        <f t="shared" si="991"/>
        <v>0</v>
      </c>
      <c r="S826" s="194"/>
    </row>
    <row r="827" spans="1:19" s="16" customFormat="1" x14ac:dyDescent="0.25">
      <c r="A827" s="82"/>
      <c r="B827" s="81" t="s">
        <v>11</v>
      </c>
      <c r="C827" s="70"/>
      <c r="D827" s="32"/>
      <c r="E827" s="32"/>
      <c r="F827" s="32"/>
      <c r="G827" s="32"/>
      <c r="H827" s="32"/>
      <c r="I827" s="32"/>
      <c r="J827" s="99" t="e">
        <f t="shared" si="1086"/>
        <v>#DIV/0!</v>
      </c>
      <c r="K827" s="32"/>
      <c r="L827" s="101" t="e">
        <f t="shared" si="1087"/>
        <v>#DIV/0!</v>
      </c>
      <c r="M827" s="101" t="e">
        <f t="shared" si="1088"/>
        <v>#DIV/0!</v>
      </c>
      <c r="N827" s="32"/>
      <c r="O827" s="32"/>
      <c r="P827" s="101" t="e">
        <f t="shared" si="989"/>
        <v>#DIV/0!</v>
      </c>
      <c r="Q827" s="47" t="e">
        <f>#REF!</f>
        <v>#REF!</v>
      </c>
      <c r="R827" s="266">
        <f t="shared" si="991"/>
        <v>0</v>
      </c>
      <c r="S827" s="265"/>
    </row>
    <row r="828" spans="1:19" s="14" customFormat="1" ht="169.5" customHeight="1" x14ac:dyDescent="0.25">
      <c r="A828" s="79" t="s">
        <v>68</v>
      </c>
      <c r="B828" s="65" t="s">
        <v>69</v>
      </c>
      <c r="C828" s="65" t="s">
        <v>9</v>
      </c>
      <c r="D828" s="66" t="e">
        <f>D830+D831+D832+#REF!+D833</f>
        <v>#REF!</v>
      </c>
      <c r="E828" s="66" t="e">
        <f>E830+E831+E832+#REF!+E833</f>
        <v>#REF!</v>
      </c>
      <c r="F828" s="66" t="e">
        <f>F830+F831+F832+#REF!+F833</f>
        <v>#REF!</v>
      </c>
      <c r="G828" s="66">
        <f>SUM(G829:G833)</f>
        <v>6060.61</v>
      </c>
      <c r="H828" s="66">
        <f>SUM(H829:H833)</f>
        <v>6060.61</v>
      </c>
      <c r="I828" s="67">
        <f>SUM(I829:I833)</f>
        <v>6000</v>
      </c>
      <c r="J828" s="68">
        <f>I828/H828</f>
        <v>0.99</v>
      </c>
      <c r="K828" s="66">
        <f>SUM(K829:K833)</f>
        <v>0</v>
      </c>
      <c r="L828" s="69">
        <f>K828/H828</f>
        <v>0</v>
      </c>
      <c r="M828" s="100">
        <f>K828/I828</f>
        <v>0</v>
      </c>
      <c r="N828" s="66">
        <f t="shared" ref="N828:O828" si="1089">SUM(N829:N833)</f>
        <v>6060.61</v>
      </c>
      <c r="O828" s="66">
        <f t="shared" si="1089"/>
        <v>0</v>
      </c>
      <c r="P828" s="69">
        <f t="shared" si="989"/>
        <v>1</v>
      </c>
      <c r="Q828" s="37" t="e">
        <f>SUM(Q829:Q833)</f>
        <v>#REF!</v>
      </c>
      <c r="R828" s="17">
        <f t="shared" si="991"/>
        <v>6000</v>
      </c>
      <c r="S828" s="407" t="s">
        <v>405</v>
      </c>
    </row>
    <row r="829" spans="1:19" s="16" customFormat="1" ht="29.25" customHeight="1" x14ac:dyDescent="0.25">
      <c r="A829" s="80"/>
      <c r="B829" s="81" t="s">
        <v>10</v>
      </c>
      <c r="C829" s="70"/>
      <c r="D829" s="32"/>
      <c r="E829" s="32"/>
      <c r="F829" s="32"/>
      <c r="G829" s="32">
        <f>G835</f>
        <v>0</v>
      </c>
      <c r="H829" s="32">
        <f t="shared" ref="H829:I829" si="1090">H835</f>
        <v>0</v>
      </c>
      <c r="I829" s="32">
        <f t="shared" si="1090"/>
        <v>0</v>
      </c>
      <c r="J829" s="99" t="e">
        <f>I829/H829</f>
        <v>#DIV/0!</v>
      </c>
      <c r="K829" s="32">
        <f t="shared" ref="K829" si="1091">K835</f>
        <v>0</v>
      </c>
      <c r="L829" s="101" t="e">
        <f>K829/H829</f>
        <v>#DIV/0!</v>
      </c>
      <c r="M829" s="101" t="e">
        <f>K829/I829</f>
        <v>#DIV/0!</v>
      </c>
      <c r="N829" s="32">
        <f t="shared" ref="N829:O829" si="1092">N835</f>
        <v>0</v>
      </c>
      <c r="O829" s="32">
        <f t="shared" si="1092"/>
        <v>0</v>
      </c>
      <c r="P829" s="101" t="e">
        <f t="shared" si="989"/>
        <v>#DIV/0!</v>
      </c>
      <c r="Q829" s="47" t="e">
        <f>#REF!</f>
        <v>#REF!</v>
      </c>
      <c r="R829" s="21">
        <f t="shared" si="991"/>
        <v>0</v>
      </c>
      <c r="S829" s="408"/>
    </row>
    <row r="830" spans="1:19" s="16" customFormat="1" ht="29.25" customHeight="1" x14ac:dyDescent="0.25">
      <c r="A830" s="80"/>
      <c r="B830" s="81" t="s">
        <v>8</v>
      </c>
      <c r="C830" s="70"/>
      <c r="D830" s="32" t="e">
        <f>#REF!+#REF!</f>
        <v>#REF!</v>
      </c>
      <c r="E830" s="32" t="e">
        <f>#REF!+#REF!</f>
        <v>#REF!</v>
      </c>
      <c r="F830" s="32" t="e">
        <f>#REF!+#REF!</f>
        <v>#REF!</v>
      </c>
      <c r="G830" s="32">
        <f t="shared" ref="G830:I830" si="1093">G836</f>
        <v>6000</v>
      </c>
      <c r="H830" s="32">
        <f t="shared" si="1093"/>
        <v>6000</v>
      </c>
      <c r="I830" s="32">
        <f t="shared" si="1093"/>
        <v>6000</v>
      </c>
      <c r="J830" s="72">
        <f>I830/H830</f>
        <v>1</v>
      </c>
      <c r="K830" s="32">
        <f t="shared" ref="K830" si="1094">K836</f>
        <v>0</v>
      </c>
      <c r="L830" s="71">
        <f>K830/H830</f>
        <v>0</v>
      </c>
      <c r="M830" s="101">
        <f>K830/I830</f>
        <v>0</v>
      </c>
      <c r="N830" s="32">
        <f t="shared" ref="N830:O830" si="1095">N836</f>
        <v>6000</v>
      </c>
      <c r="O830" s="32">
        <f t="shared" si="1095"/>
        <v>0</v>
      </c>
      <c r="P830" s="71">
        <f t="shared" si="989"/>
        <v>1</v>
      </c>
      <c r="Q830" s="47" t="e">
        <f>#REF!</f>
        <v>#REF!</v>
      </c>
      <c r="R830" s="21">
        <f t="shared" si="991"/>
        <v>6000</v>
      </c>
      <c r="S830" s="408"/>
    </row>
    <row r="831" spans="1:19" s="16" customFormat="1" ht="29.25" customHeight="1" x14ac:dyDescent="0.25">
      <c r="A831" s="80"/>
      <c r="B831" s="81" t="s">
        <v>21</v>
      </c>
      <c r="C831" s="70"/>
      <c r="D831" s="32"/>
      <c r="E831" s="32"/>
      <c r="F831" s="32"/>
      <c r="G831" s="32">
        <f t="shared" ref="G831:I831" si="1096">G837</f>
        <v>60.61</v>
      </c>
      <c r="H831" s="32">
        <f t="shared" si="1096"/>
        <v>60.61</v>
      </c>
      <c r="I831" s="32">
        <f t="shared" si="1096"/>
        <v>0</v>
      </c>
      <c r="J831" s="72">
        <f t="shared" ref="J831:J839" si="1097">I831/H831</f>
        <v>0</v>
      </c>
      <c r="K831" s="32">
        <f t="shared" ref="K831" si="1098">K837</f>
        <v>0</v>
      </c>
      <c r="L831" s="71">
        <f t="shared" ref="L831:L839" si="1099">K831/H831</f>
        <v>0</v>
      </c>
      <c r="M831" s="101" t="e">
        <f t="shared" ref="M831:M845" si="1100">K831/I831</f>
        <v>#DIV/0!</v>
      </c>
      <c r="N831" s="32">
        <f t="shared" ref="N831:O831" si="1101">N837</f>
        <v>60.61</v>
      </c>
      <c r="O831" s="32">
        <f t="shared" si="1101"/>
        <v>0</v>
      </c>
      <c r="P831" s="71">
        <f t="shared" si="989"/>
        <v>1</v>
      </c>
      <c r="Q831" s="47" t="e">
        <f>#REF!</f>
        <v>#REF!</v>
      </c>
      <c r="R831" s="21">
        <f t="shared" si="991"/>
        <v>0</v>
      </c>
      <c r="S831" s="408"/>
    </row>
    <row r="832" spans="1:19" s="16" customFormat="1" ht="29.25" customHeight="1" x14ac:dyDescent="0.25">
      <c r="A832" s="80"/>
      <c r="B832" s="70" t="s">
        <v>24</v>
      </c>
      <c r="C832" s="70"/>
      <c r="D832" s="32"/>
      <c r="E832" s="32"/>
      <c r="F832" s="32"/>
      <c r="G832" s="32">
        <f t="shared" ref="G832:I832" si="1102">G838</f>
        <v>0</v>
      </c>
      <c r="H832" s="32">
        <f t="shared" si="1102"/>
        <v>0</v>
      </c>
      <c r="I832" s="32">
        <f t="shared" si="1102"/>
        <v>0</v>
      </c>
      <c r="J832" s="99" t="e">
        <f t="shared" si="1097"/>
        <v>#DIV/0!</v>
      </c>
      <c r="K832" s="32">
        <f t="shared" ref="K832" si="1103">K838</f>
        <v>0</v>
      </c>
      <c r="L832" s="101" t="e">
        <f t="shared" si="1099"/>
        <v>#DIV/0!</v>
      </c>
      <c r="M832" s="101" t="e">
        <f t="shared" si="1100"/>
        <v>#DIV/0!</v>
      </c>
      <c r="N832" s="32">
        <f t="shared" ref="N832:O832" si="1104">N838</f>
        <v>0</v>
      </c>
      <c r="O832" s="32">
        <f t="shared" si="1104"/>
        <v>0</v>
      </c>
      <c r="P832" s="101" t="e">
        <f t="shared" si="989"/>
        <v>#DIV/0!</v>
      </c>
      <c r="Q832" s="47" t="e">
        <f>#REF!</f>
        <v>#REF!</v>
      </c>
      <c r="R832" s="21">
        <f t="shared" si="991"/>
        <v>0</v>
      </c>
      <c r="S832" s="408"/>
    </row>
    <row r="833" spans="1:19" s="16" customFormat="1" ht="29.25" customHeight="1" x14ac:dyDescent="0.25">
      <c r="A833" s="82"/>
      <c r="B833" s="81" t="s">
        <v>11</v>
      </c>
      <c r="C833" s="70"/>
      <c r="D833" s="32"/>
      <c r="E833" s="32"/>
      <c r="F833" s="32"/>
      <c r="G833" s="32">
        <f t="shared" ref="G833:I833" si="1105">G839</f>
        <v>0</v>
      </c>
      <c r="H833" s="32">
        <f t="shared" si="1105"/>
        <v>0</v>
      </c>
      <c r="I833" s="32">
        <f t="shared" si="1105"/>
        <v>0</v>
      </c>
      <c r="J833" s="99" t="e">
        <f t="shared" si="1097"/>
        <v>#DIV/0!</v>
      </c>
      <c r="K833" s="32">
        <f t="shared" ref="K833" si="1106">K839</f>
        <v>0</v>
      </c>
      <c r="L833" s="101" t="e">
        <f t="shared" si="1099"/>
        <v>#DIV/0!</v>
      </c>
      <c r="M833" s="101" t="e">
        <f t="shared" si="1100"/>
        <v>#DIV/0!</v>
      </c>
      <c r="N833" s="32">
        <f t="shared" ref="N833:O833" si="1107">N839</f>
        <v>0</v>
      </c>
      <c r="O833" s="32">
        <f t="shared" si="1107"/>
        <v>0</v>
      </c>
      <c r="P833" s="101" t="e">
        <f t="shared" si="989"/>
        <v>#DIV/0!</v>
      </c>
      <c r="Q833" s="47" t="e">
        <f>#REF!</f>
        <v>#REF!</v>
      </c>
      <c r="R833" s="21">
        <f t="shared" si="991"/>
        <v>0</v>
      </c>
      <c r="S833" s="409"/>
    </row>
    <row r="834" spans="1:19" s="60" customFormat="1" ht="67.5" customHeight="1" x14ac:dyDescent="0.25">
      <c r="A834" s="168" t="s">
        <v>113</v>
      </c>
      <c r="B834" s="373" t="s">
        <v>116</v>
      </c>
      <c r="C834" s="158" t="s">
        <v>2</v>
      </c>
      <c r="D834" s="62" t="e">
        <f>D836</f>
        <v>#REF!</v>
      </c>
      <c r="E834" s="62">
        <f>E836</f>
        <v>0</v>
      </c>
      <c r="F834" s="62" t="e">
        <f>F836</f>
        <v>#REF!</v>
      </c>
      <c r="G834" s="62">
        <f>SUM(G835:G839)</f>
        <v>6060.61</v>
      </c>
      <c r="H834" s="62">
        <f t="shared" ref="H834:K834" si="1108">SUM(H835:H839)</f>
        <v>6060.61</v>
      </c>
      <c r="I834" s="62">
        <f t="shared" si="1108"/>
        <v>6000</v>
      </c>
      <c r="J834" s="169">
        <f t="shared" si="1097"/>
        <v>0.99</v>
      </c>
      <c r="K834" s="62">
        <f t="shared" si="1108"/>
        <v>0</v>
      </c>
      <c r="L834" s="159">
        <f t="shared" si="1099"/>
        <v>0</v>
      </c>
      <c r="M834" s="192">
        <f t="shared" si="1100"/>
        <v>0</v>
      </c>
      <c r="N834" s="62">
        <f t="shared" ref="N834:O834" si="1109">SUM(N835:N839)</f>
        <v>6060.61</v>
      </c>
      <c r="O834" s="62">
        <f t="shared" si="1109"/>
        <v>0</v>
      </c>
      <c r="P834" s="159">
        <f t="shared" si="989"/>
        <v>1</v>
      </c>
      <c r="Q834" s="62" t="e">
        <f>Q835+Q836+Q837+Q838+#REF!+Q839</f>
        <v>#REF!</v>
      </c>
      <c r="R834" s="62">
        <f t="shared" si="991"/>
        <v>6000</v>
      </c>
      <c r="S834" s="401"/>
    </row>
    <row r="835" spans="1:19" s="58" customFormat="1" x14ac:dyDescent="0.25">
      <c r="A835" s="315"/>
      <c r="B835" s="347" t="s">
        <v>10</v>
      </c>
      <c r="C835" s="24"/>
      <c r="D835" s="17"/>
      <c r="E835" s="17"/>
      <c r="F835" s="17"/>
      <c r="G835" s="291">
        <f>G841</f>
        <v>0</v>
      </c>
      <c r="H835" s="291">
        <f t="shared" ref="H835:K835" si="1110">H841</f>
        <v>0</v>
      </c>
      <c r="I835" s="291">
        <f t="shared" si="1110"/>
        <v>0</v>
      </c>
      <c r="J835" s="172" t="e">
        <f t="shared" si="1097"/>
        <v>#DIV/0!</v>
      </c>
      <c r="K835" s="291">
        <f t="shared" si="1110"/>
        <v>0</v>
      </c>
      <c r="L835" s="163" t="e">
        <f t="shared" si="1099"/>
        <v>#DIV/0!</v>
      </c>
      <c r="M835" s="163" t="e">
        <f t="shared" si="1100"/>
        <v>#DIV/0!</v>
      </c>
      <c r="N835" s="291">
        <f t="shared" ref="N835:O835" si="1111">N841</f>
        <v>0</v>
      </c>
      <c r="O835" s="291">
        <f t="shared" si="1111"/>
        <v>0</v>
      </c>
      <c r="P835" s="163" t="e">
        <f t="shared" si="989"/>
        <v>#DIV/0!</v>
      </c>
      <c r="Q835" s="316" t="e">
        <f>Q841</f>
        <v>#REF!</v>
      </c>
      <c r="R835" s="291">
        <f t="shared" si="991"/>
        <v>0</v>
      </c>
      <c r="S835" s="393"/>
    </row>
    <row r="836" spans="1:19" s="58" customFormat="1" x14ac:dyDescent="0.25">
      <c r="A836" s="315"/>
      <c r="B836" s="347" t="s">
        <v>8</v>
      </c>
      <c r="C836" s="24"/>
      <c r="D836" s="291" t="e">
        <f>D842+#REF!+#REF!+#REF!</f>
        <v>#REF!</v>
      </c>
      <c r="E836" s="291"/>
      <c r="F836" s="291" t="e">
        <f>F842+#REF!+#REF!+#REF!</f>
        <v>#REF!</v>
      </c>
      <c r="G836" s="291">
        <f t="shared" ref="G836:I836" si="1112">G842</f>
        <v>6000</v>
      </c>
      <c r="H836" s="291">
        <f t="shared" si="1112"/>
        <v>6000</v>
      </c>
      <c r="I836" s="291">
        <f t="shared" si="1112"/>
        <v>6000</v>
      </c>
      <c r="J836" s="173">
        <f t="shared" si="1097"/>
        <v>1</v>
      </c>
      <c r="K836" s="291">
        <f t="shared" ref="K836" si="1113">K842</f>
        <v>0</v>
      </c>
      <c r="L836" s="164">
        <f t="shared" si="1099"/>
        <v>0</v>
      </c>
      <c r="M836" s="163">
        <f t="shared" si="1100"/>
        <v>0</v>
      </c>
      <c r="N836" s="291">
        <f t="shared" ref="N836:O836" si="1114">N842</f>
        <v>6000</v>
      </c>
      <c r="O836" s="291">
        <f t="shared" si="1114"/>
        <v>0</v>
      </c>
      <c r="P836" s="164">
        <f t="shared" si="989"/>
        <v>1</v>
      </c>
      <c r="Q836" s="316" t="e">
        <f>Q842</f>
        <v>#REF!</v>
      </c>
      <c r="R836" s="291">
        <f t="shared" si="991"/>
        <v>6000</v>
      </c>
      <c r="S836" s="393"/>
    </row>
    <row r="837" spans="1:19" s="58" customFormat="1" x14ac:dyDescent="0.25">
      <c r="A837" s="315"/>
      <c r="B837" s="347" t="s">
        <v>21</v>
      </c>
      <c r="C837" s="24"/>
      <c r="D837" s="17"/>
      <c r="E837" s="17"/>
      <c r="F837" s="17"/>
      <c r="G837" s="291">
        <f t="shared" ref="G837:I837" si="1115">G843</f>
        <v>60.61</v>
      </c>
      <c r="H837" s="291">
        <f t="shared" si="1115"/>
        <v>60.61</v>
      </c>
      <c r="I837" s="291">
        <f t="shared" si="1115"/>
        <v>0</v>
      </c>
      <c r="J837" s="173">
        <f t="shared" si="1097"/>
        <v>0</v>
      </c>
      <c r="K837" s="291">
        <f t="shared" ref="K837" si="1116">K843</f>
        <v>0</v>
      </c>
      <c r="L837" s="164">
        <f t="shared" si="1099"/>
        <v>0</v>
      </c>
      <c r="M837" s="163" t="e">
        <f t="shared" si="1100"/>
        <v>#DIV/0!</v>
      </c>
      <c r="N837" s="291">
        <f t="shared" ref="N837:O837" si="1117">N843</f>
        <v>60.61</v>
      </c>
      <c r="O837" s="291">
        <f t="shared" si="1117"/>
        <v>0</v>
      </c>
      <c r="P837" s="164">
        <f t="shared" si="989"/>
        <v>1</v>
      </c>
      <c r="Q837" s="316" t="e">
        <f>Q843</f>
        <v>#REF!</v>
      </c>
      <c r="R837" s="291">
        <f t="shared" si="991"/>
        <v>0</v>
      </c>
      <c r="S837" s="393"/>
    </row>
    <row r="838" spans="1:19" s="58" customFormat="1" x14ac:dyDescent="0.25">
      <c r="A838" s="315"/>
      <c r="B838" s="273" t="s">
        <v>24</v>
      </c>
      <c r="C838" s="24"/>
      <c r="D838" s="17"/>
      <c r="E838" s="17"/>
      <c r="F838" s="17"/>
      <c r="G838" s="291">
        <f t="shared" ref="G838:I838" si="1118">G844</f>
        <v>0</v>
      </c>
      <c r="H838" s="291">
        <f t="shared" si="1118"/>
        <v>0</v>
      </c>
      <c r="I838" s="291">
        <f t="shared" si="1118"/>
        <v>0</v>
      </c>
      <c r="J838" s="172" t="e">
        <f t="shared" si="1097"/>
        <v>#DIV/0!</v>
      </c>
      <c r="K838" s="291">
        <f t="shared" ref="K838" si="1119">K844</f>
        <v>0</v>
      </c>
      <c r="L838" s="163" t="e">
        <f t="shared" si="1099"/>
        <v>#DIV/0!</v>
      </c>
      <c r="M838" s="163" t="e">
        <f t="shared" si="1100"/>
        <v>#DIV/0!</v>
      </c>
      <c r="N838" s="291">
        <f t="shared" ref="N838:O838" si="1120">N844</f>
        <v>0</v>
      </c>
      <c r="O838" s="291">
        <f t="shared" si="1120"/>
        <v>0</v>
      </c>
      <c r="P838" s="163" t="e">
        <f t="shared" si="989"/>
        <v>#DIV/0!</v>
      </c>
      <c r="Q838" s="316" t="e">
        <f>Q844</f>
        <v>#REF!</v>
      </c>
      <c r="R838" s="291">
        <f t="shared" si="991"/>
        <v>0</v>
      </c>
      <c r="S838" s="393"/>
    </row>
    <row r="839" spans="1:19" s="58" customFormat="1" x14ac:dyDescent="0.25">
      <c r="A839" s="322"/>
      <c r="B839" s="347" t="s">
        <v>11</v>
      </c>
      <c r="C839" s="24"/>
      <c r="D839" s="17"/>
      <c r="E839" s="17"/>
      <c r="F839" s="17"/>
      <c r="G839" s="291">
        <f t="shared" ref="G839:I839" si="1121">G845</f>
        <v>0</v>
      </c>
      <c r="H839" s="291">
        <f t="shared" si="1121"/>
        <v>0</v>
      </c>
      <c r="I839" s="291">
        <f t="shared" si="1121"/>
        <v>0</v>
      </c>
      <c r="J839" s="172" t="e">
        <f t="shared" si="1097"/>
        <v>#DIV/0!</v>
      </c>
      <c r="K839" s="291">
        <f t="shared" ref="K839" si="1122">K845</f>
        <v>0</v>
      </c>
      <c r="L839" s="163" t="e">
        <f t="shared" si="1099"/>
        <v>#DIV/0!</v>
      </c>
      <c r="M839" s="163" t="e">
        <f t="shared" si="1100"/>
        <v>#DIV/0!</v>
      </c>
      <c r="N839" s="291">
        <f t="shared" ref="N839:O839" si="1123">N845</f>
        <v>0</v>
      </c>
      <c r="O839" s="291">
        <f t="shared" si="1123"/>
        <v>0</v>
      </c>
      <c r="P839" s="163" t="e">
        <f t="shared" si="989"/>
        <v>#DIV/0!</v>
      </c>
      <c r="Q839" s="316" t="e">
        <f>Q845</f>
        <v>#REF!</v>
      </c>
      <c r="R839" s="291">
        <f t="shared" si="991"/>
        <v>0</v>
      </c>
      <c r="S839" s="394"/>
    </row>
    <row r="840" spans="1:19" s="56" customFormat="1" ht="116.25" x14ac:dyDescent="0.25">
      <c r="A840" s="175" t="s">
        <v>114</v>
      </c>
      <c r="B840" s="383" t="s">
        <v>115</v>
      </c>
      <c r="C840" s="191" t="s">
        <v>17</v>
      </c>
      <c r="D840" s="50" t="e">
        <f>D841+D842+D843+D844+#REF!+D845</f>
        <v>#REF!</v>
      </c>
      <c r="E840" s="50" t="e">
        <f>E841+E842+E843+E844+#REF!+E845</f>
        <v>#REF!</v>
      </c>
      <c r="F840" s="50" t="e">
        <f>F841+F842+F843+F844+#REF!+F845</f>
        <v>#REF!</v>
      </c>
      <c r="G840" s="50">
        <f>SUM(G841:G845)</f>
        <v>6060.61</v>
      </c>
      <c r="H840" s="50">
        <f t="shared" ref="H840:K840" si="1124">SUM(H841:H845)</f>
        <v>6060.61</v>
      </c>
      <c r="I840" s="50">
        <f t="shared" si="1124"/>
        <v>6000</v>
      </c>
      <c r="J840" s="170">
        <f>I840/H840</f>
        <v>0.99</v>
      </c>
      <c r="K840" s="50">
        <f t="shared" si="1124"/>
        <v>0</v>
      </c>
      <c r="L840" s="162">
        <f>K840/H840</f>
        <v>0</v>
      </c>
      <c r="M840" s="222">
        <f t="shared" si="1100"/>
        <v>0</v>
      </c>
      <c r="N840" s="50">
        <f t="shared" ref="N840" si="1125">SUM(N841:N845)</f>
        <v>6060.61</v>
      </c>
      <c r="O840" s="50">
        <f t="shared" si="988"/>
        <v>0</v>
      </c>
      <c r="P840" s="162">
        <f t="shared" si="989"/>
        <v>1</v>
      </c>
      <c r="Q840" s="62" t="e">
        <f>D840+H840-N840-#REF!</f>
        <v>#REF!</v>
      </c>
      <c r="R840" s="50">
        <f t="shared" si="991"/>
        <v>6000</v>
      </c>
      <c r="S840" s="401" t="s">
        <v>380</v>
      </c>
    </row>
    <row r="841" spans="1:19" s="59" customFormat="1" ht="33.75" customHeight="1" x14ac:dyDescent="0.25">
      <c r="A841" s="176"/>
      <c r="B841" s="347" t="s">
        <v>10</v>
      </c>
      <c r="C841" s="273"/>
      <c r="D841" s="291"/>
      <c r="E841" s="291"/>
      <c r="F841" s="291"/>
      <c r="G841" s="291"/>
      <c r="H841" s="291"/>
      <c r="I841" s="296"/>
      <c r="J841" s="172" t="e">
        <f t="shared" ref="J841" si="1126">I841/H841</f>
        <v>#DIV/0!</v>
      </c>
      <c r="K841" s="291"/>
      <c r="L841" s="163" t="e">
        <f t="shared" ref="L841" si="1127">K841/H841</f>
        <v>#DIV/0!</v>
      </c>
      <c r="M841" s="163" t="e">
        <f t="shared" si="1100"/>
        <v>#DIV/0!</v>
      </c>
      <c r="N841" s="291"/>
      <c r="O841" s="291">
        <f t="shared" si="988"/>
        <v>0</v>
      </c>
      <c r="P841" s="163" t="e">
        <f t="shared" si="989"/>
        <v>#DIV/0!</v>
      </c>
      <c r="Q841" s="17" t="e">
        <f>D841+H841-N841-#REF!</f>
        <v>#REF!</v>
      </c>
      <c r="R841" s="291">
        <f t="shared" ref="R841:R904" si="1128">I841-K841</f>
        <v>0</v>
      </c>
      <c r="S841" s="393"/>
    </row>
    <row r="842" spans="1:19" s="59" customFormat="1" ht="30.75" customHeight="1" x14ac:dyDescent="0.25">
      <c r="A842" s="176"/>
      <c r="B842" s="347" t="s">
        <v>8</v>
      </c>
      <c r="C842" s="273"/>
      <c r="D842" s="291"/>
      <c r="E842" s="291"/>
      <c r="F842" s="291"/>
      <c r="G842" s="291">
        <v>6000</v>
      </c>
      <c r="H842" s="291">
        <v>6000</v>
      </c>
      <c r="I842" s="291">
        <v>6000</v>
      </c>
      <c r="J842" s="173">
        <f>I842/H842</f>
        <v>1</v>
      </c>
      <c r="K842" s="291"/>
      <c r="L842" s="164">
        <f>K842/H842</f>
        <v>0</v>
      </c>
      <c r="M842" s="163">
        <f t="shared" si="1100"/>
        <v>0</v>
      </c>
      <c r="N842" s="291">
        <f>H842</f>
        <v>6000</v>
      </c>
      <c r="O842" s="291">
        <f t="shared" ref="O842:O905" si="1129">H842-N842</f>
        <v>0</v>
      </c>
      <c r="P842" s="164">
        <f t="shared" ref="P842:P905" si="1130">N842/H842</f>
        <v>1</v>
      </c>
      <c r="Q842" s="17" t="e">
        <f>D842+H842-N842-#REF!</f>
        <v>#REF!</v>
      </c>
      <c r="R842" s="291">
        <f t="shared" si="1128"/>
        <v>6000</v>
      </c>
      <c r="S842" s="393"/>
    </row>
    <row r="843" spans="1:19" s="59" customFormat="1" ht="30.75" customHeight="1" x14ac:dyDescent="0.25">
      <c r="A843" s="176"/>
      <c r="B843" s="347" t="s">
        <v>21</v>
      </c>
      <c r="C843" s="273"/>
      <c r="D843" s="291"/>
      <c r="E843" s="291"/>
      <c r="F843" s="291"/>
      <c r="G843" s="291">
        <v>60.61</v>
      </c>
      <c r="H843" s="291">
        <v>60.61</v>
      </c>
      <c r="I843" s="296"/>
      <c r="J843" s="173">
        <f t="shared" ref="J843:J845" si="1131">I843/H843</f>
        <v>0</v>
      </c>
      <c r="K843" s="291"/>
      <c r="L843" s="164">
        <f t="shared" ref="L843:L845" si="1132">K843/H843</f>
        <v>0</v>
      </c>
      <c r="M843" s="163" t="e">
        <f t="shared" si="1100"/>
        <v>#DIV/0!</v>
      </c>
      <c r="N843" s="291">
        <f>H843</f>
        <v>60.61</v>
      </c>
      <c r="O843" s="291">
        <f t="shared" si="1129"/>
        <v>0</v>
      </c>
      <c r="P843" s="164">
        <f t="shared" si="1130"/>
        <v>1</v>
      </c>
      <c r="Q843" s="17" t="e">
        <f>D843+H843-N843-#REF!</f>
        <v>#REF!</v>
      </c>
      <c r="R843" s="291">
        <f t="shared" si="1128"/>
        <v>0</v>
      </c>
      <c r="S843" s="393"/>
    </row>
    <row r="844" spans="1:19" s="59" customFormat="1" ht="24.75" customHeight="1" x14ac:dyDescent="0.25">
      <c r="A844" s="176"/>
      <c r="B844" s="273" t="s">
        <v>24</v>
      </c>
      <c r="C844" s="273"/>
      <c r="D844" s="291"/>
      <c r="E844" s="291"/>
      <c r="F844" s="291"/>
      <c r="G844" s="291"/>
      <c r="H844" s="291"/>
      <c r="I844" s="296"/>
      <c r="J844" s="172" t="e">
        <f t="shared" si="1131"/>
        <v>#DIV/0!</v>
      </c>
      <c r="K844" s="291"/>
      <c r="L844" s="163" t="e">
        <f t="shared" si="1132"/>
        <v>#DIV/0!</v>
      </c>
      <c r="M844" s="163" t="e">
        <f t="shared" si="1100"/>
        <v>#DIV/0!</v>
      </c>
      <c r="N844" s="291"/>
      <c r="O844" s="291">
        <f t="shared" si="1129"/>
        <v>0</v>
      </c>
      <c r="P844" s="163" t="e">
        <f t="shared" si="1130"/>
        <v>#DIV/0!</v>
      </c>
      <c r="Q844" s="17" t="e">
        <f>D844+H844-N844-#REF!</f>
        <v>#REF!</v>
      </c>
      <c r="R844" s="291">
        <f t="shared" si="1128"/>
        <v>0</v>
      </c>
      <c r="S844" s="393"/>
    </row>
    <row r="845" spans="1:19" s="59" customFormat="1" ht="27.75" customHeight="1" x14ac:dyDescent="0.25">
      <c r="A845" s="177"/>
      <c r="B845" s="347" t="s">
        <v>11</v>
      </c>
      <c r="C845" s="273"/>
      <c r="D845" s="291"/>
      <c r="E845" s="291"/>
      <c r="F845" s="291"/>
      <c r="G845" s="291"/>
      <c r="H845" s="291"/>
      <c r="I845" s="296"/>
      <c r="J845" s="172" t="e">
        <f t="shared" si="1131"/>
        <v>#DIV/0!</v>
      </c>
      <c r="K845" s="291"/>
      <c r="L845" s="163" t="e">
        <f t="shared" si="1132"/>
        <v>#DIV/0!</v>
      </c>
      <c r="M845" s="163" t="e">
        <f t="shared" si="1100"/>
        <v>#DIV/0!</v>
      </c>
      <c r="N845" s="291"/>
      <c r="O845" s="291">
        <f t="shared" si="1129"/>
        <v>0</v>
      </c>
      <c r="P845" s="163" t="e">
        <f t="shared" si="1130"/>
        <v>#DIV/0!</v>
      </c>
      <c r="Q845" s="17" t="e">
        <f>D845+H845-N845-#REF!</f>
        <v>#REF!</v>
      </c>
      <c r="R845" s="291">
        <f t="shared" si="1128"/>
        <v>0</v>
      </c>
      <c r="S845" s="394"/>
    </row>
    <row r="846" spans="1:19" s="14" customFormat="1" ht="115.5" customHeight="1" x14ac:dyDescent="0.25">
      <c r="A846" s="79" t="s">
        <v>227</v>
      </c>
      <c r="B846" s="65" t="s">
        <v>294</v>
      </c>
      <c r="C846" s="65" t="s">
        <v>9</v>
      </c>
      <c r="D846" s="66" t="e">
        <f>D848+D849+D850+#REF!+D851</f>
        <v>#REF!</v>
      </c>
      <c r="E846" s="66" t="e">
        <f>E848+E849+E850+#REF!+E851</f>
        <v>#REF!</v>
      </c>
      <c r="F846" s="66" t="e">
        <f>F848+F849+F850+#REF!+F851</f>
        <v>#REF!</v>
      </c>
      <c r="G846" s="66">
        <f>SUM(G847:G851)</f>
        <v>0</v>
      </c>
      <c r="H846" s="66">
        <f>SUM(H847:H851)</f>
        <v>0</v>
      </c>
      <c r="I846" s="67">
        <f>SUM(I847:I851)</f>
        <v>0</v>
      </c>
      <c r="J846" s="98" t="e">
        <f>I846/H846</f>
        <v>#DIV/0!</v>
      </c>
      <c r="K846" s="66">
        <f>SUM(K847:K851)</f>
        <v>0</v>
      </c>
      <c r="L846" s="100" t="e">
        <f>K846/H846</f>
        <v>#DIV/0!</v>
      </c>
      <c r="M846" s="100" t="e">
        <f>K846/I846</f>
        <v>#DIV/0!</v>
      </c>
      <c r="N846" s="66"/>
      <c r="O846" s="66"/>
      <c r="P846" s="100" t="e">
        <f t="shared" si="1130"/>
        <v>#DIV/0!</v>
      </c>
      <c r="Q846" s="37">
        <f>SUM(Q847:Q851)</f>
        <v>0</v>
      </c>
      <c r="R846" s="17">
        <f t="shared" si="1128"/>
        <v>0</v>
      </c>
      <c r="S846" s="154" t="s">
        <v>81</v>
      </c>
    </row>
    <row r="847" spans="1:19" s="16" customFormat="1" x14ac:dyDescent="0.25">
      <c r="A847" s="80"/>
      <c r="B847" s="81" t="s">
        <v>10</v>
      </c>
      <c r="C847" s="70"/>
      <c r="D847" s="32"/>
      <c r="E847" s="32"/>
      <c r="F847" s="32"/>
      <c r="G847" s="32"/>
      <c r="H847" s="32"/>
      <c r="I847" s="32"/>
      <c r="J847" s="99" t="e">
        <f>I847/H847</f>
        <v>#DIV/0!</v>
      </c>
      <c r="K847" s="32"/>
      <c r="L847" s="101" t="e">
        <f>K847/H847</f>
        <v>#DIV/0!</v>
      </c>
      <c r="M847" s="101" t="e">
        <f>K847/I847</f>
        <v>#DIV/0!</v>
      </c>
      <c r="N847" s="32"/>
      <c r="O847" s="32"/>
      <c r="P847" s="101" t="e">
        <f t="shared" si="1130"/>
        <v>#DIV/0!</v>
      </c>
      <c r="Q847" s="47">
        <f>Q1445</f>
        <v>0</v>
      </c>
      <c r="R847" s="21">
        <f t="shared" si="1128"/>
        <v>0</v>
      </c>
      <c r="S847" s="155"/>
    </row>
    <row r="848" spans="1:19" s="16" customFormat="1" x14ac:dyDescent="0.25">
      <c r="A848" s="80"/>
      <c r="B848" s="81" t="s">
        <v>8</v>
      </c>
      <c r="C848" s="70"/>
      <c r="D848" s="32" t="e">
        <f>D1446+#REF!</f>
        <v>#REF!</v>
      </c>
      <c r="E848" s="32" t="e">
        <f>E1446+#REF!</f>
        <v>#REF!</v>
      </c>
      <c r="F848" s="32" t="e">
        <f>F1446+#REF!</f>
        <v>#REF!</v>
      </c>
      <c r="G848" s="32"/>
      <c r="H848" s="32"/>
      <c r="I848" s="32"/>
      <c r="J848" s="99" t="e">
        <f>I848/H848</f>
        <v>#DIV/0!</v>
      </c>
      <c r="K848" s="32"/>
      <c r="L848" s="101" t="e">
        <f>K848/H848</f>
        <v>#DIV/0!</v>
      </c>
      <c r="M848" s="101" t="e">
        <f>K848/I848</f>
        <v>#DIV/0!</v>
      </c>
      <c r="N848" s="32"/>
      <c r="O848" s="32"/>
      <c r="P848" s="101" t="e">
        <f t="shared" si="1130"/>
        <v>#DIV/0!</v>
      </c>
      <c r="Q848" s="47">
        <f>Q1446</f>
        <v>0</v>
      </c>
      <c r="R848" s="21">
        <f t="shared" si="1128"/>
        <v>0</v>
      </c>
      <c r="S848" s="155"/>
    </row>
    <row r="849" spans="1:19" s="16" customFormat="1" x14ac:dyDescent="0.25">
      <c r="A849" s="80"/>
      <c r="B849" s="81" t="s">
        <v>21</v>
      </c>
      <c r="C849" s="70"/>
      <c r="D849" s="32"/>
      <c r="E849" s="32"/>
      <c r="F849" s="32"/>
      <c r="G849" s="32"/>
      <c r="H849" s="32"/>
      <c r="I849" s="32"/>
      <c r="J849" s="99" t="e">
        <f t="shared" ref="J849:J851" si="1133">I849/H849</f>
        <v>#DIV/0!</v>
      </c>
      <c r="K849" s="32"/>
      <c r="L849" s="101" t="e">
        <f t="shared" ref="L849:L851" si="1134">K849/H849</f>
        <v>#DIV/0!</v>
      </c>
      <c r="M849" s="101" t="e">
        <f t="shared" ref="M849:M851" si="1135">K849/I849</f>
        <v>#DIV/0!</v>
      </c>
      <c r="N849" s="32"/>
      <c r="O849" s="32"/>
      <c r="P849" s="101" t="e">
        <f t="shared" si="1130"/>
        <v>#DIV/0!</v>
      </c>
      <c r="Q849" s="47">
        <f>Q1447</f>
        <v>0</v>
      </c>
      <c r="R849" s="21">
        <f t="shared" si="1128"/>
        <v>0</v>
      </c>
      <c r="S849" s="155"/>
    </row>
    <row r="850" spans="1:19" s="16" customFormat="1" x14ac:dyDescent="0.25">
      <c r="A850" s="80"/>
      <c r="B850" s="70" t="s">
        <v>24</v>
      </c>
      <c r="C850" s="70"/>
      <c r="D850" s="32"/>
      <c r="E850" s="32"/>
      <c r="F850" s="32"/>
      <c r="G850" s="32"/>
      <c r="H850" s="32"/>
      <c r="I850" s="32"/>
      <c r="J850" s="99" t="e">
        <f t="shared" si="1133"/>
        <v>#DIV/0!</v>
      </c>
      <c r="K850" s="32"/>
      <c r="L850" s="101" t="e">
        <f t="shared" si="1134"/>
        <v>#DIV/0!</v>
      </c>
      <c r="M850" s="101" t="e">
        <f t="shared" si="1135"/>
        <v>#DIV/0!</v>
      </c>
      <c r="N850" s="32"/>
      <c r="O850" s="32"/>
      <c r="P850" s="101" t="e">
        <f t="shared" si="1130"/>
        <v>#DIV/0!</v>
      </c>
      <c r="Q850" s="47">
        <f>Q1448</f>
        <v>0</v>
      </c>
      <c r="R850" s="21">
        <f t="shared" si="1128"/>
        <v>0</v>
      </c>
      <c r="S850" s="155"/>
    </row>
    <row r="851" spans="1:19" s="16" customFormat="1" x14ac:dyDescent="0.25">
      <c r="A851" s="82"/>
      <c r="B851" s="81" t="s">
        <v>11</v>
      </c>
      <c r="C851" s="70"/>
      <c r="D851" s="32"/>
      <c r="E851" s="32"/>
      <c r="F851" s="32"/>
      <c r="G851" s="32"/>
      <c r="H851" s="32"/>
      <c r="I851" s="32"/>
      <c r="J851" s="99" t="e">
        <f t="shared" si="1133"/>
        <v>#DIV/0!</v>
      </c>
      <c r="K851" s="32"/>
      <c r="L851" s="101" t="e">
        <f t="shared" si="1134"/>
        <v>#DIV/0!</v>
      </c>
      <c r="M851" s="101" t="e">
        <f t="shared" si="1135"/>
        <v>#DIV/0!</v>
      </c>
      <c r="N851" s="32"/>
      <c r="O851" s="32"/>
      <c r="P851" s="101" t="e">
        <f t="shared" si="1130"/>
        <v>#DIV/0!</v>
      </c>
      <c r="Q851" s="47">
        <f>Q1450</f>
        <v>0</v>
      </c>
      <c r="R851" s="21">
        <f t="shared" si="1128"/>
        <v>0</v>
      </c>
      <c r="S851" s="157"/>
    </row>
    <row r="852" spans="1:19" s="22" customFormat="1" ht="162" customHeight="1" outlineLevel="1" x14ac:dyDescent="0.25">
      <c r="A852" s="417" t="s">
        <v>167</v>
      </c>
      <c r="B852" s="65" t="s">
        <v>476</v>
      </c>
      <c r="C852" s="65" t="s">
        <v>9</v>
      </c>
      <c r="D852" s="66">
        <f t="shared" ref="D852:I852" si="1136">SUM(D853:D857)</f>
        <v>0</v>
      </c>
      <c r="E852" s="66">
        <f>SUM(E853:E857)</f>
        <v>0</v>
      </c>
      <c r="F852" s="66">
        <f>SUM(F853:F857)</f>
        <v>0</v>
      </c>
      <c r="G852" s="66">
        <f>SUM(G853:G857)</f>
        <v>25429.4</v>
      </c>
      <c r="H852" s="66">
        <f t="shared" si="1136"/>
        <v>7429.4</v>
      </c>
      <c r="I852" s="66">
        <f t="shared" si="1136"/>
        <v>5083.05</v>
      </c>
      <c r="J852" s="68">
        <f>I852/H852</f>
        <v>0.68</v>
      </c>
      <c r="K852" s="66">
        <f t="shared" ref="K852" si="1137">SUM(K853:K857)</f>
        <v>369.58</v>
      </c>
      <c r="L852" s="133">
        <f>K852/H852</f>
        <v>0.05</v>
      </c>
      <c r="M852" s="68">
        <f>K852/I852</f>
        <v>7.0000000000000007E-2</v>
      </c>
      <c r="N852" s="66">
        <f t="shared" ref="N852" si="1138">SUM(N853:N857)</f>
        <v>5857.5</v>
      </c>
      <c r="O852" s="66">
        <f t="shared" si="1129"/>
        <v>1571.9</v>
      </c>
      <c r="P852" s="68">
        <f t="shared" si="1130"/>
        <v>0.79</v>
      </c>
      <c r="Q852" s="13" t="e">
        <f>D852+H852-N852-#REF!</f>
        <v>#REF!</v>
      </c>
      <c r="R852" s="13">
        <f t="shared" si="1128"/>
        <v>4713.47</v>
      </c>
      <c r="S852" s="401" t="s">
        <v>168</v>
      </c>
    </row>
    <row r="853" spans="1:19" s="16" customFormat="1" outlineLevel="1" x14ac:dyDescent="0.25">
      <c r="A853" s="418"/>
      <c r="B853" s="70" t="s">
        <v>10</v>
      </c>
      <c r="C853" s="70"/>
      <c r="D853" s="32"/>
      <c r="E853" s="32"/>
      <c r="F853" s="32"/>
      <c r="G853" s="32">
        <f t="shared" ref="G853:K857" si="1139">G859+G865+G871+G877+G883</f>
        <v>0</v>
      </c>
      <c r="H853" s="32">
        <f t="shared" si="1139"/>
        <v>0</v>
      </c>
      <c r="I853" s="32">
        <f t="shared" si="1139"/>
        <v>0</v>
      </c>
      <c r="J853" s="102" t="e">
        <f t="shared" ref="J853:J857" si="1140">I853/H853</f>
        <v>#DIV/0!</v>
      </c>
      <c r="K853" s="32">
        <f>K859+K865+K871+K877+K883</f>
        <v>0</v>
      </c>
      <c r="L853" s="99" t="e">
        <f>K853/H853</f>
        <v>#DIV/0!</v>
      </c>
      <c r="M853" s="99" t="e">
        <f>K853/I853</f>
        <v>#DIV/0!</v>
      </c>
      <c r="N853" s="32">
        <f t="shared" ref="N853" si="1141">N859+N865+N871+N877+N883</f>
        <v>0</v>
      </c>
      <c r="O853" s="32">
        <f t="shared" si="1129"/>
        <v>0</v>
      </c>
      <c r="P853" s="99" t="e">
        <f t="shared" si="1130"/>
        <v>#DIV/0!</v>
      </c>
      <c r="Q853" s="13" t="e">
        <f>D853+H853-N853-#REF!</f>
        <v>#REF!</v>
      </c>
      <c r="R853" s="15">
        <f t="shared" si="1128"/>
        <v>0</v>
      </c>
      <c r="S853" s="393"/>
    </row>
    <row r="854" spans="1:19" s="16" customFormat="1" outlineLevel="1" x14ac:dyDescent="0.25">
      <c r="A854" s="418"/>
      <c r="B854" s="70" t="s">
        <v>8</v>
      </c>
      <c r="C854" s="70"/>
      <c r="D854" s="32"/>
      <c r="E854" s="32"/>
      <c r="F854" s="32"/>
      <c r="G854" s="32">
        <f>G860+G866+G872+G878+G884</f>
        <v>25429.4</v>
      </c>
      <c r="H854" s="32">
        <f t="shared" si="1139"/>
        <v>7429.4</v>
      </c>
      <c r="I854" s="32">
        <f t="shared" si="1139"/>
        <v>5083.05</v>
      </c>
      <c r="J854" s="92">
        <f t="shared" si="1140"/>
        <v>0.68</v>
      </c>
      <c r="K854" s="32">
        <f>K860+K866+K872+K878+K884</f>
        <v>369.58</v>
      </c>
      <c r="L854" s="134">
        <f t="shared" ref="L854:L860" si="1142">K854/H854</f>
        <v>0.05</v>
      </c>
      <c r="M854" s="72">
        <f t="shared" ref="M854:M881" si="1143">K854/I854</f>
        <v>7.0000000000000007E-2</v>
      </c>
      <c r="N854" s="32">
        <f t="shared" ref="N854" si="1144">N860+N866+N872+N878+N884</f>
        <v>5857.5</v>
      </c>
      <c r="O854" s="32">
        <f t="shared" si="1129"/>
        <v>1571.9</v>
      </c>
      <c r="P854" s="72">
        <f t="shared" si="1130"/>
        <v>0.79</v>
      </c>
      <c r="Q854" s="13" t="e">
        <f>D854+H854-N854-#REF!</f>
        <v>#REF!</v>
      </c>
      <c r="R854" s="15">
        <f t="shared" si="1128"/>
        <v>4713.47</v>
      </c>
      <c r="S854" s="393"/>
    </row>
    <row r="855" spans="1:19" s="16" customFormat="1" outlineLevel="1" x14ac:dyDescent="0.25">
      <c r="A855" s="418"/>
      <c r="B855" s="78" t="s">
        <v>21</v>
      </c>
      <c r="C855" s="78"/>
      <c r="D855" s="91"/>
      <c r="E855" s="91"/>
      <c r="F855" s="91"/>
      <c r="G855" s="32">
        <f t="shared" si="1139"/>
        <v>0</v>
      </c>
      <c r="H855" s="32">
        <f t="shared" si="1139"/>
        <v>0</v>
      </c>
      <c r="I855" s="32">
        <f t="shared" si="1139"/>
        <v>0</v>
      </c>
      <c r="J855" s="102" t="e">
        <f t="shared" si="1140"/>
        <v>#DIV/0!</v>
      </c>
      <c r="K855" s="32">
        <f>K861+K867+K873+K879+K885</f>
        <v>0</v>
      </c>
      <c r="L855" s="99" t="e">
        <f t="shared" si="1142"/>
        <v>#DIV/0!</v>
      </c>
      <c r="M855" s="99" t="e">
        <f t="shared" si="1143"/>
        <v>#DIV/0!</v>
      </c>
      <c r="N855" s="32">
        <f t="shared" ref="N855" si="1145">N861+N867+N873+N879+N885</f>
        <v>0</v>
      </c>
      <c r="O855" s="32">
        <f t="shared" si="1129"/>
        <v>0</v>
      </c>
      <c r="P855" s="99" t="e">
        <f t="shared" si="1130"/>
        <v>#DIV/0!</v>
      </c>
      <c r="Q855" s="13" t="e">
        <f>D855+H855-N855-#REF!</f>
        <v>#REF!</v>
      </c>
      <c r="R855" s="23">
        <f t="shared" si="1128"/>
        <v>0</v>
      </c>
      <c r="S855" s="393"/>
    </row>
    <row r="856" spans="1:19" s="16" customFormat="1" hidden="1" outlineLevel="1" x14ac:dyDescent="0.25">
      <c r="A856" s="418"/>
      <c r="B856" s="70" t="s">
        <v>24</v>
      </c>
      <c r="C856" s="70"/>
      <c r="D856" s="32"/>
      <c r="E856" s="32"/>
      <c r="F856" s="32"/>
      <c r="G856" s="32">
        <f>G862+G868+G874+G880+G886</f>
        <v>0</v>
      </c>
      <c r="H856" s="32">
        <f t="shared" si="1139"/>
        <v>0</v>
      </c>
      <c r="I856" s="32">
        <f t="shared" si="1139"/>
        <v>0</v>
      </c>
      <c r="J856" s="102" t="e">
        <f t="shared" si="1140"/>
        <v>#DIV/0!</v>
      </c>
      <c r="K856" s="32">
        <f>K862+K868+K874+K880+K886</f>
        <v>0</v>
      </c>
      <c r="L856" s="99" t="e">
        <f t="shared" si="1142"/>
        <v>#DIV/0!</v>
      </c>
      <c r="M856" s="99" t="e">
        <f>K856/I856</f>
        <v>#DIV/0!</v>
      </c>
      <c r="N856" s="32">
        <f t="shared" ref="N856" si="1146">N862+N868+N874+N880+N886</f>
        <v>0</v>
      </c>
      <c r="O856" s="32">
        <f t="shared" si="1129"/>
        <v>0</v>
      </c>
      <c r="P856" s="99" t="e">
        <f t="shared" si="1130"/>
        <v>#DIV/0!</v>
      </c>
      <c r="Q856" s="13" t="e">
        <f>D856+H856-N856-#REF!</f>
        <v>#REF!</v>
      </c>
      <c r="R856" s="15">
        <f t="shared" si="1128"/>
        <v>0</v>
      </c>
      <c r="S856" s="393"/>
    </row>
    <row r="857" spans="1:19" s="16" customFormat="1" hidden="1" outlineLevel="1" collapsed="1" x14ac:dyDescent="0.25">
      <c r="A857" s="419"/>
      <c r="B857" s="70" t="s">
        <v>11</v>
      </c>
      <c r="C857" s="70"/>
      <c r="D857" s="32"/>
      <c r="E857" s="32"/>
      <c r="F857" s="32"/>
      <c r="G857" s="32">
        <f>G863+G869+G875+G881+G887</f>
        <v>0</v>
      </c>
      <c r="H857" s="32">
        <f t="shared" si="1139"/>
        <v>0</v>
      </c>
      <c r="I857" s="32">
        <f t="shared" si="1139"/>
        <v>0</v>
      </c>
      <c r="J857" s="102" t="e">
        <f t="shared" si="1140"/>
        <v>#DIV/0!</v>
      </c>
      <c r="K857" s="32">
        <f t="shared" si="1139"/>
        <v>0</v>
      </c>
      <c r="L857" s="99" t="e">
        <f t="shared" si="1142"/>
        <v>#DIV/0!</v>
      </c>
      <c r="M857" s="99" t="e">
        <f t="shared" si="1143"/>
        <v>#DIV/0!</v>
      </c>
      <c r="N857" s="32">
        <f t="shared" ref="N857" si="1147">N863+N869+N875+N881+N887</f>
        <v>0</v>
      </c>
      <c r="O857" s="32">
        <f t="shared" ref="O857" si="1148">H857-N857</f>
        <v>0</v>
      </c>
      <c r="P857" s="99" t="e">
        <f t="shared" si="1130"/>
        <v>#DIV/0!</v>
      </c>
      <c r="Q857" s="13" t="e">
        <f>D857+H857-N857-#REF!</f>
        <v>#REF!</v>
      </c>
      <c r="R857" s="15">
        <f t="shared" si="1128"/>
        <v>0</v>
      </c>
      <c r="S857" s="394"/>
    </row>
    <row r="858" spans="1:19" s="384" customFormat="1" ht="61.5" customHeight="1" x14ac:dyDescent="0.25">
      <c r="A858" s="307" t="s">
        <v>169</v>
      </c>
      <c r="B858" s="333" t="s">
        <v>170</v>
      </c>
      <c r="C858" s="191" t="s">
        <v>17</v>
      </c>
      <c r="D858" s="309">
        <f t="shared" ref="D858:I858" si="1149">SUM(D859:D863)</f>
        <v>0</v>
      </c>
      <c r="E858" s="309">
        <f t="shared" si="1149"/>
        <v>0</v>
      </c>
      <c r="F858" s="309">
        <f t="shared" si="1149"/>
        <v>0</v>
      </c>
      <c r="G858" s="309">
        <f t="shared" si="1149"/>
        <v>9595.2999999999993</v>
      </c>
      <c r="H858" s="309">
        <f t="shared" si="1149"/>
        <v>595.29999999999995</v>
      </c>
      <c r="I858" s="310">
        <f t="shared" si="1149"/>
        <v>0</v>
      </c>
      <c r="J858" s="311">
        <f>I858/H858</f>
        <v>0</v>
      </c>
      <c r="K858" s="309">
        <f>SUM(K859:K863)</f>
        <v>0</v>
      </c>
      <c r="L858" s="170">
        <f t="shared" si="1142"/>
        <v>0</v>
      </c>
      <c r="M858" s="172" t="e">
        <f t="shared" si="1143"/>
        <v>#DIV/0!</v>
      </c>
      <c r="N858" s="309">
        <f>SUM(N859:N863)</f>
        <v>0</v>
      </c>
      <c r="O858" s="309">
        <f t="shared" si="1129"/>
        <v>595.29999999999995</v>
      </c>
      <c r="P858" s="220">
        <f t="shared" si="1130"/>
        <v>0</v>
      </c>
      <c r="Q858" s="17" t="e">
        <f>D858+H858-N858-#REF!</f>
        <v>#REF!</v>
      </c>
      <c r="R858" s="309">
        <f t="shared" si="1128"/>
        <v>0</v>
      </c>
      <c r="S858" s="401" t="s">
        <v>372</v>
      </c>
    </row>
    <row r="859" spans="1:19" s="59" customFormat="1" ht="45.75" customHeight="1" x14ac:dyDescent="0.25">
      <c r="A859" s="313"/>
      <c r="B859" s="273" t="s">
        <v>10</v>
      </c>
      <c r="C859" s="273"/>
      <c r="D859" s="291"/>
      <c r="E859" s="291"/>
      <c r="F859" s="291"/>
      <c r="G859" s="291"/>
      <c r="H859" s="291"/>
      <c r="I859" s="296"/>
      <c r="J859" s="173"/>
      <c r="K859" s="291"/>
      <c r="L859" s="173"/>
      <c r="M859" s="172" t="e">
        <f t="shared" si="1143"/>
        <v>#DIV/0!</v>
      </c>
      <c r="N859" s="291"/>
      <c r="O859" s="291">
        <f t="shared" si="1129"/>
        <v>0</v>
      </c>
      <c r="P859" s="172" t="e">
        <f t="shared" si="1130"/>
        <v>#DIV/0!</v>
      </c>
      <c r="Q859" s="17" t="e">
        <f>D859+H859-N859-#REF!</f>
        <v>#REF!</v>
      </c>
      <c r="R859" s="291">
        <f t="shared" si="1128"/>
        <v>0</v>
      </c>
      <c r="S859" s="393"/>
    </row>
    <row r="860" spans="1:19" s="59" customFormat="1" ht="55.5" customHeight="1" x14ac:dyDescent="0.25">
      <c r="A860" s="313"/>
      <c r="B860" s="273" t="s">
        <v>8</v>
      </c>
      <c r="C860" s="385"/>
      <c r="D860" s="291"/>
      <c r="E860" s="291"/>
      <c r="F860" s="291"/>
      <c r="G860" s="291">
        <v>9595.2999999999993</v>
      </c>
      <c r="H860" s="291">
        <v>595.29999999999995</v>
      </c>
      <c r="I860" s="296">
        <v>0</v>
      </c>
      <c r="J860" s="173">
        <f>I860/H860</f>
        <v>0</v>
      </c>
      <c r="K860" s="291">
        <v>0</v>
      </c>
      <c r="L860" s="173">
        <f t="shared" si="1142"/>
        <v>0</v>
      </c>
      <c r="M860" s="172" t="e">
        <f t="shared" si="1143"/>
        <v>#DIV/0!</v>
      </c>
      <c r="N860" s="291"/>
      <c r="O860" s="291">
        <f t="shared" si="1129"/>
        <v>595.29999999999995</v>
      </c>
      <c r="P860" s="173">
        <f t="shared" si="1130"/>
        <v>0</v>
      </c>
      <c r="Q860" s="17" t="e">
        <f>D860+H860-N860-#REF!</f>
        <v>#REF!</v>
      </c>
      <c r="R860" s="291">
        <f t="shared" si="1128"/>
        <v>0</v>
      </c>
      <c r="S860" s="393"/>
    </row>
    <row r="861" spans="1:19" s="59" customFormat="1" ht="74.25" customHeight="1" x14ac:dyDescent="0.25">
      <c r="A861" s="313"/>
      <c r="B861" s="273" t="s">
        <v>21</v>
      </c>
      <c r="C861" s="273"/>
      <c r="D861" s="291"/>
      <c r="E861" s="291"/>
      <c r="F861" s="291"/>
      <c r="G861" s="291"/>
      <c r="H861" s="291"/>
      <c r="I861" s="296"/>
      <c r="J861" s="173"/>
      <c r="K861" s="291"/>
      <c r="L861" s="164"/>
      <c r="M861" s="172" t="e">
        <f t="shared" si="1143"/>
        <v>#DIV/0!</v>
      </c>
      <c r="N861" s="291">
        <f>H861</f>
        <v>0</v>
      </c>
      <c r="O861" s="291">
        <f t="shared" si="1129"/>
        <v>0</v>
      </c>
      <c r="P861" s="163" t="e">
        <f t="shared" si="1130"/>
        <v>#DIV/0!</v>
      </c>
      <c r="Q861" s="17" t="e">
        <f>D861+H861-N861-#REF!</f>
        <v>#REF!</v>
      </c>
      <c r="R861" s="291">
        <f t="shared" si="1128"/>
        <v>0</v>
      </c>
      <c r="S861" s="393"/>
    </row>
    <row r="862" spans="1:19" s="59" customFormat="1" ht="63.75" customHeight="1" x14ac:dyDescent="0.25">
      <c r="A862" s="313"/>
      <c r="B862" s="273" t="s">
        <v>24</v>
      </c>
      <c r="C862" s="273"/>
      <c r="D862" s="291"/>
      <c r="E862" s="291"/>
      <c r="F862" s="17"/>
      <c r="G862" s="291"/>
      <c r="H862" s="17"/>
      <c r="I862" s="296"/>
      <c r="J862" s="18"/>
      <c r="K862" s="291"/>
      <c r="L862" s="164"/>
      <c r="M862" s="172" t="e">
        <f t="shared" si="1143"/>
        <v>#DIV/0!</v>
      </c>
      <c r="N862" s="291"/>
      <c r="O862" s="291">
        <f t="shared" si="1129"/>
        <v>0</v>
      </c>
      <c r="P862" s="163" t="e">
        <f t="shared" si="1130"/>
        <v>#DIV/0!</v>
      </c>
      <c r="Q862" s="17" t="e">
        <f>D862+H862-N862-#REF!</f>
        <v>#REF!</v>
      </c>
      <c r="R862" s="17">
        <f t="shared" si="1128"/>
        <v>0</v>
      </c>
      <c r="S862" s="393"/>
    </row>
    <row r="863" spans="1:19" s="59" customFormat="1" hidden="1" collapsed="1" x14ac:dyDescent="0.25">
      <c r="A863" s="314"/>
      <c r="B863" s="273" t="s">
        <v>11</v>
      </c>
      <c r="C863" s="273"/>
      <c r="D863" s="291"/>
      <c r="E863" s="291"/>
      <c r="F863" s="17"/>
      <c r="G863" s="291"/>
      <c r="H863" s="17"/>
      <c r="I863" s="296"/>
      <c r="J863" s="18"/>
      <c r="K863" s="291"/>
      <c r="L863" s="164"/>
      <c r="M863" s="172" t="e">
        <f t="shared" si="1143"/>
        <v>#DIV/0!</v>
      </c>
      <c r="N863" s="291"/>
      <c r="O863" s="291">
        <f t="shared" si="1129"/>
        <v>0</v>
      </c>
      <c r="P863" s="163" t="e">
        <f t="shared" si="1130"/>
        <v>#DIV/0!</v>
      </c>
      <c r="Q863" s="17" t="e">
        <f>D863+H863-N863-#REF!</f>
        <v>#REF!</v>
      </c>
      <c r="R863" s="17">
        <f t="shared" si="1128"/>
        <v>0</v>
      </c>
      <c r="S863" s="394"/>
    </row>
    <row r="864" spans="1:19" s="384" customFormat="1" ht="64.5" customHeight="1" x14ac:dyDescent="0.25">
      <c r="A864" s="307" t="s">
        <v>171</v>
      </c>
      <c r="B864" s="333" t="s">
        <v>172</v>
      </c>
      <c r="C864" s="191" t="s">
        <v>17</v>
      </c>
      <c r="D864" s="309">
        <f t="shared" ref="D864:I864" si="1150">SUM(D865:D869)</f>
        <v>0</v>
      </c>
      <c r="E864" s="309">
        <f t="shared" si="1150"/>
        <v>0</v>
      </c>
      <c r="F864" s="309">
        <f t="shared" si="1150"/>
        <v>0</v>
      </c>
      <c r="G864" s="309">
        <f t="shared" si="1150"/>
        <v>9483.6</v>
      </c>
      <c r="H864" s="309">
        <f t="shared" si="1150"/>
        <v>483.6</v>
      </c>
      <c r="I864" s="310">
        <f t="shared" si="1150"/>
        <v>0</v>
      </c>
      <c r="J864" s="311">
        <f>I864/H864</f>
        <v>0</v>
      </c>
      <c r="K864" s="309">
        <f>SUM(K865:K869)</f>
        <v>0</v>
      </c>
      <c r="L864" s="220">
        <v>0</v>
      </c>
      <c r="M864" s="172" t="e">
        <f t="shared" si="1143"/>
        <v>#DIV/0!</v>
      </c>
      <c r="N864" s="309">
        <f>SUM(N865:N869)</f>
        <v>0</v>
      </c>
      <c r="O864" s="309">
        <f t="shared" si="1129"/>
        <v>483.6</v>
      </c>
      <c r="P864" s="220">
        <f t="shared" si="1130"/>
        <v>0</v>
      </c>
      <c r="Q864" s="17" t="e">
        <f>D864+H864-N864-#REF!</f>
        <v>#REF!</v>
      </c>
      <c r="R864" s="309">
        <f t="shared" si="1128"/>
        <v>0</v>
      </c>
      <c r="S864" s="401" t="s">
        <v>468</v>
      </c>
    </row>
    <row r="865" spans="1:19" s="59" customFormat="1" ht="45" customHeight="1" x14ac:dyDescent="0.25">
      <c r="A865" s="313"/>
      <c r="B865" s="273" t="s">
        <v>10</v>
      </c>
      <c r="C865" s="273"/>
      <c r="D865" s="291"/>
      <c r="E865" s="291"/>
      <c r="F865" s="291"/>
      <c r="G865" s="291"/>
      <c r="H865" s="291"/>
      <c r="I865" s="296"/>
      <c r="J865" s="173"/>
      <c r="K865" s="291"/>
      <c r="L865" s="164"/>
      <c r="M865" s="172" t="e">
        <f t="shared" si="1143"/>
        <v>#DIV/0!</v>
      </c>
      <c r="N865" s="291"/>
      <c r="O865" s="291">
        <f t="shared" si="1129"/>
        <v>0</v>
      </c>
      <c r="P865" s="163" t="e">
        <f t="shared" si="1130"/>
        <v>#DIV/0!</v>
      </c>
      <c r="Q865" s="17" t="e">
        <f>D865+H865-N865-#REF!</f>
        <v>#REF!</v>
      </c>
      <c r="R865" s="291">
        <f t="shared" si="1128"/>
        <v>0</v>
      </c>
      <c r="S865" s="393"/>
    </row>
    <row r="866" spans="1:19" s="59" customFormat="1" ht="45" customHeight="1" x14ac:dyDescent="0.25">
      <c r="A866" s="313"/>
      <c r="B866" s="273" t="s">
        <v>8</v>
      </c>
      <c r="C866" s="273"/>
      <c r="D866" s="291"/>
      <c r="E866" s="291"/>
      <c r="F866" s="291"/>
      <c r="G866" s="291">
        <v>9483.6</v>
      </c>
      <c r="H866" s="291">
        <v>483.6</v>
      </c>
      <c r="I866" s="296"/>
      <c r="J866" s="173">
        <f>I866/H866</f>
        <v>0</v>
      </c>
      <c r="K866" s="291">
        <v>0</v>
      </c>
      <c r="L866" s="173">
        <f t="shared" ref="L866:L867" si="1151">K866/H866</f>
        <v>0</v>
      </c>
      <c r="M866" s="172" t="e">
        <f t="shared" si="1143"/>
        <v>#DIV/0!</v>
      </c>
      <c r="N866" s="291"/>
      <c r="O866" s="291">
        <f t="shared" si="1129"/>
        <v>483.6</v>
      </c>
      <c r="P866" s="163">
        <f t="shared" si="1130"/>
        <v>0</v>
      </c>
      <c r="Q866" s="17" t="e">
        <f>D866+H866-N866-#REF!</f>
        <v>#REF!</v>
      </c>
      <c r="R866" s="291">
        <f t="shared" si="1128"/>
        <v>0</v>
      </c>
      <c r="S866" s="393"/>
    </row>
    <row r="867" spans="1:19" s="59" customFormat="1" ht="45" customHeight="1" x14ac:dyDescent="0.25">
      <c r="A867" s="313"/>
      <c r="B867" s="273" t="s">
        <v>21</v>
      </c>
      <c r="C867" s="273"/>
      <c r="D867" s="291"/>
      <c r="E867" s="291"/>
      <c r="F867" s="291"/>
      <c r="G867" s="291"/>
      <c r="H867" s="291"/>
      <c r="I867" s="296"/>
      <c r="J867" s="172" t="e">
        <f>I867/H867</f>
        <v>#DIV/0!</v>
      </c>
      <c r="K867" s="167"/>
      <c r="L867" s="172" t="e">
        <f t="shared" si="1151"/>
        <v>#DIV/0!</v>
      </c>
      <c r="M867" s="172" t="e">
        <f t="shared" si="1143"/>
        <v>#DIV/0!</v>
      </c>
      <c r="N867" s="167">
        <f>H867</f>
        <v>0</v>
      </c>
      <c r="O867" s="167">
        <f t="shared" si="1129"/>
        <v>0</v>
      </c>
      <c r="P867" s="172" t="e">
        <f t="shared" si="1130"/>
        <v>#DIV/0!</v>
      </c>
      <c r="Q867" s="17" t="e">
        <f>D867+H867-N867-#REF!</f>
        <v>#REF!</v>
      </c>
      <c r="R867" s="291">
        <f t="shared" si="1128"/>
        <v>0</v>
      </c>
      <c r="S867" s="393"/>
    </row>
    <row r="868" spans="1:19" s="59" customFormat="1" ht="39" customHeight="1" x14ac:dyDescent="0.25">
      <c r="A868" s="313"/>
      <c r="B868" s="273" t="s">
        <v>24</v>
      </c>
      <c r="C868" s="273"/>
      <c r="D868" s="291"/>
      <c r="E868" s="291"/>
      <c r="F868" s="17"/>
      <c r="G868" s="291"/>
      <c r="H868" s="17"/>
      <c r="I868" s="296"/>
      <c r="J868" s="18"/>
      <c r="K868" s="291"/>
      <c r="L868" s="164"/>
      <c r="M868" s="172" t="e">
        <f t="shared" si="1143"/>
        <v>#DIV/0!</v>
      </c>
      <c r="N868" s="291"/>
      <c r="O868" s="291">
        <f t="shared" si="1129"/>
        <v>0</v>
      </c>
      <c r="P868" s="163" t="e">
        <f t="shared" si="1130"/>
        <v>#DIV/0!</v>
      </c>
      <c r="Q868" s="17" t="e">
        <f>D868+H868-N868-#REF!</f>
        <v>#REF!</v>
      </c>
      <c r="R868" s="17">
        <f t="shared" si="1128"/>
        <v>0</v>
      </c>
      <c r="S868" s="393"/>
    </row>
    <row r="869" spans="1:19" s="59" customFormat="1" ht="37.5" customHeight="1" collapsed="1" x14ac:dyDescent="0.25">
      <c r="A869" s="314"/>
      <c r="B869" s="273" t="s">
        <v>11</v>
      </c>
      <c r="C869" s="273"/>
      <c r="D869" s="291"/>
      <c r="E869" s="291"/>
      <c r="F869" s="17"/>
      <c r="G869" s="291"/>
      <c r="H869" s="17"/>
      <c r="I869" s="296"/>
      <c r="J869" s="18"/>
      <c r="K869" s="291"/>
      <c r="L869" s="164"/>
      <c r="M869" s="172" t="e">
        <f t="shared" si="1143"/>
        <v>#DIV/0!</v>
      </c>
      <c r="N869" s="291"/>
      <c r="O869" s="291">
        <f t="shared" si="1129"/>
        <v>0</v>
      </c>
      <c r="P869" s="163" t="e">
        <f t="shared" si="1130"/>
        <v>#DIV/0!</v>
      </c>
      <c r="Q869" s="17" t="e">
        <f>D869+H869-N869-#REF!</f>
        <v>#REF!</v>
      </c>
      <c r="R869" s="17">
        <f t="shared" si="1128"/>
        <v>0</v>
      </c>
      <c r="S869" s="394"/>
    </row>
    <row r="870" spans="1:19" s="384" customFormat="1" ht="173.25" customHeight="1" x14ac:dyDescent="0.25">
      <c r="A870" s="307" t="s">
        <v>173</v>
      </c>
      <c r="B870" s="333" t="s">
        <v>174</v>
      </c>
      <c r="C870" s="191" t="s">
        <v>17</v>
      </c>
      <c r="D870" s="309">
        <f t="shared" ref="D870:I870" si="1152">SUM(D871:D875)</f>
        <v>0</v>
      </c>
      <c r="E870" s="309">
        <f t="shared" si="1152"/>
        <v>0</v>
      </c>
      <c r="F870" s="309">
        <f t="shared" si="1152"/>
        <v>0</v>
      </c>
      <c r="G870" s="309">
        <f t="shared" si="1152"/>
        <v>5054.3</v>
      </c>
      <c r="H870" s="309">
        <f t="shared" si="1152"/>
        <v>5054.3</v>
      </c>
      <c r="I870" s="309">
        <f t="shared" si="1152"/>
        <v>4279.8500000000004</v>
      </c>
      <c r="J870" s="311">
        <f>I870/H870</f>
        <v>0.85</v>
      </c>
      <c r="K870" s="309">
        <f>SUM(K871:K875)</f>
        <v>0</v>
      </c>
      <c r="L870" s="220">
        <v>0</v>
      </c>
      <c r="M870" s="172">
        <f>K870/I870</f>
        <v>0</v>
      </c>
      <c r="N870" s="309">
        <f>SUM(N871:N875)</f>
        <v>5054.3</v>
      </c>
      <c r="O870" s="309">
        <f t="shared" si="1129"/>
        <v>0</v>
      </c>
      <c r="P870" s="220">
        <f t="shared" si="1130"/>
        <v>1</v>
      </c>
      <c r="Q870" s="17" t="e">
        <f>D870+H870-N870-#REF!</f>
        <v>#REF!</v>
      </c>
      <c r="R870" s="309">
        <f t="shared" si="1128"/>
        <v>4279.8500000000004</v>
      </c>
      <c r="S870" s="401" t="s">
        <v>411</v>
      </c>
    </row>
    <row r="871" spans="1:19" s="59" customFormat="1" ht="63" customHeight="1" x14ac:dyDescent="0.25">
      <c r="A871" s="313"/>
      <c r="B871" s="273" t="s">
        <v>10</v>
      </c>
      <c r="C871" s="273"/>
      <c r="D871" s="291"/>
      <c r="E871" s="291"/>
      <c r="F871" s="291"/>
      <c r="G871" s="291"/>
      <c r="H871" s="291"/>
      <c r="I871" s="296"/>
      <c r="J871" s="173"/>
      <c r="K871" s="291"/>
      <c r="L871" s="164"/>
      <c r="M871" s="172" t="e">
        <f t="shared" si="1143"/>
        <v>#DIV/0!</v>
      </c>
      <c r="N871" s="291"/>
      <c r="O871" s="291">
        <f t="shared" si="1129"/>
        <v>0</v>
      </c>
      <c r="P871" s="163" t="e">
        <f t="shared" si="1130"/>
        <v>#DIV/0!</v>
      </c>
      <c r="Q871" s="17" t="e">
        <f>D871+H871-N871-#REF!</f>
        <v>#REF!</v>
      </c>
      <c r="R871" s="291">
        <f t="shared" si="1128"/>
        <v>0</v>
      </c>
      <c r="S871" s="393"/>
    </row>
    <row r="872" spans="1:19" s="59" customFormat="1" ht="63" customHeight="1" x14ac:dyDescent="0.25">
      <c r="A872" s="313"/>
      <c r="B872" s="273" t="s">
        <v>8</v>
      </c>
      <c r="C872" s="273"/>
      <c r="D872" s="291"/>
      <c r="E872" s="291"/>
      <c r="F872" s="291"/>
      <c r="G872" s="291">
        <v>5054.3</v>
      </c>
      <c r="H872" s="291">
        <v>5054.3</v>
      </c>
      <c r="I872" s="291">
        <v>4279.8500000000004</v>
      </c>
      <c r="J872" s="173">
        <f>I872/H872</f>
        <v>0.85</v>
      </c>
      <c r="K872" s="291">
        <v>0</v>
      </c>
      <c r="L872" s="173">
        <f t="shared" ref="L872" si="1153">K872/H872</f>
        <v>0</v>
      </c>
      <c r="M872" s="172">
        <f t="shared" si="1143"/>
        <v>0</v>
      </c>
      <c r="N872" s="291">
        <f>H872</f>
        <v>5054.3</v>
      </c>
      <c r="O872" s="291">
        <f t="shared" si="1129"/>
        <v>0</v>
      </c>
      <c r="P872" s="164">
        <f t="shared" si="1130"/>
        <v>1</v>
      </c>
      <c r="Q872" s="17" t="e">
        <f>D872+H872-N872-#REF!</f>
        <v>#REF!</v>
      </c>
      <c r="R872" s="291">
        <f t="shared" si="1128"/>
        <v>4279.8500000000004</v>
      </c>
      <c r="S872" s="393"/>
    </row>
    <row r="873" spans="1:19" s="59" customFormat="1" ht="63" customHeight="1" x14ac:dyDescent="0.25">
      <c r="A873" s="313"/>
      <c r="B873" s="273" t="s">
        <v>21</v>
      </c>
      <c r="C873" s="273"/>
      <c r="D873" s="291"/>
      <c r="E873" s="291"/>
      <c r="F873" s="291"/>
      <c r="G873" s="291"/>
      <c r="H873" s="291"/>
      <c r="I873" s="296"/>
      <c r="J873" s="173"/>
      <c r="K873" s="291"/>
      <c r="L873" s="164"/>
      <c r="M873" s="172" t="e">
        <f t="shared" si="1143"/>
        <v>#DIV/0!</v>
      </c>
      <c r="N873" s="291">
        <f>H873</f>
        <v>0</v>
      </c>
      <c r="O873" s="291">
        <f t="shared" si="1129"/>
        <v>0</v>
      </c>
      <c r="P873" s="163" t="e">
        <f t="shared" si="1130"/>
        <v>#DIV/0!</v>
      </c>
      <c r="Q873" s="17" t="e">
        <f>D873+H873-N873-#REF!</f>
        <v>#REF!</v>
      </c>
      <c r="R873" s="291">
        <f t="shared" si="1128"/>
        <v>0</v>
      </c>
      <c r="S873" s="393"/>
    </row>
    <row r="874" spans="1:19" s="59" customFormat="1" ht="63" customHeight="1" x14ac:dyDescent="0.25">
      <c r="A874" s="313"/>
      <c r="B874" s="273" t="s">
        <v>24</v>
      </c>
      <c r="C874" s="273"/>
      <c r="D874" s="291"/>
      <c r="E874" s="291"/>
      <c r="F874" s="17"/>
      <c r="G874" s="291"/>
      <c r="H874" s="17"/>
      <c r="I874" s="296"/>
      <c r="J874" s="18"/>
      <c r="K874" s="291"/>
      <c r="L874" s="164"/>
      <c r="M874" s="172" t="e">
        <f t="shared" si="1143"/>
        <v>#DIV/0!</v>
      </c>
      <c r="N874" s="291"/>
      <c r="O874" s="291">
        <f t="shared" si="1129"/>
        <v>0</v>
      </c>
      <c r="P874" s="163" t="e">
        <f t="shared" si="1130"/>
        <v>#DIV/0!</v>
      </c>
      <c r="Q874" s="17" t="e">
        <f>D874+H874-N874-#REF!</f>
        <v>#REF!</v>
      </c>
      <c r="R874" s="17">
        <f t="shared" si="1128"/>
        <v>0</v>
      </c>
      <c r="S874" s="393"/>
    </row>
    <row r="875" spans="1:19" s="59" customFormat="1" ht="79.5" customHeight="1" collapsed="1" x14ac:dyDescent="0.25">
      <c r="A875" s="314"/>
      <c r="B875" s="273" t="s">
        <v>11</v>
      </c>
      <c r="C875" s="273"/>
      <c r="D875" s="291"/>
      <c r="E875" s="291"/>
      <c r="F875" s="17"/>
      <c r="G875" s="291"/>
      <c r="H875" s="17"/>
      <c r="I875" s="296"/>
      <c r="J875" s="18"/>
      <c r="K875" s="291"/>
      <c r="L875" s="164"/>
      <c r="M875" s="172" t="e">
        <f t="shared" si="1143"/>
        <v>#DIV/0!</v>
      </c>
      <c r="N875" s="291"/>
      <c r="O875" s="291">
        <f t="shared" si="1129"/>
        <v>0</v>
      </c>
      <c r="P875" s="163" t="e">
        <f t="shared" si="1130"/>
        <v>#DIV/0!</v>
      </c>
      <c r="Q875" s="17" t="e">
        <f>D875+H875-N875-#REF!</f>
        <v>#REF!</v>
      </c>
      <c r="R875" s="17">
        <f t="shared" si="1128"/>
        <v>0</v>
      </c>
      <c r="S875" s="394"/>
    </row>
    <row r="876" spans="1:19" s="384" customFormat="1" ht="116.25" x14ac:dyDescent="0.25">
      <c r="A876" s="307" t="s">
        <v>175</v>
      </c>
      <c r="B876" s="333" t="s">
        <v>176</v>
      </c>
      <c r="C876" s="191" t="s">
        <v>17</v>
      </c>
      <c r="D876" s="309">
        <f t="shared" ref="D876:I876" si="1154">SUM(D877:D881)</f>
        <v>0</v>
      </c>
      <c r="E876" s="309">
        <f t="shared" si="1154"/>
        <v>0</v>
      </c>
      <c r="F876" s="309">
        <f t="shared" si="1154"/>
        <v>0</v>
      </c>
      <c r="G876" s="309">
        <f t="shared" si="1154"/>
        <v>493</v>
      </c>
      <c r="H876" s="309">
        <f t="shared" si="1154"/>
        <v>493</v>
      </c>
      <c r="I876" s="310">
        <f t="shared" si="1154"/>
        <v>0</v>
      </c>
      <c r="J876" s="386">
        <f>I876/H876</f>
        <v>0</v>
      </c>
      <c r="K876" s="309">
        <f>SUM(K877:K881)</f>
        <v>0</v>
      </c>
      <c r="L876" s="220">
        <v>0</v>
      </c>
      <c r="M876" s="172" t="e">
        <f t="shared" si="1143"/>
        <v>#DIV/0!</v>
      </c>
      <c r="N876" s="309">
        <f>SUM(N877:N881)</f>
        <v>0</v>
      </c>
      <c r="O876" s="309">
        <f t="shared" si="1129"/>
        <v>493</v>
      </c>
      <c r="P876" s="222">
        <f t="shared" si="1130"/>
        <v>0</v>
      </c>
      <c r="Q876" s="17" t="e">
        <f>D876+H876-N876-#REF!</f>
        <v>#REF!</v>
      </c>
      <c r="R876" s="309">
        <f t="shared" si="1128"/>
        <v>0</v>
      </c>
      <c r="S876" s="401" t="s">
        <v>417</v>
      </c>
    </row>
    <row r="877" spans="1:19" s="59" customFormat="1" x14ac:dyDescent="0.25">
      <c r="A877" s="313"/>
      <c r="B877" s="273" t="s">
        <v>10</v>
      </c>
      <c r="C877" s="273"/>
      <c r="D877" s="291"/>
      <c r="E877" s="291"/>
      <c r="F877" s="291"/>
      <c r="G877" s="291"/>
      <c r="H877" s="291"/>
      <c r="I877" s="296"/>
      <c r="J877" s="172"/>
      <c r="K877" s="291"/>
      <c r="L877" s="164"/>
      <c r="M877" s="172" t="e">
        <f t="shared" si="1143"/>
        <v>#DIV/0!</v>
      </c>
      <c r="N877" s="291"/>
      <c r="O877" s="291">
        <f t="shared" si="1129"/>
        <v>0</v>
      </c>
      <c r="P877" s="163" t="e">
        <f t="shared" si="1130"/>
        <v>#DIV/0!</v>
      </c>
      <c r="Q877" s="17" t="e">
        <f>D877+H877-N877-#REF!</f>
        <v>#REF!</v>
      </c>
      <c r="R877" s="291">
        <f t="shared" si="1128"/>
        <v>0</v>
      </c>
      <c r="S877" s="393"/>
    </row>
    <row r="878" spans="1:19" s="59" customFormat="1" x14ac:dyDescent="0.25">
      <c r="A878" s="313"/>
      <c r="B878" s="273" t="s">
        <v>8</v>
      </c>
      <c r="C878" s="273"/>
      <c r="D878" s="291"/>
      <c r="E878" s="291"/>
      <c r="F878" s="291"/>
      <c r="G878" s="291">
        <v>493</v>
      </c>
      <c r="H878" s="291">
        <v>493</v>
      </c>
      <c r="I878" s="296">
        <v>0</v>
      </c>
      <c r="J878" s="172">
        <f>I878/H878</f>
        <v>0</v>
      </c>
      <c r="K878" s="291">
        <v>0</v>
      </c>
      <c r="L878" s="164">
        <v>0</v>
      </c>
      <c r="M878" s="172" t="e">
        <f t="shared" si="1143"/>
        <v>#DIV/0!</v>
      </c>
      <c r="N878" s="291"/>
      <c r="O878" s="291">
        <f t="shared" si="1129"/>
        <v>493</v>
      </c>
      <c r="P878" s="163">
        <f t="shared" si="1130"/>
        <v>0</v>
      </c>
      <c r="Q878" s="17" t="e">
        <f>D878+H878-N878-#REF!</f>
        <v>#REF!</v>
      </c>
      <c r="R878" s="291">
        <f t="shared" si="1128"/>
        <v>0</v>
      </c>
      <c r="S878" s="393"/>
    </row>
    <row r="879" spans="1:19" s="59" customFormat="1" x14ac:dyDescent="0.25">
      <c r="A879" s="313"/>
      <c r="B879" s="273" t="s">
        <v>21</v>
      </c>
      <c r="C879" s="273"/>
      <c r="D879" s="291"/>
      <c r="E879" s="291"/>
      <c r="F879" s="291"/>
      <c r="G879" s="291"/>
      <c r="H879" s="291"/>
      <c r="I879" s="296"/>
      <c r="J879" s="172"/>
      <c r="K879" s="291"/>
      <c r="L879" s="164"/>
      <c r="M879" s="172" t="e">
        <f t="shared" si="1143"/>
        <v>#DIV/0!</v>
      </c>
      <c r="N879" s="291">
        <f>H879</f>
        <v>0</v>
      </c>
      <c r="O879" s="291">
        <f t="shared" si="1129"/>
        <v>0</v>
      </c>
      <c r="P879" s="163" t="e">
        <f t="shared" si="1130"/>
        <v>#DIV/0!</v>
      </c>
      <c r="Q879" s="17" t="e">
        <f>D879+H879-N879-#REF!</f>
        <v>#REF!</v>
      </c>
      <c r="R879" s="291">
        <f t="shared" si="1128"/>
        <v>0</v>
      </c>
      <c r="S879" s="393"/>
    </row>
    <row r="880" spans="1:19" s="59" customFormat="1" x14ac:dyDescent="0.25">
      <c r="A880" s="313"/>
      <c r="B880" s="273" t="s">
        <v>24</v>
      </c>
      <c r="C880" s="273"/>
      <c r="D880" s="291"/>
      <c r="E880" s="291"/>
      <c r="F880" s="17"/>
      <c r="G880" s="291"/>
      <c r="H880" s="17"/>
      <c r="I880" s="296"/>
      <c r="J880" s="18"/>
      <c r="K880" s="291"/>
      <c r="L880" s="164"/>
      <c r="M880" s="172" t="e">
        <f t="shared" si="1143"/>
        <v>#DIV/0!</v>
      </c>
      <c r="N880" s="291"/>
      <c r="O880" s="291">
        <f t="shared" si="1129"/>
        <v>0</v>
      </c>
      <c r="P880" s="163" t="e">
        <f t="shared" si="1130"/>
        <v>#DIV/0!</v>
      </c>
      <c r="Q880" s="17" t="e">
        <f>D880+H880-N880-#REF!</f>
        <v>#REF!</v>
      </c>
      <c r="R880" s="17">
        <f t="shared" si="1128"/>
        <v>0</v>
      </c>
      <c r="S880" s="393"/>
    </row>
    <row r="881" spans="1:19" s="59" customFormat="1" collapsed="1" x14ac:dyDescent="0.25">
      <c r="A881" s="314"/>
      <c r="B881" s="273" t="s">
        <v>11</v>
      </c>
      <c r="C881" s="273"/>
      <c r="D881" s="291"/>
      <c r="E881" s="291"/>
      <c r="F881" s="17"/>
      <c r="G881" s="291"/>
      <c r="H881" s="17"/>
      <c r="I881" s="296"/>
      <c r="J881" s="18"/>
      <c r="K881" s="291"/>
      <c r="L881" s="164"/>
      <c r="M881" s="172" t="e">
        <f t="shared" si="1143"/>
        <v>#DIV/0!</v>
      </c>
      <c r="N881" s="291"/>
      <c r="O881" s="291">
        <f t="shared" si="1129"/>
        <v>0</v>
      </c>
      <c r="P881" s="163" t="e">
        <f t="shared" si="1130"/>
        <v>#DIV/0!</v>
      </c>
      <c r="Q881" s="17" t="e">
        <f>D881+H881-N881-#REF!</f>
        <v>#REF!</v>
      </c>
      <c r="R881" s="17">
        <f t="shared" si="1128"/>
        <v>0</v>
      </c>
      <c r="S881" s="394"/>
    </row>
    <row r="882" spans="1:19" s="384" customFormat="1" ht="162.75" x14ac:dyDescent="0.25">
      <c r="A882" s="307" t="s">
        <v>255</v>
      </c>
      <c r="B882" s="333" t="s">
        <v>177</v>
      </c>
      <c r="C882" s="191" t="s">
        <v>17</v>
      </c>
      <c r="D882" s="309">
        <f t="shared" ref="D882:I882" si="1155">SUM(D883:D887)</f>
        <v>0</v>
      </c>
      <c r="E882" s="309">
        <f t="shared" si="1155"/>
        <v>0</v>
      </c>
      <c r="F882" s="309">
        <f t="shared" si="1155"/>
        <v>0</v>
      </c>
      <c r="G882" s="309">
        <f t="shared" si="1155"/>
        <v>803.2</v>
      </c>
      <c r="H882" s="309">
        <f t="shared" si="1155"/>
        <v>803.2</v>
      </c>
      <c r="I882" s="310">
        <f t="shared" si="1155"/>
        <v>803.2</v>
      </c>
      <c r="J882" s="311">
        <f>I882/H882</f>
        <v>1</v>
      </c>
      <c r="K882" s="309">
        <f>SUM(K883:K887)</f>
        <v>369.58</v>
      </c>
      <c r="L882" s="173">
        <f t="shared" ref="L882" si="1156">K882/H882</f>
        <v>0.46</v>
      </c>
      <c r="M882" s="173">
        <f>K882/I882</f>
        <v>0.46</v>
      </c>
      <c r="N882" s="309">
        <f>SUM(N883:N887)</f>
        <v>803.2</v>
      </c>
      <c r="O882" s="309">
        <f t="shared" si="1129"/>
        <v>0</v>
      </c>
      <c r="P882" s="220">
        <f t="shared" si="1130"/>
        <v>1</v>
      </c>
      <c r="Q882" s="17" t="e">
        <f>D882+H882-N882-#REF!</f>
        <v>#REF!</v>
      </c>
      <c r="R882" s="309">
        <f t="shared" si="1128"/>
        <v>433.62</v>
      </c>
      <c r="S882" s="401" t="s">
        <v>410</v>
      </c>
    </row>
    <row r="883" spans="1:19" s="59" customFormat="1" ht="42.75" customHeight="1" x14ac:dyDescent="0.25">
      <c r="A883" s="313"/>
      <c r="B883" s="273" t="s">
        <v>10</v>
      </c>
      <c r="C883" s="273"/>
      <c r="D883" s="291"/>
      <c r="E883" s="291"/>
      <c r="F883" s="291"/>
      <c r="G883" s="291"/>
      <c r="H883" s="291"/>
      <c r="I883" s="296"/>
      <c r="J883" s="173"/>
      <c r="K883" s="291"/>
      <c r="L883" s="164"/>
      <c r="M883" s="172" t="e">
        <f t="shared" ref="M883:M887" si="1157">K883/I883</f>
        <v>#DIV/0!</v>
      </c>
      <c r="N883" s="291"/>
      <c r="O883" s="291">
        <f t="shared" si="1129"/>
        <v>0</v>
      </c>
      <c r="P883" s="163" t="e">
        <f t="shared" si="1130"/>
        <v>#DIV/0!</v>
      </c>
      <c r="Q883" s="17" t="e">
        <f>D883+H883-N883-#REF!</f>
        <v>#REF!</v>
      </c>
      <c r="R883" s="291">
        <f t="shared" si="1128"/>
        <v>0</v>
      </c>
      <c r="S883" s="393"/>
    </row>
    <row r="884" spans="1:19" s="59" customFormat="1" ht="42.75" customHeight="1" x14ac:dyDescent="0.25">
      <c r="A884" s="313"/>
      <c r="B884" s="273" t="s">
        <v>8</v>
      </c>
      <c r="C884" s="273"/>
      <c r="D884" s="291"/>
      <c r="E884" s="291"/>
      <c r="F884" s="291"/>
      <c r="G884" s="291">
        <v>803.2</v>
      </c>
      <c r="H884" s="291">
        <v>803.2</v>
      </c>
      <c r="I884" s="291">
        <v>803.2</v>
      </c>
      <c r="J884" s="173">
        <f>I884/H884</f>
        <v>1</v>
      </c>
      <c r="K884" s="291">
        <v>369.58</v>
      </c>
      <c r="L884" s="173">
        <f>K884/H884</f>
        <v>0.46</v>
      </c>
      <c r="M884" s="173">
        <f>K884/I884</f>
        <v>0.46</v>
      </c>
      <c r="N884" s="291">
        <f>H884</f>
        <v>803.2</v>
      </c>
      <c r="O884" s="291">
        <f t="shared" si="1129"/>
        <v>0</v>
      </c>
      <c r="P884" s="164">
        <f t="shared" si="1130"/>
        <v>1</v>
      </c>
      <c r="Q884" s="17" t="e">
        <f>D884+H884-N884-#REF!</f>
        <v>#REF!</v>
      </c>
      <c r="R884" s="291">
        <f t="shared" si="1128"/>
        <v>433.62</v>
      </c>
      <c r="S884" s="393"/>
    </row>
    <row r="885" spans="1:19" s="59" customFormat="1" ht="42.75" customHeight="1" x14ac:dyDescent="0.25">
      <c r="A885" s="313"/>
      <c r="B885" s="273" t="s">
        <v>21</v>
      </c>
      <c r="C885" s="273"/>
      <c r="D885" s="291"/>
      <c r="E885" s="291"/>
      <c r="F885" s="291"/>
      <c r="G885" s="291"/>
      <c r="H885" s="291"/>
      <c r="I885" s="296"/>
      <c r="J885" s="173"/>
      <c r="K885" s="291"/>
      <c r="L885" s="164"/>
      <c r="M885" s="172" t="e">
        <f t="shared" si="1157"/>
        <v>#DIV/0!</v>
      </c>
      <c r="N885" s="291">
        <f>H885</f>
        <v>0</v>
      </c>
      <c r="O885" s="291">
        <f t="shared" si="1129"/>
        <v>0</v>
      </c>
      <c r="P885" s="163" t="e">
        <f t="shared" si="1130"/>
        <v>#DIV/0!</v>
      </c>
      <c r="Q885" s="17" t="e">
        <f>D885+H885-N885-#REF!</f>
        <v>#REF!</v>
      </c>
      <c r="R885" s="291">
        <f t="shared" si="1128"/>
        <v>0</v>
      </c>
      <c r="S885" s="393"/>
    </row>
    <row r="886" spans="1:19" s="59" customFormat="1" ht="42.75" customHeight="1" x14ac:dyDescent="0.25">
      <c r="A886" s="313"/>
      <c r="B886" s="273" t="s">
        <v>24</v>
      </c>
      <c r="C886" s="273"/>
      <c r="D886" s="291"/>
      <c r="E886" s="291"/>
      <c r="F886" s="17"/>
      <c r="G886" s="291"/>
      <c r="H886" s="17"/>
      <c r="I886" s="296"/>
      <c r="J886" s="18"/>
      <c r="K886" s="291"/>
      <c r="L886" s="164"/>
      <c r="M886" s="172" t="e">
        <f t="shared" si="1157"/>
        <v>#DIV/0!</v>
      </c>
      <c r="N886" s="291"/>
      <c r="O886" s="291">
        <f t="shared" si="1129"/>
        <v>0</v>
      </c>
      <c r="P886" s="163" t="e">
        <f t="shared" si="1130"/>
        <v>#DIV/0!</v>
      </c>
      <c r="Q886" s="17" t="e">
        <f>D886+H886-N886-#REF!</f>
        <v>#REF!</v>
      </c>
      <c r="R886" s="17">
        <f t="shared" si="1128"/>
        <v>0</v>
      </c>
      <c r="S886" s="393"/>
    </row>
    <row r="887" spans="1:19" s="59" customFormat="1" ht="42.75" customHeight="1" collapsed="1" x14ac:dyDescent="0.25">
      <c r="A887" s="314"/>
      <c r="B887" s="273" t="s">
        <v>11</v>
      </c>
      <c r="C887" s="273"/>
      <c r="D887" s="291"/>
      <c r="E887" s="291"/>
      <c r="F887" s="17"/>
      <c r="G887" s="291"/>
      <c r="H887" s="17"/>
      <c r="I887" s="296"/>
      <c r="J887" s="18"/>
      <c r="K887" s="291"/>
      <c r="L887" s="164"/>
      <c r="M887" s="172" t="e">
        <f t="shared" si="1157"/>
        <v>#DIV/0!</v>
      </c>
      <c r="N887" s="291"/>
      <c r="O887" s="291">
        <f t="shared" si="1129"/>
        <v>0</v>
      </c>
      <c r="P887" s="163" t="e">
        <f t="shared" si="1130"/>
        <v>#DIV/0!</v>
      </c>
      <c r="Q887" s="17" t="e">
        <f>D887+H887-N887-#REF!</f>
        <v>#REF!</v>
      </c>
      <c r="R887" s="17">
        <f t="shared" si="1128"/>
        <v>0</v>
      </c>
      <c r="S887" s="394"/>
    </row>
    <row r="888" spans="1:19" s="22" customFormat="1" ht="129" customHeight="1" x14ac:dyDescent="0.25">
      <c r="A888" s="79" t="s">
        <v>70</v>
      </c>
      <c r="B888" s="96" t="s">
        <v>359</v>
      </c>
      <c r="C888" s="65" t="s">
        <v>9</v>
      </c>
      <c r="D888" s="66" t="e">
        <f t="shared" ref="D888:H888" si="1158">SUM(D889:D893)</f>
        <v>#REF!</v>
      </c>
      <c r="E888" s="66" t="e">
        <f t="shared" si="1158"/>
        <v>#REF!</v>
      </c>
      <c r="F888" s="66" t="e">
        <f t="shared" si="1158"/>
        <v>#REF!</v>
      </c>
      <c r="G888" s="66">
        <f t="shared" si="1158"/>
        <v>418485.59</v>
      </c>
      <c r="H888" s="66">
        <f t="shared" si="1158"/>
        <v>416568.59</v>
      </c>
      <c r="I888" s="66">
        <f t="shared" ref="I888:K888" si="1159">SUM(I889:I893)</f>
        <v>142717.31</v>
      </c>
      <c r="J888" s="68">
        <f>I888/H888</f>
        <v>0.34</v>
      </c>
      <c r="K888" s="66">
        <f t="shared" si="1159"/>
        <v>142717.31</v>
      </c>
      <c r="L888" s="69">
        <f>K888/H888</f>
        <v>0.34</v>
      </c>
      <c r="M888" s="69">
        <f>K888/I888</f>
        <v>1</v>
      </c>
      <c r="N888" s="66">
        <f t="shared" ref="N888:O888" si="1160">SUM(N889:N893)</f>
        <v>416568.59</v>
      </c>
      <c r="O888" s="66">
        <f t="shared" si="1160"/>
        <v>0</v>
      </c>
      <c r="P888" s="69">
        <f t="shared" si="1130"/>
        <v>1</v>
      </c>
      <c r="Q888" s="37" t="e">
        <f>D888+H888-N888-#REF!</f>
        <v>#REF!</v>
      </c>
      <c r="R888" s="13">
        <f t="shared" si="1128"/>
        <v>0</v>
      </c>
      <c r="S888" s="401" t="s">
        <v>363</v>
      </c>
    </row>
    <row r="889" spans="1:19" s="16" customFormat="1" ht="39" customHeight="1" x14ac:dyDescent="0.25">
      <c r="A889" s="83"/>
      <c r="B889" s="84" t="s">
        <v>10</v>
      </c>
      <c r="C889" s="70"/>
      <c r="D889" s="32" t="e">
        <f>D895+D901+#REF!+#REF!+#REF!+#REF!+#REF!+#REF!+#REF!</f>
        <v>#REF!</v>
      </c>
      <c r="E889" s="32" t="e">
        <f>E895+E901+#REF!+#REF!+#REF!+#REF!+#REF!+#REF!+#REF!</f>
        <v>#REF!</v>
      </c>
      <c r="F889" s="32" t="e">
        <f>F895+F901+#REF!+#REF!+#REF!+#REF!+#REF!+#REF!+#REF!</f>
        <v>#REF!</v>
      </c>
      <c r="G889" s="32">
        <f>G895</f>
        <v>0</v>
      </c>
      <c r="H889" s="32">
        <f t="shared" ref="H889" si="1161">H895</f>
        <v>0</v>
      </c>
      <c r="I889" s="32">
        <f t="shared" ref="I889:K889" si="1162">I895</f>
        <v>0</v>
      </c>
      <c r="J889" s="99" t="e">
        <f t="shared" ref="J889" si="1163">I889/H889</f>
        <v>#DIV/0!</v>
      </c>
      <c r="K889" s="32">
        <f t="shared" si="1162"/>
        <v>0</v>
      </c>
      <c r="L889" s="101" t="e">
        <f t="shared" ref="L889" si="1164">K889/H889</f>
        <v>#DIV/0!</v>
      </c>
      <c r="M889" s="101" t="e">
        <f t="shared" ref="M889" si="1165">K889/I889</f>
        <v>#DIV/0!</v>
      </c>
      <c r="N889" s="32">
        <f t="shared" ref="N889:O889" si="1166">N895</f>
        <v>0</v>
      </c>
      <c r="O889" s="32">
        <f t="shared" si="1166"/>
        <v>0</v>
      </c>
      <c r="P889" s="101" t="e">
        <f t="shared" si="1130"/>
        <v>#DIV/0!</v>
      </c>
      <c r="Q889" s="37" t="e">
        <f>D889+H889-N889-#REF!</f>
        <v>#REF!</v>
      </c>
      <c r="R889" s="15">
        <f t="shared" si="1128"/>
        <v>0</v>
      </c>
      <c r="S889" s="393"/>
    </row>
    <row r="890" spans="1:19" s="16" customFormat="1" ht="39" customHeight="1" x14ac:dyDescent="0.25">
      <c r="A890" s="83"/>
      <c r="B890" s="84" t="s">
        <v>8</v>
      </c>
      <c r="C890" s="70"/>
      <c r="D890" s="32" t="e">
        <f>D896+D902+#REF!+#REF!+#REF!+#REF!+#REF!+#REF!+#REF!</f>
        <v>#REF!</v>
      </c>
      <c r="E890" s="32" t="e">
        <f>E896+E902+#REF!+#REF!+#REF!+#REF!+#REF!+#REF!+#REF!</f>
        <v>#REF!</v>
      </c>
      <c r="F890" s="32" t="e">
        <f>F896+F902+#REF!+#REF!+#REF!+#REF!+#REF!+#REF!+#REF!</f>
        <v>#REF!</v>
      </c>
      <c r="G890" s="32">
        <f t="shared" ref="G890:H890" si="1167">G896</f>
        <v>376637</v>
      </c>
      <c r="H890" s="32">
        <f t="shared" si="1167"/>
        <v>374720</v>
      </c>
      <c r="I890" s="32">
        <f t="shared" ref="I890:K890" si="1168">I896</f>
        <v>115017.31</v>
      </c>
      <c r="J890" s="72">
        <f>I890/H890</f>
        <v>0.31</v>
      </c>
      <c r="K890" s="32">
        <f t="shared" si="1168"/>
        <v>115017.31</v>
      </c>
      <c r="L890" s="71">
        <f>K890/H890</f>
        <v>0.31</v>
      </c>
      <c r="M890" s="71">
        <f>K890/I890</f>
        <v>1</v>
      </c>
      <c r="N890" s="32">
        <f t="shared" ref="N890:O890" si="1169">N896</f>
        <v>374720</v>
      </c>
      <c r="O890" s="32">
        <f t="shared" si="1169"/>
        <v>0</v>
      </c>
      <c r="P890" s="71">
        <f t="shared" si="1130"/>
        <v>1</v>
      </c>
      <c r="Q890" s="37" t="e">
        <f>D890+H890-N890-#REF!</f>
        <v>#REF!</v>
      </c>
      <c r="R890" s="15">
        <f t="shared" si="1128"/>
        <v>0</v>
      </c>
      <c r="S890" s="393"/>
    </row>
    <row r="891" spans="1:19" s="16" customFormat="1" ht="39" customHeight="1" x14ac:dyDescent="0.25">
      <c r="A891" s="83"/>
      <c r="B891" s="84" t="s">
        <v>22</v>
      </c>
      <c r="C891" s="70"/>
      <c r="D891" s="32" t="e">
        <f>D897+D903+#REF!+#REF!+#REF!+#REF!+#REF!+#REF!+#REF!</f>
        <v>#REF!</v>
      </c>
      <c r="E891" s="32" t="e">
        <f>E897+E903+#REF!+#REF!+#REF!+#REF!+#REF!+#REF!+#REF!</f>
        <v>#REF!</v>
      </c>
      <c r="F891" s="32" t="e">
        <f>F897+F903+#REF!+#REF!+#REF!+#REF!+#REF!+#REF!+#REF!</f>
        <v>#REF!</v>
      </c>
      <c r="G891" s="32">
        <f t="shared" ref="G891:H891" si="1170">G897</f>
        <v>41848.589999999997</v>
      </c>
      <c r="H891" s="32">
        <f t="shared" si="1170"/>
        <v>41848.589999999997</v>
      </c>
      <c r="I891" s="32">
        <f t="shared" ref="I891:K891" si="1171">I897</f>
        <v>27700</v>
      </c>
      <c r="J891" s="72">
        <f t="shared" ref="J891:J893" si="1172">I891/H891</f>
        <v>0.66</v>
      </c>
      <c r="K891" s="32">
        <f t="shared" si="1171"/>
        <v>27700</v>
      </c>
      <c r="L891" s="71">
        <f t="shared" ref="L891:L893" si="1173">K891/H891</f>
        <v>0.66</v>
      </c>
      <c r="M891" s="71">
        <f t="shared" ref="M891:M893" si="1174">K891/I891</f>
        <v>1</v>
      </c>
      <c r="N891" s="32">
        <f t="shared" ref="N891:O891" si="1175">N897</f>
        <v>41848.589999999997</v>
      </c>
      <c r="O891" s="32">
        <f t="shared" si="1175"/>
        <v>0</v>
      </c>
      <c r="P891" s="71">
        <f t="shared" si="1130"/>
        <v>1</v>
      </c>
      <c r="Q891" s="37" t="e">
        <f>D891+H891-N891-#REF!</f>
        <v>#REF!</v>
      </c>
      <c r="R891" s="15">
        <f t="shared" si="1128"/>
        <v>0</v>
      </c>
      <c r="S891" s="393"/>
    </row>
    <row r="892" spans="1:19" s="16" customFormat="1" ht="39" customHeight="1" x14ac:dyDescent="0.25">
      <c r="A892" s="83"/>
      <c r="B892" s="84" t="s">
        <v>24</v>
      </c>
      <c r="C892" s="70"/>
      <c r="D892" s="32" t="e">
        <f>D898+D904+#REF!+#REF!+#REF!+#REF!+#REF!</f>
        <v>#REF!</v>
      </c>
      <c r="E892" s="32" t="e">
        <f>E898+E904+#REF!+#REF!+#REF!+#REF!+#REF!</f>
        <v>#REF!</v>
      </c>
      <c r="F892" s="32" t="e">
        <f>F898+F904+#REF!+#REF!+#REF!+#REF!+#REF!</f>
        <v>#REF!</v>
      </c>
      <c r="G892" s="32">
        <f t="shared" ref="G892:H892" si="1176">G898</f>
        <v>0</v>
      </c>
      <c r="H892" s="32">
        <f t="shared" si="1176"/>
        <v>0</v>
      </c>
      <c r="I892" s="32">
        <f t="shared" ref="I892:K892" si="1177">I898</f>
        <v>0</v>
      </c>
      <c r="J892" s="99" t="e">
        <f t="shared" si="1172"/>
        <v>#DIV/0!</v>
      </c>
      <c r="K892" s="32">
        <f t="shared" si="1177"/>
        <v>0</v>
      </c>
      <c r="L892" s="101" t="e">
        <f t="shared" si="1173"/>
        <v>#DIV/0!</v>
      </c>
      <c r="M892" s="101" t="e">
        <f t="shared" si="1174"/>
        <v>#DIV/0!</v>
      </c>
      <c r="N892" s="32">
        <f t="shared" ref="N892:O892" si="1178">N898</f>
        <v>0</v>
      </c>
      <c r="O892" s="32">
        <f t="shared" si="1178"/>
        <v>0</v>
      </c>
      <c r="P892" s="101" t="e">
        <f t="shared" si="1130"/>
        <v>#DIV/0!</v>
      </c>
      <c r="Q892" s="37" t="e">
        <f>D892+H892-N892-#REF!</f>
        <v>#REF!</v>
      </c>
      <c r="R892" s="15">
        <f t="shared" si="1128"/>
        <v>0</v>
      </c>
      <c r="S892" s="393"/>
    </row>
    <row r="893" spans="1:19" s="16" customFormat="1" ht="39" customHeight="1" collapsed="1" x14ac:dyDescent="0.25">
      <c r="A893" s="139"/>
      <c r="B893" s="84" t="s">
        <v>11</v>
      </c>
      <c r="C893" s="70"/>
      <c r="D893" s="32" t="e">
        <f>D899+D905+#REF!+#REF!+#REF!+#REF!+#REF!</f>
        <v>#REF!</v>
      </c>
      <c r="E893" s="32" t="e">
        <f>E899+E905+#REF!+#REF!+#REF!+#REF!+#REF!</f>
        <v>#REF!</v>
      </c>
      <c r="F893" s="32" t="e">
        <f>F899+F905+#REF!+#REF!+#REF!+#REF!+#REF!</f>
        <v>#REF!</v>
      </c>
      <c r="G893" s="32">
        <f t="shared" ref="G893:H893" si="1179">G899</f>
        <v>0</v>
      </c>
      <c r="H893" s="32">
        <f t="shared" si="1179"/>
        <v>0</v>
      </c>
      <c r="I893" s="32">
        <f t="shared" ref="I893:K893" si="1180">I899</f>
        <v>0</v>
      </c>
      <c r="J893" s="99" t="e">
        <f t="shared" si="1172"/>
        <v>#DIV/0!</v>
      </c>
      <c r="K893" s="32">
        <f t="shared" si="1180"/>
        <v>0</v>
      </c>
      <c r="L893" s="101" t="e">
        <f t="shared" si="1173"/>
        <v>#DIV/0!</v>
      </c>
      <c r="M893" s="101" t="e">
        <f t="shared" si="1174"/>
        <v>#DIV/0!</v>
      </c>
      <c r="N893" s="32">
        <f t="shared" ref="N893:O893" si="1181">N899</f>
        <v>0</v>
      </c>
      <c r="O893" s="32">
        <f t="shared" si="1181"/>
        <v>0</v>
      </c>
      <c r="P893" s="101" t="e">
        <f t="shared" si="1130"/>
        <v>#DIV/0!</v>
      </c>
      <c r="Q893" s="37" t="e">
        <f>D893+H893-N893-#REF!</f>
        <v>#REF!</v>
      </c>
      <c r="R893" s="15">
        <f t="shared" si="1128"/>
        <v>0</v>
      </c>
      <c r="S893" s="394"/>
    </row>
    <row r="894" spans="1:19" s="60" customFormat="1" ht="63" customHeight="1" x14ac:dyDescent="0.25">
      <c r="A894" s="168" t="s">
        <v>71</v>
      </c>
      <c r="B894" s="387" t="s">
        <v>40</v>
      </c>
      <c r="C894" s="158" t="s">
        <v>2</v>
      </c>
      <c r="D894" s="62" t="e">
        <f>D895+D896+D897+D898+#REF!+D899</f>
        <v>#REF!</v>
      </c>
      <c r="E894" s="62" t="e">
        <f>E895+E896+E897+E898+#REF!+E899</f>
        <v>#REF!</v>
      </c>
      <c r="F894" s="62" t="e">
        <f>F895+F896+F897+F898+#REF!+F899</f>
        <v>#REF!</v>
      </c>
      <c r="G894" s="62">
        <f>SUM(G895:G899)</f>
        <v>418485.59</v>
      </c>
      <c r="H894" s="62">
        <f t="shared" ref="H894" si="1182">SUM(H895:H899)</f>
        <v>416568.59</v>
      </c>
      <c r="I894" s="62">
        <f t="shared" ref="I894:K894" si="1183">SUM(I895:I899)</f>
        <v>142717.31</v>
      </c>
      <c r="J894" s="169">
        <f>I894/H894</f>
        <v>0.34</v>
      </c>
      <c r="K894" s="62">
        <f t="shared" si="1183"/>
        <v>142717.31</v>
      </c>
      <c r="L894" s="170">
        <f>K894/H894</f>
        <v>0.34</v>
      </c>
      <c r="M894" s="220">
        <f>K894/I894</f>
        <v>1</v>
      </c>
      <c r="N894" s="350">
        <f t="shared" ref="N894" si="1184">SUM(N895:N899)</f>
        <v>416568.59</v>
      </c>
      <c r="O894" s="62">
        <f t="shared" si="1129"/>
        <v>0</v>
      </c>
      <c r="P894" s="170">
        <f t="shared" si="1130"/>
        <v>1</v>
      </c>
      <c r="Q894" s="62" t="e">
        <f>D894+H894-N894-#REF!</f>
        <v>#REF!</v>
      </c>
      <c r="R894" s="62">
        <f t="shared" si="1128"/>
        <v>0</v>
      </c>
      <c r="S894" s="401"/>
    </row>
    <row r="895" spans="1:19" s="59" customFormat="1" ht="40.5" customHeight="1" x14ac:dyDescent="0.25">
      <c r="A895" s="171"/>
      <c r="B895" s="273" t="s">
        <v>10</v>
      </c>
      <c r="C895" s="273"/>
      <c r="D895" s="291"/>
      <c r="E895" s="291"/>
      <c r="F895" s="291"/>
      <c r="G895" s="291">
        <f>G901</f>
        <v>0</v>
      </c>
      <c r="H895" s="291">
        <f>H901</f>
        <v>0</v>
      </c>
      <c r="I895" s="291">
        <f>I901</f>
        <v>0</v>
      </c>
      <c r="J895" s="172" t="e">
        <f t="shared" ref="J895" si="1185">I895/H895</f>
        <v>#DIV/0!</v>
      </c>
      <c r="K895" s="291">
        <f>K901</f>
        <v>0</v>
      </c>
      <c r="L895" s="172" t="e">
        <f t="shared" ref="L895" si="1186">K895/H895</f>
        <v>#DIV/0!</v>
      </c>
      <c r="M895" s="163" t="e">
        <f t="shared" ref="M895" si="1187">K895/I895</f>
        <v>#DIV/0!</v>
      </c>
      <c r="N895" s="291">
        <f>N901</f>
        <v>0</v>
      </c>
      <c r="O895" s="291">
        <f t="shared" si="1129"/>
        <v>0</v>
      </c>
      <c r="P895" s="172" t="e">
        <f t="shared" si="1130"/>
        <v>#DIV/0!</v>
      </c>
      <c r="Q895" s="17" t="e">
        <f>D895+H895-N895-#REF!</f>
        <v>#REF!</v>
      </c>
      <c r="R895" s="291">
        <f t="shared" si="1128"/>
        <v>0</v>
      </c>
      <c r="S895" s="393"/>
    </row>
    <row r="896" spans="1:19" s="59" customFormat="1" ht="40.5" customHeight="1" x14ac:dyDescent="0.25">
      <c r="A896" s="171"/>
      <c r="B896" s="273" t="s">
        <v>8</v>
      </c>
      <c r="C896" s="273"/>
      <c r="D896" s="291"/>
      <c r="E896" s="291"/>
      <c r="F896" s="291"/>
      <c r="G896" s="291">
        <f t="shared" ref="G896:H896" si="1188">G902</f>
        <v>376637</v>
      </c>
      <c r="H896" s="291">
        <f t="shared" si="1188"/>
        <v>374720</v>
      </c>
      <c r="I896" s="291">
        <f t="shared" ref="I896:K896" si="1189">I902</f>
        <v>115017.31</v>
      </c>
      <c r="J896" s="173">
        <f>I896/H896</f>
        <v>0.31</v>
      </c>
      <c r="K896" s="291">
        <f t="shared" si="1189"/>
        <v>115017.31</v>
      </c>
      <c r="L896" s="173">
        <f>K896/H896</f>
        <v>0.31</v>
      </c>
      <c r="M896" s="164">
        <f>K896/I896</f>
        <v>1</v>
      </c>
      <c r="N896" s="291">
        <f t="shared" ref="N896" si="1190">N902</f>
        <v>374720</v>
      </c>
      <c r="O896" s="291">
        <f t="shared" si="1129"/>
        <v>0</v>
      </c>
      <c r="P896" s="173">
        <f t="shared" si="1130"/>
        <v>1</v>
      </c>
      <c r="Q896" s="17" t="e">
        <f>D896+H896-N896-#REF!</f>
        <v>#REF!</v>
      </c>
      <c r="R896" s="291">
        <f t="shared" si="1128"/>
        <v>0</v>
      </c>
      <c r="S896" s="393"/>
    </row>
    <row r="897" spans="1:19" s="59" customFormat="1" ht="40.5" customHeight="1" x14ac:dyDescent="0.25">
      <c r="A897" s="171"/>
      <c r="B897" s="295" t="s">
        <v>21</v>
      </c>
      <c r="C897" s="295"/>
      <c r="D897" s="289"/>
      <c r="E897" s="289"/>
      <c r="F897" s="289"/>
      <c r="G897" s="291">
        <f t="shared" ref="G897:H897" si="1191">G903</f>
        <v>41848.589999999997</v>
      </c>
      <c r="H897" s="291">
        <f t="shared" si="1191"/>
        <v>41848.589999999997</v>
      </c>
      <c r="I897" s="291">
        <f t="shared" ref="I897:K897" si="1192">I903</f>
        <v>27700</v>
      </c>
      <c r="J897" s="173">
        <f t="shared" ref="J897:J899" si="1193">I897/H897</f>
        <v>0.66</v>
      </c>
      <c r="K897" s="291">
        <f t="shared" si="1192"/>
        <v>27700</v>
      </c>
      <c r="L897" s="173">
        <f t="shared" ref="L897:L899" si="1194">K897/H897</f>
        <v>0.66</v>
      </c>
      <c r="M897" s="164">
        <f t="shared" ref="M897:M899" si="1195">K897/I897</f>
        <v>1</v>
      </c>
      <c r="N897" s="291">
        <f t="shared" ref="N897" si="1196">N903</f>
        <v>41848.589999999997</v>
      </c>
      <c r="O897" s="289">
        <f t="shared" si="1129"/>
        <v>0</v>
      </c>
      <c r="P897" s="173">
        <f t="shared" si="1130"/>
        <v>1</v>
      </c>
      <c r="Q897" s="166" t="e">
        <f>D897+H897-N897-#REF!</f>
        <v>#REF!</v>
      </c>
      <c r="R897" s="289">
        <f t="shared" si="1128"/>
        <v>0</v>
      </c>
      <c r="S897" s="393"/>
    </row>
    <row r="898" spans="1:19" s="59" customFormat="1" ht="40.5" customHeight="1" x14ac:dyDescent="0.25">
      <c r="A898" s="171"/>
      <c r="B898" s="295" t="s">
        <v>24</v>
      </c>
      <c r="C898" s="295"/>
      <c r="D898" s="289"/>
      <c r="E898" s="289"/>
      <c r="F898" s="289"/>
      <c r="G898" s="291">
        <f t="shared" ref="G898:I898" si="1197">G904</f>
        <v>0</v>
      </c>
      <c r="H898" s="291">
        <f t="shared" si="1197"/>
        <v>0</v>
      </c>
      <c r="I898" s="296">
        <f t="shared" si="1197"/>
        <v>0</v>
      </c>
      <c r="J898" s="172" t="e">
        <f t="shared" si="1193"/>
        <v>#DIV/0!</v>
      </c>
      <c r="K898" s="289"/>
      <c r="L898" s="172" t="e">
        <f t="shared" si="1194"/>
        <v>#DIV/0!</v>
      </c>
      <c r="M898" s="163" t="e">
        <f t="shared" si="1195"/>
        <v>#DIV/0!</v>
      </c>
      <c r="N898" s="291">
        <f t="shared" ref="N898" si="1198">N904</f>
        <v>0</v>
      </c>
      <c r="O898" s="289">
        <f t="shared" si="1129"/>
        <v>0</v>
      </c>
      <c r="P898" s="172" t="e">
        <f t="shared" si="1130"/>
        <v>#DIV/0!</v>
      </c>
      <c r="Q898" s="17" t="e">
        <f>D898+H898-N898-#REF!</f>
        <v>#REF!</v>
      </c>
      <c r="R898" s="289">
        <f t="shared" si="1128"/>
        <v>0</v>
      </c>
      <c r="S898" s="393"/>
    </row>
    <row r="899" spans="1:19" s="59" customFormat="1" ht="40.5" customHeight="1" collapsed="1" x14ac:dyDescent="0.25">
      <c r="A899" s="174"/>
      <c r="B899" s="165" t="s">
        <v>11</v>
      </c>
      <c r="C899" s="295"/>
      <c r="D899" s="289"/>
      <c r="E899" s="289"/>
      <c r="F899" s="166"/>
      <c r="G899" s="291">
        <f t="shared" ref="G899:I899" si="1199">G905</f>
        <v>0</v>
      </c>
      <c r="H899" s="291">
        <f t="shared" si="1199"/>
        <v>0</v>
      </c>
      <c r="I899" s="296">
        <f t="shared" si="1199"/>
        <v>0</v>
      </c>
      <c r="J899" s="172" t="e">
        <f t="shared" si="1193"/>
        <v>#DIV/0!</v>
      </c>
      <c r="K899" s="289"/>
      <c r="L899" s="172" t="e">
        <f t="shared" si="1194"/>
        <v>#DIV/0!</v>
      </c>
      <c r="M899" s="163" t="e">
        <f t="shared" si="1195"/>
        <v>#DIV/0!</v>
      </c>
      <c r="N899" s="291">
        <f t="shared" ref="N899" si="1200">N905</f>
        <v>0</v>
      </c>
      <c r="O899" s="289">
        <f t="shared" si="1129"/>
        <v>0</v>
      </c>
      <c r="P899" s="172" t="e">
        <f t="shared" si="1130"/>
        <v>#DIV/0!</v>
      </c>
      <c r="Q899" s="17" t="e">
        <f>D899+H899-N899-#REF!</f>
        <v>#REF!</v>
      </c>
      <c r="R899" s="166">
        <f t="shared" si="1128"/>
        <v>0</v>
      </c>
      <c r="S899" s="394"/>
    </row>
    <row r="900" spans="1:19" s="56" customFormat="1" ht="172.5" customHeight="1" x14ac:dyDescent="0.25">
      <c r="A900" s="175" t="s">
        <v>72</v>
      </c>
      <c r="B900" s="388" t="s">
        <v>41</v>
      </c>
      <c r="C900" s="226" t="s">
        <v>17</v>
      </c>
      <c r="D900" s="50">
        <f t="shared" ref="D900:I900" si="1201">SUM(D901:D905)</f>
        <v>0</v>
      </c>
      <c r="E900" s="50">
        <f t="shared" si="1201"/>
        <v>0</v>
      </c>
      <c r="F900" s="50">
        <f t="shared" si="1201"/>
        <v>0</v>
      </c>
      <c r="G900" s="50">
        <f t="shared" si="1201"/>
        <v>418485.59</v>
      </c>
      <c r="H900" s="50">
        <f t="shared" si="1201"/>
        <v>416568.59</v>
      </c>
      <c r="I900" s="50">
        <f t="shared" si="1201"/>
        <v>142717.31</v>
      </c>
      <c r="J900" s="170">
        <f>I900/H900</f>
        <v>0.34</v>
      </c>
      <c r="K900" s="50">
        <f>SUM(K901:K905)</f>
        <v>142717.31</v>
      </c>
      <c r="L900" s="162">
        <f>K900/H900</f>
        <v>0.34</v>
      </c>
      <c r="M900" s="220">
        <f>K900/I900</f>
        <v>1</v>
      </c>
      <c r="N900" s="309">
        <f>SUM(N901:N905)</f>
        <v>416568.59</v>
      </c>
      <c r="O900" s="50">
        <f t="shared" si="1129"/>
        <v>0</v>
      </c>
      <c r="P900" s="162">
        <f t="shared" si="1130"/>
        <v>1</v>
      </c>
      <c r="Q900" s="50" t="e">
        <f>D900+H900-N900-#REF!</f>
        <v>#REF!</v>
      </c>
      <c r="R900" s="50">
        <f t="shared" si="1128"/>
        <v>0</v>
      </c>
      <c r="S900" s="401" t="s">
        <v>443</v>
      </c>
    </row>
    <row r="901" spans="1:19" s="59" customFormat="1" ht="76.5" customHeight="1" x14ac:dyDescent="0.25">
      <c r="A901" s="176"/>
      <c r="B901" s="273" t="s">
        <v>10</v>
      </c>
      <c r="C901" s="273"/>
      <c r="D901" s="291"/>
      <c r="E901" s="291"/>
      <c r="F901" s="17"/>
      <c r="G901" s="291"/>
      <c r="H901" s="17"/>
      <c r="I901" s="291"/>
      <c r="J901" s="18"/>
      <c r="K901" s="291"/>
      <c r="L901" s="19"/>
      <c r="M901" s="164"/>
      <c r="N901" s="291"/>
      <c r="O901" s="291">
        <f t="shared" si="1129"/>
        <v>0</v>
      </c>
      <c r="P901" s="389" t="e">
        <f t="shared" si="1130"/>
        <v>#DIV/0!</v>
      </c>
      <c r="Q901" s="17" t="e">
        <f>D901+H901-N901-#REF!</f>
        <v>#REF!</v>
      </c>
      <c r="R901" s="17">
        <f t="shared" si="1128"/>
        <v>0</v>
      </c>
      <c r="S901" s="393"/>
    </row>
    <row r="902" spans="1:19" s="59" customFormat="1" ht="76.5" customHeight="1" x14ac:dyDescent="0.25">
      <c r="A902" s="176"/>
      <c r="B902" s="273" t="s">
        <v>8</v>
      </c>
      <c r="C902" s="273"/>
      <c r="D902" s="291"/>
      <c r="E902" s="291"/>
      <c r="F902" s="291"/>
      <c r="G902" s="291">
        <v>376637</v>
      </c>
      <c r="H902" s="291">
        <v>374720</v>
      </c>
      <c r="I902" s="291">
        <v>115017.31</v>
      </c>
      <c r="J902" s="173">
        <f t="shared" ref="J902:J905" si="1202">I902/H902</f>
        <v>0.31</v>
      </c>
      <c r="K902" s="291">
        <v>115017.31</v>
      </c>
      <c r="L902" s="164">
        <f>K902/H902</f>
        <v>0.31</v>
      </c>
      <c r="M902" s="164">
        <f t="shared" ref="M902:M905" si="1203">K902/I902</f>
        <v>1</v>
      </c>
      <c r="N902" s="291">
        <v>374720</v>
      </c>
      <c r="O902" s="291">
        <f t="shared" si="1129"/>
        <v>0</v>
      </c>
      <c r="P902" s="164">
        <f t="shared" si="1130"/>
        <v>1</v>
      </c>
      <c r="Q902" s="17" t="e">
        <f>D902+H902-N902-#REF!</f>
        <v>#REF!</v>
      </c>
      <c r="R902" s="291">
        <f t="shared" si="1128"/>
        <v>0</v>
      </c>
      <c r="S902" s="393"/>
    </row>
    <row r="903" spans="1:19" s="59" customFormat="1" ht="76.5" customHeight="1" x14ac:dyDescent="0.25">
      <c r="A903" s="176"/>
      <c r="B903" s="273" t="s">
        <v>21</v>
      </c>
      <c r="C903" s="273"/>
      <c r="D903" s="291"/>
      <c r="E903" s="291"/>
      <c r="F903" s="291"/>
      <c r="G903" s="291">
        <v>41848.589999999997</v>
      </c>
      <c r="H903" s="291">
        <v>41848.589999999997</v>
      </c>
      <c r="I903" s="291">
        <v>27700</v>
      </c>
      <c r="J903" s="173">
        <f t="shared" si="1202"/>
        <v>0.66</v>
      </c>
      <c r="K903" s="291">
        <v>27700</v>
      </c>
      <c r="L903" s="164">
        <f t="shared" ref="L903:L905" si="1204">K903/H903</f>
        <v>0.66</v>
      </c>
      <c r="M903" s="164">
        <f t="shared" si="1203"/>
        <v>1</v>
      </c>
      <c r="N903" s="291">
        <v>41848.589999999997</v>
      </c>
      <c r="O903" s="291">
        <f t="shared" si="1129"/>
        <v>0</v>
      </c>
      <c r="P903" s="164">
        <f t="shared" si="1130"/>
        <v>1</v>
      </c>
      <c r="Q903" s="17" t="e">
        <f>D903+H903-N903-#REF!</f>
        <v>#REF!</v>
      </c>
      <c r="R903" s="291">
        <f t="shared" si="1128"/>
        <v>0</v>
      </c>
      <c r="S903" s="393"/>
    </row>
    <row r="904" spans="1:19" s="59" customFormat="1" ht="76.5" customHeight="1" x14ac:dyDescent="0.25">
      <c r="A904" s="176"/>
      <c r="B904" s="273" t="s">
        <v>24</v>
      </c>
      <c r="C904" s="273"/>
      <c r="D904" s="291"/>
      <c r="E904" s="291"/>
      <c r="F904" s="291"/>
      <c r="G904" s="291"/>
      <c r="H904" s="291"/>
      <c r="I904" s="296"/>
      <c r="J904" s="172" t="e">
        <f t="shared" si="1202"/>
        <v>#DIV/0!</v>
      </c>
      <c r="K904" s="291"/>
      <c r="L904" s="163" t="e">
        <f t="shared" si="1204"/>
        <v>#DIV/0!</v>
      </c>
      <c r="M904" s="163" t="e">
        <f t="shared" si="1203"/>
        <v>#DIV/0!</v>
      </c>
      <c r="N904" s="291"/>
      <c r="O904" s="291">
        <f t="shared" si="1129"/>
        <v>0</v>
      </c>
      <c r="P904" s="163" t="e">
        <f t="shared" si="1130"/>
        <v>#DIV/0!</v>
      </c>
      <c r="Q904" s="17" t="e">
        <f>D904+H904-N904-#REF!</f>
        <v>#REF!</v>
      </c>
      <c r="R904" s="291">
        <f t="shared" si="1128"/>
        <v>0</v>
      </c>
      <c r="S904" s="393"/>
    </row>
    <row r="905" spans="1:19" s="59" customFormat="1" ht="76.5" customHeight="1" collapsed="1" x14ac:dyDescent="0.25">
      <c r="A905" s="177"/>
      <c r="B905" s="273" t="s">
        <v>11</v>
      </c>
      <c r="C905" s="273"/>
      <c r="D905" s="291"/>
      <c r="E905" s="291"/>
      <c r="F905" s="17"/>
      <c r="G905" s="291"/>
      <c r="H905" s="17"/>
      <c r="I905" s="291"/>
      <c r="J905" s="172" t="e">
        <f t="shared" si="1202"/>
        <v>#DIV/0!</v>
      </c>
      <c r="K905" s="291"/>
      <c r="L905" s="163" t="e">
        <f t="shared" si="1204"/>
        <v>#DIV/0!</v>
      </c>
      <c r="M905" s="163" t="e">
        <f t="shared" si="1203"/>
        <v>#DIV/0!</v>
      </c>
      <c r="N905" s="291"/>
      <c r="O905" s="291">
        <f t="shared" si="1129"/>
        <v>0</v>
      </c>
      <c r="P905" s="163" t="e">
        <f t="shared" si="1130"/>
        <v>#DIV/0!</v>
      </c>
      <c r="Q905" s="17" t="e">
        <f>D905+H905-N905-#REF!</f>
        <v>#REF!</v>
      </c>
      <c r="R905" s="17">
        <f t="shared" ref="R905:R959" si="1205">I905-K905</f>
        <v>0</v>
      </c>
      <c r="S905" s="394"/>
    </row>
    <row r="906" spans="1:19" s="16" customFormat="1" ht="156" customHeight="1" outlineLevel="1" x14ac:dyDescent="0.25">
      <c r="A906" s="417" t="s">
        <v>30</v>
      </c>
      <c r="B906" s="95" t="s">
        <v>477</v>
      </c>
      <c r="C906" s="65" t="s">
        <v>9</v>
      </c>
      <c r="D906" s="66">
        <f>SUM(D907:D911)</f>
        <v>0</v>
      </c>
      <c r="E906" s="66">
        <f>SUM(E907:E911)</f>
        <v>0</v>
      </c>
      <c r="F906" s="66">
        <f>SUM(F907:F911)</f>
        <v>0</v>
      </c>
      <c r="G906" s="66">
        <f>SUM(G907:G911)</f>
        <v>620405.65</v>
      </c>
      <c r="H906" s="66">
        <f t="shared" ref="H906:K906" si="1206">SUM(H907:H911)</f>
        <v>620405.65</v>
      </c>
      <c r="I906" s="66">
        <f t="shared" si="1206"/>
        <v>79352.210000000006</v>
      </c>
      <c r="J906" s="68">
        <f>I906/H906</f>
        <v>0.13</v>
      </c>
      <c r="K906" s="66">
        <f t="shared" si="1206"/>
        <v>62685.03</v>
      </c>
      <c r="L906" s="136">
        <f>K906/H906</f>
        <v>0.10100000000000001</v>
      </c>
      <c r="M906" s="68">
        <f>K906/I906</f>
        <v>0.79</v>
      </c>
      <c r="N906" s="66">
        <f t="shared" ref="N906:O906" si="1207">SUM(N907:N911)</f>
        <v>593475.41</v>
      </c>
      <c r="O906" s="66">
        <f t="shared" si="1207"/>
        <v>26930.240000000002</v>
      </c>
      <c r="P906" s="145">
        <f t="shared" ref="P906:P959" si="1208">N906/H906</f>
        <v>0.95699999999999996</v>
      </c>
      <c r="Q906" s="37" t="e">
        <f>D906+H906-N906-#REF!</f>
        <v>#REF!</v>
      </c>
      <c r="R906" s="13">
        <f t="shared" si="1205"/>
        <v>16667.18</v>
      </c>
      <c r="S906" s="401" t="s">
        <v>356</v>
      </c>
    </row>
    <row r="907" spans="1:19" s="16" customFormat="1" ht="57.75" customHeight="1" outlineLevel="1" x14ac:dyDescent="0.25">
      <c r="A907" s="418"/>
      <c r="B907" s="70" t="s">
        <v>10</v>
      </c>
      <c r="C907" s="70"/>
      <c r="D907" s="32"/>
      <c r="E907" s="32"/>
      <c r="F907" s="32"/>
      <c r="G907" s="32">
        <f t="shared" ref="G907:I910" si="1209">G913+G961</f>
        <v>18212.07</v>
      </c>
      <c r="H907" s="32">
        <f t="shared" si="1209"/>
        <v>18212.07</v>
      </c>
      <c r="I907" s="32">
        <f t="shared" si="1209"/>
        <v>17209.57</v>
      </c>
      <c r="J907" s="134">
        <f>I907/H907</f>
        <v>0.94499999999999995</v>
      </c>
      <c r="K907" s="32">
        <f>K913+K961</f>
        <v>2252.4899999999998</v>
      </c>
      <c r="L907" s="134">
        <f>K907/H907</f>
        <v>0.124</v>
      </c>
      <c r="M907" s="72">
        <f t="shared" ref="M907:M911" si="1210">K907/I907</f>
        <v>0.13</v>
      </c>
      <c r="N907" s="32">
        <f t="shared" ref="N907:O910" si="1211">N913+N961</f>
        <v>18212.07</v>
      </c>
      <c r="O907" s="32">
        <f t="shared" si="1211"/>
        <v>0</v>
      </c>
      <c r="P907" s="134">
        <f t="shared" si="1208"/>
        <v>1</v>
      </c>
      <c r="Q907" s="37" t="e">
        <f>D907+H907-N907-#REF!</f>
        <v>#REF!</v>
      </c>
      <c r="R907" s="15">
        <f t="shared" si="1205"/>
        <v>14957.08</v>
      </c>
      <c r="S907" s="393"/>
    </row>
    <row r="908" spans="1:19" s="16" customFormat="1" ht="57.75" customHeight="1" outlineLevel="1" x14ac:dyDescent="0.25">
      <c r="A908" s="418"/>
      <c r="B908" s="70" t="s">
        <v>8</v>
      </c>
      <c r="C908" s="70"/>
      <c r="D908" s="32">
        <f t="shared" ref="D908:F909" si="1212">D914+D920</f>
        <v>0</v>
      </c>
      <c r="E908" s="32">
        <f t="shared" si="1212"/>
        <v>0</v>
      </c>
      <c r="F908" s="32">
        <f t="shared" si="1212"/>
        <v>0</v>
      </c>
      <c r="G908" s="32">
        <f t="shared" si="1209"/>
        <v>502696.44</v>
      </c>
      <c r="H908" s="32">
        <f t="shared" si="1209"/>
        <v>502696.44</v>
      </c>
      <c r="I908" s="32">
        <f t="shared" si="1209"/>
        <v>40286.410000000003</v>
      </c>
      <c r="J908" s="134">
        <f>I908/H908</f>
        <v>0.08</v>
      </c>
      <c r="K908" s="32">
        <f>K914+K962</f>
        <v>38576.31</v>
      </c>
      <c r="L908" s="134">
        <f t="shared" ref="L908:L911" si="1213">K908/H908</f>
        <v>7.6999999999999999E-2</v>
      </c>
      <c r="M908" s="72">
        <f t="shared" si="1210"/>
        <v>0.96</v>
      </c>
      <c r="N908" s="32">
        <f t="shared" si="1211"/>
        <v>502277.8</v>
      </c>
      <c r="O908" s="32">
        <f t="shared" si="1211"/>
        <v>418.64</v>
      </c>
      <c r="P908" s="134">
        <f t="shared" si="1208"/>
        <v>0.999</v>
      </c>
      <c r="Q908" s="37" t="e">
        <f>D908+H908-N908-#REF!</f>
        <v>#REF!</v>
      </c>
      <c r="R908" s="15">
        <f t="shared" si="1205"/>
        <v>1710.1</v>
      </c>
      <c r="S908" s="393"/>
    </row>
    <row r="909" spans="1:19" s="16" customFormat="1" ht="57.75" customHeight="1" outlineLevel="1" x14ac:dyDescent="0.25">
      <c r="A909" s="418"/>
      <c r="B909" s="70" t="s">
        <v>21</v>
      </c>
      <c r="C909" s="70"/>
      <c r="D909" s="32">
        <f t="shared" si="1212"/>
        <v>0</v>
      </c>
      <c r="E909" s="32">
        <f t="shared" si="1212"/>
        <v>0</v>
      </c>
      <c r="F909" s="32">
        <f t="shared" si="1212"/>
        <v>0</v>
      </c>
      <c r="G909" s="32">
        <f t="shared" si="1209"/>
        <v>86183.62</v>
      </c>
      <c r="H909" s="32">
        <f t="shared" si="1209"/>
        <v>86183.62</v>
      </c>
      <c r="I909" s="32">
        <f t="shared" si="1209"/>
        <v>10342.950000000001</v>
      </c>
      <c r="J909" s="134">
        <f>I909/H909</f>
        <v>0.12</v>
      </c>
      <c r="K909" s="32">
        <f>K915+K963</f>
        <v>10342.950000000001</v>
      </c>
      <c r="L909" s="134">
        <f t="shared" si="1213"/>
        <v>0.12</v>
      </c>
      <c r="M909" s="72">
        <f t="shared" si="1210"/>
        <v>1</v>
      </c>
      <c r="N909" s="32">
        <f t="shared" si="1211"/>
        <v>59672.02</v>
      </c>
      <c r="O909" s="32">
        <f t="shared" si="1211"/>
        <v>26511.599999999999</v>
      </c>
      <c r="P909" s="134">
        <f t="shared" si="1208"/>
        <v>0.69199999999999995</v>
      </c>
      <c r="Q909" s="37" t="e">
        <f>D909+H909-N909-#REF!</f>
        <v>#REF!</v>
      </c>
      <c r="R909" s="15">
        <f t="shared" si="1205"/>
        <v>0</v>
      </c>
      <c r="S909" s="393"/>
    </row>
    <row r="910" spans="1:19" s="16" customFormat="1" ht="57.75" customHeight="1" outlineLevel="1" x14ac:dyDescent="0.25">
      <c r="A910" s="418"/>
      <c r="B910" s="70" t="s">
        <v>24</v>
      </c>
      <c r="C910" s="70"/>
      <c r="D910" s="32"/>
      <c r="E910" s="32"/>
      <c r="F910" s="32"/>
      <c r="G910" s="32">
        <f t="shared" si="1209"/>
        <v>13313.52</v>
      </c>
      <c r="H910" s="32">
        <f t="shared" si="1209"/>
        <v>13313.52</v>
      </c>
      <c r="I910" s="32">
        <f t="shared" si="1209"/>
        <v>11513.28</v>
      </c>
      <c r="J910" s="134">
        <f t="shared" ref="J910:J911" si="1214">I910/H910</f>
        <v>0.86499999999999999</v>
      </c>
      <c r="K910" s="32">
        <f>K916+K964</f>
        <v>11513.28</v>
      </c>
      <c r="L910" s="134">
        <f t="shared" si="1213"/>
        <v>0.86499999999999999</v>
      </c>
      <c r="M910" s="72">
        <f t="shared" si="1210"/>
        <v>1</v>
      </c>
      <c r="N910" s="32">
        <f t="shared" si="1211"/>
        <v>13313.52</v>
      </c>
      <c r="O910" s="32">
        <f t="shared" si="1211"/>
        <v>0</v>
      </c>
      <c r="P910" s="134">
        <f t="shared" si="1208"/>
        <v>1</v>
      </c>
      <c r="Q910" s="37" t="e">
        <f>D910+H910-N910-#REF!</f>
        <v>#REF!</v>
      </c>
      <c r="R910" s="15">
        <f t="shared" si="1205"/>
        <v>0</v>
      </c>
      <c r="S910" s="393"/>
    </row>
    <row r="911" spans="1:19" s="16" customFormat="1" ht="57.75" customHeight="1" outlineLevel="1" collapsed="1" x14ac:dyDescent="0.25">
      <c r="A911" s="419"/>
      <c r="B911" s="70" t="s">
        <v>11</v>
      </c>
      <c r="C911" s="70"/>
      <c r="D911" s="32"/>
      <c r="E911" s="32"/>
      <c r="F911" s="32"/>
      <c r="G911" s="32"/>
      <c r="H911" s="32"/>
      <c r="I911" s="32"/>
      <c r="J911" s="135" t="e">
        <f t="shared" si="1214"/>
        <v>#DIV/0!</v>
      </c>
      <c r="K911" s="32">
        <f>K917+K965</f>
        <v>0</v>
      </c>
      <c r="L911" s="135" t="e">
        <f t="shared" si="1213"/>
        <v>#DIV/0!</v>
      </c>
      <c r="M911" s="99" t="e">
        <f t="shared" si="1210"/>
        <v>#DIV/0!</v>
      </c>
      <c r="N911" s="32">
        <f>N917+N965</f>
        <v>0</v>
      </c>
      <c r="O911" s="32"/>
      <c r="P911" s="135" t="e">
        <f t="shared" si="1208"/>
        <v>#DIV/0!</v>
      </c>
      <c r="Q911" s="37" t="e">
        <f>D911+H911-N911-#REF!</f>
        <v>#REF!</v>
      </c>
      <c r="R911" s="15">
        <f t="shared" si="1205"/>
        <v>0</v>
      </c>
      <c r="S911" s="394"/>
    </row>
    <row r="912" spans="1:19" s="61" customFormat="1" ht="46.5" x14ac:dyDescent="0.25">
      <c r="A912" s="232" t="s">
        <v>280</v>
      </c>
      <c r="B912" s="214" t="s">
        <v>202</v>
      </c>
      <c r="C912" s="158" t="s">
        <v>2</v>
      </c>
      <c r="D912" s="62">
        <f t="shared" ref="D912:I912" si="1215">SUM(D913:D917)</f>
        <v>0</v>
      </c>
      <c r="E912" s="62">
        <f t="shared" si="1215"/>
        <v>0</v>
      </c>
      <c r="F912" s="62">
        <f t="shared" si="1215"/>
        <v>0</v>
      </c>
      <c r="G912" s="62">
        <f>SUM(G913:G917)</f>
        <v>579468.9</v>
      </c>
      <c r="H912" s="62">
        <f t="shared" si="1215"/>
        <v>579468.9</v>
      </c>
      <c r="I912" s="62">
        <f t="shared" si="1215"/>
        <v>49277.36</v>
      </c>
      <c r="J912" s="159">
        <f>I912/H912</f>
        <v>0.09</v>
      </c>
      <c r="K912" s="62">
        <f>SUM(K913:K917)</f>
        <v>49277.36</v>
      </c>
      <c r="L912" s="159">
        <f>K912/H912</f>
        <v>0.09</v>
      </c>
      <c r="M912" s="159">
        <f>K912/I912</f>
        <v>1</v>
      </c>
      <c r="N912" s="62">
        <f>SUM(N913:N917)</f>
        <v>552957.06000000006</v>
      </c>
      <c r="O912" s="62">
        <f t="shared" ref="O912:O959" si="1216">H912-N912</f>
        <v>26511.84</v>
      </c>
      <c r="P912" s="159">
        <f t="shared" si="1208"/>
        <v>0.95</v>
      </c>
      <c r="Q912" s="62" t="e">
        <f>D912+H912-N912-#REF!</f>
        <v>#REF!</v>
      </c>
      <c r="R912" s="160">
        <f t="shared" si="1205"/>
        <v>0</v>
      </c>
      <c r="S912" s="410"/>
    </row>
    <row r="913" spans="1:19" s="46" customFormat="1" x14ac:dyDescent="0.25">
      <c r="A913" s="249"/>
      <c r="B913" s="234" t="s">
        <v>10</v>
      </c>
      <c r="C913" s="269"/>
      <c r="D913" s="216"/>
      <c r="E913" s="216"/>
      <c r="F913" s="216"/>
      <c r="G913" s="216">
        <f>G919+G925+G931+G937+G943+G949+G955</f>
        <v>0</v>
      </c>
      <c r="H913" s="216">
        <f t="shared" ref="H913:I913" si="1217">H919+H925+H931+H937+H943+H949+H955</f>
        <v>0</v>
      </c>
      <c r="I913" s="216">
        <f t="shared" si="1217"/>
        <v>0</v>
      </c>
      <c r="J913" s="219" t="e">
        <f t="shared" ref="J913" si="1218">I913/H913</f>
        <v>#DIV/0!</v>
      </c>
      <c r="K913" s="216">
        <f>K919+K925+K931+K937+K943+K949+K955</f>
        <v>0</v>
      </c>
      <c r="L913" s="219" t="e">
        <f t="shared" ref="L913" si="1219">K913/H913</f>
        <v>#DIV/0!</v>
      </c>
      <c r="M913" s="224" t="e">
        <f t="shared" ref="M913" si="1220">K913/I913</f>
        <v>#DIV/0!</v>
      </c>
      <c r="N913" s="216">
        <f>N919+N925+N931+N937+N943+N949+N955</f>
        <v>0</v>
      </c>
      <c r="O913" s="216">
        <f t="shared" si="1216"/>
        <v>0</v>
      </c>
      <c r="P913" s="219" t="e">
        <f t="shared" si="1208"/>
        <v>#DIV/0!</v>
      </c>
      <c r="Q913" s="51" t="e">
        <f>D913+H913-N913-#REF!</f>
        <v>#REF!</v>
      </c>
      <c r="R913" s="63">
        <f t="shared" si="1205"/>
        <v>0</v>
      </c>
      <c r="S913" s="410"/>
    </row>
    <row r="914" spans="1:19" s="46" customFormat="1" x14ac:dyDescent="0.25">
      <c r="A914" s="249"/>
      <c r="B914" s="234" t="s">
        <v>8</v>
      </c>
      <c r="C914" s="269"/>
      <c r="D914" s="216"/>
      <c r="E914" s="216"/>
      <c r="F914" s="216">
        <f>D914-E914</f>
        <v>0</v>
      </c>
      <c r="G914" s="216">
        <f t="shared" ref="G914:I914" si="1221">G920+G926+G932+G938+G944+G950+G956</f>
        <v>481488.8</v>
      </c>
      <c r="H914" s="216">
        <f t="shared" si="1221"/>
        <v>481488.8</v>
      </c>
      <c r="I914" s="216">
        <f t="shared" si="1221"/>
        <v>28018.07</v>
      </c>
      <c r="J914" s="217">
        <f>I914/H914</f>
        <v>0.06</v>
      </c>
      <c r="K914" s="216">
        <f t="shared" ref="K914:K917" si="1222">K920+K926+K932+K938+K944+K950+K956</f>
        <v>28018.07</v>
      </c>
      <c r="L914" s="217">
        <f>K914/H914</f>
        <v>0.06</v>
      </c>
      <c r="M914" s="218">
        <f>K914/I914</f>
        <v>1</v>
      </c>
      <c r="N914" s="216">
        <f t="shared" ref="N914:N917" si="1223">N920+N926+N932+N938+N944+N950+N956</f>
        <v>481488.56</v>
      </c>
      <c r="O914" s="216">
        <f t="shared" si="1216"/>
        <v>0.24</v>
      </c>
      <c r="P914" s="217">
        <f t="shared" si="1208"/>
        <v>1</v>
      </c>
      <c r="Q914" s="51" t="e">
        <f>D914+H914-N914-#REF!</f>
        <v>#REF!</v>
      </c>
      <c r="R914" s="63">
        <f t="shared" si="1205"/>
        <v>0</v>
      </c>
      <c r="S914" s="410"/>
    </row>
    <row r="915" spans="1:19" s="46" customFormat="1" x14ac:dyDescent="0.25">
      <c r="A915" s="249"/>
      <c r="B915" s="233" t="s">
        <v>21</v>
      </c>
      <c r="C915" s="223"/>
      <c r="D915" s="51"/>
      <c r="E915" s="51"/>
      <c r="F915" s="51"/>
      <c r="G915" s="216">
        <f t="shared" ref="G915:I915" si="1224">G921+G927+G933+G939+G945+G951+G957</f>
        <v>84666.58</v>
      </c>
      <c r="H915" s="216">
        <f t="shared" si="1224"/>
        <v>84666.58</v>
      </c>
      <c r="I915" s="216">
        <f t="shared" si="1224"/>
        <v>9746.01</v>
      </c>
      <c r="J915" s="217">
        <f t="shared" ref="J915:J917" si="1225">I915/H915</f>
        <v>0.12</v>
      </c>
      <c r="K915" s="216">
        <f t="shared" si="1222"/>
        <v>9746.01</v>
      </c>
      <c r="L915" s="217">
        <f t="shared" ref="L915:L917" si="1226">K915/H915</f>
        <v>0.12</v>
      </c>
      <c r="M915" s="218">
        <f t="shared" ref="M915:M917" si="1227">K915/I915</f>
        <v>1</v>
      </c>
      <c r="N915" s="216">
        <f t="shared" si="1223"/>
        <v>58154.98</v>
      </c>
      <c r="O915" s="216">
        <f t="shared" si="1216"/>
        <v>26511.599999999999</v>
      </c>
      <c r="P915" s="217">
        <f t="shared" si="1208"/>
        <v>0.69</v>
      </c>
      <c r="Q915" s="51" t="e">
        <f>D915+H915-N915-#REF!</f>
        <v>#REF!</v>
      </c>
      <c r="R915" s="53">
        <f t="shared" si="1205"/>
        <v>0</v>
      </c>
      <c r="S915" s="410"/>
    </row>
    <row r="916" spans="1:19" s="46" customFormat="1" x14ac:dyDescent="0.25">
      <c r="A916" s="249"/>
      <c r="B916" s="223" t="s">
        <v>24</v>
      </c>
      <c r="C916" s="223"/>
      <c r="D916" s="51"/>
      <c r="E916" s="51"/>
      <c r="F916" s="51"/>
      <c r="G916" s="216">
        <f t="shared" ref="G916:I916" si="1228">G922+G928+G934+G940+G946+G952+G958</f>
        <v>13313.52</v>
      </c>
      <c r="H916" s="216">
        <f t="shared" si="1228"/>
        <v>13313.52</v>
      </c>
      <c r="I916" s="216">
        <f t="shared" si="1228"/>
        <v>11513.28</v>
      </c>
      <c r="J916" s="217">
        <f t="shared" si="1225"/>
        <v>0.86</v>
      </c>
      <c r="K916" s="216">
        <f t="shared" si="1222"/>
        <v>11513.28</v>
      </c>
      <c r="L916" s="217">
        <f t="shared" si="1226"/>
        <v>0.86</v>
      </c>
      <c r="M916" s="218">
        <f t="shared" si="1227"/>
        <v>1</v>
      </c>
      <c r="N916" s="216">
        <f t="shared" si="1223"/>
        <v>13313.52</v>
      </c>
      <c r="O916" s="216">
        <f t="shared" si="1216"/>
        <v>0</v>
      </c>
      <c r="P916" s="217">
        <f t="shared" si="1208"/>
        <v>1</v>
      </c>
      <c r="Q916" s="51" t="e">
        <f>D916+H916-N916-#REF!</f>
        <v>#REF!</v>
      </c>
      <c r="R916" s="53">
        <f t="shared" si="1205"/>
        <v>0</v>
      </c>
      <c r="S916" s="410"/>
    </row>
    <row r="917" spans="1:19" s="46" customFormat="1" ht="33" hidden="1" customHeight="1" collapsed="1" x14ac:dyDescent="0.25">
      <c r="A917" s="250"/>
      <c r="B917" s="233" t="s">
        <v>11</v>
      </c>
      <c r="C917" s="223"/>
      <c r="D917" s="51"/>
      <c r="E917" s="51"/>
      <c r="F917" s="51"/>
      <c r="G917" s="216"/>
      <c r="H917" s="216"/>
      <c r="I917" s="216"/>
      <c r="J917" s="219" t="e">
        <f t="shared" si="1225"/>
        <v>#DIV/0!</v>
      </c>
      <c r="K917" s="216">
        <f t="shared" si="1222"/>
        <v>0</v>
      </c>
      <c r="L917" s="219" t="e">
        <f t="shared" si="1226"/>
        <v>#DIV/0!</v>
      </c>
      <c r="M917" s="224" t="e">
        <f t="shared" si="1227"/>
        <v>#DIV/0!</v>
      </c>
      <c r="N917" s="216">
        <f t="shared" si="1223"/>
        <v>0</v>
      </c>
      <c r="O917" s="216">
        <f t="shared" si="1216"/>
        <v>0</v>
      </c>
      <c r="P917" s="219" t="e">
        <f t="shared" si="1208"/>
        <v>#DIV/0!</v>
      </c>
      <c r="Q917" s="51" t="e">
        <f>D917+H917-N917-#REF!</f>
        <v>#REF!</v>
      </c>
      <c r="R917" s="53">
        <f t="shared" si="1205"/>
        <v>0</v>
      </c>
      <c r="S917" s="410"/>
    </row>
    <row r="918" spans="1:19" s="57" customFormat="1" ht="149.25" customHeight="1" x14ac:dyDescent="0.25">
      <c r="A918" s="338" t="s">
        <v>281</v>
      </c>
      <c r="B918" s="161" t="s">
        <v>277</v>
      </c>
      <c r="C918" s="226" t="s">
        <v>17</v>
      </c>
      <c r="D918" s="50">
        <f t="shared" ref="D918:I918" si="1229">SUM(D919:D923)</f>
        <v>0</v>
      </c>
      <c r="E918" s="50">
        <f t="shared" si="1229"/>
        <v>0</v>
      </c>
      <c r="F918" s="50">
        <f t="shared" si="1229"/>
        <v>0</v>
      </c>
      <c r="G918" s="50">
        <f t="shared" si="1229"/>
        <v>386332</v>
      </c>
      <c r="H918" s="50">
        <f t="shared" si="1229"/>
        <v>386332</v>
      </c>
      <c r="I918" s="235">
        <f t="shared" si="1229"/>
        <v>0</v>
      </c>
      <c r="J918" s="162">
        <f>I918/H918</f>
        <v>0</v>
      </c>
      <c r="K918" s="50">
        <f>SUM(K919:K923)</f>
        <v>0</v>
      </c>
      <c r="L918" s="162">
        <f>K918/H918</f>
        <v>0</v>
      </c>
      <c r="M918" s="222" t="e">
        <f>K918/I918</f>
        <v>#DIV/0!</v>
      </c>
      <c r="N918" s="50">
        <f t="shared" ref="N918" si="1230">SUM(N919:N923)</f>
        <v>386332</v>
      </c>
      <c r="O918" s="50">
        <f t="shared" si="1216"/>
        <v>0</v>
      </c>
      <c r="P918" s="162">
        <f t="shared" si="1208"/>
        <v>1</v>
      </c>
      <c r="Q918" s="50" t="e">
        <f>D918+H918-N918-#REF!</f>
        <v>#REF!</v>
      </c>
      <c r="R918" s="346">
        <f t="shared" si="1205"/>
        <v>0</v>
      </c>
      <c r="S918" s="401" t="s">
        <v>385</v>
      </c>
    </row>
    <row r="919" spans="1:19" s="59" customFormat="1" ht="47.25" customHeight="1" x14ac:dyDescent="0.25">
      <c r="A919" s="340"/>
      <c r="B919" s="347" t="s">
        <v>10</v>
      </c>
      <c r="C919" s="273"/>
      <c r="D919" s="291"/>
      <c r="E919" s="291"/>
      <c r="F919" s="17"/>
      <c r="G919" s="291"/>
      <c r="H919" s="17"/>
      <c r="I919" s="291"/>
      <c r="J919" s="163" t="e">
        <f t="shared" ref="J919" si="1231">I919/H919</f>
        <v>#DIV/0!</v>
      </c>
      <c r="K919" s="291"/>
      <c r="L919" s="163" t="e">
        <f t="shared" ref="L919" si="1232">K919/H919</f>
        <v>#DIV/0!</v>
      </c>
      <c r="M919" s="163" t="e">
        <f t="shared" ref="M919" si="1233">K919/I919</f>
        <v>#DIV/0!</v>
      </c>
      <c r="N919" s="17"/>
      <c r="O919" s="291">
        <f t="shared" si="1216"/>
        <v>0</v>
      </c>
      <c r="P919" s="163" t="e">
        <f t="shared" si="1208"/>
        <v>#DIV/0!</v>
      </c>
      <c r="Q919" s="17" t="e">
        <f>D919+H919-N919-#REF!</f>
        <v>#REF!</v>
      </c>
      <c r="R919" s="31">
        <f t="shared" si="1205"/>
        <v>0</v>
      </c>
      <c r="S919" s="393"/>
    </row>
    <row r="920" spans="1:19" s="59" customFormat="1" ht="47.25" customHeight="1" x14ac:dyDescent="0.25">
      <c r="A920" s="340"/>
      <c r="B920" s="347" t="s">
        <v>8</v>
      </c>
      <c r="C920" s="273"/>
      <c r="D920" s="291"/>
      <c r="E920" s="291"/>
      <c r="F920" s="291">
        <f>D920-E920</f>
        <v>0</v>
      </c>
      <c r="G920" s="291">
        <v>347698.8</v>
      </c>
      <c r="H920" s="291">
        <v>347698.8</v>
      </c>
      <c r="I920" s="291"/>
      <c r="J920" s="164">
        <f>I920/H920</f>
        <v>0</v>
      </c>
      <c r="K920" s="291"/>
      <c r="L920" s="164">
        <f>K920/H920</f>
        <v>0</v>
      </c>
      <c r="M920" s="163" t="e">
        <f>K920/I920</f>
        <v>#DIV/0!</v>
      </c>
      <c r="N920" s="291">
        <v>347698.8</v>
      </c>
      <c r="O920" s="390">
        <f t="shared" si="1216"/>
        <v>0</v>
      </c>
      <c r="P920" s="164">
        <f t="shared" si="1208"/>
        <v>1</v>
      </c>
      <c r="Q920" s="17" t="e">
        <f>D920+H920-N920-#REF!</f>
        <v>#REF!</v>
      </c>
      <c r="R920" s="290">
        <f t="shared" si="1205"/>
        <v>0</v>
      </c>
      <c r="S920" s="393"/>
    </row>
    <row r="921" spans="1:19" s="59" customFormat="1" ht="47.25" customHeight="1" x14ac:dyDescent="0.25">
      <c r="A921" s="340"/>
      <c r="B921" s="347" t="s">
        <v>22</v>
      </c>
      <c r="C921" s="273"/>
      <c r="D921" s="291"/>
      <c r="E921" s="291"/>
      <c r="F921" s="291"/>
      <c r="G921" s="291">
        <v>38633.199999999997</v>
      </c>
      <c r="H921" s="291">
        <v>38633.199999999997</v>
      </c>
      <c r="I921" s="291"/>
      <c r="J921" s="164">
        <f t="shared" ref="J921:J923" si="1234">I921/H921</f>
        <v>0</v>
      </c>
      <c r="K921" s="291"/>
      <c r="L921" s="164">
        <f t="shared" ref="L921:L923" si="1235">K921/H921</f>
        <v>0</v>
      </c>
      <c r="M921" s="163" t="e">
        <f t="shared" ref="M921:M923" si="1236">K921/I921</f>
        <v>#DIV/0!</v>
      </c>
      <c r="N921" s="291">
        <v>38633.199999999997</v>
      </c>
      <c r="O921" s="291">
        <f t="shared" si="1216"/>
        <v>0</v>
      </c>
      <c r="P921" s="164">
        <f t="shared" si="1208"/>
        <v>1</v>
      </c>
      <c r="Q921" s="17" t="e">
        <f>D921+H921-N921-#REF!</f>
        <v>#REF!</v>
      </c>
      <c r="R921" s="290">
        <f t="shared" si="1205"/>
        <v>0</v>
      </c>
      <c r="S921" s="393"/>
    </row>
    <row r="922" spans="1:19" s="59" customFormat="1" ht="47.25" customHeight="1" x14ac:dyDescent="0.25">
      <c r="A922" s="340"/>
      <c r="B922" s="165" t="s">
        <v>24</v>
      </c>
      <c r="C922" s="295"/>
      <c r="D922" s="289"/>
      <c r="E922" s="289"/>
      <c r="F922" s="166"/>
      <c r="G922" s="289"/>
      <c r="H922" s="166"/>
      <c r="I922" s="289"/>
      <c r="J922" s="163" t="e">
        <f t="shared" si="1234"/>
        <v>#DIV/0!</v>
      </c>
      <c r="K922" s="289"/>
      <c r="L922" s="163" t="e">
        <f t="shared" si="1235"/>
        <v>#DIV/0!</v>
      </c>
      <c r="M922" s="163" t="e">
        <f t="shared" si="1236"/>
        <v>#DIV/0!</v>
      </c>
      <c r="N922" s="166"/>
      <c r="O922" s="289">
        <f t="shared" si="1216"/>
        <v>0</v>
      </c>
      <c r="P922" s="163" t="e">
        <f t="shared" si="1208"/>
        <v>#DIV/0!</v>
      </c>
      <c r="Q922" s="17" t="e">
        <f>D922+H922-N922-#REF!</f>
        <v>#REF!</v>
      </c>
      <c r="R922" s="348">
        <f t="shared" si="1205"/>
        <v>0</v>
      </c>
      <c r="S922" s="393"/>
    </row>
    <row r="923" spans="1:19" s="59" customFormat="1" ht="29.25" hidden="1" customHeight="1" collapsed="1" x14ac:dyDescent="0.25">
      <c r="A923" s="342"/>
      <c r="B923" s="347" t="s">
        <v>11</v>
      </c>
      <c r="C923" s="273"/>
      <c r="D923" s="291"/>
      <c r="E923" s="291"/>
      <c r="F923" s="17"/>
      <c r="G923" s="291"/>
      <c r="H923" s="17"/>
      <c r="I923" s="291"/>
      <c r="J923" s="163" t="e">
        <f t="shared" si="1234"/>
        <v>#DIV/0!</v>
      </c>
      <c r="K923" s="291"/>
      <c r="L923" s="163" t="e">
        <f t="shared" si="1235"/>
        <v>#DIV/0!</v>
      </c>
      <c r="M923" s="163" t="e">
        <f t="shared" si="1236"/>
        <v>#DIV/0!</v>
      </c>
      <c r="N923" s="17"/>
      <c r="O923" s="291">
        <f t="shared" si="1216"/>
        <v>0</v>
      </c>
      <c r="P923" s="163" t="e">
        <f t="shared" si="1208"/>
        <v>#DIV/0!</v>
      </c>
      <c r="Q923" s="17" t="e">
        <f>D923+H923-N923-#REF!</f>
        <v>#REF!</v>
      </c>
      <c r="R923" s="31">
        <f t="shared" si="1205"/>
        <v>0</v>
      </c>
      <c r="S923" s="394"/>
    </row>
    <row r="924" spans="1:19" s="57" customFormat="1" ht="243.75" customHeight="1" x14ac:dyDescent="0.25">
      <c r="A924" s="338" t="s">
        <v>282</v>
      </c>
      <c r="B924" s="161" t="s">
        <v>203</v>
      </c>
      <c r="C924" s="226" t="s">
        <v>17</v>
      </c>
      <c r="D924" s="50">
        <f t="shared" ref="D924:I924" si="1237">SUM(D925:D929)</f>
        <v>0</v>
      </c>
      <c r="E924" s="50">
        <f t="shared" si="1237"/>
        <v>0</v>
      </c>
      <c r="F924" s="50">
        <f t="shared" si="1237"/>
        <v>0</v>
      </c>
      <c r="G924" s="50">
        <f t="shared" si="1237"/>
        <v>26138.37</v>
      </c>
      <c r="H924" s="50">
        <f t="shared" si="1237"/>
        <v>26138.37</v>
      </c>
      <c r="I924" s="235">
        <f t="shared" si="1237"/>
        <v>0</v>
      </c>
      <c r="J924" s="162">
        <f>I924/H924</f>
        <v>0</v>
      </c>
      <c r="K924" s="50">
        <f>SUM(K925:K929)</f>
        <v>0</v>
      </c>
      <c r="L924" s="162">
        <f>K924/H924</f>
        <v>0</v>
      </c>
      <c r="M924" s="222" t="e">
        <f>K924/I924</f>
        <v>#DIV/0!</v>
      </c>
      <c r="N924" s="50">
        <f>SUM(N925:N929)</f>
        <v>0</v>
      </c>
      <c r="O924" s="50">
        <f t="shared" si="1216"/>
        <v>26138.37</v>
      </c>
      <c r="P924" s="162">
        <f t="shared" si="1208"/>
        <v>0</v>
      </c>
      <c r="Q924" s="50" t="e">
        <f>D924+H924-N924-#REF!</f>
        <v>#REF!</v>
      </c>
      <c r="R924" s="346">
        <f t="shared" si="1205"/>
        <v>0</v>
      </c>
      <c r="S924" s="401" t="s">
        <v>386</v>
      </c>
    </row>
    <row r="925" spans="1:19" s="59" customFormat="1" ht="35.25" customHeight="1" x14ac:dyDescent="0.25">
      <c r="A925" s="340"/>
      <c r="B925" s="347" t="s">
        <v>10</v>
      </c>
      <c r="C925" s="273"/>
      <c r="D925" s="291"/>
      <c r="E925" s="291"/>
      <c r="F925" s="17"/>
      <c r="G925" s="291"/>
      <c r="H925" s="17"/>
      <c r="I925" s="291"/>
      <c r="J925" s="163" t="e">
        <f t="shared" ref="J925" si="1238">I925/H925</f>
        <v>#DIV/0!</v>
      </c>
      <c r="K925" s="291"/>
      <c r="L925" s="163" t="e">
        <f t="shared" ref="L925" si="1239">K925/H925</f>
        <v>#DIV/0!</v>
      </c>
      <c r="M925" s="163" t="e">
        <f t="shared" ref="M925" si="1240">K925/I925</f>
        <v>#DIV/0!</v>
      </c>
      <c r="N925" s="291"/>
      <c r="O925" s="291">
        <f t="shared" si="1216"/>
        <v>0</v>
      </c>
      <c r="P925" s="163" t="e">
        <f t="shared" si="1208"/>
        <v>#DIV/0!</v>
      </c>
      <c r="Q925" s="17" t="e">
        <f>D925+H925-N925-#REF!</f>
        <v>#REF!</v>
      </c>
      <c r="R925" s="31">
        <f t="shared" si="1205"/>
        <v>0</v>
      </c>
      <c r="S925" s="393"/>
    </row>
    <row r="926" spans="1:19" s="59" customFormat="1" ht="27.75" customHeight="1" x14ac:dyDescent="0.25">
      <c r="A926" s="340"/>
      <c r="B926" s="347" t="s">
        <v>8</v>
      </c>
      <c r="C926" s="273"/>
      <c r="D926" s="291"/>
      <c r="E926" s="291"/>
      <c r="F926" s="291">
        <f>D926-E926</f>
        <v>0</v>
      </c>
      <c r="G926" s="291"/>
      <c r="H926" s="291"/>
      <c r="I926" s="291"/>
      <c r="J926" s="163" t="e">
        <f>I926/H926</f>
        <v>#DIV/0!</v>
      </c>
      <c r="K926" s="291"/>
      <c r="L926" s="163" t="e">
        <f>K926/H926</f>
        <v>#DIV/0!</v>
      </c>
      <c r="M926" s="163" t="e">
        <f>K926/I926</f>
        <v>#DIV/0!</v>
      </c>
      <c r="N926" s="291"/>
      <c r="O926" s="291">
        <f t="shared" si="1216"/>
        <v>0</v>
      </c>
      <c r="P926" s="163" t="e">
        <f t="shared" si="1208"/>
        <v>#DIV/0!</v>
      </c>
      <c r="Q926" s="17" t="e">
        <f>D926+H926-N926-#REF!</f>
        <v>#REF!</v>
      </c>
      <c r="R926" s="290">
        <f t="shared" si="1205"/>
        <v>0</v>
      </c>
      <c r="S926" s="393"/>
    </row>
    <row r="927" spans="1:19" s="59" customFormat="1" ht="27.75" customHeight="1" x14ac:dyDescent="0.25">
      <c r="A927" s="340"/>
      <c r="B927" s="347" t="s">
        <v>22</v>
      </c>
      <c r="C927" s="273"/>
      <c r="D927" s="291"/>
      <c r="E927" s="291"/>
      <c r="F927" s="291"/>
      <c r="G927" s="291">
        <v>26138.37</v>
      </c>
      <c r="H927" s="291">
        <v>26138.37</v>
      </c>
      <c r="I927" s="291"/>
      <c r="J927" s="164">
        <f t="shared" ref="J927:J929" si="1241">I927/H927</f>
        <v>0</v>
      </c>
      <c r="K927" s="291"/>
      <c r="L927" s="164">
        <f t="shared" ref="L927:L929" si="1242">K927/H927</f>
        <v>0</v>
      </c>
      <c r="M927" s="163" t="e">
        <f t="shared" ref="M927:M929" si="1243">K927/I927</f>
        <v>#DIV/0!</v>
      </c>
      <c r="N927" s="291"/>
      <c r="O927" s="291">
        <f t="shared" si="1216"/>
        <v>26138.37</v>
      </c>
      <c r="P927" s="164">
        <f t="shared" si="1208"/>
        <v>0</v>
      </c>
      <c r="Q927" s="17" t="e">
        <f>D927+H927-N927-#REF!</f>
        <v>#REF!</v>
      </c>
      <c r="R927" s="290">
        <f t="shared" si="1205"/>
        <v>0</v>
      </c>
      <c r="S927" s="393"/>
    </row>
    <row r="928" spans="1:19" s="59" customFormat="1" ht="27.75" customHeight="1" x14ac:dyDescent="0.25">
      <c r="A928" s="340"/>
      <c r="B928" s="165" t="s">
        <v>24</v>
      </c>
      <c r="C928" s="295"/>
      <c r="D928" s="289"/>
      <c r="E928" s="289"/>
      <c r="F928" s="166"/>
      <c r="G928" s="289"/>
      <c r="H928" s="166"/>
      <c r="I928" s="289"/>
      <c r="J928" s="163" t="e">
        <f t="shared" si="1241"/>
        <v>#DIV/0!</v>
      </c>
      <c r="K928" s="289"/>
      <c r="L928" s="163" t="e">
        <f t="shared" si="1242"/>
        <v>#DIV/0!</v>
      </c>
      <c r="M928" s="163" t="e">
        <f t="shared" si="1243"/>
        <v>#DIV/0!</v>
      </c>
      <c r="N928" s="289"/>
      <c r="O928" s="289">
        <f t="shared" si="1216"/>
        <v>0</v>
      </c>
      <c r="P928" s="163" t="e">
        <f t="shared" si="1208"/>
        <v>#DIV/0!</v>
      </c>
      <c r="Q928" s="17" t="e">
        <f>D928+H928-N928-#REF!</f>
        <v>#REF!</v>
      </c>
      <c r="R928" s="348">
        <f t="shared" si="1205"/>
        <v>0</v>
      </c>
      <c r="S928" s="393"/>
    </row>
    <row r="929" spans="1:19" s="59" customFormat="1" ht="27.75" customHeight="1" collapsed="1" x14ac:dyDescent="0.25">
      <c r="A929" s="342"/>
      <c r="B929" s="347" t="s">
        <v>11</v>
      </c>
      <c r="C929" s="273"/>
      <c r="D929" s="291"/>
      <c r="E929" s="291"/>
      <c r="F929" s="17"/>
      <c r="G929" s="291"/>
      <c r="H929" s="17"/>
      <c r="I929" s="291"/>
      <c r="J929" s="163" t="e">
        <f t="shared" si="1241"/>
        <v>#DIV/0!</v>
      </c>
      <c r="K929" s="291"/>
      <c r="L929" s="163" t="e">
        <f t="shared" si="1242"/>
        <v>#DIV/0!</v>
      </c>
      <c r="M929" s="163" t="e">
        <f t="shared" si="1243"/>
        <v>#DIV/0!</v>
      </c>
      <c r="N929" s="291"/>
      <c r="O929" s="291">
        <f t="shared" si="1216"/>
        <v>0</v>
      </c>
      <c r="P929" s="163" t="e">
        <f t="shared" si="1208"/>
        <v>#DIV/0!</v>
      </c>
      <c r="Q929" s="17" t="e">
        <f>D929+H929-N929-#REF!</f>
        <v>#REF!</v>
      </c>
      <c r="R929" s="31">
        <f t="shared" si="1205"/>
        <v>0</v>
      </c>
      <c r="S929" s="394"/>
    </row>
    <row r="930" spans="1:19" s="57" customFormat="1" ht="72.75" customHeight="1" x14ac:dyDescent="0.25">
      <c r="A930" s="338" t="s">
        <v>283</v>
      </c>
      <c r="B930" s="161" t="s">
        <v>204</v>
      </c>
      <c r="C930" s="226" t="s">
        <v>17</v>
      </c>
      <c r="D930" s="50">
        <f t="shared" ref="D930:I930" si="1244">SUM(D931:D935)</f>
        <v>0</v>
      </c>
      <c r="E930" s="50">
        <f t="shared" si="1244"/>
        <v>0</v>
      </c>
      <c r="F930" s="50">
        <f t="shared" si="1244"/>
        <v>0</v>
      </c>
      <c r="G930" s="50">
        <f t="shared" si="1244"/>
        <v>78585.740000000005</v>
      </c>
      <c r="H930" s="50">
        <f t="shared" si="1244"/>
        <v>78585.740000000005</v>
      </c>
      <c r="I930" s="50">
        <f t="shared" si="1244"/>
        <v>24467.59</v>
      </c>
      <c r="J930" s="162">
        <f>I930/H930</f>
        <v>0.31</v>
      </c>
      <c r="K930" s="50">
        <f>SUM(K931:K935)</f>
        <v>24467.59</v>
      </c>
      <c r="L930" s="162">
        <f>K930/H930</f>
        <v>0.31</v>
      </c>
      <c r="M930" s="220">
        <f>K930/I930</f>
        <v>1</v>
      </c>
      <c r="N930" s="50">
        <f>SUM(N931:N935)</f>
        <v>78585.740000000005</v>
      </c>
      <c r="O930" s="50">
        <f t="shared" si="1216"/>
        <v>0</v>
      </c>
      <c r="P930" s="162">
        <f t="shared" si="1208"/>
        <v>1</v>
      </c>
      <c r="Q930" s="50" t="e">
        <f>D930+H930-N930-#REF!</f>
        <v>#REF!</v>
      </c>
      <c r="R930" s="346">
        <f t="shared" si="1205"/>
        <v>0</v>
      </c>
      <c r="S930" s="395" t="s">
        <v>387</v>
      </c>
    </row>
    <row r="931" spans="1:19" s="59" customFormat="1" ht="30.75" customHeight="1" x14ac:dyDescent="0.25">
      <c r="A931" s="340"/>
      <c r="B931" s="347" t="s">
        <v>10</v>
      </c>
      <c r="C931" s="273"/>
      <c r="D931" s="291"/>
      <c r="E931" s="291"/>
      <c r="F931" s="17"/>
      <c r="G931" s="291"/>
      <c r="H931" s="17"/>
      <c r="I931" s="291"/>
      <c r="J931" s="163" t="e">
        <f t="shared" ref="J931" si="1245">I931/H931</f>
        <v>#DIV/0!</v>
      </c>
      <c r="K931" s="291"/>
      <c r="L931" s="163" t="e">
        <f t="shared" ref="L931" si="1246">K931/H931</f>
        <v>#DIV/0!</v>
      </c>
      <c r="M931" s="163" t="e">
        <f t="shared" ref="M931" si="1247">K931/I931</f>
        <v>#DIV/0!</v>
      </c>
      <c r="N931" s="291"/>
      <c r="O931" s="291">
        <f t="shared" si="1216"/>
        <v>0</v>
      </c>
      <c r="P931" s="163" t="e">
        <f t="shared" si="1208"/>
        <v>#DIV/0!</v>
      </c>
      <c r="Q931" s="17" t="e">
        <f>D931+H931-N931-#REF!</f>
        <v>#REF!</v>
      </c>
      <c r="R931" s="31">
        <f t="shared" si="1205"/>
        <v>0</v>
      </c>
      <c r="S931" s="393"/>
    </row>
    <row r="932" spans="1:19" s="59" customFormat="1" ht="30.75" customHeight="1" x14ac:dyDescent="0.25">
      <c r="A932" s="340"/>
      <c r="B932" s="347" t="s">
        <v>8</v>
      </c>
      <c r="C932" s="273"/>
      <c r="D932" s="291"/>
      <c r="E932" s="291"/>
      <c r="F932" s="291">
        <f>D932-E932</f>
        <v>0</v>
      </c>
      <c r="G932" s="291">
        <v>60107</v>
      </c>
      <c r="H932" s="291">
        <v>60107</v>
      </c>
      <c r="I932" s="291">
        <v>9259.31</v>
      </c>
      <c r="J932" s="164">
        <f>I932/H932</f>
        <v>0.15</v>
      </c>
      <c r="K932" s="291">
        <v>9259.31</v>
      </c>
      <c r="L932" s="164">
        <f>K932/H932</f>
        <v>0.15</v>
      </c>
      <c r="M932" s="164">
        <f>K932/I932</f>
        <v>1</v>
      </c>
      <c r="N932" s="291">
        <v>60107</v>
      </c>
      <c r="O932" s="291">
        <f t="shared" si="1216"/>
        <v>0</v>
      </c>
      <c r="P932" s="164">
        <f t="shared" si="1208"/>
        <v>1</v>
      </c>
      <c r="Q932" s="17" t="e">
        <f>D932+H932-N932-#REF!</f>
        <v>#REF!</v>
      </c>
      <c r="R932" s="290">
        <f t="shared" si="1205"/>
        <v>0</v>
      </c>
      <c r="S932" s="393"/>
    </row>
    <row r="933" spans="1:19" s="59" customFormat="1" ht="30.75" customHeight="1" x14ac:dyDescent="0.25">
      <c r="A933" s="340"/>
      <c r="B933" s="347" t="s">
        <v>22</v>
      </c>
      <c r="C933" s="273"/>
      <c r="D933" s="291"/>
      <c r="E933" s="291"/>
      <c r="F933" s="291"/>
      <c r="G933" s="291">
        <v>6678</v>
      </c>
      <c r="H933" s="291">
        <v>6678</v>
      </c>
      <c r="I933" s="291">
        <v>3695</v>
      </c>
      <c r="J933" s="164">
        <f t="shared" ref="J933:J935" si="1248">I933/H933</f>
        <v>0.55000000000000004</v>
      </c>
      <c r="K933" s="291">
        <v>3695</v>
      </c>
      <c r="L933" s="164">
        <f t="shared" ref="L933:L935" si="1249">K933/H933</f>
        <v>0.55000000000000004</v>
      </c>
      <c r="M933" s="164">
        <f t="shared" ref="M933:M935" si="1250">K933/I933</f>
        <v>1</v>
      </c>
      <c r="N933" s="291">
        <f t="shared" ref="N933" si="1251">H933</f>
        <v>6678</v>
      </c>
      <c r="O933" s="291">
        <f t="shared" si="1216"/>
        <v>0</v>
      </c>
      <c r="P933" s="164">
        <f t="shared" si="1208"/>
        <v>1</v>
      </c>
      <c r="Q933" s="17" t="e">
        <f>D933+H933-N933-#REF!</f>
        <v>#REF!</v>
      </c>
      <c r="R933" s="290">
        <f t="shared" si="1205"/>
        <v>0</v>
      </c>
      <c r="S933" s="393"/>
    </row>
    <row r="934" spans="1:19" s="59" customFormat="1" ht="38.25" customHeight="1" x14ac:dyDescent="0.25">
      <c r="A934" s="340"/>
      <c r="B934" s="165" t="s">
        <v>24</v>
      </c>
      <c r="C934" s="295"/>
      <c r="D934" s="289"/>
      <c r="E934" s="289"/>
      <c r="F934" s="166"/>
      <c r="G934" s="289">
        <v>11800.74</v>
      </c>
      <c r="H934" s="289">
        <v>11800.74</v>
      </c>
      <c r="I934" s="289">
        <v>11513.28</v>
      </c>
      <c r="J934" s="164">
        <f t="shared" si="1248"/>
        <v>0.98</v>
      </c>
      <c r="K934" s="289">
        <v>11513.28</v>
      </c>
      <c r="L934" s="164">
        <f t="shared" si="1249"/>
        <v>0.98</v>
      </c>
      <c r="M934" s="164">
        <f t="shared" si="1250"/>
        <v>1</v>
      </c>
      <c r="N934" s="291">
        <v>11800.74</v>
      </c>
      <c r="O934" s="289">
        <f t="shared" si="1216"/>
        <v>0</v>
      </c>
      <c r="P934" s="164">
        <f t="shared" si="1208"/>
        <v>1</v>
      </c>
      <c r="Q934" s="17" t="e">
        <f>D934+H934-N934-#REF!</f>
        <v>#REF!</v>
      </c>
      <c r="R934" s="348">
        <f t="shared" si="1205"/>
        <v>0</v>
      </c>
      <c r="S934" s="393"/>
    </row>
    <row r="935" spans="1:19" s="59" customFormat="1" collapsed="1" x14ac:dyDescent="0.25">
      <c r="A935" s="342"/>
      <c r="B935" s="347" t="s">
        <v>11</v>
      </c>
      <c r="C935" s="273"/>
      <c r="D935" s="291"/>
      <c r="E935" s="291"/>
      <c r="F935" s="17"/>
      <c r="G935" s="291"/>
      <c r="H935" s="17"/>
      <c r="I935" s="291"/>
      <c r="J935" s="163" t="e">
        <f t="shared" si="1248"/>
        <v>#DIV/0!</v>
      </c>
      <c r="K935" s="291"/>
      <c r="L935" s="163" t="e">
        <f t="shared" si="1249"/>
        <v>#DIV/0!</v>
      </c>
      <c r="M935" s="163" t="e">
        <f t="shared" si="1250"/>
        <v>#DIV/0!</v>
      </c>
      <c r="N935" s="291"/>
      <c r="O935" s="291">
        <f t="shared" si="1216"/>
        <v>0</v>
      </c>
      <c r="P935" s="163" t="e">
        <f t="shared" si="1208"/>
        <v>#DIV/0!</v>
      </c>
      <c r="Q935" s="17" t="e">
        <f>D935+H935-N935-#REF!</f>
        <v>#REF!</v>
      </c>
      <c r="R935" s="31">
        <f t="shared" si="1205"/>
        <v>0</v>
      </c>
      <c r="S935" s="394"/>
    </row>
    <row r="936" spans="1:19" s="57" customFormat="1" ht="312.75" customHeight="1" x14ac:dyDescent="0.25">
      <c r="A936" s="338" t="s">
        <v>284</v>
      </c>
      <c r="B936" s="161" t="s">
        <v>205</v>
      </c>
      <c r="C936" s="226" t="s">
        <v>17</v>
      </c>
      <c r="D936" s="50">
        <f t="shared" ref="D936:I936" si="1252">SUM(D937:D941)</f>
        <v>0</v>
      </c>
      <c r="E936" s="50">
        <f t="shared" si="1252"/>
        <v>0</v>
      </c>
      <c r="F936" s="50">
        <f t="shared" si="1252"/>
        <v>0</v>
      </c>
      <c r="G936" s="50">
        <f t="shared" si="1252"/>
        <v>62539.78</v>
      </c>
      <c r="H936" s="50">
        <f t="shared" si="1252"/>
        <v>62539.78</v>
      </c>
      <c r="I936" s="235">
        <f t="shared" si="1252"/>
        <v>0</v>
      </c>
      <c r="J936" s="162">
        <f>I936/H936</f>
        <v>0</v>
      </c>
      <c r="K936" s="50">
        <f>SUM(K937:K941)</f>
        <v>0</v>
      </c>
      <c r="L936" s="162">
        <f>K936/H936</f>
        <v>0</v>
      </c>
      <c r="M936" s="222" t="e">
        <f>K936/I936</f>
        <v>#DIV/0!</v>
      </c>
      <c r="N936" s="50">
        <f>SUM(N937:N941)</f>
        <v>62539.78</v>
      </c>
      <c r="O936" s="50">
        <f t="shared" si="1216"/>
        <v>0</v>
      </c>
      <c r="P936" s="162">
        <f t="shared" si="1208"/>
        <v>1</v>
      </c>
      <c r="Q936" s="50" t="e">
        <f>D936+H936-N936-#REF!</f>
        <v>#REF!</v>
      </c>
      <c r="R936" s="346">
        <f t="shared" si="1205"/>
        <v>0</v>
      </c>
      <c r="S936" s="401" t="s">
        <v>456</v>
      </c>
    </row>
    <row r="937" spans="1:19" s="59" customFormat="1" ht="66" customHeight="1" x14ac:dyDescent="0.25">
      <c r="A937" s="340"/>
      <c r="B937" s="347" t="s">
        <v>10</v>
      </c>
      <c r="C937" s="273"/>
      <c r="D937" s="291"/>
      <c r="E937" s="291"/>
      <c r="F937" s="17"/>
      <c r="G937" s="291"/>
      <c r="H937" s="17"/>
      <c r="I937" s="291"/>
      <c r="J937" s="163" t="e">
        <f t="shared" ref="J937" si="1253">I937/H937</f>
        <v>#DIV/0!</v>
      </c>
      <c r="K937" s="291"/>
      <c r="L937" s="163" t="e">
        <f t="shared" ref="L937" si="1254">K937/H937</f>
        <v>#DIV/0!</v>
      </c>
      <c r="M937" s="163" t="e">
        <f t="shared" ref="M937" si="1255">K937/I937</f>
        <v>#DIV/0!</v>
      </c>
      <c r="N937" s="291"/>
      <c r="O937" s="291">
        <f t="shared" si="1216"/>
        <v>0</v>
      </c>
      <c r="P937" s="163" t="e">
        <f t="shared" si="1208"/>
        <v>#DIV/0!</v>
      </c>
      <c r="Q937" s="17" t="e">
        <f>D937+H937-N937-#REF!</f>
        <v>#REF!</v>
      </c>
      <c r="R937" s="31">
        <f t="shared" si="1205"/>
        <v>0</v>
      </c>
      <c r="S937" s="393"/>
    </row>
    <row r="938" spans="1:19" s="59" customFormat="1" ht="69.75" customHeight="1" x14ac:dyDescent="0.25">
      <c r="A938" s="340"/>
      <c r="B938" s="347" t="s">
        <v>8</v>
      </c>
      <c r="C938" s="273"/>
      <c r="D938" s="291"/>
      <c r="E938" s="291"/>
      <c r="F938" s="291">
        <f>D938-E938</f>
        <v>0</v>
      </c>
      <c r="G938" s="291">
        <v>54924</v>
      </c>
      <c r="H938" s="291">
        <v>54924</v>
      </c>
      <c r="I938" s="291"/>
      <c r="J938" s="164">
        <f>I938/H938</f>
        <v>0</v>
      </c>
      <c r="K938" s="291"/>
      <c r="L938" s="164">
        <f>K938/H938</f>
        <v>0</v>
      </c>
      <c r="M938" s="163" t="e">
        <f>K938/I938</f>
        <v>#DIV/0!</v>
      </c>
      <c r="N938" s="291">
        <f>H938</f>
        <v>54924</v>
      </c>
      <c r="O938" s="291">
        <f t="shared" si="1216"/>
        <v>0</v>
      </c>
      <c r="P938" s="164">
        <f t="shared" si="1208"/>
        <v>1</v>
      </c>
      <c r="Q938" s="17" t="e">
        <f>D938+H938-N938-#REF!</f>
        <v>#REF!</v>
      </c>
      <c r="R938" s="290">
        <f t="shared" si="1205"/>
        <v>0</v>
      </c>
      <c r="S938" s="393"/>
    </row>
    <row r="939" spans="1:19" s="59" customFormat="1" ht="52.5" customHeight="1" x14ac:dyDescent="0.25">
      <c r="A939" s="340"/>
      <c r="B939" s="347" t="s">
        <v>22</v>
      </c>
      <c r="C939" s="273"/>
      <c r="D939" s="291"/>
      <c r="E939" s="291"/>
      <c r="F939" s="291"/>
      <c r="G939" s="291">
        <v>6103</v>
      </c>
      <c r="H939" s="291">
        <v>6103</v>
      </c>
      <c r="I939" s="291"/>
      <c r="J939" s="164">
        <f t="shared" ref="J939:J941" si="1256">I939/H939</f>
        <v>0</v>
      </c>
      <c r="K939" s="291"/>
      <c r="L939" s="164">
        <f t="shared" ref="L939:L941" si="1257">K939/H939</f>
        <v>0</v>
      </c>
      <c r="M939" s="163" t="e">
        <f t="shared" ref="M939:M941" si="1258">K939/I939</f>
        <v>#DIV/0!</v>
      </c>
      <c r="N939" s="291">
        <f t="shared" ref="N939" si="1259">H939</f>
        <v>6103</v>
      </c>
      <c r="O939" s="291">
        <f t="shared" si="1216"/>
        <v>0</v>
      </c>
      <c r="P939" s="164">
        <f t="shared" si="1208"/>
        <v>1</v>
      </c>
      <c r="Q939" s="17" t="e">
        <f>D939+H939-N939-#REF!</f>
        <v>#REF!</v>
      </c>
      <c r="R939" s="290">
        <f t="shared" si="1205"/>
        <v>0</v>
      </c>
      <c r="S939" s="393"/>
    </row>
    <row r="940" spans="1:19" s="59" customFormat="1" ht="69.75" customHeight="1" x14ac:dyDescent="0.25">
      <c r="A940" s="340"/>
      <c r="B940" s="165" t="s">
        <v>24</v>
      </c>
      <c r="C940" s="295"/>
      <c r="D940" s="289"/>
      <c r="E940" s="289"/>
      <c r="F940" s="166"/>
      <c r="G940" s="289">
        <v>1512.78</v>
      </c>
      <c r="H940" s="289">
        <v>1512.78</v>
      </c>
      <c r="I940" s="289"/>
      <c r="J940" s="164">
        <f t="shared" si="1256"/>
        <v>0</v>
      </c>
      <c r="K940" s="289"/>
      <c r="L940" s="164">
        <f t="shared" si="1257"/>
        <v>0</v>
      </c>
      <c r="M940" s="163" t="e">
        <f t="shared" si="1258"/>
        <v>#DIV/0!</v>
      </c>
      <c r="N940" s="291">
        <v>1512.78</v>
      </c>
      <c r="O940" s="289">
        <f t="shared" si="1216"/>
        <v>0</v>
      </c>
      <c r="P940" s="164">
        <f t="shared" si="1208"/>
        <v>1</v>
      </c>
      <c r="Q940" s="17" t="e">
        <f>D940+H940-N940-#REF!</f>
        <v>#REF!</v>
      </c>
      <c r="R940" s="348">
        <f t="shared" si="1205"/>
        <v>0</v>
      </c>
      <c r="S940" s="393"/>
    </row>
    <row r="941" spans="1:19" s="59" customFormat="1" ht="87.75" customHeight="1" collapsed="1" x14ac:dyDescent="0.25">
      <c r="A941" s="342"/>
      <c r="B941" s="347" t="s">
        <v>11</v>
      </c>
      <c r="C941" s="273"/>
      <c r="D941" s="291"/>
      <c r="E941" s="291"/>
      <c r="F941" s="17"/>
      <c r="G941" s="291"/>
      <c r="H941" s="17"/>
      <c r="I941" s="291"/>
      <c r="J941" s="163" t="e">
        <f t="shared" si="1256"/>
        <v>#DIV/0!</v>
      </c>
      <c r="K941" s="291"/>
      <c r="L941" s="163" t="e">
        <f t="shared" si="1257"/>
        <v>#DIV/0!</v>
      </c>
      <c r="M941" s="163" t="e">
        <f t="shared" si="1258"/>
        <v>#DIV/0!</v>
      </c>
      <c r="N941" s="291"/>
      <c r="O941" s="291">
        <f t="shared" si="1216"/>
        <v>0</v>
      </c>
      <c r="P941" s="163" t="e">
        <f t="shared" si="1208"/>
        <v>#DIV/0!</v>
      </c>
      <c r="Q941" s="17" t="e">
        <f>D941+H941-N941-#REF!</f>
        <v>#REF!</v>
      </c>
      <c r="R941" s="31">
        <f t="shared" si="1205"/>
        <v>0</v>
      </c>
      <c r="S941" s="394"/>
    </row>
    <row r="942" spans="1:19" s="57" customFormat="1" ht="93" x14ac:dyDescent="0.25">
      <c r="A942" s="338" t="s">
        <v>285</v>
      </c>
      <c r="B942" s="161" t="s">
        <v>206</v>
      </c>
      <c r="C942" s="226" t="s">
        <v>17</v>
      </c>
      <c r="D942" s="50">
        <f t="shared" ref="D942:I942" si="1260">SUM(D943:D947)</f>
        <v>0</v>
      </c>
      <c r="E942" s="50">
        <f t="shared" si="1260"/>
        <v>0</v>
      </c>
      <c r="F942" s="50">
        <f t="shared" si="1260"/>
        <v>0</v>
      </c>
      <c r="G942" s="50">
        <f t="shared" si="1260"/>
        <v>20843.310000000001</v>
      </c>
      <c r="H942" s="50">
        <f t="shared" si="1260"/>
        <v>20843.310000000001</v>
      </c>
      <c r="I942" s="50">
        <f t="shared" si="1260"/>
        <v>20843.07</v>
      </c>
      <c r="J942" s="162">
        <f>I942/H942</f>
        <v>1</v>
      </c>
      <c r="K942" s="50">
        <f>SUM(K943:K947)</f>
        <v>20843.07</v>
      </c>
      <c r="L942" s="162">
        <f>K942/H942</f>
        <v>1</v>
      </c>
      <c r="M942" s="220">
        <f>K942/I942</f>
        <v>1</v>
      </c>
      <c r="N942" s="50">
        <f>SUM(N943:N947)</f>
        <v>20843.07</v>
      </c>
      <c r="O942" s="50">
        <f t="shared" si="1216"/>
        <v>0.24</v>
      </c>
      <c r="P942" s="162">
        <f t="shared" si="1208"/>
        <v>1</v>
      </c>
      <c r="Q942" s="50" t="e">
        <f>D942+H942-N942-#REF!</f>
        <v>#REF!</v>
      </c>
      <c r="R942" s="346">
        <f t="shared" si="1205"/>
        <v>0</v>
      </c>
      <c r="S942" s="401" t="s">
        <v>388</v>
      </c>
    </row>
    <row r="943" spans="1:19" s="59" customFormat="1" ht="34.5" customHeight="1" x14ac:dyDescent="0.25">
      <c r="A943" s="340"/>
      <c r="B943" s="347" t="s">
        <v>10</v>
      </c>
      <c r="C943" s="273"/>
      <c r="D943" s="291"/>
      <c r="E943" s="291"/>
      <c r="F943" s="17"/>
      <c r="G943" s="291"/>
      <c r="H943" s="17"/>
      <c r="I943" s="291"/>
      <c r="J943" s="163" t="e">
        <f t="shared" ref="J943" si="1261">I943/H943</f>
        <v>#DIV/0!</v>
      </c>
      <c r="K943" s="291"/>
      <c r="L943" s="163" t="e">
        <f t="shared" ref="L943" si="1262">K943/H943</f>
        <v>#DIV/0!</v>
      </c>
      <c r="M943" s="163" t="e">
        <f t="shared" ref="M943" si="1263">K943/I943</f>
        <v>#DIV/0!</v>
      </c>
      <c r="N943" s="291"/>
      <c r="O943" s="291">
        <f t="shared" si="1216"/>
        <v>0</v>
      </c>
      <c r="P943" s="163" t="e">
        <f t="shared" si="1208"/>
        <v>#DIV/0!</v>
      </c>
      <c r="Q943" s="17" t="e">
        <f>D943+H943-N943-#REF!</f>
        <v>#REF!</v>
      </c>
      <c r="R943" s="31">
        <f t="shared" si="1205"/>
        <v>0</v>
      </c>
      <c r="S943" s="393"/>
    </row>
    <row r="944" spans="1:19" s="59" customFormat="1" ht="34.5" customHeight="1" x14ac:dyDescent="0.25">
      <c r="A944" s="340"/>
      <c r="B944" s="347" t="s">
        <v>8</v>
      </c>
      <c r="C944" s="273"/>
      <c r="D944" s="291"/>
      <c r="E944" s="291"/>
      <c r="F944" s="291">
        <f>D944-E944</f>
        <v>0</v>
      </c>
      <c r="G944" s="291">
        <v>18759</v>
      </c>
      <c r="H944" s="291">
        <v>18759</v>
      </c>
      <c r="I944" s="291">
        <v>18758.759999999998</v>
      </c>
      <c r="J944" s="208">
        <f>I944/H944</f>
        <v>1</v>
      </c>
      <c r="K944" s="291">
        <v>18758.759999999998</v>
      </c>
      <c r="L944" s="164">
        <f>K944/H944</f>
        <v>1</v>
      </c>
      <c r="M944" s="164">
        <f>K944/I944</f>
        <v>1</v>
      </c>
      <c r="N944" s="291">
        <v>18758.759999999998</v>
      </c>
      <c r="O944" s="291">
        <f t="shared" si="1216"/>
        <v>0.24</v>
      </c>
      <c r="P944" s="164">
        <f t="shared" si="1208"/>
        <v>1</v>
      </c>
      <c r="Q944" s="17" t="e">
        <f>D944+H944-N944-#REF!</f>
        <v>#REF!</v>
      </c>
      <c r="R944" s="290">
        <f t="shared" si="1205"/>
        <v>0</v>
      </c>
      <c r="S944" s="393"/>
    </row>
    <row r="945" spans="1:19" s="59" customFormat="1" ht="34.5" customHeight="1" x14ac:dyDescent="0.25">
      <c r="A945" s="340"/>
      <c r="B945" s="347" t="s">
        <v>22</v>
      </c>
      <c r="C945" s="273"/>
      <c r="D945" s="291"/>
      <c r="E945" s="291"/>
      <c r="F945" s="291"/>
      <c r="G945" s="291">
        <v>2084.31</v>
      </c>
      <c r="H945" s="291">
        <v>2084.31</v>
      </c>
      <c r="I945" s="291">
        <v>2084.31</v>
      </c>
      <c r="J945" s="164">
        <f t="shared" ref="J945:J947" si="1264">I945/H945</f>
        <v>1</v>
      </c>
      <c r="K945" s="291">
        <v>2084.31</v>
      </c>
      <c r="L945" s="164">
        <f t="shared" ref="L945:L947" si="1265">K945/H945</f>
        <v>1</v>
      </c>
      <c r="M945" s="164">
        <f t="shared" ref="M945:M947" si="1266">K945/I945</f>
        <v>1</v>
      </c>
      <c r="N945" s="291">
        <f t="shared" ref="N945:N946" si="1267">H945</f>
        <v>2084.31</v>
      </c>
      <c r="O945" s="291">
        <f t="shared" si="1216"/>
        <v>0</v>
      </c>
      <c r="P945" s="164">
        <f t="shared" si="1208"/>
        <v>1</v>
      </c>
      <c r="Q945" s="17" t="e">
        <f>D945+H945-N945-#REF!</f>
        <v>#REF!</v>
      </c>
      <c r="R945" s="290">
        <f t="shared" si="1205"/>
        <v>0</v>
      </c>
      <c r="S945" s="393"/>
    </row>
    <row r="946" spans="1:19" s="59" customFormat="1" ht="34.5" customHeight="1" x14ac:dyDescent="0.25">
      <c r="A946" s="340"/>
      <c r="B946" s="165" t="s">
        <v>24</v>
      </c>
      <c r="C946" s="295"/>
      <c r="D946" s="289"/>
      <c r="E946" s="289"/>
      <c r="F946" s="166"/>
      <c r="G946" s="289"/>
      <c r="H946" s="166"/>
      <c r="I946" s="289"/>
      <c r="J946" s="163" t="e">
        <f t="shared" si="1264"/>
        <v>#DIV/0!</v>
      </c>
      <c r="K946" s="289"/>
      <c r="L946" s="163" t="e">
        <f t="shared" si="1265"/>
        <v>#DIV/0!</v>
      </c>
      <c r="M946" s="163" t="e">
        <f t="shared" si="1266"/>
        <v>#DIV/0!</v>
      </c>
      <c r="N946" s="291">
        <f t="shared" si="1267"/>
        <v>0</v>
      </c>
      <c r="O946" s="289">
        <f t="shared" si="1216"/>
        <v>0</v>
      </c>
      <c r="P946" s="163" t="e">
        <f t="shared" si="1208"/>
        <v>#DIV/0!</v>
      </c>
      <c r="Q946" s="17" t="e">
        <f>D946+H946-N946-#REF!</f>
        <v>#REF!</v>
      </c>
      <c r="R946" s="348">
        <f t="shared" si="1205"/>
        <v>0</v>
      </c>
      <c r="S946" s="393"/>
    </row>
    <row r="947" spans="1:19" s="59" customFormat="1" ht="34.5" customHeight="1" collapsed="1" x14ac:dyDescent="0.25">
      <c r="A947" s="342"/>
      <c r="B947" s="347" t="s">
        <v>11</v>
      </c>
      <c r="C947" s="273"/>
      <c r="D947" s="291"/>
      <c r="E947" s="291"/>
      <c r="F947" s="17"/>
      <c r="G947" s="291"/>
      <c r="H947" s="17"/>
      <c r="I947" s="291"/>
      <c r="J947" s="163" t="e">
        <f t="shared" si="1264"/>
        <v>#DIV/0!</v>
      </c>
      <c r="K947" s="291"/>
      <c r="L947" s="163" t="e">
        <f t="shared" si="1265"/>
        <v>#DIV/0!</v>
      </c>
      <c r="M947" s="163" t="e">
        <f t="shared" si="1266"/>
        <v>#DIV/0!</v>
      </c>
      <c r="N947" s="291"/>
      <c r="O947" s="291">
        <f t="shared" si="1216"/>
        <v>0</v>
      </c>
      <c r="P947" s="163" t="e">
        <f t="shared" si="1208"/>
        <v>#DIV/0!</v>
      </c>
      <c r="Q947" s="17" t="e">
        <f>D947+H947-N947-#REF!</f>
        <v>#REF!</v>
      </c>
      <c r="R947" s="31">
        <f t="shared" si="1205"/>
        <v>0</v>
      </c>
      <c r="S947" s="394"/>
    </row>
    <row r="948" spans="1:19" s="57" customFormat="1" ht="42" customHeight="1" x14ac:dyDescent="0.25">
      <c r="A948" s="338" t="s">
        <v>286</v>
      </c>
      <c r="B948" s="161" t="s">
        <v>207</v>
      </c>
      <c r="C948" s="226" t="s">
        <v>17</v>
      </c>
      <c r="D948" s="50">
        <f t="shared" ref="D948:I948" si="1268">SUM(D949:D953)</f>
        <v>0</v>
      </c>
      <c r="E948" s="50">
        <f t="shared" si="1268"/>
        <v>0</v>
      </c>
      <c r="F948" s="50">
        <f t="shared" si="1268"/>
        <v>0</v>
      </c>
      <c r="G948" s="50">
        <f t="shared" si="1268"/>
        <v>3357.1</v>
      </c>
      <c r="H948" s="50">
        <f t="shared" si="1268"/>
        <v>3357.1</v>
      </c>
      <c r="I948" s="235">
        <f t="shared" si="1268"/>
        <v>2880.01</v>
      </c>
      <c r="J948" s="162">
        <f>I948/H948</f>
        <v>0.86</v>
      </c>
      <c r="K948" s="50">
        <f>SUM(K949:K953)</f>
        <v>2880.01</v>
      </c>
      <c r="L948" s="162">
        <f>K948/H948</f>
        <v>0.86</v>
      </c>
      <c r="M948" s="220">
        <f>K948/I948</f>
        <v>1</v>
      </c>
      <c r="N948" s="50">
        <f>SUM(N949:N953)</f>
        <v>3357.1</v>
      </c>
      <c r="O948" s="50">
        <f t="shared" si="1216"/>
        <v>0</v>
      </c>
      <c r="P948" s="162">
        <f t="shared" si="1208"/>
        <v>1</v>
      </c>
      <c r="Q948" s="50" t="e">
        <f>D948+H948-N948-#REF!</f>
        <v>#REF!</v>
      </c>
      <c r="R948" s="346">
        <f t="shared" si="1205"/>
        <v>0</v>
      </c>
      <c r="S948" s="401" t="s">
        <v>364</v>
      </c>
    </row>
    <row r="949" spans="1:19" s="59" customFormat="1" x14ac:dyDescent="0.25">
      <c r="A949" s="340"/>
      <c r="B949" s="347" t="s">
        <v>10</v>
      </c>
      <c r="C949" s="273"/>
      <c r="D949" s="291"/>
      <c r="E949" s="291"/>
      <c r="F949" s="17"/>
      <c r="G949" s="291"/>
      <c r="H949" s="17"/>
      <c r="I949" s="291"/>
      <c r="J949" s="163" t="e">
        <f t="shared" ref="J949" si="1269">I949/H949</f>
        <v>#DIV/0!</v>
      </c>
      <c r="K949" s="291"/>
      <c r="L949" s="163" t="e">
        <f t="shared" ref="L949" si="1270">K949/H949</f>
        <v>#DIV/0!</v>
      </c>
      <c r="M949" s="163" t="e">
        <f t="shared" ref="M949" si="1271">K949/I949</f>
        <v>#DIV/0!</v>
      </c>
      <c r="N949" s="291"/>
      <c r="O949" s="291">
        <f t="shared" si="1216"/>
        <v>0</v>
      </c>
      <c r="P949" s="163" t="e">
        <f t="shared" si="1208"/>
        <v>#DIV/0!</v>
      </c>
      <c r="Q949" s="17" t="e">
        <f>D949+H949-N949-#REF!</f>
        <v>#REF!</v>
      </c>
      <c r="R949" s="31">
        <f t="shared" si="1205"/>
        <v>0</v>
      </c>
      <c r="S949" s="393"/>
    </row>
    <row r="950" spans="1:19" s="59" customFormat="1" x14ac:dyDescent="0.25">
      <c r="A950" s="340"/>
      <c r="B950" s="347" t="s">
        <v>8</v>
      </c>
      <c r="C950" s="273"/>
      <c r="D950" s="291"/>
      <c r="E950" s="291"/>
      <c r="F950" s="291">
        <f>D950-E950</f>
        <v>0</v>
      </c>
      <c r="G950" s="291"/>
      <c r="H950" s="291"/>
      <c r="I950" s="291"/>
      <c r="J950" s="163" t="e">
        <f>I950/H950</f>
        <v>#DIV/0!</v>
      </c>
      <c r="K950" s="291"/>
      <c r="L950" s="163" t="e">
        <f>K950/H950</f>
        <v>#DIV/0!</v>
      </c>
      <c r="M950" s="163" t="e">
        <f>K950/I950</f>
        <v>#DIV/0!</v>
      </c>
      <c r="N950" s="291">
        <f>H950</f>
        <v>0</v>
      </c>
      <c r="O950" s="291">
        <f t="shared" si="1216"/>
        <v>0</v>
      </c>
      <c r="P950" s="163" t="e">
        <f t="shared" si="1208"/>
        <v>#DIV/0!</v>
      </c>
      <c r="Q950" s="17" t="e">
        <f>D950+H950-N950-#REF!</f>
        <v>#REF!</v>
      </c>
      <c r="R950" s="290">
        <f t="shared" si="1205"/>
        <v>0</v>
      </c>
      <c r="S950" s="393"/>
    </row>
    <row r="951" spans="1:19" s="59" customFormat="1" x14ac:dyDescent="0.25">
      <c r="A951" s="340"/>
      <c r="B951" s="347" t="s">
        <v>22</v>
      </c>
      <c r="C951" s="273"/>
      <c r="D951" s="291"/>
      <c r="E951" s="291"/>
      <c r="F951" s="291"/>
      <c r="G951" s="291">
        <v>3357.1</v>
      </c>
      <c r="H951" s="291">
        <v>3357.1</v>
      </c>
      <c r="I951" s="291">
        <v>2880.01</v>
      </c>
      <c r="J951" s="164">
        <f t="shared" ref="J951:J953" si="1272">I951/H951</f>
        <v>0.86</v>
      </c>
      <c r="K951" s="291">
        <v>2880.01</v>
      </c>
      <c r="L951" s="164">
        <f t="shared" ref="L951:L953" si="1273">K951/H951</f>
        <v>0.86</v>
      </c>
      <c r="M951" s="164">
        <f t="shared" ref="M951:M953" si="1274">K951/I951</f>
        <v>1</v>
      </c>
      <c r="N951" s="291">
        <f t="shared" ref="N951:N952" si="1275">H951</f>
        <v>3357.1</v>
      </c>
      <c r="O951" s="291">
        <f t="shared" si="1216"/>
        <v>0</v>
      </c>
      <c r="P951" s="164">
        <f t="shared" si="1208"/>
        <v>1</v>
      </c>
      <c r="Q951" s="17" t="e">
        <f>D951+H951-N951-#REF!</f>
        <v>#REF!</v>
      </c>
      <c r="R951" s="290">
        <f t="shared" si="1205"/>
        <v>0</v>
      </c>
      <c r="S951" s="393"/>
    </row>
    <row r="952" spans="1:19" s="59" customFormat="1" x14ac:dyDescent="0.25">
      <c r="A952" s="340"/>
      <c r="B952" s="165" t="s">
        <v>24</v>
      </c>
      <c r="C952" s="295"/>
      <c r="D952" s="289"/>
      <c r="E952" s="289"/>
      <c r="F952" s="166"/>
      <c r="G952" s="289"/>
      <c r="H952" s="166"/>
      <c r="I952" s="289"/>
      <c r="J952" s="163" t="e">
        <f t="shared" si="1272"/>
        <v>#DIV/0!</v>
      </c>
      <c r="K952" s="289"/>
      <c r="L952" s="163" t="e">
        <f t="shared" si="1273"/>
        <v>#DIV/0!</v>
      </c>
      <c r="M952" s="163" t="e">
        <f t="shared" si="1274"/>
        <v>#DIV/0!</v>
      </c>
      <c r="N952" s="291">
        <f t="shared" si="1275"/>
        <v>0</v>
      </c>
      <c r="O952" s="289">
        <f t="shared" si="1216"/>
        <v>0</v>
      </c>
      <c r="P952" s="163" t="e">
        <f t="shared" si="1208"/>
        <v>#DIV/0!</v>
      </c>
      <c r="Q952" s="17" t="e">
        <f>D952+H952-N952-#REF!</f>
        <v>#REF!</v>
      </c>
      <c r="R952" s="348">
        <f t="shared" si="1205"/>
        <v>0</v>
      </c>
      <c r="S952" s="393"/>
    </row>
    <row r="953" spans="1:19" s="59" customFormat="1" collapsed="1" x14ac:dyDescent="0.25">
      <c r="A953" s="342"/>
      <c r="B953" s="347" t="s">
        <v>11</v>
      </c>
      <c r="C953" s="273"/>
      <c r="D953" s="291"/>
      <c r="E953" s="291"/>
      <c r="F953" s="17"/>
      <c r="G953" s="291"/>
      <c r="H953" s="17"/>
      <c r="I953" s="291"/>
      <c r="J953" s="163" t="e">
        <f t="shared" si="1272"/>
        <v>#DIV/0!</v>
      </c>
      <c r="K953" s="291"/>
      <c r="L953" s="163" t="e">
        <f t="shared" si="1273"/>
        <v>#DIV/0!</v>
      </c>
      <c r="M953" s="163" t="e">
        <f t="shared" si="1274"/>
        <v>#DIV/0!</v>
      </c>
      <c r="N953" s="291"/>
      <c r="O953" s="291">
        <f t="shared" si="1216"/>
        <v>0</v>
      </c>
      <c r="P953" s="163" t="e">
        <f t="shared" si="1208"/>
        <v>#DIV/0!</v>
      </c>
      <c r="Q953" s="17" t="e">
        <f>D953+H953-N953-#REF!</f>
        <v>#REF!</v>
      </c>
      <c r="R953" s="31">
        <f t="shared" si="1205"/>
        <v>0</v>
      </c>
      <c r="S953" s="394"/>
    </row>
    <row r="954" spans="1:19" s="57" customFormat="1" ht="96" customHeight="1" x14ac:dyDescent="0.25">
      <c r="A954" s="338" t="s">
        <v>287</v>
      </c>
      <c r="B954" s="161" t="s">
        <v>208</v>
      </c>
      <c r="C954" s="226" t="s">
        <v>17</v>
      </c>
      <c r="D954" s="50">
        <f t="shared" ref="D954:I954" si="1276">SUM(D955:D959)</f>
        <v>0</v>
      </c>
      <c r="E954" s="50">
        <f t="shared" si="1276"/>
        <v>0</v>
      </c>
      <c r="F954" s="50">
        <f t="shared" si="1276"/>
        <v>0</v>
      </c>
      <c r="G954" s="50">
        <f t="shared" si="1276"/>
        <v>1672.6</v>
      </c>
      <c r="H954" s="50">
        <f t="shared" si="1276"/>
        <v>1672.6</v>
      </c>
      <c r="I954" s="235">
        <f t="shared" si="1276"/>
        <v>1086.69</v>
      </c>
      <c r="J954" s="162">
        <f>I954/H954</f>
        <v>0.65</v>
      </c>
      <c r="K954" s="50">
        <f>SUM(K955:K959)</f>
        <v>1086.69</v>
      </c>
      <c r="L954" s="162">
        <f>K954/H954</f>
        <v>0.65</v>
      </c>
      <c r="M954" s="220">
        <f>K954/I954</f>
        <v>1</v>
      </c>
      <c r="N954" s="50">
        <f>SUM(N955:N959)</f>
        <v>1299.3699999999999</v>
      </c>
      <c r="O954" s="50">
        <f t="shared" si="1216"/>
        <v>373.23</v>
      </c>
      <c r="P954" s="162">
        <f t="shared" si="1208"/>
        <v>0.78</v>
      </c>
      <c r="Q954" s="50" t="e">
        <f>D954+H954-N954-#REF!</f>
        <v>#REF!</v>
      </c>
      <c r="R954" s="346">
        <f t="shared" si="1205"/>
        <v>0</v>
      </c>
      <c r="S954" s="401" t="s">
        <v>398</v>
      </c>
    </row>
    <row r="955" spans="1:19" s="59" customFormat="1" x14ac:dyDescent="0.25">
      <c r="A955" s="340"/>
      <c r="B955" s="347" t="s">
        <v>10</v>
      </c>
      <c r="C955" s="273"/>
      <c r="D955" s="291"/>
      <c r="E955" s="291"/>
      <c r="F955" s="17"/>
      <c r="G955" s="291"/>
      <c r="H955" s="17"/>
      <c r="I955" s="291"/>
      <c r="J955" s="163" t="e">
        <f t="shared" ref="J955" si="1277">I955/H955</f>
        <v>#DIV/0!</v>
      </c>
      <c r="K955" s="291"/>
      <c r="L955" s="163" t="e">
        <f t="shared" ref="L955" si="1278">K955/H955</f>
        <v>#DIV/0!</v>
      </c>
      <c r="M955" s="163" t="e">
        <f t="shared" ref="M955" si="1279">K955/I955</f>
        <v>#DIV/0!</v>
      </c>
      <c r="N955" s="291"/>
      <c r="O955" s="291">
        <f t="shared" si="1216"/>
        <v>0</v>
      </c>
      <c r="P955" s="163" t="e">
        <f t="shared" si="1208"/>
        <v>#DIV/0!</v>
      </c>
      <c r="Q955" s="17" t="e">
        <f>D955+H955-N955-#REF!</f>
        <v>#REF!</v>
      </c>
      <c r="R955" s="31">
        <f t="shared" si="1205"/>
        <v>0</v>
      </c>
      <c r="S955" s="393"/>
    </row>
    <row r="956" spans="1:19" s="59" customFormat="1" x14ac:dyDescent="0.25">
      <c r="A956" s="340"/>
      <c r="B956" s="347" t="s">
        <v>8</v>
      </c>
      <c r="C956" s="273"/>
      <c r="D956" s="291"/>
      <c r="E956" s="291"/>
      <c r="F956" s="291">
        <f>D956-E956</f>
        <v>0</v>
      </c>
      <c r="G956" s="291"/>
      <c r="H956" s="291"/>
      <c r="I956" s="291"/>
      <c r="J956" s="163" t="e">
        <f>I956/H956</f>
        <v>#DIV/0!</v>
      </c>
      <c r="K956" s="291"/>
      <c r="L956" s="163" t="e">
        <f>K956/H956</f>
        <v>#DIV/0!</v>
      </c>
      <c r="M956" s="163" t="e">
        <f>K956/I956</f>
        <v>#DIV/0!</v>
      </c>
      <c r="N956" s="291">
        <f>H956</f>
        <v>0</v>
      </c>
      <c r="O956" s="291">
        <f t="shared" si="1216"/>
        <v>0</v>
      </c>
      <c r="P956" s="163" t="e">
        <f t="shared" si="1208"/>
        <v>#DIV/0!</v>
      </c>
      <c r="Q956" s="17" t="e">
        <f>D956+H956-N956-#REF!</f>
        <v>#REF!</v>
      </c>
      <c r="R956" s="290">
        <f t="shared" si="1205"/>
        <v>0</v>
      </c>
      <c r="S956" s="393"/>
    </row>
    <row r="957" spans="1:19" s="59" customFormat="1" ht="32.25" customHeight="1" x14ac:dyDescent="0.25">
      <c r="A957" s="340"/>
      <c r="B957" s="347" t="s">
        <v>22</v>
      </c>
      <c r="C957" s="273"/>
      <c r="D957" s="291"/>
      <c r="E957" s="291"/>
      <c r="F957" s="291"/>
      <c r="G957" s="291">
        <v>1672.6</v>
      </c>
      <c r="H957" s="291">
        <v>1672.6</v>
      </c>
      <c r="I957" s="291">
        <v>1086.69</v>
      </c>
      <c r="J957" s="164">
        <f t="shared" ref="J957:J959" si="1280">I957/H957</f>
        <v>0.65</v>
      </c>
      <c r="K957" s="291">
        <v>1086.69</v>
      </c>
      <c r="L957" s="164">
        <f t="shared" ref="L957:L959" si="1281">K957/H957</f>
        <v>0.65</v>
      </c>
      <c r="M957" s="164">
        <f t="shared" ref="M957:M959" si="1282">K957/I957</f>
        <v>1</v>
      </c>
      <c r="N957" s="291">
        <v>1299.3699999999999</v>
      </c>
      <c r="O957" s="291">
        <f t="shared" si="1216"/>
        <v>373.23</v>
      </c>
      <c r="P957" s="164">
        <f t="shared" si="1208"/>
        <v>0.78</v>
      </c>
      <c r="Q957" s="17" t="e">
        <f>D957+H957-N957-#REF!</f>
        <v>#REF!</v>
      </c>
      <c r="R957" s="290">
        <f t="shared" si="1205"/>
        <v>0</v>
      </c>
      <c r="S957" s="393"/>
    </row>
    <row r="958" spans="1:19" s="59" customFormat="1" x14ac:dyDescent="0.25">
      <c r="A958" s="340"/>
      <c r="B958" s="165" t="s">
        <v>24</v>
      </c>
      <c r="C958" s="295"/>
      <c r="D958" s="289"/>
      <c r="E958" s="289"/>
      <c r="F958" s="166"/>
      <c r="G958" s="289"/>
      <c r="H958" s="166"/>
      <c r="I958" s="289"/>
      <c r="J958" s="163" t="e">
        <f t="shared" si="1280"/>
        <v>#DIV/0!</v>
      </c>
      <c r="K958" s="289"/>
      <c r="L958" s="163" t="e">
        <f t="shared" si="1281"/>
        <v>#DIV/0!</v>
      </c>
      <c r="M958" s="163" t="e">
        <f t="shared" si="1282"/>
        <v>#DIV/0!</v>
      </c>
      <c r="N958" s="291">
        <f t="shared" ref="N958" si="1283">H958</f>
        <v>0</v>
      </c>
      <c r="O958" s="289">
        <f t="shared" si="1216"/>
        <v>0</v>
      </c>
      <c r="P958" s="163" t="e">
        <f t="shared" si="1208"/>
        <v>#DIV/0!</v>
      </c>
      <c r="Q958" s="17" t="e">
        <f>D958+H958-N958-#REF!</f>
        <v>#REF!</v>
      </c>
      <c r="R958" s="348">
        <f t="shared" si="1205"/>
        <v>0</v>
      </c>
      <c r="S958" s="393"/>
    </row>
    <row r="959" spans="1:19" s="59" customFormat="1" ht="32.25" customHeight="1" collapsed="1" x14ac:dyDescent="0.25">
      <c r="A959" s="342"/>
      <c r="B959" s="347" t="s">
        <v>11</v>
      </c>
      <c r="C959" s="273"/>
      <c r="D959" s="291"/>
      <c r="E959" s="291"/>
      <c r="F959" s="17"/>
      <c r="G959" s="291"/>
      <c r="H959" s="17"/>
      <c r="I959" s="291"/>
      <c r="J959" s="163" t="e">
        <f t="shared" si="1280"/>
        <v>#DIV/0!</v>
      </c>
      <c r="K959" s="291"/>
      <c r="L959" s="163" t="e">
        <f t="shared" si="1281"/>
        <v>#DIV/0!</v>
      </c>
      <c r="M959" s="163" t="e">
        <f t="shared" si="1282"/>
        <v>#DIV/0!</v>
      </c>
      <c r="N959" s="291"/>
      <c r="O959" s="291">
        <f t="shared" si="1216"/>
        <v>0</v>
      </c>
      <c r="P959" s="163" t="e">
        <f t="shared" si="1208"/>
        <v>#DIV/0!</v>
      </c>
      <c r="Q959" s="17" t="e">
        <f>D959+H959-N959-#REF!</f>
        <v>#REF!</v>
      </c>
      <c r="R959" s="31">
        <f t="shared" si="1205"/>
        <v>0</v>
      </c>
      <c r="S959" s="394"/>
    </row>
    <row r="960" spans="1:19" s="61" customFormat="1" ht="87" customHeight="1" x14ac:dyDescent="0.25">
      <c r="A960" s="232" t="s">
        <v>288</v>
      </c>
      <c r="B960" s="214" t="s">
        <v>209</v>
      </c>
      <c r="C960" s="158" t="s">
        <v>2</v>
      </c>
      <c r="D960" s="62">
        <f t="shared" ref="D960:I960" si="1284">SUM(D961:D965)</f>
        <v>0</v>
      </c>
      <c r="E960" s="62">
        <f t="shared" si="1284"/>
        <v>0</v>
      </c>
      <c r="F960" s="62">
        <f t="shared" si="1284"/>
        <v>0</v>
      </c>
      <c r="G960" s="62">
        <f t="shared" si="1284"/>
        <v>40936.75</v>
      </c>
      <c r="H960" s="62">
        <f t="shared" si="1284"/>
        <v>40936.75</v>
      </c>
      <c r="I960" s="215">
        <f t="shared" si="1284"/>
        <v>30074.85</v>
      </c>
      <c r="J960" s="376">
        <f>I960/H960</f>
        <v>0.73499999999999999</v>
      </c>
      <c r="K960" s="62">
        <f>SUM(K961:K965)</f>
        <v>13407.67</v>
      </c>
      <c r="L960" s="376">
        <f>K960/H960</f>
        <v>0.32800000000000001</v>
      </c>
      <c r="M960" s="159">
        <f>K960/I960</f>
        <v>0.45</v>
      </c>
      <c r="N960" s="62">
        <f t="shared" ref="N960" si="1285">SUM(N961:N965)</f>
        <v>40518.35</v>
      </c>
      <c r="O960" s="62">
        <f t="shared" ref="O960:O989" si="1286">H960-N960</f>
        <v>418.4</v>
      </c>
      <c r="P960" s="159">
        <f t="shared" ref="P960:P989" si="1287">N960/H960</f>
        <v>0.99</v>
      </c>
      <c r="Q960" s="62" t="e">
        <f>D960+H960-N960-#REF!</f>
        <v>#REF!</v>
      </c>
      <c r="R960" s="160">
        <f t="shared" ref="R960:R989" si="1288">I960-K960</f>
        <v>16667.18</v>
      </c>
      <c r="S960" s="395"/>
    </row>
    <row r="961" spans="1:19" s="46" customFormat="1" ht="29.25" customHeight="1" x14ac:dyDescent="0.25">
      <c r="A961" s="249"/>
      <c r="B961" s="233" t="s">
        <v>10</v>
      </c>
      <c r="C961" s="223"/>
      <c r="D961" s="51"/>
      <c r="E961" s="51"/>
      <c r="F961" s="51"/>
      <c r="G961" s="51">
        <f t="shared" ref="G961:I965" si="1289">G985+G967+G973+G979</f>
        <v>18212.07</v>
      </c>
      <c r="H961" s="51">
        <f t="shared" si="1289"/>
        <v>18212.07</v>
      </c>
      <c r="I961" s="51">
        <f t="shared" si="1289"/>
        <v>17209.57</v>
      </c>
      <c r="J961" s="164">
        <f t="shared" ref="J961" si="1290">I961/H961</f>
        <v>0.94</v>
      </c>
      <c r="K961" s="51">
        <f t="shared" ref="K961:K965" si="1291">K985+K967+K973+K979</f>
        <v>2252.4899999999998</v>
      </c>
      <c r="L961" s="164">
        <f t="shared" ref="L961" si="1292">K961/H961</f>
        <v>0.12</v>
      </c>
      <c r="M961" s="164">
        <f t="shared" ref="M961" si="1293">K961/I961</f>
        <v>0.13</v>
      </c>
      <c r="N961" s="51">
        <f t="shared" ref="N961" si="1294">N985+N967+N973+N979</f>
        <v>18212.07</v>
      </c>
      <c r="O961" s="51">
        <f t="shared" si="1286"/>
        <v>0</v>
      </c>
      <c r="P961" s="164">
        <f t="shared" si="1287"/>
        <v>1</v>
      </c>
      <c r="Q961" s="51" t="e">
        <f>D961+H961-N961-#REF!</f>
        <v>#REF!</v>
      </c>
      <c r="R961" s="53">
        <f t="shared" si="1288"/>
        <v>14957.08</v>
      </c>
      <c r="S961" s="396"/>
    </row>
    <row r="962" spans="1:19" s="46" customFormat="1" x14ac:dyDescent="0.25">
      <c r="A962" s="249"/>
      <c r="B962" s="233" t="s">
        <v>8</v>
      </c>
      <c r="C962" s="223"/>
      <c r="D962" s="51"/>
      <c r="E962" s="51"/>
      <c r="F962" s="51">
        <f>D962-E962</f>
        <v>0</v>
      </c>
      <c r="G962" s="51">
        <f t="shared" si="1289"/>
        <v>21207.64</v>
      </c>
      <c r="H962" s="51">
        <f t="shared" si="1289"/>
        <v>21207.64</v>
      </c>
      <c r="I962" s="51">
        <f t="shared" si="1289"/>
        <v>12268.34</v>
      </c>
      <c r="J962" s="218">
        <f>I962/H962</f>
        <v>0.57999999999999996</v>
      </c>
      <c r="K962" s="51">
        <f t="shared" si="1291"/>
        <v>10558.24</v>
      </c>
      <c r="L962" s="218">
        <f>K962/H962</f>
        <v>0.5</v>
      </c>
      <c r="M962" s="164">
        <f>K962/I962</f>
        <v>0.86</v>
      </c>
      <c r="N962" s="51">
        <f t="shared" ref="N962" si="1295">N986+N968+N974+N980</f>
        <v>20789.240000000002</v>
      </c>
      <c r="O962" s="51">
        <f>H962-N962</f>
        <v>418.4</v>
      </c>
      <c r="P962" s="218">
        <f t="shared" si="1287"/>
        <v>0.98</v>
      </c>
      <c r="Q962" s="51" t="e">
        <f>D962+H962-N962-#REF!</f>
        <v>#REF!</v>
      </c>
      <c r="R962" s="53">
        <f t="shared" si="1288"/>
        <v>1710.1</v>
      </c>
      <c r="S962" s="396"/>
    </row>
    <row r="963" spans="1:19" s="46" customFormat="1" x14ac:dyDescent="0.25">
      <c r="A963" s="249"/>
      <c r="B963" s="233" t="s">
        <v>22</v>
      </c>
      <c r="C963" s="223"/>
      <c r="D963" s="51"/>
      <c r="E963" s="51"/>
      <c r="F963" s="51"/>
      <c r="G963" s="51">
        <f t="shared" si="1289"/>
        <v>1517.04</v>
      </c>
      <c r="H963" s="51">
        <f t="shared" si="1289"/>
        <v>1517.04</v>
      </c>
      <c r="I963" s="51">
        <f t="shared" si="1289"/>
        <v>596.94000000000005</v>
      </c>
      <c r="J963" s="218">
        <f t="shared" ref="J963:J965" si="1296">I963/H963</f>
        <v>0.39</v>
      </c>
      <c r="K963" s="51">
        <f t="shared" si="1291"/>
        <v>596.94000000000005</v>
      </c>
      <c r="L963" s="218">
        <f t="shared" ref="L963:L965" si="1297">K963/H963</f>
        <v>0.39</v>
      </c>
      <c r="M963" s="164">
        <f t="shared" ref="M963:M965" si="1298">K963/I963</f>
        <v>1</v>
      </c>
      <c r="N963" s="51">
        <f t="shared" ref="N963" si="1299">N987+N969+N975+N981</f>
        <v>1517.04</v>
      </c>
      <c r="O963" s="51">
        <f t="shared" si="1286"/>
        <v>0</v>
      </c>
      <c r="P963" s="218">
        <f t="shared" si="1287"/>
        <v>1</v>
      </c>
      <c r="Q963" s="51" t="e">
        <f>D963+H963-N963-#REF!</f>
        <v>#REF!</v>
      </c>
      <c r="R963" s="53">
        <f t="shared" si="1288"/>
        <v>0</v>
      </c>
      <c r="S963" s="396"/>
    </row>
    <row r="964" spans="1:19" s="46" customFormat="1" x14ac:dyDescent="0.25">
      <c r="A964" s="249"/>
      <c r="B964" s="234" t="s">
        <v>24</v>
      </c>
      <c r="C964" s="286"/>
      <c r="D964" s="216"/>
      <c r="E964" s="216"/>
      <c r="F964" s="216"/>
      <c r="G964" s="51">
        <f t="shared" si="1289"/>
        <v>0</v>
      </c>
      <c r="H964" s="51">
        <f t="shared" si="1289"/>
        <v>0</v>
      </c>
      <c r="I964" s="51">
        <f t="shared" si="1289"/>
        <v>0</v>
      </c>
      <c r="J964" s="163" t="e">
        <f t="shared" si="1296"/>
        <v>#DIV/0!</v>
      </c>
      <c r="K964" s="51">
        <f t="shared" si="1291"/>
        <v>0</v>
      </c>
      <c r="L964" s="163" t="e">
        <f t="shared" si="1297"/>
        <v>#DIV/0!</v>
      </c>
      <c r="M964" s="163" t="e">
        <f t="shared" si="1298"/>
        <v>#DIV/0!</v>
      </c>
      <c r="N964" s="51">
        <f t="shared" ref="N964" si="1300">N988+N970+N976+N982</f>
        <v>0</v>
      </c>
      <c r="O964" s="51">
        <f t="shared" si="1286"/>
        <v>0</v>
      </c>
      <c r="P964" s="164"/>
      <c r="Q964" s="51" t="e">
        <f>D964+H964-N964-#REF!</f>
        <v>#REF!</v>
      </c>
      <c r="R964" s="63">
        <f t="shared" si="1288"/>
        <v>0</v>
      </c>
      <c r="S964" s="396"/>
    </row>
    <row r="965" spans="1:19" s="46" customFormat="1" collapsed="1" x14ac:dyDescent="0.25">
      <c r="A965" s="250"/>
      <c r="B965" s="233" t="s">
        <v>11</v>
      </c>
      <c r="C965" s="223"/>
      <c r="D965" s="51"/>
      <c r="E965" s="51"/>
      <c r="F965" s="51"/>
      <c r="G965" s="51">
        <f t="shared" si="1289"/>
        <v>0</v>
      </c>
      <c r="H965" s="51">
        <f t="shared" si="1289"/>
        <v>0</v>
      </c>
      <c r="I965" s="51">
        <f t="shared" si="1289"/>
        <v>0</v>
      </c>
      <c r="J965" s="163" t="e">
        <f t="shared" si="1296"/>
        <v>#DIV/0!</v>
      </c>
      <c r="K965" s="51">
        <f t="shared" si="1291"/>
        <v>0</v>
      </c>
      <c r="L965" s="163" t="e">
        <f t="shared" si="1297"/>
        <v>#DIV/0!</v>
      </c>
      <c r="M965" s="163" t="e">
        <f t="shared" si="1298"/>
        <v>#DIV/0!</v>
      </c>
      <c r="N965" s="51">
        <f t="shared" ref="N965" si="1301">N989+N971+N977+N983</f>
        <v>0</v>
      </c>
      <c r="O965" s="51">
        <f t="shared" si="1286"/>
        <v>0</v>
      </c>
      <c r="P965" s="163" t="e">
        <f t="shared" si="1287"/>
        <v>#DIV/0!</v>
      </c>
      <c r="Q965" s="51" t="e">
        <f>D965+H965-N965-#REF!</f>
        <v>#REF!</v>
      </c>
      <c r="R965" s="53">
        <f t="shared" si="1288"/>
        <v>0</v>
      </c>
      <c r="S965" s="397"/>
    </row>
    <row r="966" spans="1:19" s="57" customFormat="1" ht="127.5" customHeight="1" x14ac:dyDescent="0.25">
      <c r="A966" s="338" t="s">
        <v>289</v>
      </c>
      <c r="B966" s="161" t="s">
        <v>210</v>
      </c>
      <c r="C966" s="226" t="s">
        <v>17</v>
      </c>
      <c r="D966" s="50">
        <f t="shared" ref="D966:I966" si="1302">SUM(D967:D971)</f>
        <v>0</v>
      </c>
      <c r="E966" s="50">
        <f t="shared" si="1302"/>
        <v>0</v>
      </c>
      <c r="F966" s="50">
        <f t="shared" si="1302"/>
        <v>0</v>
      </c>
      <c r="G966" s="50">
        <f t="shared" si="1302"/>
        <v>23400.36</v>
      </c>
      <c r="H966" s="50">
        <f t="shared" si="1302"/>
        <v>23400.36</v>
      </c>
      <c r="I966" s="50">
        <f t="shared" si="1302"/>
        <v>13136.86</v>
      </c>
      <c r="J966" s="162">
        <f>I966/H966</f>
        <v>0.56000000000000005</v>
      </c>
      <c r="K966" s="50">
        <f>SUM(K967:K971)</f>
        <v>11538.76</v>
      </c>
      <c r="L966" s="162">
        <f>K966/H966</f>
        <v>0.49</v>
      </c>
      <c r="M966" s="220">
        <f>K966/I966</f>
        <v>0.88</v>
      </c>
      <c r="N966" s="50">
        <f>SUM(N967:N971)</f>
        <v>23400.36</v>
      </c>
      <c r="O966" s="50">
        <f t="shared" si="1286"/>
        <v>0</v>
      </c>
      <c r="P966" s="162">
        <f t="shared" si="1287"/>
        <v>1</v>
      </c>
      <c r="Q966" s="50" t="e">
        <f>D966+H966-N966-#REF!</f>
        <v>#REF!</v>
      </c>
      <c r="R966" s="346">
        <f t="shared" si="1288"/>
        <v>1598.1</v>
      </c>
      <c r="S966" s="401" t="s">
        <v>389</v>
      </c>
    </row>
    <row r="967" spans="1:19" s="59" customFormat="1" ht="90.75" customHeight="1" x14ac:dyDescent="0.25">
      <c r="A967" s="340"/>
      <c r="B967" s="347" t="s">
        <v>10</v>
      </c>
      <c r="C967" s="273"/>
      <c r="D967" s="291"/>
      <c r="E967" s="291"/>
      <c r="F967" s="17"/>
      <c r="G967" s="291">
        <f>691.58+1002.5</f>
        <v>1694.08</v>
      </c>
      <c r="H967" s="291">
        <f>691.58+1002.5</f>
        <v>1694.08</v>
      </c>
      <c r="I967" s="291">
        <v>691.58</v>
      </c>
      <c r="J967" s="164">
        <f t="shared" ref="J967" si="1303">I967/H967</f>
        <v>0.41</v>
      </c>
      <c r="K967" s="291">
        <f>603.58+0</f>
        <v>603.58000000000004</v>
      </c>
      <c r="L967" s="164">
        <f t="shared" ref="L967" si="1304">K967/H967</f>
        <v>0.36</v>
      </c>
      <c r="M967" s="164">
        <f t="shared" ref="M967" si="1305">K967/I967</f>
        <v>0.87</v>
      </c>
      <c r="N967" s="291">
        <f>H967</f>
        <v>1694.08</v>
      </c>
      <c r="O967" s="291">
        <f t="shared" si="1286"/>
        <v>0</v>
      </c>
      <c r="P967" s="164">
        <f t="shared" si="1287"/>
        <v>1</v>
      </c>
      <c r="Q967" s="17" t="e">
        <f>D967+H967-N967-#REF!</f>
        <v>#REF!</v>
      </c>
      <c r="R967" s="31">
        <f t="shared" si="1288"/>
        <v>88</v>
      </c>
      <c r="S967" s="393"/>
    </row>
    <row r="968" spans="1:19" s="59" customFormat="1" ht="90.75" customHeight="1" x14ac:dyDescent="0.25">
      <c r="A968" s="340"/>
      <c r="B968" s="347" t="s">
        <v>8</v>
      </c>
      <c r="C968" s="273"/>
      <c r="D968" s="291"/>
      <c r="E968" s="291"/>
      <c r="F968" s="291">
        <f>D968-E968</f>
        <v>0</v>
      </c>
      <c r="G968" s="291">
        <f>11868.34+8520.9</f>
        <v>20389.240000000002</v>
      </c>
      <c r="H968" s="291">
        <f>11868.34+8520.9</f>
        <v>20389.240000000002</v>
      </c>
      <c r="I968" s="291">
        <v>11868.34</v>
      </c>
      <c r="J968" s="164">
        <f>I968/H968</f>
        <v>0.57999999999999996</v>
      </c>
      <c r="K968" s="291">
        <v>10358.24</v>
      </c>
      <c r="L968" s="164">
        <f>K968/H968</f>
        <v>0.51</v>
      </c>
      <c r="M968" s="164">
        <f>K968/I968</f>
        <v>0.87</v>
      </c>
      <c r="N968" s="291">
        <f>H968</f>
        <v>20389.240000000002</v>
      </c>
      <c r="O968" s="291">
        <f t="shared" si="1286"/>
        <v>0</v>
      </c>
      <c r="P968" s="164">
        <f t="shared" si="1287"/>
        <v>1</v>
      </c>
      <c r="Q968" s="17" t="e">
        <f>D968+H968-N968-#REF!</f>
        <v>#REF!</v>
      </c>
      <c r="R968" s="290">
        <f t="shared" si="1288"/>
        <v>1510.1</v>
      </c>
      <c r="S968" s="393"/>
    </row>
    <row r="969" spans="1:19" s="59" customFormat="1" ht="90.75" customHeight="1" x14ac:dyDescent="0.25">
      <c r="A969" s="340"/>
      <c r="B969" s="165" t="s">
        <v>22</v>
      </c>
      <c r="C969" s="295"/>
      <c r="D969" s="289"/>
      <c r="E969" s="289"/>
      <c r="F969" s="289"/>
      <c r="G969" s="289">
        <v>1317.04</v>
      </c>
      <c r="H969" s="289">
        <v>1317.04</v>
      </c>
      <c r="I969" s="289">
        <v>576.94000000000005</v>
      </c>
      <c r="J969" s="221">
        <f t="shared" ref="J969" si="1306">I969/H969</f>
        <v>0.44</v>
      </c>
      <c r="K969" s="289">
        <v>576.94000000000005</v>
      </c>
      <c r="L969" s="221">
        <f t="shared" ref="L969" si="1307">K969/H969</f>
        <v>0.44</v>
      </c>
      <c r="M969" s="221">
        <f>K969/I969</f>
        <v>1</v>
      </c>
      <c r="N969" s="289">
        <f>H969</f>
        <v>1317.04</v>
      </c>
      <c r="O969" s="289">
        <f t="shared" si="1286"/>
        <v>0</v>
      </c>
      <c r="P969" s="221">
        <f t="shared" si="1287"/>
        <v>1</v>
      </c>
      <c r="Q969" s="166" t="e">
        <f>D969+H969-N969-#REF!</f>
        <v>#REF!</v>
      </c>
      <c r="R969" s="30">
        <f t="shared" si="1288"/>
        <v>0</v>
      </c>
      <c r="S969" s="393"/>
    </row>
    <row r="970" spans="1:19" s="59" customFormat="1" ht="90.75" customHeight="1" x14ac:dyDescent="0.25">
      <c r="A970" s="340"/>
      <c r="B970" s="165" t="s">
        <v>24</v>
      </c>
      <c r="C970" s="295"/>
      <c r="D970" s="289"/>
      <c r="E970" s="289"/>
      <c r="F970" s="166"/>
      <c r="G970" s="289"/>
      <c r="H970" s="166"/>
      <c r="I970" s="289"/>
      <c r="J970" s="163"/>
      <c r="K970" s="289"/>
      <c r="L970" s="163"/>
      <c r="M970" s="163"/>
      <c r="N970" s="289"/>
      <c r="O970" s="289"/>
      <c r="P970" s="163"/>
      <c r="Q970" s="17" t="e">
        <f>D970+H970-N970-#REF!</f>
        <v>#REF!</v>
      </c>
      <c r="R970" s="348">
        <f t="shared" si="1288"/>
        <v>0</v>
      </c>
      <c r="S970" s="393"/>
    </row>
    <row r="971" spans="1:19" s="59" customFormat="1" ht="104.25" customHeight="1" collapsed="1" x14ac:dyDescent="0.25">
      <c r="A971" s="342"/>
      <c r="B971" s="165" t="s">
        <v>11</v>
      </c>
      <c r="C971" s="295"/>
      <c r="D971" s="289"/>
      <c r="E971" s="289"/>
      <c r="F971" s="166"/>
      <c r="G971" s="289"/>
      <c r="H971" s="166"/>
      <c r="I971" s="289"/>
      <c r="J971" s="179"/>
      <c r="K971" s="289"/>
      <c r="L971" s="179"/>
      <c r="M971" s="179"/>
      <c r="N971" s="289"/>
      <c r="O971" s="289"/>
      <c r="P971" s="179"/>
      <c r="Q971" s="166" t="e">
        <f>D971+H971-N971-#REF!</f>
        <v>#REF!</v>
      </c>
      <c r="R971" s="348">
        <f t="shared" si="1288"/>
        <v>0</v>
      </c>
      <c r="S971" s="394"/>
    </row>
    <row r="972" spans="1:19" s="57" customFormat="1" ht="81" customHeight="1" x14ac:dyDescent="0.25">
      <c r="A972" s="338" t="s">
        <v>290</v>
      </c>
      <c r="B972" s="161" t="s">
        <v>211</v>
      </c>
      <c r="C972" s="226" t="s">
        <v>17</v>
      </c>
      <c r="D972" s="50">
        <f t="shared" ref="D972:I972" si="1308">SUM(D973:D977)</f>
        <v>0</v>
      </c>
      <c r="E972" s="50">
        <f t="shared" si="1308"/>
        <v>0</v>
      </c>
      <c r="F972" s="50">
        <f t="shared" si="1308"/>
        <v>0</v>
      </c>
      <c r="G972" s="50">
        <f t="shared" si="1308"/>
        <v>1378.4</v>
      </c>
      <c r="H972" s="50">
        <f t="shared" si="1308"/>
        <v>1378.4</v>
      </c>
      <c r="I972" s="50">
        <f t="shared" si="1308"/>
        <v>780</v>
      </c>
      <c r="J972" s="162">
        <f>I972/H972</f>
        <v>0.56999999999999995</v>
      </c>
      <c r="K972" s="50">
        <f>SUM(K973:K977)</f>
        <v>400</v>
      </c>
      <c r="L972" s="162">
        <f>K972/H972</f>
        <v>0.28999999999999998</v>
      </c>
      <c r="M972" s="220">
        <f>K972/I972</f>
        <v>0.51</v>
      </c>
      <c r="N972" s="50">
        <f>SUM(N973:N977)</f>
        <v>960</v>
      </c>
      <c r="O972" s="50">
        <f t="shared" si="1286"/>
        <v>418.4</v>
      </c>
      <c r="P972" s="162">
        <f t="shared" si="1287"/>
        <v>0.7</v>
      </c>
      <c r="Q972" s="50" t="e">
        <f>D972+H972-N972-#REF!</f>
        <v>#REF!</v>
      </c>
      <c r="R972" s="346">
        <f t="shared" si="1288"/>
        <v>380</v>
      </c>
      <c r="S972" s="401" t="s">
        <v>390</v>
      </c>
    </row>
    <row r="973" spans="1:19" s="59" customFormat="1" ht="48" customHeight="1" x14ac:dyDescent="0.25">
      <c r="A973" s="340"/>
      <c r="B973" s="347" t="s">
        <v>10</v>
      </c>
      <c r="C973" s="273"/>
      <c r="D973" s="291"/>
      <c r="E973" s="291"/>
      <c r="F973" s="17"/>
      <c r="G973" s="51">
        <v>360</v>
      </c>
      <c r="H973" s="51">
        <v>360</v>
      </c>
      <c r="I973" s="51">
        <v>360</v>
      </c>
      <c r="J973" s="164">
        <f t="shared" ref="J973" si="1309">I973/H973</f>
        <v>1</v>
      </c>
      <c r="K973" s="291">
        <v>180</v>
      </c>
      <c r="L973" s="164">
        <f t="shared" ref="L973" si="1310">K973/H973</f>
        <v>0.5</v>
      </c>
      <c r="M973" s="164">
        <f t="shared" ref="M973" si="1311">K973/I973</f>
        <v>0.5</v>
      </c>
      <c r="N973" s="291">
        <v>360</v>
      </c>
      <c r="O973" s="291">
        <f t="shared" si="1286"/>
        <v>0</v>
      </c>
      <c r="P973" s="164">
        <f t="shared" si="1287"/>
        <v>1</v>
      </c>
      <c r="Q973" s="17" t="e">
        <f>D973+H973-N973-#REF!</f>
        <v>#REF!</v>
      </c>
      <c r="R973" s="31">
        <f t="shared" si="1288"/>
        <v>180</v>
      </c>
      <c r="S973" s="393"/>
    </row>
    <row r="974" spans="1:19" s="59" customFormat="1" ht="48" customHeight="1" x14ac:dyDescent="0.25">
      <c r="A974" s="340"/>
      <c r="B974" s="347" t="s">
        <v>8</v>
      </c>
      <c r="C974" s="273"/>
      <c r="D974" s="291"/>
      <c r="E974" s="291"/>
      <c r="F974" s="291">
        <f>D974-E974</f>
        <v>0</v>
      </c>
      <c r="G974" s="291">
        <v>818.4</v>
      </c>
      <c r="H974" s="291">
        <v>818.4</v>
      </c>
      <c r="I974" s="291">
        <v>400</v>
      </c>
      <c r="J974" s="164">
        <f>I974/H974</f>
        <v>0.49</v>
      </c>
      <c r="K974" s="291">
        <v>200</v>
      </c>
      <c r="L974" s="164">
        <f>K974/H974</f>
        <v>0.24</v>
      </c>
      <c r="M974" s="164">
        <f>K974/I974</f>
        <v>0.5</v>
      </c>
      <c r="N974" s="291">
        <v>400</v>
      </c>
      <c r="O974" s="291">
        <f t="shared" si="1286"/>
        <v>418.4</v>
      </c>
      <c r="P974" s="164">
        <f t="shared" si="1287"/>
        <v>0.49</v>
      </c>
      <c r="Q974" s="17" t="e">
        <f>D974+H974-N974-#REF!</f>
        <v>#REF!</v>
      </c>
      <c r="R974" s="290">
        <f t="shared" si="1288"/>
        <v>200</v>
      </c>
      <c r="S974" s="393"/>
    </row>
    <row r="975" spans="1:19" s="59" customFormat="1" ht="48" customHeight="1" x14ac:dyDescent="0.25">
      <c r="A975" s="340"/>
      <c r="B975" s="347" t="s">
        <v>22</v>
      </c>
      <c r="C975" s="273"/>
      <c r="D975" s="291"/>
      <c r="E975" s="291"/>
      <c r="F975" s="291"/>
      <c r="G975" s="291">
        <v>200</v>
      </c>
      <c r="H975" s="291">
        <v>200</v>
      </c>
      <c r="I975" s="291">
        <v>20</v>
      </c>
      <c r="J975" s="164">
        <f t="shared" ref="J975:J977" si="1312">I975/H975</f>
        <v>0.1</v>
      </c>
      <c r="K975" s="291">
        <v>20</v>
      </c>
      <c r="L975" s="164">
        <f t="shared" ref="L975:L977" si="1313">K975/H975</f>
        <v>0.1</v>
      </c>
      <c r="M975" s="164">
        <f t="shared" ref="M975:M977" si="1314">K975/I975</f>
        <v>1</v>
      </c>
      <c r="N975" s="291">
        <v>200</v>
      </c>
      <c r="O975" s="291">
        <f t="shared" si="1286"/>
        <v>0</v>
      </c>
      <c r="P975" s="164">
        <f t="shared" si="1287"/>
        <v>1</v>
      </c>
      <c r="Q975" s="17" t="e">
        <f>D975+H975-N975-#REF!</f>
        <v>#REF!</v>
      </c>
      <c r="R975" s="290">
        <f t="shared" si="1288"/>
        <v>0</v>
      </c>
      <c r="S975" s="393"/>
    </row>
    <row r="976" spans="1:19" s="59" customFormat="1" ht="48" customHeight="1" x14ac:dyDescent="0.25">
      <c r="A976" s="340"/>
      <c r="B976" s="165" t="s">
        <v>24</v>
      </c>
      <c r="C976" s="295"/>
      <c r="D976" s="289"/>
      <c r="E976" s="289"/>
      <c r="F976" s="166"/>
      <c r="G976" s="361"/>
      <c r="H976" s="361"/>
      <c r="I976" s="361"/>
      <c r="J976" s="163" t="e">
        <f t="shared" si="1312"/>
        <v>#DIV/0!</v>
      </c>
      <c r="K976" s="343"/>
      <c r="L976" s="163" t="e">
        <f t="shared" si="1313"/>
        <v>#DIV/0!</v>
      </c>
      <c r="M976" s="163" t="e">
        <f t="shared" si="1314"/>
        <v>#DIV/0!</v>
      </c>
      <c r="N976" s="343"/>
      <c r="O976" s="343">
        <f t="shared" si="1286"/>
        <v>0</v>
      </c>
      <c r="P976" s="163" t="e">
        <f t="shared" si="1287"/>
        <v>#DIV/0!</v>
      </c>
      <c r="Q976" s="17" t="e">
        <f>D976+H976-N976-#REF!</f>
        <v>#REF!</v>
      </c>
      <c r="R976" s="348">
        <f t="shared" si="1288"/>
        <v>0</v>
      </c>
      <c r="S976" s="393"/>
    </row>
    <row r="977" spans="1:19" s="59" customFormat="1" ht="48" customHeight="1" collapsed="1" x14ac:dyDescent="0.25">
      <c r="A977" s="342"/>
      <c r="B977" s="347" t="s">
        <v>11</v>
      </c>
      <c r="C977" s="273"/>
      <c r="D977" s="291"/>
      <c r="E977" s="291"/>
      <c r="F977" s="17"/>
      <c r="G977" s="291"/>
      <c r="H977" s="17"/>
      <c r="I977" s="291"/>
      <c r="J977" s="163" t="e">
        <f t="shared" si="1312"/>
        <v>#DIV/0!</v>
      </c>
      <c r="K977" s="167"/>
      <c r="L977" s="163" t="e">
        <f t="shared" si="1313"/>
        <v>#DIV/0!</v>
      </c>
      <c r="M977" s="163" t="e">
        <f t="shared" si="1314"/>
        <v>#DIV/0!</v>
      </c>
      <c r="N977" s="167"/>
      <c r="O977" s="167">
        <f t="shared" si="1286"/>
        <v>0</v>
      </c>
      <c r="P977" s="163" t="e">
        <f t="shared" si="1287"/>
        <v>#DIV/0!</v>
      </c>
      <c r="Q977" s="17" t="e">
        <f>D977+H977-N977-#REF!</f>
        <v>#REF!</v>
      </c>
      <c r="R977" s="31">
        <f t="shared" si="1288"/>
        <v>0</v>
      </c>
      <c r="S977" s="394"/>
    </row>
    <row r="978" spans="1:19" s="57" customFormat="1" ht="205.5" customHeight="1" x14ac:dyDescent="0.25">
      <c r="A978" s="338" t="s">
        <v>291</v>
      </c>
      <c r="B978" s="161" t="s">
        <v>212</v>
      </c>
      <c r="C978" s="226" t="s">
        <v>17</v>
      </c>
      <c r="D978" s="50">
        <f t="shared" ref="D978:I978" si="1315">SUM(D979:D983)</f>
        <v>0</v>
      </c>
      <c r="E978" s="50">
        <f t="shared" si="1315"/>
        <v>0</v>
      </c>
      <c r="F978" s="50">
        <f t="shared" si="1315"/>
        <v>0</v>
      </c>
      <c r="G978" s="50">
        <f t="shared" si="1315"/>
        <v>16157.99</v>
      </c>
      <c r="H978" s="50">
        <f t="shared" si="1315"/>
        <v>16157.99</v>
      </c>
      <c r="I978" s="50">
        <f t="shared" si="1315"/>
        <v>16157.99</v>
      </c>
      <c r="J978" s="162">
        <f>I978/H978</f>
        <v>1</v>
      </c>
      <c r="K978" s="50">
        <f>SUM(K979:K983)</f>
        <v>1468.91</v>
      </c>
      <c r="L978" s="162">
        <f>K978/H978</f>
        <v>0.09</v>
      </c>
      <c r="M978" s="220">
        <f>K978/I978</f>
        <v>0.09</v>
      </c>
      <c r="N978" s="50">
        <f>SUM(N979:N983)</f>
        <v>16157.99</v>
      </c>
      <c r="O978" s="50">
        <f t="shared" si="1286"/>
        <v>0</v>
      </c>
      <c r="P978" s="162">
        <f t="shared" si="1287"/>
        <v>1</v>
      </c>
      <c r="Q978" s="50" t="e">
        <f>D978+H978-N978-#REF!</f>
        <v>#REF!</v>
      </c>
      <c r="R978" s="346">
        <f t="shared" si="1288"/>
        <v>14689.08</v>
      </c>
      <c r="S978" s="413" t="s">
        <v>391</v>
      </c>
    </row>
    <row r="979" spans="1:19" s="59" customFormat="1" ht="54.75" customHeight="1" x14ac:dyDescent="0.25">
      <c r="A979" s="340"/>
      <c r="B979" s="347" t="s">
        <v>10</v>
      </c>
      <c r="C979" s="273"/>
      <c r="D979" s="291"/>
      <c r="E979" s="291"/>
      <c r="F979" s="17"/>
      <c r="G979" s="291">
        <v>16157.99</v>
      </c>
      <c r="H979" s="291">
        <v>16157.99</v>
      </c>
      <c r="I979" s="291">
        <v>16157.99</v>
      </c>
      <c r="J979" s="164">
        <f t="shared" ref="J979" si="1316">I979/H979</f>
        <v>1</v>
      </c>
      <c r="K979" s="291">
        <v>1468.91</v>
      </c>
      <c r="L979" s="164">
        <f t="shared" ref="L979" si="1317">K979/H979</f>
        <v>0.09</v>
      </c>
      <c r="M979" s="164">
        <f t="shared" ref="M979" si="1318">K979/I979</f>
        <v>0.09</v>
      </c>
      <c r="N979" s="291">
        <f>H979</f>
        <v>16157.99</v>
      </c>
      <c r="O979" s="291">
        <f t="shared" si="1286"/>
        <v>0</v>
      </c>
      <c r="P979" s="164">
        <f t="shared" si="1287"/>
        <v>1</v>
      </c>
      <c r="Q979" s="17" t="e">
        <f>D979+H979-N979-#REF!</f>
        <v>#REF!</v>
      </c>
      <c r="R979" s="31">
        <f t="shared" si="1288"/>
        <v>14689.08</v>
      </c>
      <c r="S979" s="414"/>
    </row>
    <row r="980" spans="1:19" s="59" customFormat="1" ht="57.75" customHeight="1" x14ac:dyDescent="0.25">
      <c r="A980" s="340"/>
      <c r="B980" s="347" t="s">
        <v>8</v>
      </c>
      <c r="C980" s="273"/>
      <c r="D980" s="291"/>
      <c r="E980" s="291"/>
      <c r="F980" s="291">
        <f>D980-E980</f>
        <v>0</v>
      </c>
      <c r="G980" s="291"/>
      <c r="H980" s="291"/>
      <c r="I980" s="291"/>
      <c r="J980" s="163" t="e">
        <f>I980/H980</f>
        <v>#DIV/0!</v>
      </c>
      <c r="K980" s="167"/>
      <c r="L980" s="163" t="e">
        <f>K980/H980</f>
        <v>#DIV/0!</v>
      </c>
      <c r="M980" s="163" t="e">
        <f>K980/I980</f>
        <v>#DIV/0!</v>
      </c>
      <c r="N980" s="167"/>
      <c r="O980" s="167">
        <f t="shared" si="1286"/>
        <v>0</v>
      </c>
      <c r="P980" s="163" t="e">
        <f t="shared" si="1287"/>
        <v>#DIV/0!</v>
      </c>
      <c r="Q980" s="17" t="e">
        <f>D980+H980-N980-#REF!</f>
        <v>#REF!</v>
      </c>
      <c r="R980" s="290">
        <f t="shared" si="1288"/>
        <v>0</v>
      </c>
      <c r="S980" s="414"/>
    </row>
    <row r="981" spans="1:19" s="59" customFormat="1" ht="56.25" customHeight="1" x14ac:dyDescent="0.25">
      <c r="A981" s="340"/>
      <c r="B981" s="347" t="s">
        <v>22</v>
      </c>
      <c r="C981" s="273"/>
      <c r="D981" s="291"/>
      <c r="E981" s="291"/>
      <c r="F981" s="291"/>
      <c r="G981" s="291"/>
      <c r="H981" s="291"/>
      <c r="I981" s="291"/>
      <c r="J981" s="163" t="e">
        <f t="shared" ref="J981:J983" si="1319">I981/H981</f>
        <v>#DIV/0!</v>
      </c>
      <c r="K981" s="167"/>
      <c r="L981" s="163" t="e">
        <f t="shared" ref="L981:L983" si="1320">K981/H981</f>
        <v>#DIV/0!</v>
      </c>
      <c r="M981" s="163" t="e">
        <f t="shared" ref="M981:M983" si="1321">K981/I981</f>
        <v>#DIV/0!</v>
      </c>
      <c r="N981" s="167"/>
      <c r="O981" s="167">
        <f t="shared" si="1286"/>
        <v>0</v>
      </c>
      <c r="P981" s="163" t="e">
        <f t="shared" si="1287"/>
        <v>#DIV/0!</v>
      </c>
      <c r="Q981" s="17" t="e">
        <f>D981+H981-N981-#REF!</f>
        <v>#REF!</v>
      </c>
      <c r="R981" s="290">
        <f t="shared" si="1288"/>
        <v>0</v>
      </c>
      <c r="S981" s="414"/>
    </row>
    <row r="982" spans="1:19" s="59" customFormat="1" ht="42.75" customHeight="1" x14ac:dyDescent="0.25">
      <c r="A982" s="340"/>
      <c r="B982" s="165" t="s">
        <v>24</v>
      </c>
      <c r="C982" s="295"/>
      <c r="D982" s="289"/>
      <c r="E982" s="289"/>
      <c r="F982" s="166"/>
      <c r="G982" s="289"/>
      <c r="H982" s="166"/>
      <c r="I982" s="289"/>
      <c r="J982" s="163" t="e">
        <f t="shared" si="1319"/>
        <v>#DIV/0!</v>
      </c>
      <c r="K982" s="289"/>
      <c r="L982" s="163" t="e">
        <f t="shared" si="1320"/>
        <v>#DIV/0!</v>
      </c>
      <c r="M982" s="163" t="e">
        <f t="shared" si="1321"/>
        <v>#DIV/0!</v>
      </c>
      <c r="N982" s="289"/>
      <c r="O982" s="289">
        <f t="shared" si="1286"/>
        <v>0</v>
      </c>
      <c r="P982" s="163" t="e">
        <f t="shared" si="1287"/>
        <v>#DIV/0!</v>
      </c>
      <c r="Q982" s="17" t="e">
        <f>D982+H982-N982-#REF!</f>
        <v>#REF!</v>
      </c>
      <c r="R982" s="348">
        <f t="shared" si="1288"/>
        <v>0</v>
      </c>
      <c r="S982" s="414"/>
    </row>
    <row r="983" spans="1:19" s="59" customFormat="1" ht="52.5" customHeight="1" collapsed="1" x14ac:dyDescent="0.25">
      <c r="A983" s="342"/>
      <c r="B983" s="347" t="s">
        <v>11</v>
      </c>
      <c r="C983" s="273"/>
      <c r="D983" s="291"/>
      <c r="E983" s="291"/>
      <c r="F983" s="17"/>
      <c r="G983" s="291"/>
      <c r="H983" s="17"/>
      <c r="I983" s="291"/>
      <c r="J983" s="163" t="e">
        <f t="shared" si="1319"/>
        <v>#DIV/0!</v>
      </c>
      <c r="K983" s="291"/>
      <c r="L983" s="163" t="e">
        <f t="shared" si="1320"/>
        <v>#DIV/0!</v>
      </c>
      <c r="M983" s="163" t="e">
        <f t="shared" si="1321"/>
        <v>#DIV/0!</v>
      </c>
      <c r="N983" s="291"/>
      <c r="O983" s="291">
        <f t="shared" si="1286"/>
        <v>0</v>
      </c>
      <c r="P983" s="163" t="e">
        <f t="shared" si="1287"/>
        <v>#DIV/0!</v>
      </c>
      <c r="Q983" s="17" t="e">
        <f>D983+H983-N983-#REF!</f>
        <v>#REF!</v>
      </c>
      <c r="R983" s="31">
        <f t="shared" si="1288"/>
        <v>0</v>
      </c>
      <c r="S983" s="415"/>
    </row>
    <row r="984" spans="1:19" s="57" customFormat="1" ht="74.25" hidden="1" customHeight="1" x14ac:dyDescent="0.25">
      <c r="A984" s="338" t="s">
        <v>292</v>
      </c>
      <c r="B984" s="161" t="s">
        <v>213</v>
      </c>
      <c r="C984" s="226" t="s">
        <v>17</v>
      </c>
      <c r="D984" s="50">
        <f t="shared" ref="D984:I984" si="1322">SUM(D985:D989)</f>
        <v>0</v>
      </c>
      <c r="E984" s="50">
        <f t="shared" si="1322"/>
        <v>0</v>
      </c>
      <c r="F984" s="50">
        <f t="shared" si="1322"/>
        <v>0</v>
      </c>
      <c r="G984" s="50">
        <f t="shared" si="1322"/>
        <v>0</v>
      </c>
      <c r="H984" s="50">
        <f t="shared" si="1322"/>
        <v>0</v>
      </c>
      <c r="I984" s="235">
        <f t="shared" si="1322"/>
        <v>0</v>
      </c>
      <c r="J984" s="339" t="e">
        <f>I984/H984</f>
        <v>#DIV/0!</v>
      </c>
      <c r="K984" s="349">
        <f>SUM(K985:K989)</f>
        <v>0</v>
      </c>
      <c r="L984" s="339" t="e">
        <f>K984/H984</f>
        <v>#DIV/0!</v>
      </c>
      <c r="M984" s="339" t="e">
        <f>K984/I984</f>
        <v>#DIV/0!</v>
      </c>
      <c r="N984" s="349">
        <f>SUM(N985:N989)</f>
        <v>0</v>
      </c>
      <c r="O984" s="349">
        <f t="shared" si="1286"/>
        <v>0</v>
      </c>
      <c r="P984" s="339" t="e">
        <f t="shared" si="1287"/>
        <v>#DIV/0!</v>
      </c>
      <c r="Q984" s="50" t="e">
        <f>D984+H984-N984-#REF!</f>
        <v>#REF!</v>
      </c>
      <c r="R984" s="346">
        <f t="shared" si="1288"/>
        <v>0</v>
      </c>
      <c r="S984" s="401" t="s">
        <v>365</v>
      </c>
    </row>
    <row r="985" spans="1:19" s="59" customFormat="1" ht="36.75" hidden="1" customHeight="1" x14ac:dyDescent="0.25">
      <c r="A985" s="340"/>
      <c r="B985" s="347" t="s">
        <v>10</v>
      </c>
      <c r="C985" s="273"/>
      <c r="D985" s="291"/>
      <c r="E985" s="291"/>
      <c r="F985" s="17"/>
      <c r="G985" s="291"/>
      <c r="H985" s="291"/>
      <c r="I985" s="291"/>
      <c r="J985" s="224" t="e">
        <f t="shared" ref="J985" si="1323">I985/H985</f>
        <v>#DIV/0!</v>
      </c>
      <c r="K985" s="319"/>
      <c r="L985" s="224" t="e">
        <f t="shared" ref="L985" si="1324">K985/H985</f>
        <v>#DIV/0!</v>
      </c>
      <c r="M985" s="224" t="e">
        <f t="shared" ref="M985" si="1325">K985/I985</f>
        <v>#DIV/0!</v>
      </c>
      <c r="N985" s="319"/>
      <c r="O985" s="319">
        <f t="shared" si="1286"/>
        <v>0</v>
      </c>
      <c r="P985" s="224" t="e">
        <f t="shared" si="1287"/>
        <v>#DIV/0!</v>
      </c>
      <c r="Q985" s="17" t="e">
        <f>D985+H985-N985-#REF!</f>
        <v>#REF!</v>
      </c>
      <c r="R985" s="31">
        <f t="shared" si="1288"/>
        <v>0</v>
      </c>
      <c r="S985" s="393"/>
    </row>
    <row r="986" spans="1:19" s="59" customFormat="1" ht="36.75" hidden="1" customHeight="1" x14ac:dyDescent="0.25">
      <c r="A986" s="340"/>
      <c r="B986" s="347" t="s">
        <v>8</v>
      </c>
      <c r="C986" s="273"/>
      <c r="D986" s="291"/>
      <c r="E986" s="291"/>
      <c r="F986" s="291">
        <f>D986-E986</f>
        <v>0</v>
      </c>
      <c r="G986" s="291"/>
      <c r="H986" s="291"/>
      <c r="I986" s="291"/>
      <c r="J986" s="224" t="e">
        <f>I986/H986</f>
        <v>#DIV/0!</v>
      </c>
      <c r="K986" s="319"/>
      <c r="L986" s="224" t="e">
        <f>K986/H986</f>
        <v>#DIV/0!</v>
      </c>
      <c r="M986" s="224" t="e">
        <f>K986/I986</f>
        <v>#DIV/0!</v>
      </c>
      <c r="N986" s="319"/>
      <c r="O986" s="319">
        <f t="shared" si="1286"/>
        <v>0</v>
      </c>
      <c r="P986" s="224" t="e">
        <f t="shared" si="1287"/>
        <v>#DIV/0!</v>
      </c>
      <c r="Q986" s="17" t="e">
        <f>D986+H986-N986-#REF!</f>
        <v>#REF!</v>
      </c>
      <c r="R986" s="290">
        <f t="shared" si="1288"/>
        <v>0</v>
      </c>
      <c r="S986" s="393"/>
    </row>
    <row r="987" spans="1:19" s="59" customFormat="1" ht="36.75" hidden="1" customHeight="1" x14ac:dyDescent="0.25">
      <c r="A987" s="340"/>
      <c r="B987" s="347" t="s">
        <v>22</v>
      </c>
      <c r="C987" s="273"/>
      <c r="D987" s="291"/>
      <c r="E987" s="291"/>
      <c r="F987" s="291"/>
      <c r="G987" s="291"/>
      <c r="H987" s="291"/>
      <c r="I987" s="291"/>
      <c r="J987" s="163" t="e">
        <f t="shared" ref="J987:J989" si="1326">I987/H987</f>
        <v>#DIV/0!</v>
      </c>
      <c r="K987" s="291"/>
      <c r="L987" s="163" t="e">
        <f t="shared" ref="L987:L989" si="1327">K987/H987</f>
        <v>#DIV/0!</v>
      </c>
      <c r="M987" s="163" t="e">
        <f t="shared" ref="M987:M989" si="1328">K987/I987</f>
        <v>#DIV/0!</v>
      </c>
      <c r="N987" s="167"/>
      <c r="O987" s="291">
        <f t="shared" si="1286"/>
        <v>0</v>
      </c>
      <c r="P987" s="163" t="e">
        <f t="shared" si="1287"/>
        <v>#DIV/0!</v>
      </c>
      <c r="Q987" s="17" t="e">
        <f>D987+H987-N987-#REF!</f>
        <v>#REF!</v>
      </c>
      <c r="R987" s="290">
        <f t="shared" si="1288"/>
        <v>0</v>
      </c>
      <c r="S987" s="393"/>
    </row>
    <row r="988" spans="1:19" s="59" customFormat="1" ht="36.75" hidden="1" customHeight="1" x14ac:dyDescent="0.25">
      <c r="A988" s="340"/>
      <c r="B988" s="165" t="s">
        <v>24</v>
      </c>
      <c r="C988" s="295"/>
      <c r="D988" s="289"/>
      <c r="E988" s="289"/>
      <c r="F988" s="166"/>
      <c r="G988" s="289"/>
      <c r="H988" s="166"/>
      <c r="I988" s="289"/>
      <c r="J988" s="163" t="e">
        <f t="shared" si="1326"/>
        <v>#DIV/0!</v>
      </c>
      <c r="K988" s="289"/>
      <c r="L988" s="163" t="e">
        <f t="shared" si="1327"/>
        <v>#DIV/0!</v>
      </c>
      <c r="M988" s="163" t="e">
        <f t="shared" si="1328"/>
        <v>#DIV/0!</v>
      </c>
      <c r="N988" s="289"/>
      <c r="O988" s="289">
        <f t="shared" si="1286"/>
        <v>0</v>
      </c>
      <c r="P988" s="163" t="e">
        <f t="shared" si="1287"/>
        <v>#DIV/0!</v>
      </c>
      <c r="Q988" s="17" t="e">
        <f>D988+H988-N988-#REF!</f>
        <v>#REF!</v>
      </c>
      <c r="R988" s="348">
        <f t="shared" si="1288"/>
        <v>0</v>
      </c>
      <c r="S988" s="393"/>
    </row>
    <row r="989" spans="1:19" s="59" customFormat="1" ht="36.75" hidden="1" customHeight="1" collapsed="1" x14ac:dyDescent="0.25">
      <c r="A989" s="342"/>
      <c r="B989" s="347" t="s">
        <v>11</v>
      </c>
      <c r="C989" s="273"/>
      <c r="D989" s="291"/>
      <c r="E989" s="291"/>
      <c r="F989" s="17"/>
      <c r="G989" s="291"/>
      <c r="H989" s="17"/>
      <c r="I989" s="291"/>
      <c r="J989" s="163" t="e">
        <f t="shared" si="1326"/>
        <v>#DIV/0!</v>
      </c>
      <c r="K989" s="291"/>
      <c r="L989" s="163" t="e">
        <f t="shared" si="1327"/>
        <v>#DIV/0!</v>
      </c>
      <c r="M989" s="163" t="e">
        <f t="shared" si="1328"/>
        <v>#DIV/0!</v>
      </c>
      <c r="N989" s="291"/>
      <c r="O989" s="291">
        <f t="shared" si="1286"/>
        <v>0</v>
      </c>
      <c r="P989" s="163" t="e">
        <f t="shared" si="1287"/>
        <v>#DIV/0!</v>
      </c>
      <c r="Q989" s="17" t="e">
        <f>D989+H989-N989-#REF!</f>
        <v>#REF!</v>
      </c>
      <c r="R989" s="31">
        <f t="shared" si="1288"/>
        <v>0</v>
      </c>
      <c r="S989" s="394"/>
    </row>
    <row r="990" spans="1:19" s="49" customFormat="1" x14ac:dyDescent="0.35">
      <c r="A990" s="252"/>
      <c r="G990" s="247"/>
      <c r="H990" s="247"/>
      <c r="I990" s="253"/>
      <c r="J990" s="254"/>
      <c r="K990" s="247"/>
      <c r="L990" s="254"/>
      <c r="M990" s="254"/>
      <c r="N990" s="254"/>
      <c r="O990" s="254"/>
      <c r="P990" s="255"/>
      <c r="Q990" s="254"/>
      <c r="R990" s="254"/>
    </row>
    <row r="991" spans="1:19" s="49" customFormat="1" x14ac:dyDescent="0.35">
      <c r="A991" s="252"/>
      <c r="G991" s="247"/>
      <c r="H991" s="247"/>
      <c r="I991" s="253"/>
      <c r="J991" s="254"/>
      <c r="K991" s="247"/>
      <c r="L991" s="254"/>
      <c r="M991" s="254"/>
      <c r="N991" s="254"/>
      <c r="O991" s="254"/>
      <c r="P991" s="255"/>
      <c r="Q991" s="254"/>
      <c r="R991" s="254"/>
    </row>
    <row r="992" spans="1:19" s="49" customFormat="1" x14ac:dyDescent="0.35">
      <c r="A992" s="252"/>
      <c r="G992" s="247"/>
      <c r="H992" s="247"/>
      <c r="I992" s="253"/>
      <c r="J992" s="254"/>
      <c r="K992" s="247"/>
      <c r="L992" s="254"/>
      <c r="M992" s="254"/>
      <c r="N992" s="254"/>
      <c r="O992" s="254"/>
      <c r="P992" s="255"/>
      <c r="Q992" s="254"/>
      <c r="R992" s="254"/>
    </row>
  </sheetData>
  <autoFilter ref="A9:S989"/>
  <customSheetViews>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6"/>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7"/>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8"/>
      <autoFilter ref="A9:V1179"/>
    </customSheetView>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9"/>
      <autoFilter ref="A9:V1172"/>
    </customSheetView>
  </customSheetViews>
  <mergeCells count="158">
    <mergeCell ref="S606:S611"/>
    <mergeCell ref="S966:S971"/>
    <mergeCell ref="A66:A71"/>
    <mergeCell ref="S66:S71"/>
    <mergeCell ref="N7:N9"/>
    <mergeCell ref="O7:O9"/>
    <mergeCell ref="P7:P9"/>
    <mergeCell ref="Q7:Q9"/>
    <mergeCell ref="S114:S119"/>
    <mergeCell ref="A18:A23"/>
    <mergeCell ref="S18:S23"/>
    <mergeCell ref="S36:S41"/>
    <mergeCell ref="S60:S65"/>
    <mergeCell ref="S24:S29"/>
    <mergeCell ref="S7:S9"/>
    <mergeCell ref="F7:F9"/>
    <mergeCell ref="A7:A9"/>
    <mergeCell ref="B11:B17"/>
    <mergeCell ref="R7:R9"/>
    <mergeCell ref="G8:G9"/>
    <mergeCell ref="C7:C9"/>
    <mergeCell ref="A11:A17"/>
    <mergeCell ref="E7:E9"/>
    <mergeCell ref="S126:S131"/>
    <mergeCell ref="S678:S683"/>
    <mergeCell ref="S648:S653"/>
    <mergeCell ref="S708:S712"/>
    <mergeCell ref="A618:A623"/>
    <mergeCell ref="S618:S623"/>
    <mergeCell ref="S684:S689"/>
    <mergeCell ref="S720:S725"/>
    <mergeCell ref="S672:S677"/>
    <mergeCell ref="S654:S659"/>
    <mergeCell ref="S660:S665"/>
    <mergeCell ref="S690:S695"/>
    <mergeCell ref="S666:S671"/>
    <mergeCell ref="A906:A911"/>
    <mergeCell ref="S900:S905"/>
    <mergeCell ref="S894:S896"/>
    <mergeCell ref="S897:S899"/>
    <mergeCell ref="S858:S863"/>
    <mergeCell ref="S864:S869"/>
    <mergeCell ref="S870:S875"/>
    <mergeCell ref="S876:S881"/>
    <mergeCell ref="S882:S887"/>
    <mergeCell ref="S888:S893"/>
    <mergeCell ref="S732:S737"/>
    <mergeCell ref="S642:S647"/>
    <mergeCell ref="A852:A857"/>
    <mergeCell ref="S852:S857"/>
    <mergeCell ref="S738:S743"/>
    <mergeCell ref="S762:S767"/>
    <mergeCell ref="S750:S755"/>
    <mergeCell ref="S396:S401"/>
    <mergeCell ref="S246:S251"/>
    <mergeCell ref="S264:S269"/>
    <mergeCell ref="S372:S377"/>
    <mergeCell ref="S828:S833"/>
    <mergeCell ref="S786:S791"/>
    <mergeCell ref="S552:S557"/>
    <mergeCell ref="S558:S563"/>
    <mergeCell ref="S564:S569"/>
    <mergeCell ref="S576:S581"/>
    <mergeCell ref="S594:S599"/>
    <mergeCell ref="S450:S455"/>
    <mergeCell ref="S600:S605"/>
    <mergeCell ref="S612:S617"/>
    <mergeCell ref="S726:S731"/>
    <mergeCell ref="S630:S635"/>
    <mergeCell ref="S636:S641"/>
    <mergeCell ref="S366:S371"/>
    <mergeCell ref="S306:S311"/>
    <mergeCell ref="S102:S107"/>
    <mergeCell ref="S78:S83"/>
    <mergeCell ref="S318:S323"/>
    <mergeCell ref="S336:S341"/>
    <mergeCell ref="S192:S197"/>
    <mergeCell ref="S144:S149"/>
    <mergeCell ref="S294:S299"/>
    <mergeCell ref="S300:S305"/>
    <mergeCell ref="S198:S200"/>
    <mergeCell ref="S201:S203"/>
    <mergeCell ref="K8:M8"/>
    <mergeCell ref="I7:M7"/>
    <mergeCell ref="I8:J8"/>
    <mergeCell ref="S162:S167"/>
    <mergeCell ref="S168:S173"/>
    <mergeCell ref="D7:D9"/>
    <mergeCell ref="H8:H9"/>
    <mergeCell ref="S48:S53"/>
    <mergeCell ref="G7:H7"/>
    <mergeCell ref="A5:S5"/>
    <mergeCell ref="S84:S89"/>
    <mergeCell ref="S90:S95"/>
    <mergeCell ref="S96:S101"/>
    <mergeCell ref="S138:S143"/>
    <mergeCell ref="A378:A383"/>
    <mergeCell ref="S378:S383"/>
    <mergeCell ref="S384:S389"/>
    <mergeCell ref="S390:S395"/>
    <mergeCell ref="S180:S185"/>
    <mergeCell ref="S354:S359"/>
    <mergeCell ref="S360:S365"/>
    <mergeCell ref="S312:S317"/>
    <mergeCell ref="S324:S329"/>
    <mergeCell ref="S330:S335"/>
    <mergeCell ref="S342:S347"/>
    <mergeCell ref="S348:S353"/>
    <mergeCell ref="S252:S257"/>
    <mergeCell ref="S258:S263"/>
    <mergeCell ref="S270:S275"/>
    <mergeCell ref="A222:A227"/>
    <mergeCell ref="S222:S227"/>
    <mergeCell ref="S240:S245"/>
    <mergeCell ref="B7:B9"/>
    <mergeCell ref="S540:S545"/>
    <mergeCell ref="S546:S551"/>
    <mergeCell ref="S216:S221"/>
    <mergeCell ref="S984:S989"/>
    <mergeCell ref="S768:S773"/>
    <mergeCell ref="S774:S779"/>
    <mergeCell ref="S780:S785"/>
    <mergeCell ref="S942:S947"/>
    <mergeCell ref="S948:S953"/>
    <mergeCell ref="S954:S959"/>
    <mergeCell ref="S960:S965"/>
    <mergeCell ref="S912:S917"/>
    <mergeCell ref="S918:S923"/>
    <mergeCell ref="S924:S929"/>
    <mergeCell ref="S930:S935"/>
    <mergeCell ref="S936:S941"/>
    <mergeCell ref="S906:S911"/>
    <mergeCell ref="S834:S839"/>
    <mergeCell ref="S840:S845"/>
    <mergeCell ref="S798:S803"/>
    <mergeCell ref="S810:S815"/>
    <mergeCell ref="S816:S821"/>
    <mergeCell ref="S972:S977"/>
    <mergeCell ref="S978:S983"/>
    <mergeCell ref="S30:S34"/>
    <mergeCell ref="S588:S593"/>
    <mergeCell ref="S204:S209"/>
    <mergeCell ref="S210:S215"/>
    <mergeCell ref="S468:S473"/>
    <mergeCell ref="S474:S479"/>
    <mergeCell ref="S480:S485"/>
    <mergeCell ref="S402:S407"/>
    <mergeCell ref="S408:S413"/>
    <mergeCell ref="S582:S587"/>
    <mergeCell ref="S570:S575"/>
    <mergeCell ref="S534:S539"/>
    <mergeCell ref="S504:S509"/>
    <mergeCell ref="S510:S515"/>
    <mergeCell ref="S516:S521"/>
    <mergeCell ref="S498:S503"/>
    <mergeCell ref="S528:S533"/>
    <mergeCell ref="S492:S497"/>
    <mergeCell ref="S522:S527"/>
  </mergeCells>
  <phoneticPr fontId="3" type="noConversion"/>
  <printOptions horizontalCentered="1"/>
  <pageMargins left="0" right="0" top="0.9055118110236221" bottom="0.47" header="0" footer="0"/>
  <pageSetup paperSize="8" scale="30" fitToHeight="0" orientation="landscape" r:id="rId10"/>
  <rowBreaks count="7" manualBreakCount="7">
    <brk id="34" max="76" man="1"/>
    <brk id="515" max="76" man="1"/>
    <brk id="533" max="76" man="1"/>
    <brk id="599" max="76" man="1"/>
    <brk id="623" max="76" man="1"/>
    <brk id="785" max="76" man="1"/>
    <brk id="988" max="76" man="1"/>
  </rowBreaks>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01.09.2014</vt:lpstr>
      <vt:lpstr>'на 01.09.2014'!Заголовки_для_печати</vt:lpstr>
      <vt:lpstr>'на 01.09.2014'!Область_печати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2014-09-08T04:11:49Z</cp:lastPrinted>
  <dcterms:created xsi:type="dcterms:W3CDTF">2011-12-13T05:34:09Z</dcterms:created>
  <dcterms:modified xsi:type="dcterms:W3CDTF">2015-07-10T09:57:24Z</dcterms:modified>
</cp:coreProperties>
</file>