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9975" tabRatio="858" firstSheet="1" activeTab="1"/>
  </bookViews>
  <sheets>
    <sheet name="СВОД по департаментам" sheetId="1" state="hidden" r:id="rId1"/>
    <sheet name="ПНПО за 2011 год" sheetId="2" r:id="rId2"/>
    <sheet name="2214" sheetId="3" state="hidden" r:id="rId3"/>
    <sheet name="2101,5101" sheetId="4" state="hidden" r:id="rId4"/>
    <sheet name="УИРС" sheetId="5" state="hidden" r:id="rId5"/>
    <sheet name="ДКМПиС" sheetId="6" state="hidden" r:id="rId6"/>
  </sheets>
  <externalReferences>
    <externalReference r:id="rId9"/>
    <externalReference r:id="rId10"/>
  </externalReferences>
  <definedNames>
    <definedName name="APPT" localSheetId="3">'2101,5101'!$A$19</definedName>
    <definedName name="APPT" localSheetId="2">'2214'!$A$19</definedName>
    <definedName name="APPT" localSheetId="4">'УИРС'!$A$19</definedName>
    <definedName name="FIO" localSheetId="3">'2101,5101'!#REF!</definedName>
    <definedName name="FIO" localSheetId="2">'2214'!$F$19</definedName>
    <definedName name="FIO" localSheetId="4">'УИРС'!$F$19</definedName>
    <definedName name="quarter">'[1]Вспомогательный'!$E$40:$E$43</definedName>
    <definedName name="RF">'[1]Вспомогательный'!$A$1:$A$83</definedName>
    <definedName name="SIGN" localSheetId="3">'2101,5101'!$A$19:$F$20</definedName>
    <definedName name="SIGN" localSheetId="2">'2214'!$A$19:$G$20</definedName>
    <definedName name="SIGN" localSheetId="4">'УИРС'!$A$19:$H$20</definedName>
    <definedName name="ZadGd">'[2]Вспомогательный'!$F$3:$F$4</definedName>
    <definedName name="_xlnm.Print_Titles" localSheetId="1">'ПНПО за 2011 год'!$4:$5</definedName>
    <definedName name="_xlnm.Print_Area" localSheetId="1">'ПНПО за 2011 год'!$A$1:$G$97</definedName>
    <definedName name="Список1">#REF!</definedName>
    <definedName name="Список2">#REF!</definedName>
  </definedNames>
  <calcPr fullCalcOnLoad="1"/>
</workbook>
</file>

<file path=xl/comments2.xml><?xml version="1.0" encoding="utf-8"?>
<comments xmlns="http://schemas.openxmlformats.org/spreadsheetml/2006/main">
  <authors>
    <author>пк</author>
  </authors>
  <commentList>
    <comment ref="B42" authorId="0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2214</t>
        </r>
      </text>
    </comment>
    <comment ref="B53" authorId="0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5101</t>
        </r>
      </text>
    </comment>
    <comment ref="B54" authorId="0">
      <text>
        <r>
          <rPr>
            <b/>
            <sz val="9"/>
            <rFont val="Tahoma"/>
            <family val="2"/>
          </rPr>
          <t>пк:</t>
        </r>
        <r>
          <rPr>
            <sz val="9"/>
            <rFont val="Tahoma"/>
            <family val="2"/>
          </rPr>
          <t xml:space="preserve">
2101</t>
        </r>
      </text>
    </comment>
  </commentList>
</comments>
</file>

<file path=xl/sharedStrings.xml><?xml version="1.0" encoding="utf-8"?>
<sst xmlns="http://schemas.openxmlformats.org/spreadsheetml/2006/main" count="414" uniqueCount="248">
  <si>
    <t>№ п/п</t>
  </si>
  <si>
    <t>Наименование мероприятия</t>
  </si>
  <si>
    <t>Финансовые затраты, тыс.руб.</t>
  </si>
  <si>
    <t xml:space="preserve">% исполнения </t>
  </si>
  <si>
    <t>Примечание</t>
  </si>
  <si>
    <t>План на год</t>
  </si>
  <si>
    <t xml:space="preserve">Фактическое исполнение отчетного периода </t>
  </si>
  <si>
    <t>ВСЕГО, в том числе:</t>
  </si>
  <si>
    <t>1.1</t>
  </si>
  <si>
    <t>Из федерального бюджета</t>
  </si>
  <si>
    <t>1.2</t>
  </si>
  <si>
    <t>Из бюджета субъекта РФ</t>
  </si>
  <si>
    <t>1.3</t>
  </si>
  <si>
    <t>Из местного бюджета</t>
  </si>
  <si>
    <t>1.1.</t>
  </si>
  <si>
    <t xml:space="preserve"> По учреждениям, подведомственным департаменту образования (ДО)</t>
  </si>
  <si>
    <t>в том числе:</t>
  </si>
  <si>
    <t>1.1.1.</t>
  </si>
  <si>
    <t>1.1.2.</t>
  </si>
  <si>
    <t>1.1.3.</t>
  </si>
  <si>
    <t>1.2.</t>
  </si>
  <si>
    <t>По учреждениям, подведомственным департаменту культуры, молодежной политики и спорта (ДКМПиС)</t>
  </si>
  <si>
    <t>1.2.1.</t>
  </si>
  <si>
    <t>1.2.2.</t>
  </si>
  <si>
    <t>1.3.</t>
  </si>
  <si>
    <t>По учреждениям, обслуживаемым управлением по информатизации и сетевым ресурсам (УИСР)</t>
  </si>
  <si>
    <t>1.3.1.</t>
  </si>
  <si>
    <t>2.2.</t>
  </si>
  <si>
    <t>ИНВЕСТИЦИИ:</t>
  </si>
  <si>
    <t>2.2.1.</t>
  </si>
  <si>
    <t>2.2.2.</t>
  </si>
  <si>
    <t>2.2.3.</t>
  </si>
  <si>
    <t>3</t>
  </si>
  <si>
    <t>ПРОЧИЕ ТЕКУЩИЕ РАСХОДЫ:</t>
  </si>
  <si>
    <t>3.1.</t>
  </si>
  <si>
    <t>3.2.</t>
  </si>
  <si>
    <t>3.3.</t>
  </si>
  <si>
    <t>По подпрограммам:</t>
  </si>
  <si>
    <t>2.</t>
  </si>
  <si>
    <r>
      <t>Направление "Поддержка лучших работников образования"</t>
    </r>
    <r>
      <rPr>
        <b/>
        <sz val="8"/>
        <rFont val="Times New Roman"/>
        <family val="1"/>
      </rPr>
      <t xml:space="preserve">                                         КЦСР 436 09 22</t>
    </r>
  </si>
  <si>
    <t>2.1.</t>
  </si>
  <si>
    <t xml:space="preserve">Организация и проведение муниципальных конкурсов профессионального мастерства работников подведомственных образовательных учреждений </t>
  </si>
  <si>
    <t>ДО</t>
  </si>
  <si>
    <t>ДКМПиС</t>
  </si>
  <si>
    <t>Участие педагогических и руководящих работников  в проектах, образовательных программах,семинарах, конференциях, форумах, круглых столах, акциях, в том числе международных</t>
  </si>
  <si>
    <t>Организация и проведение муниципальных конкурсов работников подведомственных образовательных учреждений по результатам прфессиональной деятельности</t>
  </si>
  <si>
    <t xml:space="preserve">ДО </t>
  </si>
  <si>
    <t>3.</t>
  </si>
  <si>
    <r>
      <t xml:space="preserve">Направление "Информатизация образования"                                                            </t>
    </r>
    <r>
      <rPr>
        <b/>
        <sz val="8"/>
        <rFont val="Times New Roman"/>
        <family val="1"/>
      </rPr>
      <t>КЦСР 436 09 23</t>
    </r>
  </si>
  <si>
    <t>Предоставление услуг городской транспортной сети передачи данных муниципальным учреждениям, подведомственным ДО</t>
  </si>
  <si>
    <t>УИСР</t>
  </si>
  <si>
    <t>Предоставление услуг городской транспортной сети передачи данных муниципальным учреждениям, подведомственным ДКМПС</t>
  </si>
  <si>
    <t>Приобретение цифровых информационных образовательных программ дополнительного образования, программного обеспечения сайтов муниципальных учреждений</t>
  </si>
  <si>
    <t>3.4.</t>
  </si>
  <si>
    <t>Оснащение образовательных учреждений современными средствами информатизации (средства округа в рамках программы "Новая школа Югры"</t>
  </si>
  <si>
    <t>5.</t>
  </si>
  <si>
    <r>
      <t xml:space="preserve">Направление "Поддержка способной и талантливой молодежи" </t>
    </r>
    <r>
      <rPr>
        <b/>
        <sz val="8"/>
        <rFont val="Times New Roman"/>
        <family val="1"/>
      </rPr>
      <t>КЦСР 436 09 25</t>
    </r>
  </si>
  <si>
    <t>5.1.</t>
  </si>
  <si>
    <t>Организация и проведение конкурсов обучающихся, воспитанников муниципальных образовательных учреждений по результатам образовательных, творческих, спортивных достижений, социально значимой деятельности</t>
  </si>
  <si>
    <t>5.3.</t>
  </si>
  <si>
    <t>Выплата стипендий обучающимся, воспитанникам муниципальных образовательных учреждений</t>
  </si>
  <si>
    <t>5.4.</t>
  </si>
  <si>
    <t>Организация участия способных и талантливых детей и молодежи в международных, всероссийских, региональных проектах, стажировках, сборах, семинарах, конкурсах, фестивалях, соревнованиях, состязаниях</t>
  </si>
  <si>
    <t>5.5.</t>
  </si>
  <si>
    <t>Открытие и оснащение сетевых профильных групп, классов</t>
  </si>
  <si>
    <t>6.</t>
  </si>
  <si>
    <t>Направление "Поддержка системы воспитания" КЦСР 436 09 26</t>
  </si>
  <si>
    <t>6.1.</t>
  </si>
  <si>
    <t>Участие в организации работ по выплате ежемесячного денежного вознаграждения классным руководителям</t>
  </si>
  <si>
    <t>6.1.1.</t>
  </si>
  <si>
    <t>Ежемесячная доплата за классное руководство педагогическим работникам муниципальных образовательных учреждений и учреждений дополнительного образования детей</t>
  </si>
  <si>
    <t>Доп ФК</t>
  </si>
  <si>
    <t>6.2.</t>
  </si>
  <si>
    <t>Организация и проведение конкурса воспитанников муниципальных учреждений молодежной политики по результатам творческой и социально-значимой деятельности</t>
  </si>
  <si>
    <t>6.3.</t>
  </si>
  <si>
    <t>Материально - техническое оснащение системы дополнительного образования в муниципальных учреждениях</t>
  </si>
  <si>
    <t>6.4.</t>
  </si>
  <si>
    <t>Внедрение в муниципальных образовательных учреждениях программы духовно-нравственного воспитания</t>
  </si>
  <si>
    <t>8.</t>
  </si>
  <si>
    <t>Направление «Создание условий для сохранения и укрепления здоровья участников образовательного процесса» КЦСР 436 09 28</t>
  </si>
  <si>
    <t>8.1.</t>
  </si>
  <si>
    <t>Приобретение торгово - технологического и медицинского оборудования для столовых, пищеблоков, медицинских кабинетов муниципальных образовательных учреждений</t>
  </si>
  <si>
    <t>8.3.</t>
  </si>
  <si>
    <t>Обеспечение подвоза обучающихся в муниципальные общеобразовательные учреждения</t>
  </si>
  <si>
    <t>9.</t>
  </si>
  <si>
    <t>Направление «Информирование общественности о наиболее важных процессах в сфере образования» КЦСР 436 09 29</t>
  </si>
  <si>
    <t>9.1.</t>
  </si>
  <si>
    <t>Издание каталогов, буклетов, справочников, журнала, выпуск газет, телепередач, размещение статей в печатных и электронных СМИ о наиболее важных процессах в сфере образования</t>
  </si>
  <si>
    <t>Исполнитель</t>
  </si>
  <si>
    <t>А.В. Поварова</t>
  </si>
  <si>
    <t>52-53-51</t>
  </si>
  <si>
    <t>Приоритетный национальный проект и его основные мероприятия</t>
  </si>
  <si>
    <t>финансирование</t>
  </si>
  <si>
    <t>План на 2010 год</t>
  </si>
  <si>
    <t>План отчетного периода 
2010 год</t>
  </si>
  <si>
    <t>В целом расходы по приоритетному национальному проекту "Образование" по утвержденной Решением Думы города Сургута программе, предусмотренные городским бюджетом</t>
  </si>
  <si>
    <t>в том числе</t>
  </si>
  <si>
    <t xml:space="preserve">По направлению "Поддержка и развитие лучших образцов отечественного образования" </t>
  </si>
  <si>
    <t>1.</t>
  </si>
  <si>
    <t>Стимулирование общеобразовательных учреждений, активно внедряющих инновационные образовательные программы</t>
  </si>
  <si>
    <t>Государственная поддержка талантливой молодежи</t>
  </si>
  <si>
    <t>Поощрение лучших учителей</t>
  </si>
  <si>
    <t xml:space="preserve">По направлению " Внедрение современных образовательных технологий" </t>
  </si>
  <si>
    <t>4.</t>
  </si>
  <si>
    <t xml:space="preserve">Развитие технической основы современных информационных образовательных технологий, включая подключение школ к сети Интернет 
(с оплатой трафика) </t>
  </si>
  <si>
    <t>Оснащение школ учебно-наглядными пособиями и оборудованием</t>
  </si>
  <si>
    <t>По направлению " Повышение уровня воспитательной работы в школах"</t>
  </si>
  <si>
    <t xml:space="preserve">Выплата дополнительного ежемесячного денежного вознаграждения классным руководителям </t>
  </si>
  <si>
    <t>По направлению " Сельский школьный автобус"</t>
  </si>
  <si>
    <t>7.</t>
  </si>
  <si>
    <t xml:space="preserve">Приобретение школьных автобусов </t>
  </si>
  <si>
    <t>Иные мероприятия по утвержденной Решением Думы города Сургута программе, предусмотренные городским бюджетом</t>
  </si>
  <si>
    <t>Информатизация образования</t>
  </si>
  <si>
    <t>Поддержка системы воспитания</t>
  </si>
  <si>
    <t>10.</t>
  </si>
  <si>
    <t>Информационное и социологическое сопровождение</t>
  </si>
  <si>
    <t>11.</t>
  </si>
  <si>
    <t>Создание условий для сохранения и укрепления здоровья участников образовательного процесса</t>
  </si>
  <si>
    <t>федеральный бюджет</t>
  </si>
  <si>
    <t>КЦСР</t>
  </si>
  <si>
    <t>Бюджетополучатель</t>
  </si>
  <si>
    <t>КФСР</t>
  </si>
  <si>
    <t>КВР</t>
  </si>
  <si>
    <t>КОСГУ</t>
  </si>
  <si>
    <t>КВСР</t>
  </si>
  <si>
    <t>Доп. ФК</t>
  </si>
  <si>
    <t>Доп. ЭК</t>
  </si>
  <si>
    <t>Доп. КР</t>
  </si>
  <si>
    <t>Ассигнования 2011  год</t>
  </si>
  <si>
    <t>КП - расходы Декабрь</t>
  </si>
  <si>
    <t>Расход по ЛС</t>
  </si>
  <si>
    <t>4360923</t>
  </si>
  <si>
    <t/>
  </si>
  <si>
    <t>МБОУ гимназия "Лаборатория Салахова"</t>
  </si>
  <si>
    <t>0709</t>
  </si>
  <si>
    <t>022</t>
  </si>
  <si>
    <t>0000</t>
  </si>
  <si>
    <t>000000</t>
  </si>
  <si>
    <t>33210</t>
  </si>
  <si>
    <t>МБОУ "Прогимназия"</t>
  </si>
  <si>
    <t>МБОУ СОШ № 11</t>
  </si>
  <si>
    <t>МБОУ СОШ № 18 имени В. Я. Алексеева</t>
  </si>
  <si>
    <t>МБОУ СОШ № 22</t>
  </si>
  <si>
    <t>МБОУ СОШ № 24</t>
  </si>
  <si>
    <t>МБОУ СОШ № 28</t>
  </si>
  <si>
    <t>МБОУ СОШ № 29</t>
  </si>
  <si>
    <t>МБОУ СОШ № 4</t>
  </si>
  <si>
    <t>МБОУ СОШ № 8 имени Сибирцева А.Н.</t>
  </si>
  <si>
    <t>МБОУ прогимназия "Сезам"</t>
  </si>
  <si>
    <t>департамент финансов Администрации города Сургута</t>
  </si>
  <si>
    <t>(наименование органа, исполняющего бюджет)</t>
  </si>
  <si>
    <t>руб.</t>
  </si>
  <si>
    <t>2214</t>
  </si>
  <si>
    <t>0702</t>
  </si>
  <si>
    <t>5225601</t>
  </si>
  <si>
    <t>Доп. ФК: 2101,5101</t>
  </si>
  <si>
    <t>Наименование Доп. ФК</t>
  </si>
  <si>
    <t>2101</t>
  </si>
  <si>
    <t>Субвенции на ежемесячное денежное вознаграждение за классное руководство</t>
  </si>
  <si>
    <t>5101</t>
  </si>
  <si>
    <t>7.1.</t>
  </si>
  <si>
    <t>5.2.</t>
  </si>
  <si>
    <t>4.3.</t>
  </si>
  <si>
    <t>4.2.</t>
  </si>
  <si>
    <t>4.1.</t>
  </si>
  <si>
    <t xml:space="preserve"> на 01.12.2011 г.</t>
  </si>
  <si>
    <t>Обязательства по ассигнованиям (бух. уч.) 2011  год</t>
  </si>
  <si>
    <t>Доп. ФК: 2214</t>
  </si>
  <si>
    <t>КВФО: 1</t>
  </si>
  <si>
    <t>Дата печати 02.12.2011 (07:44:40)</t>
  </si>
  <si>
    <t>Дата печати 02.12.2011 (07:47:26)</t>
  </si>
  <si>
    <t>АСУ-город (ДОИН)</t>
  </si>
  <si>
    <t>33330</t>
  </si>
  <si>
    <t>040</t>
  </si>
  <si>
    <t>221</t>
  </si>
  <si>
    <t>33230</t>
  </si>
  <si>
    <t>33130</t>
  </si>
  <si>
    <t>АСУ-город (ДКМПС)</t>
  </si>
  <si>
    <t>31630</t>
  </si>
  <si>
    <t>31530</t>
  </si>
  <si>
    <t>КП - расходы Ноябрь</t>
  </si>
  <si>
    <t>КП - расходы Октябрь</t>
  </si>
  <si>
    <t>КП - расходы Сентябрь</t>
  </si>
  <si>
    <t>КП - расходы Август</t>
  </si>
  <si>
    <t>КП - расходы Июль</t>
  </si>
  <si>
    <t>КП - расходы Июнь</t>
  </si>
  <si>
    <t>КП - расходы Май</t>
  </si>
  <si>
    <t>КП - расходы Апрель</t>
  </si>
  <si>
    <t>КП - расходы Март</t>
  </si>
  <si>
    <t>КП - расходы Февраль</t>
  </si>
  <si>
    <t>КП - расходы Январь</t>
  </si>
  <si>
    <t>КЦСР: 4360923</t>
  </si>
  <si>
    <t>Бланк расходов: МУ "ИЦ "АСУ-Город" АСУГО-02-040-0112</t>
  </si>
  <si>
    <t>Дата печати 01.12.2011 (14:26:34)</t>
  </si>
  <si>
    <t>Исп.: Ганатанова Л.В. 52-22-02</t>
  </si>
  <si>
    <t>И.А. Елисеева</t>
  </si>
  <si>
    <t>Главный специалист отдела дополнительного образования</t>
  </si>
  <si>
    <t>Л.С. Калмыкова</t>
  </si>
  <si>
    <t>И.о.начальника планово-экономического отдела</t>
  </si>
  <si>
    <t>Т.Ю. Храмкова</t>
  </si>
  <si>
    <t>Начальник отдела бухгалтерского учета</t>
  </si>
  <si>
    <t>Г.Р. Грищенкова</t>
  </si>
  <si>
    <t>Директор департамента культуры, молодёжной политики и спорта</t>
  </si>
  <si>
    <t>Не израсходовано 61 т.руб. (изготовление буклетов и выпуск телепередач), в связи с изменением графика мероприятий, оплата будет произведена  по факту выполненых работ</t>
  </si>
  <si>
    <t>Издание каталогов, буклетов, справочников, журналов, выпуск газет, телепередач (видео-роликов), размещение статей в печатных и электронных СМИ, размещение информации официальном сайте Администрации города Сургута  о наиболее важных процессах в сфере образования</t>
  </si>
  <si>
    <t>7.2.</t>
  </si>
  <si>
    <t>Внедрение новых форм государственно-общественного управления муниципальным образовательным учреждением (создание управляющих, попечительских советов)</t>
  </si>
  <si>
    <t>По направлению «Информирование общественности о наиболее важных процессах в сфере образования»</t>
  </si>
  <si>
    <t xml:space="preserve">Не исполнено на сумму: 145,05 тыс.руб. (МБОУ ДОД СДЮСШОР "Ермак"), в связи с экономией по муниц.контракту из-за уменьшения стоимости товара, средства будут израсходованы на приобретение спортинвеентаря в ноября; 89,340 тыс.руб. (МБОУ ДОД "ДШИ №2"), в связи с поставкой музыкальных инструментов 30.11.2011г., оплата будет произведена по факту поставки. </t>
  </si>
  <si>
    <t>Организация и проведение муниципального конкурса детских общественных объединений, осуществляющих свою деятельность при  образовательных учреждениях, подведомственных департаменту образования</t>
  </si>
  <si>
    <t>По направлению "Поддержка системы воспитания"</t>
  </si>
  <si>
    <t>Не израсходовано 62,848 тыс.руб. в связи с отменой поездки на международный конкурс в Италию, по причине совпадения сроков проведения ЕГЭ и конкурса учащегося МОУ ДОД ДМШ 3 Алмакаева В.В настоящее время готовится перемещение ассигнований для  участия в конкурсе "Сибирь зажигает звёзды" учащихся МБОУ ДОД ДШИ им.Г.Кукуевицкого</t>
  </si>
  <si>
    <t>Не исполнено 10,11 тыс.руб.: 1) не  выплачена стипендия обучающимся МБОУДОД ДЮСШ № 3 (0,510 т.руб.),   2)  МБОУ ДОД СДЮСШОР "Ермак" (3,2 т.руб.) по причине отчисления учащегося; 3) МБОУ ДОД СДЮСШОР № 1 (6,4 т.руб.) по причине отчисления учащихся.</t>
  </si>
  <si>
    <t>стипендии за достижение высоких результатов в соревновательной деятельности</t>
  </si>
  <si>
    <t>в)</t>
  </si>
  <si>
    <t>стипендии им. А.С. Знаменского</t>
  </si>
  <si>
    <t>б)</t>
  </si>
  <si>
    <t>стипендии за отличные успехи в учёбе</t>
  </si>
  <si>
    <t>а)</t>
  </si>
  <si>
    <t>Выплата стипендий обучающимся муниципальных образовательных учреждений</t>
  </si>
  <si>
    <t>Организация и проведение муниципального конкурса обучающихся подведомственных образовательных учреждений по результатам образовательных, творческих, спортивных достижений, социально значимой деятельности</t>
  </si>
  <si>
    <t>По направлению "Поддержка способной и талантливой молодёжи"</t>
  </si>
  <si>
    <t>Организация и проведение муниципальных конкурсов профессионального мастерства работников подведомственных образовательных учреждений</t>
  </si>
  <si>
    <t>По направлению "Поддержка лучших работников образования"</t>
  </si>
  <si>
    <t xml:space="preserve">Всего на реализацию ПНПО: </t>
  </si>
  <si>
    <t>План отчетного периода</t>
  </si>
  <si>
    <t>План на год (Уточненный)</t>
  </si>
  <si>
    <t>План на год (утвержденный)</t>
  </si>
  <si>
    <t>%  
исполнения</t>
  </si>
  <si>
    <t>Наименование мероприятий</t>
  </si>
  <si>
    <t>№ 
п/п</t>
  </si>
  <si>
    <r>
      <t xml:space="preserve">Тактические показатели по реализации приоритетного национального проекта «Образование» 
</t>
    </r>
    <r>
      <rPr>
        <u val="single"/>
        <sz val="13"/>
        <color indexed="8"/>
        <rFont val="Times New Roman"/>
        <family val="1"/>
      </rPr>
      <t>департамента культуры, молодёжной политики и спорта</t>
    </r>
    <r>
      <rPr>
        <sz val="13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(наименование структурного подразделения Администрации города)</t>
    </r>
    <r>
      <rPr>
        <sz val="13"/>
        <color indexed="8"/>
        <rFont val="Times New Roman"/>
        <family val="1"/>
      </rPr>
      <t xml:space="preserve">
в 2011 году (по состоянию на 1 декабря)</t>
    </r>
  </si>
  <si>
    <t>ежемесячно</t>
  </si>
  <si>
    <t>Форма</t>
  </si>
  <si>
    <t>культура</t>
  </si>
  <si>
    <t>Департамент образования</t>
  </si>
  <si>
    <r>
      <t xml:space="preserve">Управление связи и информатизации  </t>
    </r>
    <r>
      <rPr>
        <sz val="10"/>
        <rFont val="Times New Roman"/>
        <family val="1"/>
      </rPr>
      <t>(местный бюджет)</t>
    </r>
  </si>
  <si>
    <r>
      <t xml:space="preserve">Департамент культуры, молодежной политики и спорту </t>
    </r>
    <r>
      <rPr>
        <sz val="10"/>
        <rFont val="Times New Roman"/>
        <family val="1"/>
      </rPr>
      <t>(местный бюджет)</t>
    </r>
  </si>
  <si>
    <t>местный бюджет</t>
  </si>
  <si>
    <t>региональный бюджет</t>
  </si>
  <si>
    <t>Процент исполнения плана на год</t>
  </si>
  <si>
    <t xml:space="preserve">Уточненный план на 2011 год </t>
  </si>
  <si>
    <t>Источник финансирования, исполнитель мероприятий ПНПО</t>
  </si>
  <si>
    <t>Исполнение консолидированного бюджета на реализацию ПНПО представлено в таблице:</t>
  </si>
  <si>
    <t>Кассовое исполнение на 27.12.2011</t>
  </si>
  <si>
    <t>Всего, 
в том числе</t>
  </si>
  <si>
    <t>остаток</t>
  </si>
  <si>
    <t xml:space="preserve">Тактические показатели по реализации приоритетного национального проекта "Образование" на территории г. Сургута
 по состоянию на 31 декабря 2011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</si>
</sst>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_р_."/>
    <numFmt numFmtId="167" formatCode="0.000"/>
    <numFmt numFmtId="168" formatCode="#,##0.0_р_."/>
    <numFmt numFmtId="169" formatCode="#,##0.000_р_."/>
    <numFmt numFmtId="170" formatCode="#,##0_р_."/>
    <numFmt numFmtId="171" formatCode="##,##0.00,"/>
    <numFmt numFmtId="172" formatCode="#,###.0,;\-#,###.0,"/>
    <numFmt numFmtId="173" formatCode="&quot;$&quot;#,##0_);\(&quot;$&quot;#,##0\)"/>
    <numFmt numFmtId="174" formatCode="#,##0.000"/>
    <numFmt numFmtId="175" formatCode="#,###.00,;\-#,###.0,"/>
    <numFmt numFmtId="176" formatCode="#,##0.00_ ;\-#,##0.00\ "/>
    <numFmt numFmtId="177" formatCode="&quot;р.&quot;#,##0_);\(&quot;р.&quot;#,##0\)"/>
    <numFmt numFmtId="178" formatCode="#,###.000,;\-#,###.000,"/>
    <numFmt numFmtId="179" formatCode="#,##0.000_ ;\-#,##0.000\ "/>
    <numFmt numFmtId="180" formatCode="\ #,###.000,;\-#,###.000,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5" fillId="0" borderId="9" applyNumberFormat="0" applyFill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65" applyNumberFormat="1" applyFont="1" applyFill="1" applyBorder="1" applyAlignment="1">
      <alignment horizontal="center" vertical="center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  <xf numFmtId="0" fontId="0" fillId="0" borderId="0" xfId="61">
      <alignment/>
      <protection/>
    </xf>
    <xf numFmtId="0" fontId="15" fillId="0" borderId="0" xfId="61" applyFont="1">
      <alignment/>
      <protection/>
    </xf>
    <xf numFmtId="4" fontId="21" fillId="0" borderId="13" xfId="61" applyNumberFormat="1" applyFont="1" applyBorder="1" applyAlignment="1">
      <alignment horizontal="right"/>
      <protection/>
    </xf>
    <xf numFmtId="49" fontId="21" fillId="0" borderId="13" xfId="61" applyNumberFormat="1" applyFont="1" applyBorder="1" applyAlignment="1">
      <alignment horizontal="left"/>
      <protection/>
    </xf>
    <xf numFmtId="49" fontId="21" fillId="0" borderId="13" xfId="61" applyNumberFormat="1" applyFont="1" applyBorder="1" applyAlignment="1">
      <alignment horizontal="center"/>
      <protection/>
    </xf>
    <xf numFmtId="49" fontId="20" fillId="0" borderId="14" xfId="61" applyNumberFormat="1" applyFont="1" applyBorder="1" applyAlignment="1">
      <alignment horizontal="center"/>
      <protection/>
    </xf>
    <xf numFmtId="4" fontId="19" fillId="0" borderId="15" xfId="61" applyNumberFormat="1" applyFont="1" applyBorder="1" applyAlignment="1">
      <alignment horizontal="right" vertical="center" wrapText="1"/>
      <protection/>
    </xf>
    <xf numFmtId="49" fontId="19" fillId="0" borderId="15" xfId="61" applyNumberFormat="1" applyFont="1" applyBorder="1" applyAlignment="1">
      <alignment horizontal="left" vertical="center" wrapText="1"/>
      <protection/>
    </xf>
    <xf numFmtId="49" fontId="19" fillId="0" borderId="15" xfId="61" applyNumberFormat="1" applyFont="1" applyBorder="1" applyAlignment="1">
      <alignment horizontal="center" vertical="center" wrapText="1"/>
      <protection/>
    </xf>
    <xf numFmtId="4" fontId="21" fillId="0" borderId="13" xfId="61" applyNumberFormat="1" applyFont="1" applyBorder="1" applyAlignment="1">
      <alignment horizontal="right" vertical="center" wrapText="1"/>
      <protection/>
    </xf>
    <xf numFmtId="49" fontId="21" fillId="0" borderId="13" xfId="61" applyNumberFormat="1" applyFont="1" applyBorder="1" applyAlignment="1">
      <alignment horizontal="left" vertical="center" wrapText="1"/>
      <protection/>
    </xf>
    <xf numFmtId="49" fontId="21" fillId="0" borderId="13" xfId="61" applyNumberFormat="1" applyFont="1" applyBorder="1" applyAlignment="1">
      <alignment horizontal="center" vertical="center" wrapText="1"/>
      <protection/>
    </xf>
    <xf numFmtId="49" fontId="21" fillId="0" borderId="14" xfId="61" applyNumberFormat="1" applyFont="1" applyBorder="1" applyAlignment="1">
      <alignment horizontal="center" vertical="center" wrapText="1"/>
      <protection/>
    </xf>
    <xf numFmtId="49" fontId="18" fillId="0" borderId="10" xfId="61" applyNumberFormat="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/>
      <protection/>
    </xf>
    <xf numFmtId="22" fontId="17" fillId="0" borderId="0" xfId="61" applyNumberFormat="1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6" fillId="0" borderId="0" xfId="61" applyFont="1">
      <alignment/>
      <protection/>
    </xf>
    <xf numFmtId="0" fontId="15" fillId="0" borderId="16" xfId="61" applyFont="1" applyBorder="1">
      <alignment/>
      <protection/>
    </xf>
    <xf numFmtId="0" fontId="13" fillId="0" borderId="0" xfId="61" applyFont="1" applyFill="1" applyAlignment="1">
      <alignment horizontal="center" vertical="center"/>
      <protection/>
    </xf>
    <xf numFmtId="166" fontId="22" fillId="0" borderId="0" xfId="61" applyNumberFormat="1" applyFont="1" applyFill="1" applyAlignment="1">
      <alignment horizontal="center" vertical="center"/>
      <protection/>
    </xf>
    <xf numFmtId="166" fontId="23" fillId="0" borderId="0" xfId="61" applyNumberFormat="1" applyFont="1" applyFill="1" applyAlignment="1">
      <alignment horizontal="center" vertical="center"/>
      <protection/>
    </xf>
    <xf numFmtId="166" fontId="13" fillId="0" borderId="0" xfId="61" applyNumberFormat="1" applyFont="1" applyFill="1" applyAlignment="1">
      <alignment horizontal="center" vertical="center"/>
      <protection/>
    </xf>
    <xf numFmtId="0" fontId="12" fillId="0" borderId="0" xfId="61" applyFont="1" applyFill="1" applyAlignment="1">
      <alignment/>
      <protection/>
    </xf>
    <xf numFmtId="0" fontId="13" fillId="0" borderId="0" xfId="61" applyFont="1" applyFill="1" applyAlignment="1">
      <alignment horizontal="left"/>
      <protection/>
    </xf>
    <xf numFmtId="0" fontId="12" fillId="0" borderId="0" xfId="61" applyFont="1" applyFill="1" applyAlignment="1">
      <alignment horizontal="left"/>
      <protection/>
    </xf>
    <xf numFmtId="167" fontId="13" fillId="0" borderId="0" xfId="61" applyNumberFormat="1" applyFont="1" applyFill="1" applyAlignment="1">
      <alignment horizontal="center" vertical="center"/>
      <protection/>
    </xf>
    <xf numFmtId="166" fontId="22" fillId="0" borderId="10" xfId="61" applyNumberFormat="1" applyFont="1" applyFill="1" applyBorder="1" applyAlignment="1">
      <alignment horizontal="center" vertical="center" wrapText="1"/>
      <protection/>
    </xf>
    <xf numFmtId="168" fontId="2" fillId="0" borderId="10" xfId="61" applyNumberFormat="1" applyFont="1" applyFill="1" applyBorder="1" applyAlignment="1">
      <alignment horizontal="center" vertical="center" wrapText="1"/>
      <protection/>
    </xf>
    <xf numFmtId="169" fontId="24" fillId="0" borderId="10" xfId="61" applyNumberFormat="1" applyFont="1" applyFill="1" applyBorder="1" applyAlignment="1">
      <alignment horizontal="center" vertical="center"/>
      <protection/>
    </xf>
    <xf numFmtId="169" fontId="25" fillId="0" borderId="10" xfId="61" applyNumberFormat="1" applyFont="1" applyFill="1" applyBorder="1" applyAlignment="1">
      <alignment horizontal="center" vertical="center"/>
      <protection/>
    </xf>
    <xf numFmtId="170" fontId="26" fillId="0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Fill="1" applyBorder="1" applyAlignment="1">
      <alignment horizontal="center" vertical="center" wrapText="1"/>
      <protection/>
    </xf>
    <xf numFmtId="168" fontId="2" fillId="0" borderId="10" xfId="61" applyNumberFormat="1" applyFont="1" applyFill="1" applyBorder="1" applyAlignment="1">
      <alignment horizontal="center" vertical="center"/>
      <protection/>
    </xf>
    <xf numFmtId="170" fontId="25" fillId="0" borderId="11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top" wrapText="1"/>
      <protection/>
    </xf>
    <xf numFmtId="169" fontId="27" fillId="0" borderId="10" xfId="61" applyNumberFormat="1" applyFont="1" applyFill="1" applyBorder="1" applyAlignment="1">
      <alignment horizontal="center" vertical="center"/>
      <protection/>
    </xf>
    <xf numFmtId="168" fontId="3" fillId="0" borderId="10" xfId="61" applyNumberFormat="1" applyFont="1" applyFill="1" applyBorder="1" applyAlignment="1">
      <alignment horizontal="center" vertical="center" wrapText="1"/>
      <protection/>
    </xf>
    <xf numFmtId="169" fontId="28" fillId="0" borderId="10" xfId="61" applyNumberFormat="1" applyFont="1" applyFill="1" applyBorder="1" applyAlignment="1">
      <alignment horizontal="center" vertical="center"/>
      <protection/>
    </xf>
    <xf numFmtId="0" fontId="28" fillId="0" borderId="10" xfId="61" applyFont="1" applyFill="1" applyBorder="1" applyAlignment="1">
      <alignment horizontal="left" vertical="center" wrapText="1"/>
      <protection/>
    </xf>
    <xf numFmtId="0" fontId="28" fillId="0" borderId="10" xfId="61" applyFont="1" applyFill="1" applyBorder="1" applyAlignment="1">
      <alignment horizontal="center" vertical="center" wrapText="1"/>
      <protection/>
    </xf>
    <xf numFmtId="169" fontId="22" fillId="0" borderId="10" xfId="61" applyNumberFormat="1" applyFont="1" applyFill="1" applyBorder="1" applyAlignment="1">
      <alignment horizontal="center" vertical="center" wrapText="1"/>
      <protection/>
    </xf>
    <xf numFmtId="170" fontId="25" fillId="0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Fill="1" applyBorder="1" applyAlignment="1">
      <alignment vertical="center" wrapText="1"/>
      <protection/>
    </xf>
    <xf numFmtId="0" fontId="28" fillId="0" borderId="0" xfId="61" applyFont="1" applyFill="1" applyAlignment="1">
      <alignment horizontal="center" vertical="center"/>
      <protection/>
    </xf>
    <xf numFmtId="0" fontId="25" fillId="0" borderId="10" xfId="61" applyFont="1" applyFill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169" fontId="25" fillId="0" borderId="10" xfId="61" applyNumberFormat="1" applyFont="1" applyFill="1" applyBorder="1" applyAlignment="1">
      <alignment horizontal="center" vertical="center" wrapText="1"/>
      <protection/>
    </xf>
    <xf numFmtId="169" fontId="27" fillId="0" borderId="10" xfId="61" applyNumberFormat="1" applyFont="1" applyFill="1" applyBorder="1" applyAlignment="1">
      <alignment horizontal="center" vertical="center" wrapText="1"/>
      <protection/>
    </xf>
    <xf numFmtId="169" fontId="28" fillId="0" borderId="10" xfId="61" applyNumberFormat="1" applyFont="1" applyFill="1" applyBorder="1" applyAlignment="1">
      <alignment horizontal="center" vertical="center" wrapText="1"/>
      <protection/>
    </xf>
    <xf numFmtId="39" fontId="13" fillId="0" borderId="0" xfId="61" applyNumberFormat="1" applyFont="1" applyFill="1" applyAlignment="1">
      <alignment horizontal="center" vertical="center"/>
      <protection/>
    </xf>
    <xf numFmtId="169" fontId="24" fillId="0" borderId="10" xfId="61" applyNumberFormat="1" applyFont="1" applyFill="1" applyBorder="1" applyAlignment="1">
      <alignment horizontal="center" vertical="center" wrapText="1"/>
      <protection/>
    </xf>
    <xf numFmtId="39" fontId="12" fillId="0" borderId="10" xfId="61" applyNumberFormat="1" applyFont="1" applyFill="1" applyBorder="1" applyAlignment="1">
      <alignment wrapText="1"/>
      <protection/>
    </xf>
    <xf numFmtId="39" fontId="12" fillId="0" borderId="10" xfId="61" applyNumberFormat="1" applyFont="1" applyFill="1" applyBorder="1" applyAlignment="1">
      <alignment horizontal="left" vertical="top" wrapText="1"/>
      <protection/>
    </xf>
    <xf numFmtId="39" fontId="28" fillId="0" borderId="0" xfId="61" applyNumberFormat="1" applyFont="1" applyFill="1" applyAlignment="1">
      <alignment horizontal="center" vertical="center"/>
      <protection/>
    </xf>
    <xf numFmtId="39" fontId="28" fillId="0" borderId="10" xfId="61" applyNumberFormat="1" applyFont="1" applyFill="1" applyBorder="1" applyAlignment="1">
      <alignment wrapText="1"/>
      <protection/>
    </xf>
    <xf numFmtId="39" fontId="28" fillId="0" borderId="10" xfId="61" applyNumberFormat="1" applyFont="1" applyFill="1" applyBorder="1" applyAlignment="1">
      <alignment horizontal="left" vertical="top" wrapText="1"/>
      <protection/>
    </xf>
    <xf numFmtId="1" fontId="13" fillId="0" borderId="0" xfId="61" applyNumberFormat="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4" fontId="2" fillId="0" borderId="10" xfId="61" applyNumberFormat="1" applyFont="1" applyFill="1" applyBorder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/>
      <protection/>
    </xf>
    <xf numFmtId="0" fontId="31" fillId="0" borderId="0" xfId="61" applyFont="1" applyFill="1" applyAlignment="1">
      <alignment horizontal="left" vertical="center" wrapText="1"/>
      <protection/>
    </xf>
    <xf numFmtId="0" fontId="32" fillId="0" borderId="0" xfId="61" applyFont="1" applyFill="1" applyAlignment="1">
      <alignment horizontal="left" vertical="center"/>
      <protection/>
    </xf>
    <xf numFmtId="166" fontId="29" fillId="0" borderId="0" xfId="61" applyNumberFormat="1" applyFont="1" applyFill="1" applyAlignment="1">
      <alignment horizontal="left" vertical="center" wrapText="1"/>
      <protection/>
    </xf>
    <xf numFmtId="166" fontId="29" fillId="0" borderId="0" xfId="61" applyNumberFormat="1" applyFont="1" applyFill="1" applyAlignment="1">
      <alignment horizontal="left" vertical="center"/>
      <protection/>
    </xf>
    <xf numFmtId="0" fontId="29" fillId="0" borderId="0" xfId="61" applyFont="1" applyFill="1" applyAlignment="1">
      <alignment horizontal="left"/>
      <protection/>
    </xf>
    <xf numFmtId="49" fontId="19" fillId="9" borderId="15" xfId="61" applyNumberFormat="1" applyFont="1" applyFill="1" applyBorder="1" applyAlignment="1">
      <alignment horizontal="center" vertical="center" wrapText="1"/>
      <protection/>
    </xf>
    <xf numFmtId="49" fontId="19" fillId="9" borderId="15" xfId="61" applyNumberFormat="1" applyFont="1" applyFill="1" applyBorder="1" applyAlignment="1">
      <alignment horizontal="left" vertical="center" wrapText="1"/>
      <protection/>
    </xf>
    <xf numFmtId="4" fontId="19" fillId="9" borderId="15" xfId="61" applyNumberFormat="1" applyFont="1" applyFill="1" applyBorder="1" applyAlignment="1">
      <alignment horizontal="right" vertical="center" wrapText="1"/>
      <protection/>
    </xf>
    <xf numFmtId="0" fontId="0" fillId="9" borderId="0" xfId="61" applyFill="1">
      <alignment/>
      <protection/>
    </xf>
    <xf numFmtId="0" fontId="0" fillId="0" borderId="0" xfId="61" applyAlignment="1">
      <alignment horizontal="right"/>
      <protection/>
    </xf>
    <xf numFmtId="4" fontId="0" fillId="0" borderId="0" xfId="61" applyNumberFormat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169" fontId="3" fillId="0" borderId="10" xfId="61" applyNumberFormat="1" applyFont="1" applyFill="1" applyBorder="1" applyAlignment="1">
      <alignment horizontal="center" vertical="center" wrapText="1"/>
      <protection/>
    </xf>
    <xf numFmtId="169" fontId="2" fillId="0" borderId="10" xfId="61" applyNumberFormat="1" applyFont="1" applyFill="1" applyBorder="1" applyAlignment="1">
      <alignment horizontal="center" vertical="center" wrapText="1"/>
      <protection/>
    </xf>
    <xf numFmtId="169" fontId="2" fillId="0" borderId="10" xfId="61" applyNumberFormat="1" applyFont="1" applyFill="1" applyBorder="1" applyAlignment="1">
      <alignment horizontal="center" vertical="center"/>
      <protection/>
    </xf>
    <xf numFmtId="169" fontId="3" fillId="0" borderId="10" xfId="61" applyNumberFormat="1" applyFont="1" applyFill="1" applyBorder="1" applyAlignment="1">
      <alignment horizontal="center" vertical="center"/>
      <protection/>
    </xf>
    <xf numFmtId="169" fontId="2" fillId="33" borderId="10" xfId="61" applyNumberFormat="1" applyFont="1" applyFill="1" applyBorder="1" applyAlignment="1">
      <alignment horizontal="center" vertical="center"/>
      <protection/>
    </xf>
    <xf numFmtId="164" fontId="2" fillId="34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65" applyNumberFormat="1" applyFont="1" applyFill="1" applyBorder="1" applyAlignment="1">
      <alignment horizontal="center" vertical="center"/>
      <protection/>
    </xf>
    <xf numFmtId="171" fontId="8" fillId="0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/>
    </xf>
    <xf numFmtId="171" fontId="2" fillId="34" borderId="10" xfId="65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left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2" fillId="0" borderId="0" xfId="52" applyFont="1">
      <alignment/>
      <protection/>
    </xf>
    <xf numFmtId="4" fontId="0" fillId="0" borderId="0" xfId="52" applyNumberFormat="1">
      <alignment/>
      <protection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164" fontId="2" fillId="34" borderId="10" xfId="52" applyNumberFormat="1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wrapText="1"/>
      <protection/>
    </xf>
    <xf numFmtId="4" fontId="0" fillId="0" borderId="0" xfId="52" applyNumberFormat="1" applyAlignment="1">
      <alignment horizontal="center" vertical="center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6" xfId="61" applyFont="1" applyFill="1" applyBorder="1" applyAlignment="1">
      <alignment horizontal="center" vertical="center" wrapText="1"/>
      <protection/>
    </xf>
    <xf numFmtId="0" fontId="29" fillId="0" borderId="16" xfId="61" applyFont="1" applyFill="1" applyBorder="1" applyAlignment="1">
      <alignment horizontal="center" vertical="center"/>
      <protection/>
    </xf>
    <xf numFmtId="1" fontId="12" fillId="0" borderId="11" xfId="61" applyNumberFormat="1" applyFont="1" applyFill="1" applyBorder="1" applyAlignment="1">
      <alignment horizontal="center" vertical="center" wrapText="1"/>
      <protection/>
    </xf>
    <xf numFmtId="1" fontId="12" fillId="0" borderId="17" xfId="61" applyNumberFormat="1" applyFont="1" applyFill="1" applyBorder="1" applyAlignment="1">
      <alignment horizontal="center" vertical="center" wrapText="1"/>
      <protection/>
    </xf>
    <xf numFmtId="1" fontId="12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" fontId="14" fillId="0" borderId="10" xfId="61" applyNumberFormat="1" applyFont="1" applyFill="1" applyBorder="1" applyAlignment="1">
      <alignment horizontal="center" vertical="center" wrapText="1"/>
      <protection/>
    </xf>
    <xf numFmtId="1" fontId="22" fillId="0" borderId="10" xfId="61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я 2-7 за  2006 года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10" xfId="76"/>
    <cellStyle name="Финансовый 2" xfId="77"/>
    <cellStyle name="Финансовый 3" xfId="78"/>
    <cellStyle name="Финансовый 3 2" xfId="79"/>
    <cellStyle name="Финансовый 4" xfId="80"/>
    <cellStyle name="Финансовый 5" xfId="81"/>
    <cellStyle name="Финансовый 6" xfId="82"/>
    <cellStyle name="Финансовый 7" xfId="83"/>
    <cellStyle name="Финансовый 8" xfId="84"/>
    <cellStyle name="Финансовый 9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247650</xdr:rowOff>
    </xdr:from>
    <xdr:ext cx="5248275" cy="314325"/>
    <xdr:grpSp>
      <xdr:nvGrpSpPr>
        <xdr:cNvPr id="1" name="Группа 1"/>
        <xdr:cNvGrpSpPr>
          <a:grpSpLocks/>
        </xdr:cNvGrpSpPr>
      </xdr:nvGrpSpPr>
      <xdr:grpSpPr>
        <a:xfrm>
          <a:off x="9525" y="4648200"/>
          <a:ext cx="5248275" cy="314325"/>
          <a:chOff x="12700" y="7569200"/>
          <a:chExt cx="5245100" cy="314325"/>
        </a:xfrm>
        <a:solidFill>
          <a:srgbClr val="FFFFFF"/>
        </a:solidFill>
      </xdr:grpSpPr>
      <xdr:sp>
        <xdr:nvSpPr>
          <xdr:cNvPr id="2" name="596"/>
          <xdr:cNvSpPr>
            <a:spLocks/>
          </xdr:cNvSpPr>
        </xdr:nvSpPr>
        <xdr:spPr>
          <a:xfrm>
            <a:off x="12700" y="75692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597"/>
          <xdr:cNvSpPr>
            <a:spLocks/>
          </xdr:cNvSpPr>
        </xdr:nvSpPr>
        <xdr:spPr>
          <a:xfrm>
            <a:off x="2173681" y="75692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98"/>
          <xdr:cNvSpPr>
            <a:spLocks/>
          </xdr:cNvSpPr>
        </xdr:nvSpPr>
        <xdr:spPr>
          <a:xfrm>
            <a:off x="3401035" y="75692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602"/>
          <xdr:cNvSpPr>
            <a:spLocks/>
          </xdr:cNvSpPr>
        </xdr:nvSpPr>
        <xdr:spPr>
          <a:xfrm>
            <a:off x="2173681" y="77311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04"/>
          <xdr:cNvSpPr>
            <a:spLocks/>
          </xdr:cNvSpPr>
        </xdr:nvSpPr>
        <xdr:spPr>
          <a:xfrm>
            <a:off x="2173681" y="77311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03"/>
          <xdr:cNvSpPr>
            <a:spLocks/>
          </xdr:cNvSpPr>
        </xdr:nvSpPr>
        <xdr:spPr>
          <a:xfrm>
            <a:off x="3401035" y="77311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05"/>
          <xdr:cNvSpPr>
            <a:spLocks/>
          </xdr:cNvSpPr>
        </xdr:nvSpPr>
        <xdr:spPr>
          <a:xfrm>
            <a:off x="3401035" y="77311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5248275" cy="314325"/>
    <xdr:grpSp>
      <xdr:nvGrpSpPr>
        <xdr:cNvPr id="9" name="Группа 9"/>
        <xdr:cNvGrpSpPr>
          <a:grpSpLocks/>
        </xdr:cNvGrpSpPr>
      </xdr:nvGrpSpPr>
      <xdr:grpSpPr>
        <a:xfrm>
          <a:off x="9525" y="5191125"/>
          <a:ext cx="5248275" cy="314325"/>
          <a:chOff x="12700" y="8115300"/>
          <a:chExt cx="5245100" cy="314325"/>
        </a:xfrm>
        <a:solidFill>
          <a:srgbClr val="FFFFFF"/>
        </a:solidFill>
      </xdr:grpSpPr>
      <xdr:sp>
        <xdr:nvSpPr>
          <xdr:cNvPr id="10" name="639"/>
          <xdr:cNvSpPr>
            <a:spLocks/>
          </xdr:cNvSpPr>
        </xdr:nvSpPr>
        <xdr:spPr>
          <a:xfrm>
            <a:off x="12700" y="81153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40"/>
          <xdr:cNvSpPr>
            <a:spLocks/>
          </xdr:cNvSpPr>
        </xdr:nvSpPr>
        <xdr:spPr>
          <a:xfrm>
            <a:off x="2173681" y="81153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641"/>
          <xdr:cNvSpPr>
            <a:spLocks/>
          </xdr:cNvSpPr>
        </xdr:nvSpPr>
        <xdr:spPr>
          <a:xfrm>
            <a:off x="3401035" y="81153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645"/>
          <xdr:cNvSpPr>
            <a:spLocks/>
          </xdr:cNvSpPr>
        </xdr:nvSpPr>
        <xdr:spPr>
          <a:xfrm>
            <a:off x="2173681" y="82772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47"/>
          <xdr:cNvSpPr>
            <a:spLocks/>
          </xdr:cNvSpPr>
        </xdr:nvSpPr>
        <xdr:spPr>
          <a:xfrm>
            <a:off x="2173681" y="82772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646"/>
          <xdr:cNvSpPr>
            <a:spLocks/>
          </xdr:cNvSpPr>
        </xdr:nvSpPr>
        <xdr:spPr>
          <a:xfrm>
            <a:off x="3401035" y="82772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648"/>
          <xdr:cNvSpPr>
            <a:spLocks/>
          </xdr:cNvSpPr>
        </xdr:nvSpPr>
        <xdr:spPr>
          <a:xfrm>
            <a:off x="3401035" y="82772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247650</xdr:rowOff>
    </xdr:from>
    <xdr:ext cx="5248275" cy="314325"/>
    <xdr:grpSp>
      <xdr:nvGrpSpPr>
        <xdr:cNvPr id="1" name="Группа 1"/>
        <xdr:cNvGrpSpPr>
          <a:grpSpLocks/>
        </xdr:cNvGrpSpPr>
      </xdr:nvGrpSpPr>
      <xdr:grpSpPr>
        <a:xfrm>
          <a:off x="9525" y="3190875"/>
          <a:ext cx="5248275" cy="314325"/>
          <a:chOff x="12700" y="4978400"/>
          <a:chExt cx="5245100" cy="314325"/>
        </a:xfrm>
        <a:solidFill>
          <a:srgbClr val="FFFFFF"/>
        </a:solidFill>
      </xdr:grpSpPr>
      <xdr:sp>
        <xdr:nvSpPr>
          <xdr:cNvPr id="2" name="392"/>
          <xdr:cNvSpPr>
            <a:spLocks/>
          </xdr:cNvSpPr>
        </xdr:nvSpPr>
        <xdr:spPr>
          <a:xfrm>
            <a:off x="12700" y="49784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93"/>
          <xdr:cNvSpPr>
            <a:spLocks/>
          </xdr:cNvSpPr>
        </xdr:nvSpPr>
        <xdr:spPr>
          <a:xfrm>
            <a:off x="2173681" y="49784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394"/>
          <xdr:cNvSpPr>
            <a:spLocks/>
          </xdr:cNvSpPr>
        </xdr:nvSpPr>
        <xdr:spPr>
          <a:xfrm>
            <a:off x="3401035" y="49784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398"/>
          <xdr:cNvSpPr>
            <a:spLocks/>
          </xdr:cNvSpPr>
        </xdr:nvSpPr>
        <xdr:spPr>
          <a:xfrm>
            <a:off x="2173681" y="51403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400"/>
          <xdr:cNvSpPr>
            <a:spLocks/>
          </xdr:cNvSpPr>
        </xdr:nvSpPr>
        <xdr:spPr>
          <a:xfrm>
            <a:off x="2173681" y="51403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399"/>
          <xdr:cNvSpPr>
            <a:spLocks/>
          </xdr:cNvSpPr>
        </xdr:nvSpPr>
        <xdr:spPr>
          <a:xfrm>
            <a:off x="3401035" y="51403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01"/>
          <xdr:cNvSpPr>
            <a:spLocks/>
          </xdr:cNvSpPr>
        </xdr:nvSpPr>
        <xdr:spPr>
          <a:xfrm>
            <a:off x="3401035" y="51403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247650</xdr:rowOff>
    </xdr:from>
    <xdr:ext cx="5248275" cy="314325"/>
    <xdr:grpSp>
      <xdr:nvGrpSpPr>
        <xdr:cNvPr id="9" name="Группа 9"/>
        <xdr:cNvGrpSpPr>
          <a:grpSpLocks/>
        </xdr:cNvGrpSpPr>
      </xdr:nvGrpSpPr>
      <xdr:grpSpPr>
        <a:xfrm>
          <a:off x="9525" y="3733800"/>
          <a:ext cx="5248275" cy="314325"/>
          <a:chOff x="12700" y="5524500"/>
          <a:chExt cx="5245100" cy="314325"/>
        </a:xfrm>
        <a:solidFill>
          <a:srgbClr val="FFFFFF"/>
        </a:solidFill>
      </xdr:grpSpPr>
      <xdr:sp>
        <xdr:nvSpPr>
          <xdr:cNvPr id="10" name="435"/>
          <xdr:cNvSpPr>
            <a:spLocks/>
          </xdr:cNvSpPr>
        </xdr:nvSpPr>
        <xdr:spPr>
          <a:xfrm>
            <a:off x="12700" y="55245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436"/>
          <xdr:cNvSpPr>
            <a:spLocks/>
          </xdr:cNvSpPr>
        </xdr:nvSpPr>
        <xdr:spPr>
          <a:xfrm>
            <a:off x="2173681" y="5524500"/>
            <a:ext cx="92313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437"/>
          <xdr:cNvSpPr>
            <a:spLocks/>
          </xdr:cNvSpPr>
        </xdr:nvSpPr>
        <xdr:spPr>
          <a:xfrm>
            <a:off x="3401035" y="5524500"/>
            <a:ext cx="1856765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41"/>
          <xdr:cNvSpPr>
            <a:spLocks/>
          </xdr:cNvSpPr>
        </xdr:nvSpPr>
        <xdr:spPr>
          <a:xfrm>
            <a:off x="2173681" y="5686456"/>
            <a:ext cx="92313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443"/>
          <xdr:cNvSpPr>
            <a:spLocks/>
          </xdr:cNvSpPr>
        </xdr:nvSpPr>
        <xdr:spPr>
          <a:xfrm>
            <a:off x="2173681" y="5686456"/>
            <a:ext cx="923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42"/>
          <xdr:cNvSpPr>
            <a:spLocks/>
          </xdr:cNvSpPr>
        </xdr:nvSpPr>
        <xdr:spPr>
          <a:xfrm>
            <a:off x="3401035" y="5686456"/>
            <a:ext cx="1856765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444"/>
          <xdr:cNvSpPr>
            <a:spLocks/>
          </xdr:cNvSpPr>
        </xdr:nvSpPr>
        <xdr:spPr>
          <a:xfrm>
            <a:off x="3401035" y="5686456"/>
            <a:ext cx="18567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o1\&#1086;&#1073;&#1097;&#1072;&#1103;%20&#1087;&#1072;&#1087;&#1082;&#1072;\&#1053;&#1040;&#1062;&#1048;&#1054;&#1053;&#1040;&#1051;&#1068;&#1053;&#1067;&#1049;%20&#1055;&#1056;&#1054;&#1045;&#1050;&#1058;\&#1052;&#1086;&#1085;&#1080;&#1090;&#1086;&#1088;&#1080;&#1085;&#1075;%20&#1044;&#1054;&#1080;&#1052;&#1055;%20&#1061;&#1052;&#1040;&#1054;\&#1052;&#1086;&#1085;&#1080;&#1090;&#1086;&#1088;&#1080;&#1085;&#1075;%20&#1088;&#1077;&#1072;&#1083;&#1080;&#1079;&#1072;&#1094;&#1080;&#1080;%20&#1055;&#1053;&#1055;&#1054;%202011\01.12.2011\&#1055;&#1057;%20&#1054;&#1073;&#1088;&#1072;&#1079;&#1086;&#1074;&#1072;&#1085;&#1080;&#1077;%20&#1050;&#1074;&#1072;&#1088;&#1090;&#1072;&#1083;%20&#1056;&#1077;&#1075;&#1080;&#1086;&#1085;&#1072;&#1083;&#1100;&#1085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 кварт"/>
      <sheetName val="Лист1"/>
      <sheetName val="Вспомогательный"/>
    </sheetNames>
    <sheetDataSet>
      <sheetData sheetId="2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</row>
        <row r="37">
          <cell r="A37" t="str">
            <v>Новосибирская область</v>
          </cell>
        </row>
        <row r="38">
          <cell r="A38" t="str">
            <v>Омская область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  <cell r="E40" t="str">
            <v>на 1 апреля 2010 г.</v>
          </cell>
        </row>
        <row r="41">
          <cell r="A41" t="str">
            <v>Пензенская область</v>
          </cell>
          <cell r="E41" t="str">
            <v>на 1 октября 2010 г.</v>
          </cell>
        </row>
        <row r="42">
          <cell r="A42" t="str">
            <v>Пермский край</v>
          </cell>
          <cell r="E42" t="str">
            <v>на 1 апреля 2011 г.</v>
          </cell>
        </row>
        <row r="43">
          <cell r="A43" t="str">
            <v>Приморский край</v>
          </cell>
          <cell r="E43" t="str">
            <v>на 1 октября 2011 г.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3.28125" style="134" customWidth="1"/>
    <col min="2" max="2" width="14.8515625" style="134" customWidth="1"/>
    <col min="3" max="3" width="14.140625" style="134" customWidth="1"/>
    <col min="4" max="4" width="15.00390625" style="134" customWidth="1"/>
    <col min="5" max="5" width="41.421875" style="134" customWidth="1"/>
    <col min="6" max="6" width="9.140625" style="146" customWidth="1"/>
    <col min="7" max="7" width="12.7109375" style="134" customWidth="1"/>
    <col min="8" max="16384" width="9.140625" style="134" customWidth="1"/>
  </cols>
  <sheetData>
    <row r="1" ht="12.75">
      <c r="A1" s="147" t="s">
        <v>243</v>
      </c>
    </row>
    <row r="2" ht="12.75">
      <c r="A2" s="140"/>
    </row>
    <row r="3" spans="1:6" s="146" customFormat="1" ht="51">
      <c r="A3" s="145" t="s">
        <v>242</v>
      </c>
      <c r="B3" s="145" t="s">
        <v>241</v>
      </c>
      <c r="C3" s="145" t="s">
        <v>244</v>
      </c>
      <c r="D3" s="145" t="s">
        <v>240</v>
      </c>
      <c r="E3" s="145" t="s">
        <v>4</v>
      </c>
      <c r="F3" s="146" t="s">
        <v>246</v>
      </c>
    </row>
    <row r="4" spans="1:6" ht="25.5">
      <c r="A4" s="136" t="s">
        <v>245</v>
      </c>
      <c r="B4" s="135">
        <f>B5+B9+B10</f>
        <v>80452.57035999998</v>
      </c>
      <c r="C4" s="135">
        <f>C5+C9+C10</f>
        <v>79549.24586</v>
      </c>
      <c r="D4" s="143">
        <f aca="true" t="shared" si="0" ref="D4:D10">C4/B4</f>
        <v>0.9887719622137876</v>
      </c>
      <c r="E4" s="141"/>
      <c r="F4" s="152">
        <f>B4-C4</f>
        <v>903.3244999999879</v>
      </c>
    </row>
    <row r="5" spans="1:6" ht="12.75">
      <c r="A5" s="136" t="s">
        <v>235</v>
      </c>
      <c r="B5" s="135">
        <f>B6+B7+B8</f>
        <v>72241.44735999999</v>
      </c>
      <c r="C5" s="135">
        <f>C6+C7+C8</f>
        <v>71737.07486</v>
      </c>
      <c r="D5" s="143">
        <f t="shared" si="0"/>
        <v>0.9930182392735494</v>
      </c>
      <c r="E5" s="141"/>
      <c r="F5" s="152">
        <f aca="true" t="shared" si="1" ref="F5:F10">B5-C5</f>
        <v>504.3724999999977</v>
      </c>
    </row>
    <row r="6" spans="1:6" ht="12.75">
      <c r="A6" s="142" t="s">
        <v>118</v>
      </c>
      <c r="B6" s="149">
        <f>'ПНПО за 2011 год'!D12/1000</f>
        <v>39983.07040999999</v>
      </c>
      <c r="C6" s="149">
        <f>'ПНПО за 2011 год'!E12/1000</f>
        <v>39983.069619999995</v>
      </c>
      <c r="D6" s="150">
        <f t="shared" si="0"/>
        <v>0.9999999802416375</v>
      </c>
      <c r="E6" s="151"/>
      <c r="F6" s="152">
        <f t="shared" si="1"/>
        <v>0.0007899999982328154</v>
      </c>
    </row>
    <row r="7" spans="1:6" ht="12.75">
      <c r="A7" s="142" t="s">
        <v>239</v>
      </c>
      <c r="B7" s="149">
        <f>'ПНПО за 2011 год'!C13/1000</f>
        <v>10526</v>
      </c>
      <c r="C7" s="149">
        <f>'ПНПО за 2011 год'!E13/1000</f>
        <v>10300.794699999999</v>
      </c>
      <c r="D7" s="150">
        <f t="shared" si="0"/>
        <v>0.9786048546456392</v>
      </c>
      <c r="E7" s="153"/>
      <c r="F7" s="152">
        <f t="shared" si="1"/>
        <v>225.20530000000144</v>
      </c>
    </row>
    <row r="8" spans="1:7" ht="104.25" customHeight="1">
      <c r="A8" s="138" t="s">
        <v>238</v>
      </c>
      <c r="B8" s="139">
        <f>'ПНПО за 2011 год'!C14/1000</f>
        <v>21732.37695</v>
      </c>
      <c r="C8" s="139">
        <f>'ПНПО за 2011 год'!E14/1000</f>
        <v>21453.210540000004</v>
      </c>
      <c r="D8" s="144">
        <f t="shared" si="0"/>
        <v>0.9871543545079178</v>
      </c>
      <c r="E8" s="138"/>
      <c r="F8" s="152">
        <f t="shared" si="1"/>
        <v>279.166409999998</v>
      </c>
      <c r="G8" s="148"/>
    </row>
    <row r="9" spans="1:7" ht="38.25">
      <c r="A9" s="136" t="s">
        <v>237</v>
      </c>
      <c r="B9" s="135">
        <f>'ПНПО за 2011 год'!D15/1000</f>
        <v>5633.4</v>
      </c>
      <c r="C9" s="135">
        <f>'ПНПО за 2011 год'!E15/1000</f>
        <v>5610.963900000001</v>
      </c>
      <c r="D9" s="143">
        <f t="shared" si="0"/>
        <v>0.9960173074874855</v>
      </c>
      <c r="E9" s="138"/>
      <c r="F9" s="152">
        <f t="shared" si="1"/>
        <v>22.436099999998987</v>
      </c>
      <c r="G9" s="137"/>
    </row>
    <row r="10" spans="1:6" ht="38.25">
      <c r="A10" s="136" t="s">
        <v>236</v>
      </c>
      <c r="B10" s="135">
        <f>'ПНПО за 2011 год'!C19/1000</f>
        <v>2577.723</v>
      </c>
      <c r="C10" s="135">
        <f>'ПНПО за 2011 год'!E19/1000</f>
        <v>2201.2071</v>
      </c>
      <c r="D10" s="143">
        <f t="shared" si="0"/>
        <v>0.8539346935260306</v>
      </c>
      <c r="E10" s="138"/>
      <c r="F10" s="152">
        <f t="shared" si="1"/>
        <v>376.5158999999999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H469"/>
  <sheetViews>
    <sheetView showZeros="0" tabSelected="1" zoomScalePageLayoutView="0" workbookViewId="0" topLeftCell="A1">
      <pane xSplit="2" ySplit="6" topLeftCell="C18" activePane="bottomRight" state="frozen"/>
      <selection pane="topLeft" activeCell="J43" sqref="J43"/>
      <selection pane="topRight" activeCell="J43" sqref="J43"/>
      <selection pane="bottomLeft" activeCell="J43" sqref="J43"/>
      <selection pane="bottomRight" activeCell="B15" sqref="B15"/>
    </sheetView>
  </sheetViews>
  <sheetFormatPr defaultColWidth="9.140625" defaultRowHeight="12.75"/>
  <cols>
    <col min="1" max="1" width="5.28125" style="1" customWidth="1"/>
    <col min="2" max="2" width="59.140625" style="1" customWidth="1"/>
    <col min="3" max="3" width="11.140625" style="2" customWidth="1"/>
    <col min="4" max="4" width="13.7109375" style="1" customWidth="1"/>
    <col min="5" max="5" width="11.7109375" style="1" customWidth="1"/>
    <col min="6" max="6" width="10.8515625" style="3" customWidth="1"/>
    <col min="7" max="7" width="11.00390625" style="1" customWidth="1"/>
    <col min="8" max="16384" width="9.140625" style="1" customWidth="1"/>
  </cols>
  <sheetData>
    <row r="1" ht="9.75" customHeight="1"/>
    <row r="2" spans="1:7" ht="27" customHeight="1">
      <c r="A2" s="161" t="s">
        <v>247</v>
      </c>
      <c r="B2" s="161"/>
      <c r="C2" s="161"/>
      <c r="D2" s="161"/>
      <c r="E2" s="161"/>
      <c r="F2" s="161"/>
      <c r="G2" s="161"/>
    </row>
    <row r="3" ht="12.75"/>
    <row r="4" spans="1:7" ht="16.5" customHeight="1">
      <c r="A4" s="162" t="s">
        <v>0</v>
      </c>
      <c r="B4" s="162" t="s">
        <v>1</v>
      </c>
      <c r="C4" s="162" t="s">
        <v>2</v>
      </c>
      <c r="D4" s="162"/>
      <c r="E4" s="162"/>
      <c r="F4" s="163" t="s">
        <v>3</v>
      </c>
      <c r="G4" s="165" t="s">
        <v>4</v>
      </c>
    </row>
    <row r="5" spans="1:7" ht="63.75" customHeight="1">
      <c r="A5" s="162"/>
      <c r="B5" s="162"/>
      <c r="C5" s="5" t="s">
        <v>5</v>
      </c>
      <c r="D5" s="4" t="s">
        <v>225</v>
      </c>
      <c r="E5" s="4" t="s">
        <v>6</v>
      </c>
      <c r="F5" s="164"/>
      <c r="G5" s="166"/>
    </row>
    <row r="6" spans="1:7" s="9" customFormat="1" ht="15" customHeight="1">
      <c r="A6" s="6">
        <v>1</v>
      </c>
      <c r="B6" s="6" t="s">
        <v>7</v>
      </c>
      <c r="C6" s="127">
        <v>80459035.95</v>
      </c>
      <c r="D6" s="127">
        <v>80227365.06</v>
      </c>
      <c r="E6" s="127">
        <v>79549245.86</v>
      </c>
      <c r="F6" s="8">
        <v>0.991547532447403</v>
      </c>
      <c r="G6" s="8"/>
    </row>
    <row r="7" spans="1:7" ht="14.25" customHeight="1">
      <c r="A7" s="10" t="s">
        <v>8</v>
      </c>
      <c r="B7" s="11" t="s">
        <v>9</v>
      </c>
      <c r="C7" s="128">
        <v>39989536</v>
      </c>
      <c r="D7" s="128">
        <v>39983070.41</v>
      </c>
      <c r="E7" s="128">
        <v>39983069.62</v>
      </c>
      <c r="F7" s="8">
        <v>0.9999999802416375</v>
      </c>
      <c r="G7" s="8"/>
    </row>
    <row r="8" spans="1:7" ht="14.25" customHeight="1">
      <c r="A8" s="10" t="s">
        <v>10</v>
      </c>
      <c r="B8" s="11" t="s">
        <v>11</v>
      </c>
      <c r="C8" s="128">
        <v>10526000</v>
      </c>
      <c r="D8" s="128">
        <v>10300794.7</v>
      </c>
      <c r="E8" s="128">
        <v>10300794.7</v>
      </c>
      <c r="F8" s="8">
        <v>1</v>
      </c>
      <c r="G8" s="8"/>
    </row>
    <row r="9" spans="1:7" ht="14.25" customHeight="1">
      <c r="A9" s="10" t="s">
        <v>12</v>
      </c>
      <c r="B9" s="11" t="s">
        <v>13</v>
      </c>
      <c r="C9" s="128">
        <v>29943499.950000003</v>
      </c>
      <c r="D9" s="128">
        <v>29943499.950000003</v>
      </c>
      <c r="E9" s="128">
        <v>29265381.540000007</v>
      </c>
      <c r="F9" s="8">
        <v>0.9773534018691092</v>
      </c>
      <c r="G9" s="8"/>
    </row>
    <row r="10" spans="1:7" s="9" customFormat="1" ht="27" customHeight="1">
      <c r="A10" s="6" t="s">
        <v>14</v>
      </c>
      <c r="B10" s="6" t="s">
        <v>15</v>
      </c>
      <c r="C10" s="127">
        <v>72247912.95</v>
      </c>
      <c r="D10" s="127">
        <v>72016242.06</v>
      </c>
      <c r="E10" s="127">
        <v>71737074.86</v>
      </c>
      <c r="F10" s="8">
        <v>0.9961235522430146</v>
      </c>
      <c r="G10" s="8"/>
    </row>
    <row r="11" spans="1:7" ht="12.75" customHeight="1">
      <c r="A11" s="4"/>
      <c r="B11" s="4" t="s">
        <v>16</v>
      </c>
      <c r="C11" s="128"/>
      <c r="D11" s="128"/>
      <c r="E11" s="128"/>
      <c r="F11" s="8"/>
      <c r="G11" s="8"/>
    </row>
    <row r="12" spans="1:7" ht="12.75" customHeight="1">
      <c r="A12" s="10" t="s">
        <v>17</v>
      </c>
      <c r="B12" s="11" t="s">
        <v>9</v>
      </c>
      <c r="C12" s="129">
        <v>39989536</v>
      </c>
      <c r="D12" s="129">
        <v>39983070.41</v>
      </c>
      <c r="E12" s="129">
        <v>39983069.62</v>
      </c>
      <c r="F12" s="8">
        <v>0.9999999802416375</v>
      </c>
      <c r="G12" s="8"/>
    </row>
    <row r="13" spans="1:7" ht="12.75" customHeight="1">
      <c r="A13" s="10" t="s">
        <v>18</v>
      </c>
      <c r="B13" s="11" t="s">
        <v>11</v>
      </c>
      <c r="C13" s="129">
        <v>10526000</v>
      </c>
      <c r="D13" s="129">
        <v>10300794.7</v>
      </c>
      <c r="E13" s="129">
        <v>10300794.7</v>
      </c>
      <c r="F13" s="8">
        <v>1</v>
      </c>
      <c r="G13" s="8"/>
    </row>
    <row r="14" spans="1:7" ht="12.75" customHeight="1">
      <c r="A14" s="10" t="s">
        <v>19</v>
      </c>
      <c r="B14" s="11" t="s">
        <v>13</v>
      </c>
      <c r="C14" s="129">
        <v>21732376.950000003</v>
      </c>
      <c r="D14" s="129">
        <v>21732376.950000003</v>
      </c>
      <c r="E14" s="129">
        <v>21453210.540000003</v>
      </c>
      <c r="F14" s="8">
        <v>0.9871543545079178</v>
      </c>
      <c r="G14" s="8"/>
    </row>
    <row r="15" spans="1:7" s="9" customFormat="1" ht="26.25" customHeight="1">
      <c r="A15" s="6" t="s">
        <v>20</v>
      </c>
      <c r="B15" s="6" t="s">
        <v>21</v>
      </c>
      <c r="C15" s="127">
        <v>5633400</v>
      </c>
      <c r="D15" s="127">
        <v>5633400</v>
      </c>
      <c r="E15" s="127">
        <v>5610963.9</v>
      </c>
      <c r="F15" s="8">
        <v>0.9960173074874854</v>
      </c>
      <c r="G15" s="8"/>
    </row>
    <row r="16" spans="1:7" ht="12.75" customHeight="1">
      <c r="A16" s="4"/>
      <c r="B16" s="4" t="s">
        <v>16</v>
      </c>
      <c r="C16" s="128"/>
      <c r="D16" s="128"/>
      <c r="E16" s="128"/>
      <c r="F16" s="8"/>
      <c r="G16" s="8"/>
    </row>
    <row r="17" spans="1:7" ht="14.25" customHeight="1" hidden="1">
      <c r="A17" s="10" t="s">
        <v>22</v>
      </c>
      <c r="B17" s="11" t="s">
        <v>11</v>
      </c>
      <c r="C17" s="129"/>
      <c r="D17" s="129"/>
      <c r="E17" s="129"/>
      <c r="F17" s="8"/>
      <c r="G17" s="8"/>
    </row>
    <row r="18" spans="1:7" ht="14.25" customHeight="1">
      <c r="A18" s="10" t="s">
        <v>23</v>
      </c>
      <c r="B18" s="11" t="s">
        <v>13</v>
      </c>
      <c r="C18" s="128">
        <v>5633400</v>
      </c>
      <c r="D18" s="128">
        <v>5633400</v>
      </c>
      <c r="E18" s="128">
        <v>5610963.9</v>
      </c>
      <c r="F18" s="8">
        <v>0.9960173074874854</v>
      </c>
      <c r="G18" s="8"/>
    </row>
    <row r="19" spans="1:7" s="9" customFormat="1" ht="26.25" customHeight="1">
      <c r="A19" s="6" t="s">
        <v>24</v>
      </c>
      <c r="B19" s="6" t="s">
        <v>25</v>
      </c>
      <c r="C19" s="127">
        <v>2577723</v>
      </c>
      <c r="D19" s="127">
        <v>2577723</v>
      </c>
      <c r="E19" s="127">
        <v>2201207.1</v>
      </c>
      <c r="F19" s="8">
        <v>0.8539346935260306</v>
      </c>
      <c r="G19" s="8"/>
    </row>
    <row r="20" spans="1:7" ht="12.75" customHeight="1">
      <c r="A20" s="4"/>
      <c r="B20" s="4" t="s">
        <v>16</v>
      </c>
      <c r="C20" s="128"/>
      <c r="D20" s="128"/>
      <c r="E20" s="128"/>
      <c r="F20" s="8"/>
      <c r="G20" s="4"/>
    </row>
    <row r="21" spans="1:7" ht="14.25" customHeight="1">
      <c r="A21" s="10" t="s">
        <v>26</v>
      </c>
      <c r="B21" s="11" t="s">
        <v>13</v>
      </c>
      <c r="C21" s="129">
        <v>2577723</v>
      </c>
      <c r="D21" s="129">
        <v>2577723</v>
      </c>
      <c r="E21" s="129">
        <v>2201207.1</v>
      </c>
      <c r="F21" s="13">
        <v>0.8539346935260306</v>
      </c>
      <c r="G21" s="4"/>
    </row>
    <row r="22" spans="1:7" ht="12.75" hidden="1">
      <c r="A22" s="14" t="s">
        <v>27</v>
      </c>
      <c r="B22" s="6" t="s">
        <v>28</v>
      </c>
      <c r="C22" s="127">
        <v>0</v>
      </c>
      <c r="D22" s="127">
        <v>0</v>
      </c>
      <c r="E22" s="127">
        <v>0</v>
      </c>
      <c r="F22" s="8" t="e">
        <v>#DIV/0!</v>
      </c>
      <c r="G22" s="4"/>
    </row>
    <row r="23" spans="1:7" ht="13.5" customHeight="1" hidden="1">
      <c r="A23" s="15" t="s">
        <v>29</v>
      </c>
      <c r="B23" s="11" t="s">
        <v>9</v>
      </c>
      <c r="C23" s="128"/>
      <c r="D23" s="128"/>
      <c r="E23" s="128"/>
      <c r="F23" s="8" t="e">
        <v>#DIV/0!</v>
      </c>
      <c r="G23" s="4"/>
    </row>
    <row r="24" spans="1:7" ht="13.5" customHeight="1" hidden="1">
      <c r="A24" s="15" t="s">
        <v>30</v>
      </c>
      <c r="B24" s="11" t="s">
        <v>11</v>
      </c>
      <c r="C24" s="128"/>
      <c r="D24" s="128"/>
      <c r="E24" s="128"/>
      <c r="F24" s="8" t="e">
        <v>#DIV/0!</v>
      </c>
      <c r="G24" s="4"/>
    </row>
    <row r="25" spans="1:7" ht="15" customHeight="1" hidden="1">
      <c r="A25" s="15" t="s">
        <v>31</v>
      </c>
      <c r="B25" s="11" t="s">
        <v>13</v>
      </c>
      <c r="C25" s="128"/>
      <c r="D25" s="128"/>
      <c r="E25" s="128"/>
      <c r="F25" s="8" t="e">
        <v>#DIV/0!</v>
      </c>
      <c r="G25" s="4"/>
    </row>
    <row r="26" spans="1:7" ht="15" customHeight="1">
      <c r="A26" s="16" t="s">
        <v>32</v>
      </c>
      <c r="B26" s="6" t="s">
        <v>33</v>
      </c>
      <c r="C26" s="127">
        <v>80459035.95</v>
      </c>
      <c r="D26" s="127">
        <v>80227365.06</v>
      </c>
      <c r="E26" s="127">
        <v>79549245.86</v>
      </c>
      <c r="F26" s="8">
        <v>0.991547532447403</v>
      </c>
      <c r="G26" s="7"/>
    </row>
    <row r="27" spans="1:7" ht="15" customHeight="1">
      <c r="A27" s="15" t="s">
        <v>34</v>
      </c>
      <c r="B27" s="11" t="s">
        <v>9</v>
      </c>
      <c r="C27" s="128">
        <v>39989536</v>
      </c>
      <c r="D27" s="128">
        <v>39983070.41</v>
      </c>
      <c r="E27" s="128">
        <v>39983069.62</v>
      </c>
      <c r="F27" s="8">
        <v>0.9999999802416375</v>
      </c>
      <c r="G27" s="5"/>
    </row>
    <row r="28" spans="1:7" ht="15" customHeight="1">
      <c r="A28" s="15" t="s">
        <v>35</v>
      </c>
      <c r="B28" s="11" t="s">
        <v>11</v>
      </c>
      <c r="C28" s="128">
        <v>10526000</v>
      </c>
      <c r="D28" s="128">
        <v>10300794.7</v>
      </c>
      <c r="E28" s="128">
        <v>10300794.7</v>
      </c>
      <c r="F28" s="8">
        <v>1</v>
      </c>
      <c r="G28" s="5"/>
    </row>
    <row r="29" spans="1:7" ht="15" customHeight="1">
      <c r="A29" s="15" t="s">
        <v>36</v>
      </c>
      <c r="B29" s="11" t="s">
        <v>13</v>
      </c>
      <c r="C29" s="128">
        <v>29943499.950000003</v>
      </c>
      <c r="D29" s="128">
        <v>29943499.950000003</v>
      </c>
      <c r="E29" s="128">
        <v>29265381.540000007</v>
      </c>
      <c r="F29" s="8">
        <v>0.9773534018691092</v>
      </c>
      <c r="G29" s="5"/>
    </row>
    <row r="30" spans="1:7" ht="15" customHeight="1" hidden="1">
      <c r="A30" s="15"/>
      <c r="B30" s="11"/>
      <c r="C30" s="128"/>
      <c r="D30" s="128"/>
      <c r="E30" s="128"/>
      <c r="F30" s="8" t="e">
        <v>#DIV/0!</v>
      </c>
      <c r="G30" s="4"/>
    </row>
    <row r="31" spans="1:7" ht="15" customHeight="1">
      <c r="A31" s="17"/>
      <c r="B31" s="18" t="s">
        <v>37</v>
      </c>
      <c r="C31" s="130">
        <v>80459035.95</v>
      </c>
      <c r="D31" s="130">
        <v>80227365.06</v>
      </c>
      <c r="E31" s="130">
        <v>79549245.86</v>
      </c>
      <c r="F31" s="8">
        <v>0.991547532447403</v>
      </c>
      <c r="G31" s="19"/>
    </row>
    <row r="32" spans="1:7" ht="15" customHeight="1">
      <c r="A32" s="16"/>
      <c r="B32" s="4" t="s">
        <v>16</v>
      </c>
      <c r="C32" s="127"/>
      <c r="D32" s="127"/>
      <c r="E32" s="127"/>
      <c r="F32" s="20"/>
      <c r="G32" s="7"/>
    </row>
    <row r="33" spans="1:7" s="9" customFormat="1" ht="26.25" customHeight="1">
      <c r="A33" s="16" t="s">
        <v>38</v>
      </c>
      <c r="B33" s="21" t="s">
        <v>39</v>
      </c>
      <c r="C33" s="127">
        <v>1693660.41</v>
      </c>
      <c r="D33" s="127">
        <v>1693660.41</v>
      </c>
      <c r="E33" s="127">
        <v>1693660.41</v>
      </c>
      <c r="F33" s="22">
        <v>1</v>
      </c>
      <c r="G33" s="7"/>
    </row>
    <row r="34" spans="1:7" ht="20.25" customHeight="1">
      <c r="A34" s="155" t="s">
        <v>40</v>
      </c>
      <c r="B34" s="157" t="s">
        <v>41</v>
      </c>
      <c r="C34" s="131">
        <v>484165.18</v>
      </c>
      <c r="D34" s="131">
        <v>484165.18</v>
      </c>
      <c r="E34" s="131">
        <v>484165.18</v>
      </c>
      <c r="F34" s="20">
        <v>1</v>
      </c>
      <c r="G34" s="4" t="s">
        <v>42</v>
      </c>
    </row>
    <row r="35" spans="1:7" ht="20.25" customHeight="1">
      <c r="A35" s="156"/>
      <c r="B35" s="158"/>
      <c r="C35" s="131">
        <v>250000</v>
      </c>
      <c r="D35" s="131">
        <v>250000</v>
      </c>
      <c r="E35" s="131">
        <v>250000</v>
      </c>
      <c r="F35" s="20">
        <v>1</v>
      </c>
      <c r="G35" s="4" t="s">
        <v>43</v>
      </c>
    </row>
    <row r="36" spans="1:7" ht="41.25" customHeight="1">
      <c r="A36" s="25" t="s">
        <v>27</v>
      </c>
      <c r="B36" s="26" t="s">
        <v>44</v>
      </c>
      <c r="C36" s="131">
        <v>459495.23</v>
      </c>
      <c r="D36" s="131">
        <v>459495.23</v>
      </c>
      <c r="E36" s="131">
        <v>459495.23000000004</v>
      </c>
      <c r="F36" s="20">
        <v>1.0000000000000002</v>
      </c>
      <c r="G36" s="4" t="s">
        <v>42</v>
      </c>
    </row>
    <row r="37" spans="1:7" ht="38.25" customHeight="1">
      <c r="A37" s="15" t="s">
        <v>27</v>
      </c>
      <c r="B37" s="11" t="s">
        <v>45</v>
      </c>
      <c r="C37" s="131">
        <v>500000</v>
      </c>
      <c r="D37" s="131">
        <v>500000</v>
      </c>
      <c r="E37" s="131">
        <v>500000</v>
      </c>
      <c r="F37" s="20">
        <v>1</v>
      </c>
      <c r="G37" s="4" t="s">
        <v>46</v>
      </c>
    </row>
    <row r="38" spans="1:7" s="9" customFormat="1" ht="25.5" customHeight="1">
      <c r="A38" s="16" t="s">
        <v>47</v>
      </c>
      <c r="B38" s="21" t="s">
        <v>48</v>
      </c>
      <c r="C38" s="127">
        <v>6102267.46</v>
      </c>
      <c r="D38" s="127">
        <v>6102267.46</v>
      </c>
      <c r="E38" s="127">
        <v>5725751.5600000005</v>
      </c>
      <c r="F38" s="22">
        <v>0.9382990171328873</v>
      </c>
      <c r="G38" s="7"/>
    </row>
    <row r="39" spans="1:7" ht="25.5" customHeight="1">
      <c r="A39" s="15" t="s">
        <v>34</v>
      </c>
      <c r="B39" s="11" t="s">
        <v>49</v>
      </c>
      <c r="C39" s="131">
        <v>2316890</v>
      </c>
      <c r="D39" s="131">
        <v>2316890</v>
      </c>
      <c r="E39" s="131">
        <v>2004729.41</v>
      </c>
      <c r="F39" s="20">
        <v>0.865267410192111</v>
      </c>
      <c r="G39" s="4" t="s">
        <v>50</v>
      </c>
    </row>
    <row r="40" spans="1:7" ht="25.5" customHeight="1">
      <c r="A40" s="23" t="s">
        <v>35</v>
      </c>
      <c r="B40" s="24" t="s">
        <v>51</v>
      </c>
      <c r="C40" s="131">
        <v>260833</v>
      </c>
      <c r="D40" s="131">
        <v>260833</v>
      </c>
      <c r="E40" s="131">
        <v>196477.69</v>
      </c>
      <c r="F40" s="20">
        <v>0.7532700616869799</v>
      </c>
      <c r="G40" s="4" t="s">
        <v>50</v>
      </c>
    </row>
    <row r="41" spans="1:7" ht="38.25" customHeight="1">
      <c r="A41" s="15" t="s">
        <v>36</v>
      </c>
      <c r="B41" s="11" t="s">
        <v>52</v>
      </c>
      <c r="C41" s="132">
        <v>344544.46</v>
      </c>
      <c r="D41" s="132">
        <v>344544.46</v>
      </c>
      <c r="E41" s="132">
        <v>344544.46</v>
      </c>
      <c r="F41" s="20">
        <v>1</v>
      </c>
      <c r="G41" s="4" t="s">
        <v>42</v>
      </c>
    </row>
    <row r="42" spans="1:7" ht="40.5" customHeight="1">
      <c r="A42" s="15" t="s">
        <v>53</v>
      </c>
      <c r="B42" s="11" t="s">
        <v>54</v>
      </c>
      <c r="C42" s="132">
        <v>3180000</v>
      </c>
      <c r="D42" s="132">
        <v>3180000</v>
      </c>
      <c r="E42" s="132">
        <v>3180000</v>
      </c>
      <c r="F42" s="20">
        <v>1</v>
      </c>
      <c r="G42" s="4" t="s">
        <v>42</v>
      </c>
    </row>
    <row r="43" spans="1:7" s="9" customFormat="1" ht="25.5" customHeight="1">
      <c r="A43" s="16" t="s">
        <v>55</v>
      </c>
      <c r="B43" s="21" t="s">
        <v>56</v>
      </c>
      <c r="C43" s="127">
        <v>4346553.58</v>
      </c>
      <c r="D43" s="127">
        <v>4346553.58</v>
      </c>
      <c r="E43" s="127">
        <v>4272427.47</v>
      </c>
      <c r="F43" s="22">
        <v>0.982946003394257</v>
      </c>
      <c r="G43" s="7"/>
    </row>
    <row r="44" spans="1:7" ht="53.25" customHeight="1">
      <c r="A44" s="15" t="s">
        <v>57</v>
      </c>
      <c r="B44" s="27" t="s">
        <v>58</v>
      </c>
      <c r="C44" s="131">
        <v>500000</v>
      </c>
      <c r="D44" s="131">
        <v>500000</v>
      </c>
      <c r="E44" s="131">
        <v>450350</v>
      </c>
      <c r="F44" s="20"/>
      <c r="G44" s="5" t="s">
        <v>42</v>
      </c>
    </row>
    <row r="45" spans="1:7" ht="16.5" customHeight="1">
      <c r="A45" s="159" t="s">
        <v>59</v>
      </c>
      <c r="B45" s="160" t="s">
        <v>60</v>
      </c>
      <c r="C45" s="131">
        <v>1434118</v>
      </c>
      <c r="D45" s="131">
        <v>1434118</v>
      </c>
      <c r="E45" s="131">
        <v>1432078</v>
      </c>
      <c r="F45" s="20">
        <v>0.9985775229095514</v>
      </c>
      <c r="G45" s="4" t="s">
        <v>42</v>
      </c>
    </row>
    <row r="46" spans="1:7" ht="16.5" customHeight="1">
      <c r="A46" s="159"/>
      <c r="B46" s="160"/>
      <c r="C46" s="131">
        <v>1280240</v>
      </c>
      <c r="D46" s="131">
        <v>1280240</v>
      </c>
      <c r="E46" s="131">
        <v>1257803.9</v>
      </c>
      <c r="F46" s="20">
        <v>0.9824750827969755</v>
      </c>
      <c r="G46" s="4" t="s">
        <v>43</v>
      </c>
    </row>
    <row r="47" spans="1:7" ht="20.25" customHeight="1">
      <c r="A47" s="155" t="s">
        <v>61</v>
      </c>
      <c r="B47" s="157" t="s">
        <v>62</v>
      </c>
      <c r="C47" s="128">
        <v>245050</v>
      </c>
      <c r="D47" s="128">
        <v>245050</v>
      </c>
      <c r="E47" s="128">
        <v>245050</v>
      </c>
      <c r="F47" s="20">
        <v>1</v>
      </c>
      <c r="G47" s="4" t="s">
        <v>42</v>
      </c>
    </row>
    <row r="48" spans="1:7" ht="20.25" customHeight="1">
      <c r="A48" s="156"/>
      <c r="B48" s="158"/>
      <c r="C48" s="131">
        <v>538160</v>
      </c>
      <c r="D48" s="131">
        <v>538160</v>
      </c>
      <c r="E48" s="131">
        <v>538160</v>
      </c>
      <c r="F48" s="20">
        <v>1</v>
      </c>
      <c r="G48" s="4" t="s">
        <v>43</v>
      </c>
    </row>
    <row r="49" spans="1:7" ht="15.75" customHeight="1">
      <c r="A49" s="15" t="s">
        <v>63</v>
      </c>
      <c r="B49" s="27" t="s">
        <v>64</v>
      </c>
      <c r="C49" s="131">
        <v>348985.58</v>
      </c>
      <c r="D49" s="131">
        <v>348985.58</v>
      </c>
      <c r="E49" s="131">
        <v>348985.57</v>
      </c>
      <c r="F49" s="20">
        <v>0.9999999713455209</v>
      </c>
      <c r="G49" s="4" t="s">
        <v>46</v>
      </c>
    </row>
    <row r="50" spans="1:7" s="9" customFormat="1" ht="16.5" customHeight="1">
      <c r="A50" s="16" t="s">
        <v>65</v>
      </c>
      <c r="B50" s="21" t="s">
        <v>66</v>
      </c>
      <c r="C50" s="127">
        <v>53990541</v>
      </c>
      <c r="D50" s="127">
        <v>53758870.11</v>
      </c>
      <c r="E50" s="127">
        <v>53758244.8</v>
      </c>
      <c r="F50" s="22">
        <v>0.9999883682451152</v>
      </c>
      <c r="G50" s="7"/>
    </row>
    <row r="51" spans="1:7" ht="28.5" customHeight="1">
      <c r="A51" s="15" t="s">
        <v>67</v>
      </c>
      <c r="B51" s="27" t="s">
        <v>68</v>
      </c>
      <c r="C51" s="128">
        <v>47335536</v>
      </c>
      <c r="D51" s="128">
        <v>47103865.11</v>
      </c>
      <c r="E51" s="128">
        <v>47103864.32</v>
      </c>
      <c r="F51" s="20">
        <v>0.9999999832285525</v>
      </c>
      <c r="G51" s="4"/>
    </row>
    <row r="52" spans="1:7" ht="42.75" customHeight="1">
      <c r="A52" s="15" t="s">
        <v>69</v>
      </c>
      <c r="B52" s="27" t="s">
        <v>70</v>
      </c>
      <c r="C52" s="133">
        <v>47335536</v>
      </c>
      <c r="D52" s="133">
        <v>47103865.11</v>
      </c>
      <c r="E52" s="133">
        <v>47103864.32</v>
      </c>
      <c r="F52" s="20">
        <v>0.9999999832285525</v>
      </c>
      <c r="G52" s="12" t="s">
        <v>42</v>
      </c>
    </row>
    <row r="53" spans="1:8" ht="15.75" customHeight="1">
      <c r="A53" s="15"/>
      <c r="B53" s="11" t="s">
        <v>9</v>
      </c>
      <c r="C53" s="133">
        <v>39989536</v>
      </c>
      <c r="D53" s="133">
        <v>39983070.41</v>
      </c>
      <c r="E53" s="133">
        <v>39983069.62</v>
      </c>
      <c r="F53" s="20">
        <v>0.9999999802416375</v>
      </c>
      <c r="G53" s="4" t="s">
        <v>42</v>
      </c>
      <c r="H53" s="1" t="s">
        <v>71</v>
      </c>
    </row>
    <row r="54" spans="1:7" ht="15.75" customHeight="1">
      <c r="A54" s="15"/>
      <c r="B54" s="11" t="s">
        <v>11</v>
      </c>
      <c r="C54" s="133">
        <v>7346000</v>
      </c>
      <c r="D54" s="133">
        <v>7120794.7</v>
      </c>
      <c r="E54" s="133">
        <v>7120794.7</v>
      </c>
      <c r="F54" s="20">
        <v>1</v>
      </c>
      <c r="G54" s="4" t="s">
        <v>42</v>
      </c>
    </row>
    <row r="55" spans="1:7" ht="39" customHeight="1">
      <c r="A55" s="25" t="s">
        <v>72</v>
      </c>
      <c r="B55" s="26" t="s">
        <v>73</v>
      </c>
      <c r="C55" s="131">
        <v>150000</v>
      </c>
      <c r="D55" s="131">
        <v>150000</v>
      </c>
      <c r="E55" s="131">
        <v>150000</v>
      </c>
      <c r="F55" s="20">
        <v>1</v>
      </c>
      <c r="G55" s="4" t="s">
        <v>42</v>
      </c>
    </row>
    <row r="56" spans="1:7" ht="14.25" customHeight="1">
      <c r="A56" s="155" t="s">
        <v>74</v>
      </c>
      <c r="B56" s="160" t="s">
        <v>75</v>
      </c>
      <c r="C56" s="131">
        <v>702035</v>
      </c>
      <c r="D56" s="131">
        <v>702035</v>
      </c>
      <c r="E56" s="131">
        <v>702033</v>
      </c>
      <c r="F56" s="20">
        <v>0.9999971511391882</v>
      </c>
      <c r="G56" s="4" t="s">
        <v>46</v>
      </c>
    </row>
    <row r="57" spans="1:7" ht="14.25" customHeight="1">
      <c r="A57" s="156"/>
      <c r="B57" s="160"/>
      <c r="C57" s="131">
        <v>3105000</v>
      </c>
      <c r="D57" s="131">
        <v>3105000</v>
      </c>
      <c r="E57" s="131">
        <v>3105000</v>
      </c>
      <c r="F57" s="126">
        <v>1</v>
      </c>
      <c r="G57" s="4" t="s">
        <v>43</v>
      </c>
    </row>
    <row r="58" spans="1:7" ht="27.75" customHeight="1">
      <c r="A58" s="25" t="s">
        <v>76</v>
      </c>
      <c r="B58" s="11" t="s">
        <v>77</v>
      </c>
      <c r="C58" s="131">
        <v>2697970</v>
      </c>
      <c r="D58" s="131">
        <v>2697970</v>
      </c>
      <c r="E58" s="131">
        <v>2697347.48</v>
      </c>
      <c r="F58" s="20">
        <v>0.9997692635574154</v>
      </c>
      <c r="G58" s="4" t="s">
        <v>42</v>
      </c>
    </row>
    <row r="59" spans="1:7" ht="37.5" customHeight="1">
      <c r="A59" s="16" t="s">
        <v>78</v>
      </c>
      <c r="B59" s="21" t="s">
        <v>79</v>
      </c>
      <c r="C59" s="127">
        <v>13087136.91</v>
      </c>
      <c r="D59" s="127">
        <v>13087136.91</v>
      </c>
      <c r="E59" s="127">
        <v>12960285.03</v>
      </c>
      <c r="F59" s="22">
        <v>0.9903071328074002</v>
      </c>
      <c r="G59" s="4"/>
    </row>
    <row r="60" spans="1:7" ht="40.5" customHeight="1">
      <c r="A60" s="15" t="s">
        <v>80</v>
      </c>
      <c r="B60" s="11" t="s">
        <v>81</v>
      </c>
      <c r="C60" s="131">
        <v>2870555.51</v>
      </c>
      <c r="D60" s="131">
        <v>2870555.51</v>
      </c>
      <c r="E60" s="131">
        <v>2869055.51</v>
      </c>
      <c r="F60" s="20">
        <v>0.9994774530592513</v>
      </c>
      <c r="G60" s="4" t="s">
        <v>46</v>
      </c>
    </row>
    <row r="61" spans="1:7" ht="30.75" customHeight="1">
      <c r="A61" s="25" t="s">
        <v>82</v>
      </c>
      <c r="B61" s="11" t="s">
        <v>83</v>
      </c>
      <c r="C61" s="131">
        <v>10216581.4</v>
      </c>
      <c r="D61" s="131">
        <v>10216581.4</v>
      </c>
      <c r="E61" s="131">
        <v>10091229.52</v>
      </c>
      <c r="F61" s="20">
        <v>0.987730545561943</v>
      </c>
      <c r="G61" s="4" t="s">
        <v>46</v>
      </c>
    </row>
    <row r="62" spans="1:7" s="9" customFormat="1" ht="27" customHeight="1">
      <c r="A62" s="16" t="s">
        <v>84</v>
      </c>
      <c r="B62" s="21" t="s">
        <v>85</v>
      </c>
      <c r="C62" s="127">
        <v>1238876.59</v>
      </c>
      <c r="D62" s="127">
        <v>1238876.59</v>
      </c>
      <c r="E62" s="127">
        <v>1138876.59</v>
      </c>
      <c r="F62" s="22">
        <v>0.9192817098917012</v>
      </c>
      <c r="G62" s="7"/>
    </row>
    <row r="63" spans="1:7" ht="21" customHeight="1">
      <c r="A63" s="155" t="s">
        <v>86</v>
      </c>
      <c r="B63" s="157" t="s">
        <v>87</v>
      </c>
      <c r="C63" s="131">
        <v>778876.5900000001</v>
      </c>
      <c r="D63" s="131">
        <v>778876.5900000001</v>
      </c>
      <c r="E63" s="131">
        <v>678876.5900000001</v>
      </c>
      <c r="F63" s="20">
        <v>0.8716099555643341</v>
      </c>
      <c r="G63" s="4" t="s">
        <v>42</v>
      </c>
    </row>
    <row r="64" spans="1:7" ht="18.75" customHeight="1">
      <c r="A64" s="156"/>
      <c r="B64" s="158"/>
      <c r="C64" s="131">
        <v>460000</v>
      </c>
      <c r="D64" s="131">
        <v>460000</v>
      </c>
      <c r="E64" s="131">
        <v>460000</v>
      </c>
      <c r="F64" s="20">
        <v>1</v>
      </c>
      <c r="G64" s="4" t="s">
        <v>43</v>
      </c>
    </row>
    <row r="65" spans="4:6" ht="12.75">
      <c r="D65" s="2"/>
      <c r="E65" s="2"/>
      <c r="F65" s="28"/>
    </row>
    <row r="66" spans="4:6" ht="12.75">
      <c r="D66" s="2"/>
      <c r="E66" s="2"/>
      <c r="F66" s="29"/>
    </row>
    <row r="67" spans="1:7" s="31" customFormat="1" ht="15" customHeight="1">
      <c r="A67" s="30"/>
      <c r="C67" s="32"/>
      <c r="D67" s="32"/>
      <c r="E67" s="32"/>
      <c r="F67" s="33"/>
      <c r="G67" s="33"/>
    </row>
    <row r="68" spans="1:7" s="31" customFormat="1" ht="15" customHeight="1">
      <c r="A68" s="30"/>
      <c r="C68" s="32"/>
      <c r="D68" s="32"/>
      <c r="E68" s="32"/>
      <c r="F68" s="33"/>
      <c r="G68" s="33"/>
    </row>
    <row r="69" spans="1:7" s="31" customFormat="1" ht="15" customHeight="1">
      <c r="A69" s="30"/>
      <c r="C69" s="32"/>
      <c r="D69" s="32"/>
      <c r="E69" s="32"/>
      <c r="F69" s="33"/>
      <c r="G69" s="33"/>
    </row>
    <row r="70" spans="1:7" s="31" customFormat="1" ht="15" customHeight="1">
      <c r="A70" s="30"/>
      <c r="C70" s="32"/>
      <c r="D70" s="32"/>
      <c r="E70" s="32"/>
      <c r="F70" s="33"/>
      <c r="G70" s="33"/>
    </row>
    <row r="71" spans="1:7" s="31" customFormat="1" ht="15" customHeight="1">
      <c r="A71" s="30"/>
      <c r="C71" s="32"/>
      <c r="D71" s="32"/>
      <c r="E71" s="32"/>
      <c r="F71" s="33"/>
      <c r="G71" s="33"/>
    </row>
    <row r="72" spans="1:7" s="31" customFormat="1" ht="15" customHeight="1">
      <c r="A72" s="30"/>
      <c r="C72" s="32"/>
      <c r="D72" s="32"/>
      <c r="E72" s="32"/>
      <c r="F72" s="33"/>
      <c r="G72" s="33"/>
    </row>
    <row r="73" spans="1:7" s="31" customFormat="1" ht="15" customHeight="1">
      <c r="A73" s="30"/>
      <c r="C73" s="32"/>
      <c r="D73" s="32"/>
      <c r="E73" s="32"/>
      <c r="F73" s="33"/>
      <c r="G73" s="33"/>
    </row>
    <row r="74" spans="1:7" s="31" customFormat="1" ht="15" customHeight="1">
      <c r="A74" s="30"/>
      <c r="C74" s="32"/>
      <c r="D74" s="32"/>
      <c r="E74" s="32"/>
      <c r="F74" s="33"/>
      <c r="G74" s="33"/>
    </row>
    <row r="75" spans="1:7" s="31" customFormat="1" ht="15" customHeight="1">
      <c r="A75" s="30"/>
      <c r="C75" s="32"/>
      <c r="D75" s="32"/>
      <c r="E75" s="32"/>
      <c r="F75" s="33"/>
      <c r="G75" s="33"/>
    </row>
    <row r="76" spans="1:7" s="31" customFormat="1" ht="15" customHeight="1">
      <c r="A76" s="30"/>
      <c r="C76" s="32"/>
      <c r="D76" s="32"/>
      <c r="E76" s="32"/>
      <c r="F76" s="33"/>
      <c r="G76" s="33"/>
    </row>
    <row r="77" spans="1:7" s="31" customFormat="1" ht="15" customHeight="1">
      <c r="A77" s="30"/>
      <c r="C77" s="32"/>
      <c r="D77" s="32"/>
      <c r="E77" s="32"/>
      <c r="F77" s="33"/>
      <c r="G77" s="33"/>
    </row>
    <row r="78" spans="1:7" s="31" customFormat="1" ht="15" customHeight="1">
      <c r="A78" s="30"/>
      <c r="C78" s="32"/>
      <c r="D78" s="32"/>
      <c r="E78" s="32"/>
      <c r="F78" s="33"/>
      <c r="G78" s="33"/>
    </row>
    <row r="79" spans="1:7" s="31" customFormat="1" ht="15" customHeight="1">
      <c r="A79" s="30"/>
      <c r="C79" s="32"/>
      <c r="D79" s="32"/>
      <c r="E79" s="32"/>
      <c r="F79" s="33"/>
      <c r="G79" s="33"/>
    </row>
    <row r="80" spans="1:7" s="31" customFormat="1" ht="15" customHeight="1">
      <c r="A80" s="30"/>
      <c r="C80" s="32"/>
      <c r="D80" s="32"/>
      <c r="E80" s="32"/>
      <c r="F80" s="33"/>
      <c r="G80" s="33"/>
    </row>
    <row r="81" spans="1:7" s="31" customFormat="1" ht="15" customHeight="1">
      <c r="A81" s="30"/>
      <c r="C81" s="32"/>
      <c r="D81" s="32"/>
      <c r="E81" s="32"/>
      <c r="F81" s="33"/>
      <c r="G81" s="33"/>
    </row>
    <row r="82" spans="1:7" s="31" customFormat="1" ht="15" customHeight="1">
      <c r="A82" s="30"/>
      <c r="C82" s="32"/>
      <c r="D82" s="32"/>
      <c r="E82" s="32"/>
      <c r="F82" s="33"/>
      <c r="G82" s="33"/>
    </row>
    <row r="83" spans="1:7" s="31" customFormat="1" ht="15" customHeight="1">
      <c r="A83" s="30"/>
      <c r="C83" s="32"/>
      <c r="D83" s="32"/>
      <c r="E83" s="32"/>
      <c r="F83" s="33"/>
      <c r="G83" s="33"/>
    </row>
    <row r="84" spans="1:7" s="31" customFormat="1" ht="15" customHeight="1">
      <c r="A84" s="30"/>
      <c r="C84" s="32"/>
      <c r="D84" s="32"/>
      <c r="E84" s="32"/>
      <c r="F84" s="33"/>
      <c r="G84" s="33"/>
    </row>
    <row r="85" spans="1:7" s="31" customFormat="1" ht="15" customHeight="1">
      <c r="A85" s="30"/>
      <c r="C85" s="32"/>
      <c r="D85" s="32"/>
      <c r="E85" s="32"/>
      <c r="F85" s="33"/>
      <c r="G85" s="33"/>
    </row>
    <row r="86" spans="1:7" s="31" customFormat="1" ht="15" customHeight="1">
      <c r="A86" s="30"/>
      <c r="C86" s="32"/>
      <c r="D86" s="32"/>
      <c r="E86" s="32"/>
      <c r="F86" s="33"/>
      <c r="G86" s="33"/>
    </row>
    <row r="87" spans="1:7" s="31" customFormat="1" ht="15" customHeight="1">
      <c r="A87" s="30"/>
      <c r="C87" s="32"/>
      <c r="D87" s="32"/>
      <c r="E87" s="32"/>
      <c r="F87" s="33"/>
      <c r="G87" s="33"/>
    </row>
    <row r="88" spans="1:7" s="31" customFormat="1" ht="15" customHeight="1">
      <c r="A88" s="30"/>
      <c r="C88" s="32"/>
      <c r="D88" s="32"/>
      <c r="E88" s="32"/>
      <c r="F88" s="33"/>
      <c r="G88" s="33"/>
    </row>
    <row r="89" spans="1:7" s="31" customFormat="1" ht="15" customHeight="1">
      <c r="A89" s="30"/>
      <c r="C89" s="32"/>
      <c r="D89" s="32"/>
      <c r="E89" s="32"/>
      <c r="F89" s="33"/>
      <c r="G89" s="33"/>
    </row>
    <row r="90" spans="1:7" s="31" customFormat="1" ht="15" customHeight="1">
      <c r="A90" s="30"/>
      <c r="C90" s="32"/>
      <c r="D90" s="32"/>
      <c r="E90" s="32"/>
      <c r="F90" s="33"/>
      <c r="G90" s="33"/>
    </row>
    <row r="91" spans="1:7" s="31" customFormat="1" ht="15" customHeight="1">
      <c r="A91" s="30"/>
      <c r="C91" s="32"/>
      <c r="D91" s="32"/>
      <c r="E91" s="32"/>
      <c r="F91" s="33"/>
      <c r="G91" s="33"/>
    </row>
    <row r="92" spans="1:7" s="31" customFormat="1" ht="15" customHeight="1">
      <c r="A92" s="30"/>
      <c r="C92" s="32"/>
      <c r="D92" s="32"/>
      <c r="E92" s="32"/>
      <c r="F92" s="33"/>
      <c r="G92" s="33"/>
    </row>
    <row r="93" spans="1:7" s="31" customFormat="1" ht="15" customHeight="1">
      <c r="A93" s="30"/>
      <c r="C93" s="32"/>
      <c r="D93" s="32"/>
      <c r="E93" s="32"/>
      <c r="F93" s="33"/>
      <c r="G93" s="33"/>
    </row>
    <row r="94" spans="1:7" s="31" customFormat="1" ht="15" customHeight="1">
      <c r="A94" s="30" t="s">
        <v>88</v>
      </c>
      <c r="C94" s="32"/>
      <c r="D94" s="32"/>
      <c r="E94" s="32"/>
      <c r="F94" s="33"/>
      <c r="G94" s="33"/>
    </row>
    <row r="95" spans="1:7" s="31" customFormat="1" ht="15" customHeight="1">
      <c r="A95" s="30" t="s">
        <v>89</v>
      </c>
      <c r="C95" s="32"/>
      <c r="D95" s="32"/>
      <c r="E95" s="32"/>
      <c r="F95" s="33"/>
      <c r="G95" s="33"/>
    </row>
    <row r="96" spans="1:7" s="31" customFormat="1" ht="15" customHeight="1">
      <c r="A96" s="30" t="s">
        <v>90</v>
      </c>
      <c r="C96" s="32"/>
      <c r="D96" s="32"/>
      <c r="E96" s="32"/>
      <c r="F96" s="33"/>
      <c r="G96" s="33"/>
    </row>
    <row r="97" spans="1:6" ht="12.75" customHeight="1">
      <c r="A97" s="34"/>
      <c r="B97" s="34"/>
      <c r="D97" s="2"/>
      <c r="E97" s="2"/>
      <c r="F97" s="29"/>
    </row>
    <row r="98" spans="4:6" ht="12.75">
      <c r="D98" s="2"/>
      <c r="E98" s="2"/>
      <c r="F98" s="35"/>
    </row>
    <row r="99" spans="3:6" ht="12.75">
      <c r="C99" s="2">
        <f>C103-C9</f>
        <v>0</v>
      </c>
      <c r="D99" s="2">
        <f>D103-D9</f>
        <v>0</v>
      </c>
      <c r="E99" s="2">
        <f>E103-E9</f>
        <v>0</v>
      </c>
      <c r="F99" s="35"/>
    </row>
    <row r="100" spans="3:6" ht="12.75">
      <c r="C100" s="2" t="b">
        <f>C103=C9</f>
        <v>1</v>
      </c>
      <c r="D100" s="2" t="b">
        <f>D103=D9</f>
        <v>1</v>
      </c>
      <c r="E100" s="2" t="b">
        <f>E103=E9</f>
        <v>1</v>
      </c>
      <c r="F100" s="35"/>
    </row>
    <row r="101" spans="1:6" ht="12.75">
      <c r="A101" s="154" t="s">
        <v>0</v>
      </c>
      <c r="B101" s="154" t="s">
        <v>91</v>
      </c>
      <c r="C101" s="154" t="s">
        <v>92</v>
      </c>
      <c r="D101" s="154"/>
      <c r="E101" s="154"/>
      <c r="F101" s="35"/>
    </row>
    <row r="102" spans="1:6" ht="51">
      <c r="A102" s="154"/>
      <c r="B102" s="154"/>
      <c r="C102" s="37" t="s">
        <v>93</v>
      </c>
      <c r="D102" s="36" t="s">
        <v>94</v>
      </c>
      <c r="E102" s="36" t="s">
        <v>6</v>
      </c>
      <c r="F102" s="35"/>
    </row>
    <row r="103" spans="1:7" ht="38.25">
      <c r="A103" s="38"/>
      <c r="B103" s="39" t="s">
        <v>95</v>
      </c>
      <c r="C103" s="40">
        <f>C105+C109+C112+C114+C116</f>
        <v>29943499.950000003</v>
      </c>
      <c r="D103" s="40">
        <f>D105+D109+D112+D114+D116</f>
        <v>29943499.950000003</v>
      </c>
      <c r="E103" s="40">
        <f>E105+E109+E112+E114+E116</f>
        <v>29265381.54</v>
      </c>
      <c r="F103" s="28"/>
      <c r="G103" s="2"/>
    </row>
    <row r="104" spans="1:7" ht="12.75">
      <c r="A104" s="41"/>
      <c r="B104" s="41" t="s">
        <v>96</v>
      </c>
      <c r="C104" s="40"/>
      <c r="D104" s="40"/>
      <c r="E104" s="40"/>
      <c r="F104" s="28"/>
      <c r="G104" s="2"/>
    </row>
    <row r="105" spans="1:7" ht="25.5">
      <c r="A105" s="42"/>
      <c r="B105" s="43" t="s">
        <v>97</v>
      </c>
      <c r="C105" s="40">
        <f>SUM(C106:C108)</f>
        <v>6040213.99</v>
      </c>
      <c r="D105" s="40">
        <f>SUM(D106:D108)</f>
        <v>6040213.99</v>
      </c>
      <c r="E105" s="40">
        <f>SUM(E106:E108)</f>
        <v>5966087.88</v>
      </c>
      <c r="F105" s="35"/>
      <c r="G105" s="2"/>
    </row>
    <row r="106" spans="1:7" ht="25.5">
      <c r="A106" s="42" t="s">
        <v>98</v>
      </c>
      <c r="B106" s="44" t="s">
        <v>99</v>
      </c>
      <c r="C106" s="40"/>
      <c r="D106" s="40"/>
      <c r="E106" s="40"/>
      <c r="F106" s="35"/>
      <c r="G106" s="2"/>
    </row>
    <row r="107" spans="1:7" ht="12.75">
      <c r="A107" s="42" t="s">
        <v>38</v>
      </c>
      <c r="B107" s="44" t="s">
        <v>100</v>
      </c>
      <c r="C107" s="40">
        <f>C43</f>
        <v>4346553.58</v>
      </c>
      <c r="D107" s="40">
        <f>D43</f>
        <v>4346553.58</v>
      </c>
      <c r="E107" s="40">
        <f>E43</f>
        <v>4272427.47</v>
      </c>
      <c r="F107" s="35"/>
      <c r="G107" s="2"/>
    </row>
    <row r="108" spans="1:7" ht="12.75">
      <c r="A108" s="42" t="s">
        <v>47</v>
      </c>
      <c r="B108" s="44" t="s">
        <v>101</v>
      </c>
      <c r="C108" s="40">
        <f>C33</f>
        <v>1693660.41</v>
      </c>
      <c r="D108" s="40">
        <f>D33</f>
        <v>1693660.41</v>
      </c>
      <c r="E108" s="40">
        <f>E33</f>
        <v>1693660.41</v>
      </c>
      <c r="F108" s="35"/>
      <c r="G108" s="2"/>
    </row>
    <row r="109" spans="1:7" ht="25.5">
      <c r="A109" s="42"/>
      <c r="B109" s="43" t="s">
        <v>102</v>
      </c>
      <c r="C109" s="40">
        <f>SUM(C110:C111)</f>
        <v>5275693</v>
      </c>
      <c r="D109" s="40">
        <f>SUM(D110:D111)</f>
        <v>5275693</v>
      </c>
      <c r="E109" s="40">
        <f>SUM(E110:E111)</f>
        <v>4898554.58</v>
      </c>
      <c r="F109" s="35"/>
      <c r="G109" s="2"/>
    </row>
    <row r="110" spans="1:7" ht="51">
      <c r="A110" s="42" t="s">
        <v>103</v>
      </c>
      <c r="B110" s="44" t="s">
        <v>104</v>
      </c>
      <c r="C110" s="40">
        <f>C39+C40</f>
        <v>2577723</v>
      </c>
      <c r="D110" s="40">
        <f>D39+D40</f>
        <v>2577723</v>
      </c>
      <c r="E110" s="40">
        <f>E39+E40</f>
        <v>2201207.1</v>
      </c>
      <c r="F110" s="35"/>
      <c r="G110" s="2"/>
    </row>
    <row r="111" spans="1:7" ht="12.75">
      <c r="A111" s="42" t="s">
        <v>55</v>
      </c>
      <c r="B111" s="44" t="s">
        <v>105</v>
      </c>
      <c r="C111" s="40">
        <f>C58</f>
        <v>2697970</v>
      </c>
      <c r="D111" s="40">
        <f>D58</f>
        <v>2697970</v>
      </c>
      <c r="E111" s="40">
        <f>E58</f>
        <v>2697347.48</v>
      </c>
      <c r="F111" s="35"/>
      <c r="G111" s="2"/>
    </row>
    <row r="112" spans="1:7" ht="25.5">
      <c r="A112" s="45"/>
      <c r="B112" s="46" t="s">
        <v>106</v>
      </c>
      <c r="C112" s="40">
        <f>C113</f>
        <v>0</v>
      </c>
      <c r="D112" s="40">
        <f>D113</f>
        <v>0</v>
      </c>
      <c r="E112" s="40">
        <f>E113</f>
        <v>0</v>
      </c>
      <c r="F112" s="35"/>
      <c r="G112" s="2"/>
    </row>
    <row r="113" spans="1:7" ht="25.5">
      <c r="A113" s="42" t="s">
        <v>65</v>
      </c>
      <c r="B113" s="44" t="s">
        <v>107</v>
      </c>
      <c r="C113" s="40">
        <v>0</v>
      </c>
      <c r="D113" s="40">
        <v>0</v>
      </c>
      <c r="E113" s="40">
        <v>0</v>
      </c>
      <c r="F113" s="35"/>
      <c r="G113" s="2"/>
    </row>
    <row r="114" spans="1:7" ht="12.75">
      <c r="A114" s="42"/>
      <c r="B114" s="43" t="s">
        <v>108</v>
      </c>
      <c r="C114" s="40">
        <f>C115</f>
        <v>0</v>
      </c>
      <c r="D114" s="40">
        <f>D115</f>
        <v>0</v>
      </c>
      <c r="E114" s="40">
        <f>E115</f>
        <v>0</v>
      </c>
      <c r="F114" s="35"/>
      <c r="G114" s="2"/>
    </row>
    <row r="115" spans="1:7" ht="12.75">
      <c r="A115" s="42" t="s">
        <v>109</v>
      </c>
      <c r="B115" s="44" t="s">
        <v>110</v>
      </c>
      <c r="C115" s="40">
        <v>0</v>
      </c>
      <c r="D115" s="40">
        <v>0</v>
      </c>
      <c r="E115" s="40">
        <v>0</v>
      </c>
      <c r="F115" s="35"/>
      <c r="G115" s="2"/>
    </row>
    <row r="116" spans="1:7" ht="25.5">
      <c r="A116" s="42"/>
      <c r="B116" s="43" t="s">
        <v>111</v>
      </c>
      <c r="C116" s="40">
        <f>SUM(C117:C120)</f>
        <v>18627592.96</v>
      </c>
      <c r="D116" s="40">
        <f>SUM(D117:D120)</f>
        <v>18627592.96</v>
      </c>
      <c r="E116" s="40">
        <f>SUM(E117:E120)</f>
        <v>18400739.08</v>
      </c>
      <c r="F116" s="35"/>
      <c r="G116" s="2"/>
    </row>
    <row r="117" spans="1:7" ht="12.75">
      <c r="A117" s="42" t="s">
        <v>78</v>
      </c>
      <c r="B117" s="44" t="s">
        <v>112</v>
      </c>
      <c r="C117" s="40">
        <f>C41</f>
        <v>344544.46</v>
      </c>
      <c r="D117" s="40">
        <f>D41</f>
        <v>344544.46</v>
      </c>
      <c r="E117" s="40">
        <f>E41</f>
        <v>344544.46</v>
      </c>
      <c r="F117" s="35"/>
      <c r="G117" s="2"/>
    </row>
    <row r="118" spans="1:7" ht="12.75">
      <c r="A118" s="42" t="s">
        <v>84</v>
      </c>
      <c r="B118" s="44" t="s">
        <v>113</v>
      </c>
      <c r="C118" s="40">
        <f>C55+C56+C57</f>
        <v>3957035</v>
      </c>
      <c r="D118" s="40">
        <f>D55+D56+D57</f>
        <v>3957035</v>
      </c>
      <c r="E118" s="40">
        <f>E55+E56+E57</f>
        <v>3957033</v>
      </c>
      <c r="F118" s="35"/>
      <c r="G118" s="2"/>
    </row>
    <row r="119" spans="1:7" ht="12.75">
      <c r="A119" s="42" t="s">
        <v>114</v>
      </c>
      <c r="B119" s="44" t="s">
        <v>115</v>
      </c>
      <c r="C119" s="40">
        <f>C62</f>
        <v>1238876.59</v>
      </c>
      <c r="D119" s="40">
        <f>D62</f>
        <v>1238876.59</v>
      </c>
      <c r="E119" s="40">
        <f>E62</f>
        <v>1138876.59</v>
      </c>
      <c r="F119" s="35"/>
      <c r="G119" s="2"/>
    </row>
    <row r="120" spans="1:7" ht="25.5">
      <c r="A120" s="42" t="s">
        <v>116</v>
      </c>
      <c r="B120" s="44" t="s">
        <v>117</v>
      </c>
      <c r="C120" s="40">
        <f>C59</f>
        <v>13087136.91</v>
      </c>
      <c r="D120" s="40">
        <f>D59</f>
        <v>13087136.91</v>
      </c>
      <c r="E120" s="40">
        <f>E59</f>
        <v>12960285.03</v>
      </c>
      <c r="F120" s="35"/>
      <c r="G120" s="2"/>
    </row>
    <row r="121" spans="5:6" ht="12.75">
      <c r="E121" s="2"/>
      <c r="F121" s="35"/>
    </row>
    <row r="122" spans="5:6" ht="12.75">
      <c r="E122" s="2"/>
      <c r="F122" s="35"/>
    </row>
    <row r="123" spans="5:6" ht="12.75">
      <c r="E123" s="2"/>
      <c r="F123" s="35"/>
    </row>
    <row r="124" spans="5:6" ht="12.75">
      <c r="E124" s="2"/>
      <c r="F124" s="35"/>
    </row>
    <row r="125" spans="5:6" ht="12.75">
      <c r="E125" s="2"/>
      <c r="F125" s="35"/>
    </row>
    <row r="126" spans="5:6" ht="12.75">
      <c r="E126" s="2"/>
      <c r="F126" s="35"/>
    </row>
    <row r="127" spans="5:6" ht="12.75">
      <c r="E127" s="2"/>
      <c r="F127" s="35"/>
    </row>
    <row r="128" spans="5:6" ht="12.75">
      <c r="E128" s="2"/>
      <c r="F128" s="35"/>
    </row>
    <row r="129" spans="5:6" ht="12.75">
      <c r="E129" s="2"/>
      <c r="F129" s="35"/>
    </row>
    <row r="130" spans="5:6" ht="12.75">
      <c r="E130" s="2"/>
      <c r="F130" s="35"/>
    </row>
    <row r="131" spans="5:6" ht="12.75">
      <c r="E131" s="2"/>
      <c r="F131" s="35"/>
    </row>
    <row r="132" spans="5:6" ht="12.75">
      <c r="E132" s="2"/>
      <c r="F132" s="35"/>
    </row>
    <row r="133" spans="5:6" ht="12.75">
      <c r="E133" s="2"/>
      <c r="F133" s="35"/>
    </row>
    <row r="134" spans="5:6" ht="12.75">
      <c r="E134" s="2"/>
      <c r="F134" s="35"/>
    </row>
    <row r="135" spans="5:6" ht="12.75">
      <c r="E135" s="2"/>
      <c r="F135" s="35"/>
    </row>
    <row r="136" spans="5:6" ht="12.75">
      <c r="E136" s="2"/>
      <c r="F136" s="35"/>
    </row>
    <row r="137" spans="5:6" ht="12.75">
      <c r="E137" s="2"/>
      <c r="F137" s="35"/>
    </row>
    <row r="138" spans="3:6" ht="12.75">
      <c r="C138" s="2">
        <f>C117+C110+C111</f>
        <v>5620237.46</v>
      </c>
      <c r="D138" s="47">
        <f>D117+D110+D111</f>
        <v>5620237.46</v>
      </c>
      <c r="E138" s="47">
        <f>E117+E110+E111</f>
        <v>5243099.04</v>
      </c>
      <c r="F138" s="35"/>
    </row>
    <row r="139" spans="5:6" ht="12.75">
      <c r="E139" s="2"/>
      <c r="F139" s="35"/>
    </row>
    <row r="140" spans="5:6" ht="12.75">
      <c r="E140" s="2"/>
      <c r="F140" s="35"/>
    </row>
    <row r="141" spans="5:6" ht="12.75">
      <c r="E141" s="2"/>
      <c r="F141" s="35"/>
    </row>
    <row r="142" spans="5:6" ht="12.75">
      <c r="E142" s="2"/>
      <c r="F142" s="35"/>
    </row>
    <row r="143" spans="5:6" ht="12.75">
      <c r="E143" s="2"/>
      <c r="F143" s="35"/>
    </row>
    <row r="144" spans="5:6" ht="12.75">
      <c r="E144" s="2"/>
      <c r="F144" s="35"/>
    </row>
    <row r="145" spans="5:6" ht="12.75">
      <c r="E145" s="2"/>
      <c r="F145" s="35"/>
    </row>
    <row r="146" spans="5:6" ht="12.75">
      <c r="E146" s="2"/>
      <c r="F146" s="35"/>
    </row>
    <row r="147" spans="5:6" ht="12.75">
      <c r="E147" s="2"/>
      <c r="F147" s="35"/>
    </row>
    <row r="148" spans="5:6" ht="12.75">
      <c r="E148" s="2"/>
      <c r="F148" s="35"/>
    </row>
    <row r="149" spans="5:6" ht="12.75">
      <c r="E149" s="2"/>
      <c r="F149" s="35"/>
    </row>
    <row r="150" spans="5:6" ht="12.75">
      <c r="E150" s="2"/>
      <c r="F150" s="35"/>
    </row>
    <row r="151" spans="5:6" ht="12.75">
      <c r="E151" s="2"/>
      <c r="F151" s="35"/>
    </row>
    <row r="152" spans="5:6" ht="12.75">
      <c r="E152" s="2"/>
      <c r="F152" s="35"/>
    </row>
    <row r="153" spans="5:6" ht="12.75">
      <c r="E153" s="2"/>
      <c r="F153" s="35"/>
    </row>
    <row r="154" spans="5:6" ht="12.75">
      <c r="E154" s="2"/>
      <c r="F154" s="35"/>
    </row>
    <row r="155" spans="5:6" ht="12.75">
      <c r="E155" s="2"/>
      <c r="F155" s="35"/>
    </row>
    <row r="156" spans="5:6" ht="12.75">
      <c r="E156" s="2"/>
      <c r="F156" s="35"/>
    </row>
    <row r="157" spans="5:6" ht="12.75">
      <c r="E157" s="2"/>
      <c r="F157" s="35"/>
    </row>
    <row r="158" spans="5:6" ht="12.75">
      <c r="E158" s="2"/>
      <c r="F158" s="35"/>
    </row>
    <row r="159" spans="5:6" ht="12.75">
      <c r="E159" s="2"/>
      <c r="F159" s="35"/>
    </row>
    <row r="160" spans="5:6" ht="12.75">
      <c r="E160" s="2"/>
      <c r="F160" s="35"/>
    </row>
    <row r="161" spans="5:6" ht="12.75">
      <c r="E161" s="2"/>
      <c r="F161" s="35"/>
    </row>
    <row r="162" spans="5:6" ht="12.75">
      <c r="E162" s="2"/>
      <c r="F162" s="35"/>
    </row>
    <row r="163" spans="5:6" ht="12.75">
      <c r="E163" s="2"/>
      <c r="F163" s="35"/>
    </row>
    <row r="164" spans="5:6" ht="12.75">
      <c r="E164" s="2"/>
      <c r="F164" s="35"/>
    </row>
    <row r="165" spans="5:6" ht="12.75">
      <c r="E165" s="2"/>
      <c r="F165" s="35"/>
    </row>
    <row r="166" spans="5:6" ht="12.75">
      <c r="E166" s="2"/>
      <c r="F166" s="35"/>
    </row>
    <row r="167" spans="5:6" ht="12.75">
      <c r="E167" s="2"/>
      <c r="F167" s="35"/>
    </row>
    <row r="168" spans="5:6" ht="12.75">
      <c r="E168" s="2"/>
      <c r="F168" s="35"/>
    </row>
    <row r="169" spans="5:6" ht="12.75">
      <c r="E169" s="2"/>
      <c r="F169" s="35"/>
    </row>
    <row r="170" spans="5:6" ht="12.75">
      <c r="E170" s="2"/>
      <c r="F170" s="35"/>
    </row>
    <row r="171" spans="5:6" ht="12.75">
      <c r="E171" s="2"/>
      <c r="F171" s="35"/>
    </row>
    <row r="172" spans="5:6" ht="12.75">
      <c r="E172" s="2"/>
      <c r="F172" s="35"/>
    </row>
    <row r="173" spans="5:6" ht="12.75">
      <c r="E173" s="2"/>
      <c r="F173" s="35"/>
    </row>
    <row r="174" spans="5:6" ht="12.75">
      <c r="E174" s="2"/>
      <c r="F174" s="35"/>
    </row>
    <row r="175" spans="5:6" ht="12.75">
      <c r="E175" s="2"/>
      <c r="F175" s="35"/>
    </row>
    <row r="176" spans="5:6" ht="12.75">
      <c r="E176" s="2"/>
      <c r="F176" s="35"/>
    </row>
    <row r="177" spans="5:6" ht="12.75">
      <c r="E177" s="2"/>
      <c r="F177" s="35"/>
    </row>
    <row r="178" spans="5:6" ht="12.75">
      <c r="E178" s="2"/>
      <c r="F178" s="35"/>
    </row>
    <row r="179" spans="5:6" ht="12.75">
      <c r="E179" s="2"/>
      <c r="F179" s="35"/>
    </row>
    <row r="180" spans="5:6" ht="12.75">
      <c r="E180" s="2"/>
      <c r="F180" s="35"/>
    </row>
    <row r="181" spans="5:6" ht="12.75">
      <c r="E181" s="2"/>
      <c r="F181" s="35"/>
    </row>
    <row r="182" spans="5:6" ht="12.75">
      <c r="E182" s="2"/>
      <c r="F182" s="35"/>
    </row>
    <row r="183" spans="5:6" ht="12.75">
      <c r="E183" s="2"/>
      <c r="F183" s="35"/>
    </row>
    <row r="184" spans="5:6" ht="12.75">
      <c r="E184" s="2"/>
      <c r="F184" s="35"/>
    </row>
    <row r="185" spans="5:6" ht="12.75">
      <c r="E185" s="2"/>
      <c r="F185" s="35"/>
    </row>
    <row r="186" spans="5:6" ht="12.75">
      <c r="E186" s="2"/>
      <c r="F186" s="35"/>
    </row>
    <row r="187" spans="5:6" ht="12.75">
      <c r="E187" s="2"/>
      <c r="F187" s="35"/>
    </row>
    <row r="188" spans="5:6" ht="12.75">
      <c r="E188" s="2"/>
      <c r="F188" s="35"/>
    </row>
    <row r="189" spans="5:6" ht="12.75">
      <c r="E189" s="2"/>
      <c r="F189" s="35"/>
    </row>
    <row r="190" spans="5:6" ht="12.75">
      <c r="E190" s="2"/>
      <c r="F190" s="35"/>
    </row>
    <row r="191" spans="5:6" ht="12.75">
      <c r="E191" s="2"/>
      <c r="F191" s="35"/>
    </row>
    <row r="192" spans="5:6" ht="12.75">
      <c r="E192" s="2"/>
      <c r="F192" s="35"/>
    </row>
    <row r="193" spans="5:6" ht="12.75">
      <c r="E193" s="2"/>
      <c r="F193" s="35"/>
    </row>
    <row r="194" spans="5:6" ht="12.75">
      <c r="E194" s="2"/>
      <c r="F194" s="35"/>
    </row>
    <row r="195" spans="5:6" ht="12.75">
      <c r="E195" s="2"/>
      <c r="F195" s="35"/>
    </row>
    <row r="196" spans="5:6" ht="12.75">
      <c r="E196" s="2"/>
      <c r="F196" s="35"/>
    </row>
    <row r="197" spans="5:6" ht="12.75">
      <c r="E197" s="2"/>
      <c r="F197" s="35"/>
    </row>
    <row r="198" spans="5:6" ht="12.75">
      <c r="E198" s="2"/>
      <c r="F198" s="35"/>
    </row>
    <row r="199" spans="5:6" ht="12.75">
      <c r="E199" s="2"/>
      <c r="F199" s="35"/>
    </row>
    <row r="200" spans="5:6" ht="12.75">
      <c r="E200" s="2"/>
      <c r="F200" s="35"/>
    </row>
    <row r="201" spans="5:6" ht="12.75">
      <c r="E201" s="2"/>
      <c r="F201" s="35"/>
    </row>
    <row r="202" spans="5:6" ht="12.75">
      <c r="E202" s="2"/>
      <c r="F202" s="35"/>
    </row>
    <row r="203" spans="5:6" ht="12.75">
      <c r="E203" s="2"/>
      <c r="F203" s="35"/>
    </row>
    <row r="204" spans="5:6" ht="12.75">
      <c r="E204" s="2"/>
      <c r="F204" s="35"/>
    </row>
    <row r="205" spans="5:6" ht="12.75">
      <c r="E205" s="2"/>
      <c r="F205" s="35"/>
    </row>
    <row r="206" spans="5:6" ht="12.75">
      <c r="E206" s="2"/>
      <c r="F206" s="35"/>
    </row>
    <row r="207" spans="5:6" ht="12.75">
      <c r="E207" s="2"/>
      <c r="F207" s="35"/>
    </row>
    <row r="208" spans="5:6" ht="12.75">
      <c r="E208" s="2"/>
      <c r="F208" s="35"/>
    </row>
    <row r="209" spans="5:6" ht="12.75">
      <c r="E209" s="2"/>
      <c r="F209" s="35"/>
    </row>
    <row r="210" spans="5:6" ht="12.75">
      <c r="E210" s="2"/>
      <c r="F210" s="35"/>
    </row>
    <row r="211" spans="5:6" ht="12.75">
      <c r="E211" s="2"/>
      <c r="F211" s="35"/>
    </row>
    <row r="212" spans="5:6" ht="12.75">
      <c r="E212" s="2"/>
      <c r="F212" s="35"/>
    </row>
    <row r="213" spans="5:6" ht="12.75">
      <c r="E213" s="2"/>
      <c r="F213" s="35"/>
    </row>
    <row r="214" spans="5:6" ht="12.75">
      <c r="E214" s="2"/>
      <c r="F214" s="35"/>
    </row>
    <row r="215" spans="5:6" ht="12.75">
      <c r="E215" s="2"/>
      <c r="F215" s="35"/>
    </row>
    <row r="216" spans="5:6" ht="12.75">
      <c r="E216" s="2"/>
      <c r="F216" s="35"/>
    </row>
    <row r="217" spans="5:6" ht="12.75">
      <c r="E217" s="2"/>
      <c r="F217" s="35"/>
    </row>
    <row r="218" spans="5:6" ht="12.75">
      <c r="E218" s="2"/>
      <c r="F218" s="35"/>
    </row>
    <row r="219" spans="5:6" ht="12.75">
      <c r="E219" s="2"/>
      <c r="F219" s="35"/>
    </row>
    <row r="220" spans="5:6" ht="12.75">
      <c r="E220" s="2"/>
      <c r="F220" s="35"/>
    </row>
    <row r="221" spans="5:6" ht="12.75">
      <c r="E221" s="2"/>
      <c r="F221" s="35"/>
    </row>
    <row r="222" spans="5:6" ht="12.75">
      <c r="E222" s="2"/>
      <c r="F222" s="35"/>
    </row>
    <row r="223" spans="5:6" ht="12.75">
      <c r="E223" s="2"/>
      <c r="F223" s="35"/>
    </row>
    <row r="224" spans="5:6" ht="12.75">
      <c r="E224" s="2"/>
      <c r="F224" s="35"/>
    </row>
    <row r="225" spans="5:6" ht="12.75">
      <c r="E225" s="2"/>
      <c r="F225" s="35"/>
    </row>
    <row r="226" spans="5:6" ht="12.75">
      <c r="E226" s="2"/>
      <c r="F226" s="35"/>
    </row>
    <row r="227" spans="5:6" ht="12.75">
      <c r="E227" s="2"/>
      <c r="F227" s="35"/>
    </row>
    <row r="228" spans="5:6" ht="12.75">
      <c r="E228" s="2"/>
      <c r="F228" s="35"/>
    </row>
    <row r="229" spans="5:6" ht="12.75">
      <c r="E229" s="2"/>
      <c r="F229" s="35"/>
    </row>
    <row r="230" spans="5:6" ht="12.75">
      <c r="E230" s="2"/>
      <c r="F230" s="35"/>
    </row>
    <row r="231" spans="5:6" ht="12.75">
      <c r="E231" s="2"/>
      <c r="F231" s="35"/>
    </row>
    <row r="232" spans="5:6" ht="12.75">
      <c r="E232" s="2"/>
      <c r="F232" s="35"/>
    </row>
    <row r="233" spans="5:6" ht="12.75">
      <c r="E233" s="2"/>
      <c r="F233" s="35"/>
    </row>
    <row r="234" spans="5:6" ht="12.75">
      <c r="E234" s="2"/>
      <c r="F234" s="35"/>
    </row>
    <row r="235" spans="5:6" ht="12.75">
      <c r="E235" s="2"/>
      <c r="F235" s="35"/>
    </row>
    <row r="236" spans="5:6" ht="12.75">
      <c r="E236" s="2"/>
      <c r="F236" s="35"/>
    </row>
    <row r="237" spans="5:6" ht="12.75">
      <c r="E237" s="2"/>
      <c r="F237" s="35"/>
    </row>
    <row r="238" spans="5:6" ht="12.75">
      <c r="E238" s="2"/>
      <c r="F238" s="35"/>
    </row>
    <row r="239" spans="5:6" ht="12.75">
      <c r="E239" s="2"/>
      <c r="F239" s="35"/>
    </row>
    <row r="240" spans="5:6" ht="12.75">
      <c r="E240" s="2"/>
      <c r="F240" s="35"/>
    </row>
    <row r="241" spans="5:6" ht="12.75">
      <c r="E241" s="2"/>
      <c r="F241" s="35"/>
    </row>
    <row r="242" spans="5:6" ht="12.75">
      <c r="E242" s="2"/>
      <c r="F242" s="35"/>
    </row>
    <row r="243" spans="5:6" ht="12.75">
      <c r="E243" s="2"/>
      <c r="F243" s="35"/>
    </row>
    <row r="244" spans="5:6" ht="12.75">
      <c r="E244" s="2"/>
      <c r="F244" s="35"/>
    </row>
    <row r="245" spans="5:6" ht="12.75">
      <c r="E245" s="2"/>
      <c r="F245" s="35"/>
    </row>
    <row r="246" spans="5:6" ht="12.75">
      <c r="E246" s="2"/>
      <c r="F246" s="35"/>
    </row>
    <row r="247" spans="5:6" ht="12.75">
      <c r="E247" s="2"/>
      <c r="F247" s="35"/>
    </row>
    <row r="248" spans="5:6" ht="12.75">
      <c r="E248" s="2"/>
      <c r="F248" s="35"/>
    </row>
    <row r="249" spans="5:6" ht="12.75">
      <c r="E249" s="2"/>
      <c r="F249" s="35"/>
    </row>
    <row r="250" spans="5:6" ht="12.75">
      <c r="E250" s="2"/>
      <c r="F250" s="35"/>
    </row>
    <row r="251" spans="5:6" ht="12.75">
      <c r="E251" s="2"/>
      <c r="F251" s="35"/>
    </row>
    <row r="252" spans="5:6" ht="12.75">
      <c r="E252" s="2"/>
      <c r="F252" s="35"/>
    </row>
    <row r="253" spans="5:6" ht="12.75">
      <c r="E253" s="2"/>
      <c r="F253" s="35"/>
    </row>
    <row r="254" spans="5:6" ht="12.75">
      <c r="E254" s="2"/>
      <c r="F254" s="35"/>
    </row>
    <row r="255" spans="5:6" ht="12.75">
      <c r="E255" s="2"/>
      <c r="F255" s="35"/>
    </row>
    <row r="256" spans="5:6" ht="12.75">
      <c r="E256" s="2"/>
      <c r="F256" s="35"/>
    </row>
    <row r="257" spans="5:6" ht="12.75">
      <c r="E257" s="2"/>
      <c r="F257" s="35"/>
    </row>
    <row r="258" spans="5:6" ht="12.75">
      <c r="E258" s="2"/>
      <c r="F258" s="35"/>
    </row>
    <row r="259" spans="5:6" ht="12.75">
      <c r="E259" s="2"/>
      <c r="F259" s="35"/>
    </row>
    <row r="260" spans="5:6" ht="12.75">
      <c r="E260" s="2"/>
      <c r="F260" s="35"/>
    </row>
    <row r="261" spans="5:6" ht="12.75">
      <c r="E261" s="2"/>
      <c r="F261" s="35"/>
    </row>
    <row r="262" spans="5:6" ht="12.75">
      <c r="E262" s="2"/>
      <c r="F262" s="35"/>
    </row>
    <row r="263" spans="5:6" ht="12.75">
      <c r="E263" s="2"/>
      <c r="F263" s="35"/>
    </row>
    <row r="264" spans="5:6" ht="12.75">
      <c r="E264" s="2"/>
      <c r="F264" s="35"/>
    </row>
    <row r="265" spans="5:6" ht="12.75">
      <c r="E265" s="2"/>
      <c r="F265" s="35"/>
    </row>
    <row r="266" spans="5:6" ht="12.75">
      <c r="E266" s="2"/>
      <c r="F266" s="35"/>
    </row>
    <row r="267" spans="5:6" ht="12.75">
      <c r="E267" s="2"/>
      <c r="F267" s="35"/>
    </row>
    <row r="268" spans="5:6" ht="12.75">
      <c r="E268" s="2"/>
      <c r="F268" s="35"/>
    </row>
    <row r="269" spans="5:6" ht="12.75">
      <c r="E269" s="2"/>
      <c r="F269" s="35"/>
    </row>
    <row r="270" spans="5:6" ht="12.75">
      <c r="E270" s="2"/>
      <c r="F270" s="35"/>
    </row>
    <row r="271" spans="5:6" ht="12.75">
      <c r="E271" s="2"/>
      <c r="F271" s="35"/>
    </row>
    <row r="272" spans="5:6" ht="12.75">
      <c r="E272" s="2"/>
      <c r="F272" s="35"/>
    </row>
    <row r="273" spans="5:6" ht="12.75">
      <c r="E273" s="2"/>
      <c r="F273" s="35"/>
    </row>
    <row r="274" spans="5:6" ht="12.75">
      <c r="E274" s="2"/>
      <c r="F274" s="35"/>
    </row>
    <row r="275" spans="5:6" ht="12.75">
      <c r="E275" s="2"/>
      <c r="F275" s="35"/>
    </row>
    <row r="276" spans="5:6" ht="12.75">
      <c r="E276" s="2"/>
      <c r="F276" s="35"/>
    </row>
    <row r="277" spans="5:6" ht="12.75">
      <c r="E277" s="2"/>
      <c r="F277" s="35"/>
    </row>
    <row r="278" spans="5:6" ht="12.75">
      <c r="E278" s="2"/>
      <c r="F278" s="35"/>
    </row>
    <row r="279" spans="5:6" ht="12.75">
      <c r="E279" s="2"/>
      <c r="F279" s="35"/>
    </row>
    <row r="280" spans="5:6" ht="12.75">
      <c r="E280" s="2"/>
      <c r="F280" s="35"/>
    </row>
    <row r="281" spans="5:6" ht="12.75">
      <c r="E281" s="2"/>
      <c r="F281" s="35"/>
    </row>
    <row r="282" spans="5:6" ht="12.75">
      <c r="E282" s="2"/>
      <c r="F282" s="35"/>
    </row>
    <row r="283" spans="5:6" ht="12.75">
      <c r="E283" s="2"/>
      <c r="F283" s="35"/>
    </row>
    <row r="284" spans="5:6" ht="12.75">
      <c r="E284" s="2"/>
      <c r="F284" s="35"/>
    </row>
    <row r="285" spans="5:6" ht="12.75">
      <c r="E285" s="2"/>
      <c r="F285" s="35"/>
    </row>
    <row r="286" spans="5:6" ht="12.75">
      <c r="E286" s="2"/>
      <c r="F286" s="35"/>
    </row>
    <row r="287" spans="5:6" ht="12.75">
      <c r="E287" s="2"/>
      <c r="F287" s="35"/>
    </row>
    <row r="288" spans="5:6" ht="12.75">
      <c r="E288" s="2"/>
      <c r="F288" s="35"/>
    </row>
    <row r="289" spans="5:6" ht="12.75">
      <c r="E289" s="2"/>
      <c r="F289" s="35"/>
    </row>
    <row r="290" spans="5:6" ht="12.75">
      <c r="E290" s="2"/>
      <c r="F290" s="35"/>
    </row>
    <row r="291" spans="5:6" ht="12.75">
      <c r="E291" s="2"/>
      <c r="F291" s="35"/>
    </row>
    <row r="292" spans="5:6" ht="12.75">
      <c r="E292" s="2"/>
      <c r="F292" s="35"/>
    </row>
    <row r="293" spans="5:6" ht="12.75">
      <c r="E293" s="2"/>
      <c r="F293" s="35"/>
    </row>
    <row r="294" spans="5:6" ht="12.75">
      <c r="E294" s="2"/>
      <c r="F294" s="35"/>
    </row>
    <row r="295" spans="5:6" ht="12.75">
      <c r="E295" s="2"/>
      <c r="F295" s="35"/>
    </row>
    <row r="296" spans="5:6" ht="12.75">
      <c r="E296" s="2"/>
      <c r="F296" s="35"/>
    </row>
    <row r="297" spans="5:6" ht="12.75">
      <c r="E297" s="2"/>
      <c r="F297" s="35"/>
    </row>
    <row r="298" spans="5:6" ht="12.75">
      <c r="E298" s="2"/>
      <c r="F298" s="35"/>
    </row>
    <row r="299" spans="5:6" ht="12.75">
      <c r="E299" s="2"/>
      <c r="F299" s="35"/>
    </row>
    <row r="300" spans="5:6" ht="12.75">
      <c r="E300" s="2"/>
      <c r="F300" s="35"/>
    </row>
    <row r="301" spans="5:6" ht="12.75">
      <c r="E301" s="2"/>
      <c r="F301" s="35"/>
    </row>
    <row r="302" spans="5:6" ht="12.75">
      <c r="E302" s="2"/>
      <c r="F302" s="35"/>
    </row>
    <row r="303" spans="5:6" ht="12.75">
      <c r="E303" s="2"/>
      <c r="F303" s="35"/>
    </row>
    <row r="304" spans="5:6" ht="12.75">
      <c r="E304" s="2"/>
      <c r="F304" s="35"/>
    </row>
    <row r="305" spans="5:6" ht="12.75">
      <c r="E305" s="2"/>
      <c r="F305" s="35"/>
    </row>
    <row r="306" spans="5:6" ht="12.75">
      <c r="E306" s="2"/>
      <c r="F306" s="35"/>
    </row>
    <row r="307" spans="5:6" ht="12.75">
      <c r="E307" s="2"/>
      <c r="F307" s="35"/>
    </row>
    <row r="308" spans="5:6" ht="12.75">
      <c r="E308" s="2"/>
      <c r="F308" s="35"/>
    </row>
    <row r="309" spans="5:6" ht="12.75">
      <c r="E309" s="2"/>
      <c r="F309" s="35"/>
    </row>
    <row r="310" spans="5:6" ht="12.75">
      <c r="E310" s="2"/>
      <c r="F310" s="35"/>
    </row>
    <row r="311" spans="5:6" ht="12.75">
      <c r="E311" s="2"/>
      <c r="F311" s="35"/>
    </row>
    <row r="312" spans="5:6" ht="12.75">
      <c r="E312" s="2"/>
      <c r="F312" s="35"/>
    </row>
    <row r="313" spans="5:6" ht="12.75">
      <c r="E313" s="2"/>
      <c r="F313" s="35"/>
    </row>
    <row r="314" spans="5:6" ht="12.75">
      <c r="E314" s="2"/>
      <c r="F314" s="35"/>
    </row>
    <row r="315" spans="5:6" ht="12.75">
      <c r="E315" s="2"/>
      <c r="F315" s="35"/>
    </row>
    <row r="316" spans="5:6" ht="12.75">
      <c r="E316" s="2"/>
      <c r="F316" s="35"/>
    </row>
    <row r="317" spans="5:6" ht="12.75">
      <c r="E317" s="2"/>
      <c r="F317" s="35"/>
    </row>
    <row r="318" spans="5:6" ht="12.75">
      <c r="E318" s="2"/>
      <c r="F318" s="35"/>
    </row>
    <row r="319" spans="5:6" ht="12.75">
      <c r="E319" s="2"/>
      <c r="F319" s="35"/>
    </row>
    <row r="320" spans="5:6" ht="12.75">
      <c r="E320" s="2"/>
      <c r="F320" s="35"/>
    </row>
    <row r="321" spans="5:6" ht="12.75">
      <c r="E321" s="2"/>
      <c r="F321" s="35"/>
    </row>
    <row r="322" spans="5:6" ht="12.75">
      <c r="E322" s="2"/>
      <c r="F322" s="35"/>
    </row>
    <row r="323" spans="5:6" ht="12.75">
      <c r="E323" s="2"/>
      <c r="F323" s="35"/>
    </row>
    <row r="324" spans="5:6" ht="12.75">
      <c r="E324" s="2"/>
      <c r="F324" s="35"/>
    </row>
    <row r="325" spans="5:6" ht="12.75">
      <c r="E325" s="2"/>
      <c r="F325" s="35"/>
    </row>
    <row r="326" spans="5:6" ht="12.75">
      <c r="E326" s="2"/>
      <c r="F326" s="35"/>
    </row>
    <row r="327" spans="5:6" ht="12.75">
      <c r="E327" s="2"/>
      <c r="F327" s="35"/>
    </row>
    <row r="328" spans="5:6" ht="12.75">
      <c r="E328" s="2"/>
      <c r="F328" s="35"/>
    </row>
    <row r="329" spans="5:6" ht="12.75">
      <c r="E329" s="2"/>
      <c r="F329" s="35"/>
    </row>
    <row r="330" spans="5:6" ht="12.75">
      <c r="E330" s="2"/>
      <c r="F330" s="35"/>
    </row>
    <row r="331" spans="5:6" ht="12.75">
      <c r="E331" s="2"/>
      <c r="F331" s="35"/>
    </row>
    <row r="332" spans="5:6" ht="12.75">
      <c r="E332" s="2"/>
      <c r="F332" s="35"/>
    </row>
    <row r="333" spans="5:6" ht="12.75">
      <c r="E333" s="2"/>
      <c r="F333" s="35"/>
    </row>
    <row r="334" spans="5:6" ht="12.75">
      <c r="E334" s="2"/>
      <c r="F334" s="35"/>
    </row>
    <row r="335" spans="5:6" ht="12.75">
      <c r="E335" s="2"/>
      <c r="F335" s="35"/>
    </row>
    <row r="336" spans="5:6" ht="12.75">
      <c r="E336" s="2"/>
      <c r="F336" s="35"/>
    </row>
    <row r="337" spans="5:6" ht="12.75">
      <c r="E337" s="2"/>
      <c r="F337" s="35"/>
    </row>
    <row r="338" spans="5:6" ht="12.75">
      <c r="E338" s="2"/>
      <c r="F338" s="35"/>
    </row>
    <row r="339" spans="5:6" ht="12.75">
      <c r="E339" s="2"/>
      <c r="F339" s="35"/>
    </row>
    <row r="340" spans="5:6" ht="12.75">
      <c r="E340" s="2"/>
      <c r="F340" s="35"/>
    </row>
    <row r="341" spans="5:6" ht="12.75">
      <c r="E341" s="2"/>
      <c r="F341" s="35"/>
    </row>
    <row r="342" spans="5:6" ht="12.75">
      <c r="E342" s="2"/>
      <c r="F342" s="35"/>
    </row>
    <row r="343" spans="5:6" ht="12.75">
      <c r="E343" s="2"/>
      <c r="F343" s="35"/>
    </row>
    <row r="344" spans="5:6" ht="12.75">
      <c r="E344" s="2"/>
      <c r="F344" s="35"/>
    </row>
    <row r="345" spans="5:6" ht="12.75">
      <c r="E345" s="2"/>
      <c r="F345" s="35"/>
    </row>
    <row r="346" spans="5:6" ht="12.75">
      <c r="E346" s="2"/>
      <c r="F346" s="35"/>
    </row>
    <row r="347" spans="5:6" ht="12.75">
      <c r="E347" s="2"/>
      <c r="F347" s="35"/>
    </row>
    <row r="348" spans="5:6" ht="12.75">
      <c r="E348" s="2"/>
      <c r="F348" s="35"/>
    </row>
    <row r="349" spans="5:6" ht="12.75">
      <c r="E349" s="2"/>
      <c r="F349" s="35"/>
    </row>
    <row r="350" spans="5:6" ht="12.75">
      <c r="E350" s="2"/>
      <c r="F350" s="35"/>
    </row>
    <row r="351" spans="5:6" ht="12.75">
      <c r="E351" s="2"/>
      <c r="F351" s="35"/>
    </row>
    <row r="352" spans="5:6" ht="12.75">
      <c r="E352" s="2"/>
      <c r="F352" s="35"/>
    </row>
    <row r="353" spans="5:6" ht="12.75">
      <c r="E353" s="2"/>
      <c r="F353" s="35"/>
    </row>
    <row r="354" spans="5:6" ht="12.75">
      <c r="E354" s="2"/>
      <c r="F354" s="35"/>
    </row>
    <row r="355" spans="5:6" ht="12.75">
      <c r="E355" s="2"/>
      <c r="F355" s="35"/>
    </row>
    <row r="356" spans="5:6" ht="12.75">
      <c r="E356" s="2"/>
      <c r="F356" s="35"/>
    </row>
    <row r="357" spans="5:6" ht="12.75">
      <c r="E357" s="2"/>
      <c r="F357" s="35"/>
    </row>
    <row r="358" spans="5:6" ht="12.75">
      <c r="E358" s="2"/>
      <c r="F358" s="35"/>
    </row>
    <row r="359" spans="5:6" ht="12.75">
      <c r="E359" s="2"/>
      <c r="F359" s="35"/>
    </row>
    <row r="360" spans="5:6" ht="12.75">
      <c r="E360" s="2"/>
      <c r="F360" s="35"/>
    </row>
    <row r="361" spans="5:6" ht="12.75">
      <c r="E361" s="2"/>
      <c r="F361" s="35"/>
    </row>
    <row r="362" spans="5:6" ht="12.75">
      <c r="E362" s="2"/>
      <c r="F362" s="35"/>
    </row>
    <row r="363" spans="5:6" ht="12.75">
      <c r="E363" s="2"/>
      <c r="F363" s="35"/>
    </row>
    <row r="364" spans="5:6" ht="12.75">
      <c r="E364" s="2"/>
      <c r="F364" s="35"/>
    </row>
    <row r="365" spans="5:6" ht="12.75">
      <c r="E365" s="2"/>
      <c r="F365" s="35"/>
    </row>
    <row r="366" spans="5:6" ht="12.75">
      <c r="E366" s="2"/>
      <c r="F366" s="35"/>
    </row>
    <row r="367" spans="5:6" ht="12.75">
      <c r="E367" s="2"/>
      <c r="F367" s="35"/>
    </row>
    <row r="368" spans="5:6" ht="12.75">
      <c r="E368" s="2"/>
      <c r="F368" s="35"/>
    </row>
    <row r="369" spans="5:6" ht="12.75">
      <c r="E369" s="2"/>
      <c r="F369" s="35"/>
    </row>
    <row r="370" spans="5:6" ht="12.75">
      <c r="E370" s="2"/>
      <c r="F370" s="35"/>
    </row>
    <row r="371" spans="5:6" ht="12.75">
      <c r="E371" s="2"/>
      <c r="F371" s="35"/>
    </row>
    <row r="372" spans="5:6" ht="12.75">
      <c r="E372" s="2"/>
      <c r="F372" s="35"/>
    </row>
    <row r="373" spans="5:6" ht="12.75">
      <c r="E373" s="2"/>
      <c r="F373" s="35"/>
    </row>
    <row r="374" spans="5:6" ht="12.75">
      <c r="E374" s="2"/>
      <c r="F374" s="35"/>
    </row>
    <row r="375" spans="5:6" ht="12.75">
      <c r="E375" s="2"/>
      <c r="F375" s="35"/>
    </row>
    <row r="376" spans="5:6" ht="12.75">
      <c r="E376" s="2"/>
      <c r="F376" s="35"/>
    </row>
    <row r="377" spans="5:6" ht="12.75">
      <c r="E377" s="2"/>
      <c r="F377" s="35"/>
    </row>
    <row r="378" spans="5:6" ht="12.75">
      <c r="E378" s="2"/>
      <c r="F378" s="35"/>
    </row>
    <row r="379" spans="5:6" ht="12.75">
      <c r="E379" s="2"/>
      <c r="F379" s="35"/>
    </row>
    <row r="380" spans="5:6" ht="12.75">
      <c r="E380" s="2"/>
      <c r="F380" s="35"/>
    </row>
    <row r="381" spans="5:6" ht="12.75">
      <c r="E381" s="2"/>
      <c r="F381" s="35"/>
    </row>
    <row r="382" spans="5:6" ht="12.75">
      <c r="E382" s="2"/>
      <c r="F382" s="35"/>
    </row>
    <row r="383" spans="5:6" ht="12.75">
      <c r="E383" s="2"/>
      <c r="F383" s="35"/>
    </row>
    <row r="384" spans="5:6" ht="12.75">
      <c r="E384" s="2"/>
      <c r="F384" s="35"/>
    </row>
    <row r="385" spans="5:6" ht="12.75">
      <c r="E385" s="2"/>
      <c r="F385" s="35"/>
    </row>
    <row r="386" spans="5:6" ht="12.75">
      <c r="E386" s="2"/>
      <c r="F386" s="35"/>
    </row>
    <row r="387" spans="5:6" ht="12.75">
      <c r="E387" s="2"/>
      <c r="F387" s="35"/>
    </row>
    <row r="388" spans="5:6" ht="12.75">
      <c r="E388" s="2"/>
      <c r="F388" s="35"/>
    </row>
    <row r="389" spans="5:6" ht="12.75">
      <c r="E389" s="2"/>
      <c r="F389" s="35"/>
    </row>
    <row r="390" spans="5:6" ht="12.75">
      <c r="E390" s="2"/>
      <c r="F390" s="35"/>
    </row>
    <row r="391" spans="5:6" ht="12.75">
      <c r="E391" s="2"/>
      <c r="F391" s="35"/>
    </row>
    <row r="392" spans="5:6" ht="12.75">
      <c r="E392" s="2"/>
      <c r="F392" s="35"/>
    </row>
    <row r="393" spans="5:6" ht="12.75">
      <c r="E393" s="2"/>
      <c r="F393" s="35"/>
    </row>
    <row r="394" spans="5:6" ht="12.75">
      <c r="E394" s="2"/>
      <c r="F394" s="35"/>
    </row>
    <row r="395" spans="5:6" ht="12.75">
      <c r="E395" s="2"/>
      <c r="F395" s="35"/>
    </row>
    <row r="396" spans="5:6" ht="12.75">
      <c r="E396" s="2"/>
      <c r="F396" s="35"/>
    </row>
    <row r="397" spans="5:6" ht="12.75">
      <c r="E397" s="2"/>
      <c r="F397" s="35"/>
    </row>
    <row r="398" spans="5:6" ht="12.75">
      <c r="E398" s="2"/>
      <c r="F398" s="35"/>
    </row>
    <row r="399" spans="5:6" ht="12.75">
      <c r="E399" s="2"/>
      <c r="F399" s="35"/>
    </row>
    <row r="400" spans="5:6" ht="12.75">
      <c r="E400" s="2"/>
      <c r="F400" s="35"/>
    </row>
    <row r="401" spans="5:6" ht="12.75">
      <c r="E401" s="2"/>
      <c r="F401" s="35"/>
    </row>
    <row r="402" spans="5:6" ht="12.75">
      <c r="E402" s="2"/>
      <c r="F402" s="35"/>
    </row>
    <row r="403" spans="5:6" ht="12.75">
      <c r="E403" s="2"/>
      <c r="F403" s="35"/>
    </row>
    <row r="404" spans="5:6" ht="12.75">
      <c r="E404" s="2"/>
      <c r="F404" s="35"/>
    </row>
    <row r="405" spans="5:6" ht="12.75">
      <c r="E405" s="2"/>
      <c r="F405" s="35"/>
    </row>
    <row r="406" spans="5:6" ht="12.75">
      <c r="E406" s="2"/>
      <c r="F406" s="35"/>
    </row>
    <row r="407" spans="5:6" ht="12.75">
      <c r="E407" s="2"/>
      <c r="F407" s="35"/>
    </row>
    <row r="408" spans="5:6" ht="12.75">
      <c r="E408" s="2"/>
      <c r="F408" s="35"/>
    </row>
    <row r="409" spans="5:6" ht="12.75">
      <c r="E409" s="2"/>
      <c r="F409" s="35"/>
    </row>
    <row r="410" spans="5:6" ht="12.75">
      <c r="E410" s="2"/>
      <c r="F410" s="35"/>
    </row>
    <row r="411" spans="5:6" ht="12.75">
      <c r="E411" s="2"/>
      <c r="F411" s="35"/>
    </row>
    <row r="412" spans="5:6" ht="12.75">
      <c r="E412" s="2"/>
      <c r="F412" s="35"/>
    </row>
    <row r="413" spans="5:6" ht="12.75">
      <c r="E413" s="2"/>
      <c r="F413" s="35"/>
    </row>
    <row r="414" spans="5:6" ht="12.75">
      <c r="E414" s="2"/>
      <c r="F414" s="35"/>
    </row>
    <row r="415" spans="5:6" ht="12.75">
      <c r="E415" s="2"/>
      <c r="F415" s="35"/>
    </row>
    <row r="416" spans="5:6" ht="12.75">
      <c r="E416" s="2"/>
      <c r="F416" s="35"/>
    </row>
    <row r="417" spans="5:6" ht="12.75">
      <c r="E417" s="2"/>
      <c r="F417" s="35"/>
    </row>
    <row r="418" spans="5:6" ht="12.75">
      <c r="E418" s="2"/>
      <c r="F418" s="35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</sheetData>
  <sheetProtection/>
  <mergeCells count="19">
    <mergeCell ref="B56:B57"/>
    <mergeCell ref="A63:A64"/>
    <mergeCell ref="B63:B64"/>
    <mergeCell ref="A2:G2"/>
    <mergeCell ref="A4:A5"/>
    <mergeCell ref="B4:B5"/>
    <mergeCell ref="C4:E4"/>
    <mergeCell ref="F4:F5"/>
    <mergeCell ref="G4:G5"/>
    <mergeCell ref="A101:A102"/>
    <mergeCell ref="B101:B102"/>
    <mergeCell ref="C101:E101"/>
    <mergeCell ref="A34:A35"/>
    <mergeCell ref="B34:B35"/>
    <mergeCell ref="A45:A46"/>
    <mergeCell ref="B45:B46"/>
    <mergeCell ref="A47:A48"/>
    <mergeCell ref="B47:B48"/>
    <mergeCell ref="A56:A5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3"/>
  <rowBreaks count="1" manualBreakCount="1">
    <brk id="5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"/>
  <sheetViews>
    <sheetView showGridLines="0" zoomScalePageLayoutView="0" workbookViewId="0" topLeftCell="A1">
      <selection activeCell="L22" sqref="L22"/>
    </sheetView>
  </sheetViews>
  <sheetFormatPr defaultColWidth="9.140625" defaultRowHeight="12.75" customHeight="1" outlineLevelRow="1"/>
  <cols>
    <col min="1" max="4" width="6.7109375" style="48" customWidth="1"/>
    <col min="5" max="5" width="30.7109375" style="48" customWidth="1"/>
    <col min="6" max="9" width="15.421875" style="48" customWidth="1"/>
    <col min="10" max="16384" width="9.140625" style="48" customWidth="1"/>
  </cols>
  <sheetData>
    <row r="1" spans="1:8" ht="12.75" customHeight="1">
      <c r="A1" s="66" t="s">
        <v>149</v>
      </c>
      <c r="B1" s="66"/>
      <c r="C1" s="66"/>
      <c r="D1" s="49"/>
      <c r="E1" s="49"/>
      <c r="F1" s="49"/>
      <c r="G1" s="49"/>
      <c r="H1" s="49"/>
    </row>
    <row r="2" spans="1:8" ht="12.75" customHeight="1">
      <c r="A2" s="65" t="s">
        <v>150</v>
      </c>
      <c r="B2" s="49"/>
      <c r="C2" s="49"/>
      <c r="D2" s="49"/>
      <c r="E2" s="49"/>
      <c r="F2" s="49"/>
      <c r="G2" s="49"/>
      <c r="H2" s="49"/>
    </row>
    <row r="3" spans="1:8" ht="12.75" customHeight="1">
      <c r="A3" s="64"/>
      <c r="B3" s="62"/>
      <c r="C3" s="62"/>
      <c r="D3" s="62"/>
      <c r="E3" s="62"/>
      <c r="F3" s="62"/>
      <c r="G3" s="62"/>
      <c r="H3" s="62"/>
    </row>
    <row r="4" spans="1:8" ht="12.75" customHeight="1">
      <c r="A4" s="64" t="s">
        <v>165</v>
      </c>
      <c r="B4" s="62"/>
      <c r="C4" s="62"/>
      <c r="D4" s="62"/>
      <c r="E4" s="63"/>
      <c r="F4" s="62"/>
      <c r="G4" s="63"/>
      <c r="H4" s="62"/>
    </row>
    <row r="5" spans="1:8" ht="12.75" customHeight="1">
      <c r="A5" s="49" t="s">
        <v>169</v>
      </c>
      <c r="B5" s="49"/>
      <c r="C5" s="49"/>
      <c r="D5" s="49"/>
      <c r="E5" s="49"/>
      <c r="F5" s="49"/>
      <c r="G5" s="49"/>
      <c r="H5" s="49"/>
    </row>
    <row r="6" spans="1:8" ht="12.75" customHeight="1">
      <c r="A6" s="49"/>
      <c r="B6" s="49"/>
      <c r="C6" s="49"/>
      <c r="D6" s="49"/>
      <c r="E6" s="49"/>
      <c r="F6" s="49"/>
      <c r="G6" s="49"/>
      <c r="H6" s="49"/>
    </row>
    <row r="7" spans="1:8" ht="12.75">
      <c r="A7" s="49" t="s">
        <v>168</v>
      </c>
      <c r="B7" s="49"/>
      <c r="C7" s="49"/>
      <c r="D7" s="49"/>
      <c r="E7" s="49"/>
      <c r="F7" s="49"/>
      <c r="G7" s="49"/>
      <c r="H7" s="49"/>
    </row>
    <row r="8" spans="1:8" ht="12.75">
      <c r="A8" s="49" t="s">
        <v>167</v>
      </c>
      <c r="B8" s="49"/>
      <c r="C8" s="49"/>
      <c r="D8" s="49"/>
      <c r="E8" s="49"/>
      <c r="F8" s="49"/>
      <c r="G8" s="49"/>
      <c r="H8" s="49"/>
    </row>
    <row r="9" spans="1:8" ht="12.75">
      <c r="A9" s="49"/>
      <c r="B9" s="49"/>
      <c r="C9" s="49"/>
      <c r="D9" s="49"/>
      <c r="E9" s="49"/>
      <c r="F9" s="49"/>
      <c r="G9" s="49"/>
      <c r="H9" s="49"/>
    </row>
    <row r="10" spans="1:8" ht="12.75">
      <c r="A10" s="49" t="s">
        <v>151</v>
      </c>
      <c r="B10" s="49"/>
      <c r="C10" s="49"/>
      <c r="D10" s="49"/>
      <c r="E10" s="49"/>
      <c r="F10" s="49"/>
      <c r="G10" s="49"/>
      <c r="H10" s="49"/>
    </row>
    <row r="11" spans="1:9" ht="52.5">
      <c r="A11" s="61" t="s">
        <v>125</v>
      </c>
      <c r="B11" s="61" t="s">
        <v>121</v>
      </c>
      <c r="C11" s="61" t="s">
        <v>119</v>
      </c>
      <c r="D11" s="61" t="s">
        <v>127</v>
      </c>
      <c r="E11" s="61" t="s">
        <v>120</v>
      </c>
      <c r="F11" s="61" t="s">
        <v>166</v>
      </c>
      <c r="G11" s="61" t="s">
        <v>130</v>
      </c>
      <c r="H11" s="61" t="s">
        <v>128</v>
      </c>
      <c r="I11" s="61" t="s">
        <v>129</v>
      </c>
    </row>
    <row r="12" spans="1:9" ht="12.75">
      <c r="A12" s="60" t="s">
        <v>152</v>
      </c>
      <c r="B12" s="59" t="s">
        <v>132</v>
      </c>
      <c r="C12" s="59" t="s">
        <v>132</v>
      </c>
      <c r="D12" s="59" t="s">
        <v>132</v>
      </c>
      <c r="E12" s="58" t="s">
        <v>132</v>
      </c>
      <c r="F12" s="57">
        <v>3150000</v>
      </c>
      <c r="G12" s="57">
        <v>3070000</v>
      </c>
      <c r="H12" s="57">
        <v>3180000</v>
      </c>
      <c r="I12" s="57"/>
    </row>
    <row r="13" spans="1:9" ht="12.75" outlineLevel="1">
      <c r="A13" s="56" t="s">
        <v>152</v>
      </c>
      <c r="B13" s="56" t="s">
        <v>153</v>
      </c>
      <c r="C13" s="56" t="s">
        <v>154</v>
      </c>
      <c r="D13" s="56" t="s">
        <v>138</v>
      </c>
      <c r="E13" s="55" t="s">
        <v>139</v>
      </c>
      <c r="F13" s="54">
        <v>140000</v>
      </c>
      <c r="G13" s="54">
        <v>140000</v>
      </c>
      <c r="H13" s="54">
        <v>140000</v>
      </c>
      <c r="I13" s="54"/>
    </row>
    <row r="14" spans="1:9" ht="12.75" outlineLevel="1">
      <c r="A14" s="56" t="s">
        <v>152</v>
      </c>
      <c r="B14" s="56" t="s">
        <v>153</v>
      </c>
      <c r="C14" s="56" t="s">
        <v>154</v>
      </c>
      <c r="D14" s="56" t="s">
        <v>138</v>
      </c>
      <c r="E14" s="55" t="s">
        <v>140</v>
      </c>
      <c r="F14" s="54">
        <v>320000</v>
      </c>
      <c r="G14" s="54">
        <v>320000</v>
      </c>
      <c r="H14" s="54">
        <v>320000</v>
      </c>
      <c r="I14" s="54"/>
    </row>
    <row r="15" spans="1:9" ht="12.75" outlineLevel="1">
      <c r="A15" s="56" t="s">
        <v>152</v>
      </c>
      <c r="B15" s="56" t="s">
        <v>153</v>
      </c>
      <c r="C15" s="56" t="s">
        <v>154</v>
      </c>
      <c r="D15" s="56" t="s">
        <v>138</v>
      </c>
      <c r="E15" s="55" t="s">
        <v>141</v>
      </c>
      <c r="F15" s="54">
        <v>160000</v>
      </c>
      <c r="G15" s="54">
        <v>160000</v>
      </c>
      <c r="H15" s="54">
        <v>160000</v>
      </c>
      <c r="I15" s="54"/>
    </row>
    <row r="16" spans="1:9" ht="12.75" outlineLevel="1">
      <c r="A16" s="56" t="s">
        <v>152</v>
      </c>
      <c r="B16" s="56" t="s">
        <v>153</v>
      </c>
      <c r="C16" s="56" t="s">
        <v>154</v>
      </c>
      <c r="D16" s="56" t="s">
        <v>138</v>
      </c>
      <c r="E16" s="55" t="s">
        <v>142</v>
      </c>
      <c r="F16" s="54">
        <v>160000</v>
      </c>
      <c r="G16" s="54">
        <v>160000</v>
      </c>
      <c r="H16" s="54">
        <v>160000</v>
      </c>
      <c r="I16" s="54"/>
    </row>
    <row r="17" spans="1:9" ht="12.75" outlineLevel="1">
      <c r="A17" s="56" t="s">
        <v>152</v>
      </c>
      <c r="B17" s="56" t="s">
        <v>153</v>
      </c>
      <c r="C17" s="56" t="s">
        <v>154</v>
      </c>
      <c r="D17" s="56" t="s">
        <v>138</v>
      </c>
      <c r="E17" s="55" t="s">
        <v>143</v>
      </c>
      <c r="F17" s="54">
        <v>280000</v>
      </c>
      <c r="G17" s="54">
        <v>200000</v>
      </c>
      <c r="H17" s="54">
        <v>310000</v>
      </c>
      <c r="I17" s="54"/>
    </row>
    <row r="18" spans="1:9" ht="12.75" outlineLevel="1">
      <c r="A18" s="56" t="s">
        <v>152</v>
      </c>
      <c r="B18" s="56" t="s">
        <v>153</v>
      </c>
      <c r="C18" s="56" t="s">
        <v>154</v>
      </c>
      <c r="D18" s="56" t="s">
        <v>138</v>
      </c>
      <c r="E18" s="55" t="s">
        <v>144</v>
      </c>
      <c r="F18" s="54">
        <v>320000</v>
      </c>
      <c r="G18" s="54">
        <v>320000</v>
      </c>
      <c r="H18" s="54">
        <v>320000</v>
      </c>
      <c r="I18" s="54"/>
    </row>
    <row r="19" spans="1:9" ht="12.75" outlineLevel="1">
      <c r="A19" s="56" t="s">
        <v>152</v>
      </c>
      <c r="B19" s="56" t="s">
        <v>153</v>
      </c>
      <c r="C19" s="56" t="s">
        <v>154</v>
      </c>
      <c r="D19" s="56" t="s">
        <v>138</v>
      </c>
      <c r="E19" s="55" t="s">
        <v>145</v>
      </c>
      <c r="F19" s="54">
        <v>470000</v>
      </c>
      <c r="G19" s="54">
        <v>470000</v>
      </c>
      <c r="H19" s="54">
        <v>470000</v>
      </c>
      <c r="I19" s="54"/>
    </row>
    <row r="20" spans="1:9" ht="12.75" outlineLevel="1">
      <c r="A20" s="56" t="s">
        <v>152</v>
      </c>
      <c r="B20" s="56" t="s">
        <v>153</v>
      </c>
      <c r="C20" s="56" t="s">
        <v>154</v>
      </c>
      <c r="D20" s="56" t="s">
        <v>138</v>
      </c>
      <c r="E20" s="55" t="s">
        <v>146</v>
      </c>
      <c r="F20" s="54">
        <v>160000</v>
      </c>
      <c r="G20" s="54">
        <v>160000</v>
      </c>
      <c r="H20" s="54">
        <v>160000</v>
      </c>
      <c r="I20" s="54"/>
    </row>
    <row r="21" spans="1:9" ht="12.75" outlineLevel="1">
      <c r="A21" s="56" t="s">
        <v>152</v>
      </c>
      <c r="B21" s="56" t="s">
        <v>153</v>
      </c>
      <c r="C21" s="56" t="s">
        <v>154</v>
      </c>
      <c r="D21" s="56" t="s">
        <v>138</v>
      </c>
      <c r="E21" s="55" t="s">
        <v>147</v>
      </c>
      <c r="F21" s="54">
        <v>160000</v>
      </c>
      <c r="G21" s="54">
        <v>160000</v>
      </c>
      <c r="H21" s="54">
        <v>160000</v>
      </c>
      <c r="I21" s="54"/>
    </row>
    <row r="22" spans="1:9" ht="12.75" outlineLevel="1">
      <c r="A22" s="56" t="s">
        <v>152</v>
      </c>
      <c r="B22" s="56" t="s">
        <v>153</v>
      </c>
      <c r="C22" s="56" t="s">
        <v>154</v>
      </c>
      <c r="D22" s="56" t="s">
        <v>138</v>
      </c>
      <c r="E22" s="55" t="s">
        <v>133</v>
      </c>
      <c r="F22" s="54">
        <v>840000</v>
      </c>
      <c r="G22" s="54">
        <v>840000</v>
      </c>
      <c r="H22" s="54">
        <v>840000</v>
      </c>
      <c r="I22" s="54"/>
    </row>
    <row r="23" spans="1:9" ht="12.75" outlineLevel="1">
      <c r="A23" s="56" t="s">
        <v>152</v>
      </c>
      <c r="B23" s="56" t="s">
        <v>153</v>
      </c>
      <c r="C23" s="56" t="s">
        <v>154</v>
      </c>
      <c r="D23" s="56" t="s">
        <v>138</v>
      </c>
      <c r="E23" s="55" t="s">
        <v>148</v>
      </c>
      <c r="F23" s="54">
        <v>140000</v>
      </c>
      <c r="G23" s="54">
        <v>140000</v>
      </c>
      <c r="H23" s="54">
        <v>140000</v>
      </c>
      <c r="I23" s="54"/>
    </row>
    <row r="24" spans="1:9" ht="13.5">
      <c r="A24" s="53" t="s">
        <v>132</v>
      </c>
      <c r="B24" s="52"/>
      <c r="C24" s="52"/>
      <c r="D24" s="52"/>
      <c r="E24" s="51"/>
      <c r="F24" s="50">
        <v>3150000</v>
      </c>
      <c r="G24" s="50">
        <v>3070000</v>
      </c>
      <c r="H24" s="50">
        <v>3180000</v>
      </c>
      <c r="I24" s="50">
        <v>0</v>
      </c>
    </row>
    <row r="25" ht="42.75" customHeight="1">
      <c r="A25" s="49"/>
    </row>
    <row r="26" ht="42.75" customHeight="1">
      <c r="A26" s="4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"/>
  <sheetViews>
    <sheetView showGridLines="0" zoomScalePageLayoutView="0" workbookViewId="0" topLeftCell="A1">
      <selection activeCell="L22" sqref="L22"/>
    </sheetView>
  </sheetViews>
  <sheetFormatPr defaultColWidth="9.140625" defaultRowHeight="12.75" customHeight="1"/>
  <cols>
    <col min="1" max="1" width="6.7109375" style="48" customWidth="1"/>
    <col min="2" max="2" width="30.7109375" style="48" customWidth="1"/>
    <col min="3" max="6" width="15.421875" style="48" customWidth="1"/>
    <col min="7" max="16384" width="9.140625" style="48" customWidth="1"/>
  </cols>
  <sheetData>
    <row r="1" spans="1:6" ht="12.75" customHeight="1">
      <c r="A1" s="66" t="s">
        <v>149</v>
      </c>
      <c r="B1" s="66"/>
      <c r="C1" s="66"/>
      <c r="D1" s="49"/>
      <c r="E1" s="49"/>
      <c r="F1" s="49"/>
    </row>
    <row r="2" spans="1:6" ht="12.75" customHeight="1">
      <c r="A2" s="65" t="s">
        <v>150</v>
      </c>
      <c r="B2" s="49"/>
      <c r="C2" s="49"/>
      <c r="D2" s="49"/>
      <c r="E2" s="49"/>
      <c r="F2" s="49"/>
    </row>
    <row r="3" spans="1:6" ht="12.75" customHeight="1">
      <c r="A3" s="64"/>
      <c r="B3" s="62"/>
      <c r="C3" s="62"/>
      <c r="D3" s="62"/>
      <c r="E3" s="62"/>
      <c r="F3" s="62"/>
    </row>
    <row r="4" spans="1:6" ht="12.75" customHeight="1">
      <c r="A4" s="64" t="s">
        <v>165</v>
      </c>
      <c r="B4" s="62"/>
      <c r="C4" s="62"/>
      <c r="D4" s="62"/>
      <c r="E4" s="63"/>
      <c r="F4" s="63"/>
    </row>
    <row r="5" spans="1:6" ht="12.75" customHeight="1">
      <c r="A5" s="49" t="s">
        <v>170</v>
      </c>
      <c r="B5" s="49"/>
      <c r="C5" s="49"/>
      <c r="D5" s="49"/>
      <c r="E5" s="49"/>
      <c r="F5" s="49"/>
    </row>
    <row r="6" spans="1:6" ht="12.75" customHeight="1">
      <c r="A6" s="49"/>
      <c r="B6" s="49"/>
      <c r="C6" s="49"/>
      <c r="D6" s="49"/>
      <c r="E6" s="49"/>
      <c r="F6" s="49"/>
    </row>
    <row r="7" spans="1:6" ht="12.75">
      <c r="A7" s="49" t="s">
        <v>155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 t="s">
        <v>151</v>
      </c>
      <c r="B9" s="49"/>
      <c r="C9" s="49"/>
      <c r="D9" s="49"/>
      <c r="E9" s="49"/>
      <c r="F9" s="49"/>
    </row>
    <row r="10" spans="1:6" ht="52.5">
      <c r="A10" s="61" t="s">
        <v>125</v>
      </c>
      <c r="B10" s="61" t="s">
        <v>156</v>
      </c>
      <c r="C10" s="61" t="s">
        <v>166</v>
      </c>
      <c r="D10" s="61" t="s">
        <v>130</v>
      </c>
      <c r="E10" s="61" t="s">
        <v>128</v>
      </c>
      <c r="F10" s="61" t="s">
        <v>129</v>
      </c>
    </row>
    <row r="11" spans="1:6" ht="25.5">
      <c r="A11" s="56" t="s">
        <v>157</v>
      </c>
      <c r="B11" s="55" t="s">
        <v>158</v>
      </c>
      <c r="C11" s="54">
        <v>6059989.61</v>
      </c>
      <c r="D11" s="54">
        <v>6059989.61</v>
      </c>
      <c r="E11" s="54">
        <v>7346000</v>
      </c>
      <c r="F11" s="54">
        <v>767402</v>
      </c>
    </row>
    <row r="12" spans="1:6" ht="25.5">
      <c r="A12" s="56" t="s">
        <v>159</v>
      </c>
      <c r="B12" s="55" t="s">
        <v>158</v>
      </c>
      <c r="C12" s="54">
        <v>33080363.08</v>
      </c>
      <c r="D12" s="54">
        <v>33080363.08</v>
      </c>
      <c r="E12" s="54">
        <v>38666500</v>
      </c>
      <c r="F12" s="54">
        <v>4852500</v>
      </c>
    </row>
    <row r="13" spans="1:6" ht="13.5">
      <c r="A13" s="53" t="s">
        <v>132</v>
      </c>
      <c r="B13" s="51"/>
      <c r="C13" s="50">
        <v>39140352.69</v>
      </c>
      <c r="D13" s="50">
        <v>39140352.69</v>
      </c>
      <c r="E13" s="50">
        <v>46012500</v>
      </c>
      <c r="F13" s="50">
        <v>5619902</v>
      </c>
    </row>
    <row r="14" ht="42.75" customHeight="1">
      <c r="A14" s="49"/>
    </row>
    <row r="15" ht="42.75" customHeight="1">
      <c r="A15" s="49"/>
    </row>
    <row r="18" ht="12" customHeight="1"/>
    <row r="19" ht="51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20"/>
  <sheetViews>
    <sheetView showGridLines="0" zoomScalePageLayoutView="0" workbookViewId="0" topLeftCell="A1">
      <selection activeCell="L22" sqref="L22"/>
    </sheetView>
  </sheetViews>
  <sheetFormatPr defaultColWidth="9.140625" defaultRowHeight="12.75" customHeight="1"/>
  <cols>
    <col min="1" max="8" width="6.7109375" style="48" customWidth="1"/>
    <col min="9" max="9" width="17.57421875" style="48" customWidth="1"/>
    <col min="10" max="11" width="15.421875" style="48" customWidth="1"/>
    <col min="12" max="22" width="15.421875" style="48" hidden="1" customWidth="1"/>
    <col min="23" max="23" width="15.421875" style="48" customWidth="1"/>
    <col min="24" max="24" width="11.7109375" style="48" bestFit="1" customWidth="1"/>
    <col min="25" max="16384" width="9.140625" style="48" customWidth="1"/>
  </cols>
  <sheetData>
    <row r="1" spans="1:10" ht="12.75" customHeight="1">
      <c r="A1" s="66" t="s">
        <v>149</v>
      </c>
      <c r="B1" s="66"/>
      <c r="C1" s="66"/>
      <c r="D1" s="49"/>
      <c r="E1" s="49"/>
      <c r="F1" s="49"/>
      <c r="G1" s="49"/>
      <c r="H1" s="49"/>
      <c r="I1" s="49"/>
      <c r="J1" s="49"/>
    </row>
    <row r="2" spans="1:10" ht="12.75" customHeight="1">
      <c r="A2" s="65" t="s">
        <v>150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 customHeight="1">
      <c r="A3" s="64"/>
      <c r="B3" s="62"/>
      <c r="C3" s="62"/>
      <c r="D3" s="62"/>
      <c r="E3" s="62"/>
      <c r="F3" s="62"/>
      <c r="G3" s="62"/>
      <c r="H3" s="62"/>
      <c r="I3" s="62"/>
      <c r="J3" s="62"/>
    </row>
    <row r="4" spans="1:10" ht="12.75" customHeight="1">
      <c r="A4" s="64" t="s">
        <v>165</v>
      </c>
      <c r="B4" s="62"/>
      <c r="C4" s="62"/>
      <c r="D4" s="62"/>
      <c r="E4" s="63"/>
      <c r="F4" s="62"/>
      <c r="G4" s="63"/>
      <c r="H4" s="63"/>
      <c r="I4" s="62"/>
      <c r="J4" s="62"/>
    </row>
    <row r="5" spans="1:10" ht="12.75" customHeight="1">
      <c r="A5" s="49" t="s">
        <v>193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49" t="s">
        <v>192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2.75">
      <c r="A8" s="49" t="s">
        <v>191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2.7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2.75">
      <c r="A10" s="49" t="s">
        <v>151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23" ht="21">
      <c r="A11" s="61" t="s">
        <v>121</v>
      </c>
      <c r="B11" s="61" t="s">
        <v>119</v>
      </c>
      <c r="C11" s="61" t="s">
        <v>122</v>
      </c>
      <c r="D11" s="61" t="s">
        <v>123</v>
      </c>
      <c r="E11" s="61" t="s">
        <v>124</v>
      </c>
      <c r="F11" s="61" t="s">
        <v>125</v>
      </c>
      <c r="G11" s="61" t="s">
        <v>126</v>
      </c>
      <c r="H11" s="61" t="s">
        <v>127</v>
      </c>
      <c r="I11" s="61" t="s">
        <v>120</v>
      </c>
      <c r="J11" s="61" t="s">
        <v>130</v>
      </c>
      <c r="K11" s="61" t="s">
        <v>128</v>
      </c>
      <c r="L11" s="61" t="s">
        <v>190</v>
      </c>
      <c r="M11" s="61" t="s">
        <v>189</v>
      </c>
      <c r="N11" s="61" t="s">
        <v>188</v>
      </c>
      <c r="O11" s="61" t="s">
        <v>187</v>
      </c>
      <c r="P11" s="61" t="s">
        <v>186</v>
      </c>
      <c r="Q11" s="61" t="s">
        <v>185</v>
      </c>
      <c r="R11" s="61" t="s">
        <v>184</v>
      </c>
      <c r="S11" s="61" t="s">
        <v>183</v>
      </c>
      <c r="T11" s="61" t="s">
        <v>182</v>
      </c>
      <c r="U11" s="61" t="s">
        <v>181</v>
      </c>
      <c r="V11" s="61" t="s">
        <v>180</v>
      </c>
      <c r="W11" s="61" t="s">
        <v>129</v>
      </c>
    </row>
    <row r="12" spans="1:24" ht="12.75">
      <c r="A12" s="56" t="s">
        <v>134</v>
      </c>
      <c r="B12" s="56" t="s">
        <v>131</v>
      </c>
      <c r="C12" s="56" t="s">
        <v>135</v>
      </c>
      <c r="D12" s="56" t="s">
        <v>174</v>
      </c>
      <c r="E12" s="56" t="s">
        <v>173</v>
      </c>
      <c r="F12" s="56" t="s">
        <v>136</v>
      </c>
      <c r="G12" s="56" t="s">
        <v>137</v>
      </c>
      <c r="H12" s="56" t="s">
        <v>179</v>
      </c>
      <c r="I12" s="55" t="s">
        <v>177</v>
      </c>
      <c r="J12" s="54">
        <v>107549.18</v>
      </c>
      <c r="K12" s="54">
        <v>168733</v>
      </c>
      <c r="L12" s="54"/>
      <c r="M12" s="54">
        <v>13500</v>
      </c>
      <c r="N12" s="54">
        <v>13500</v>
      </c>
      <c r="O12" s="54">
        <v>13500</v>
      </c>
      <c r="P12" s="54">
        <v>13500</v>
      </c>
      <c r="Q12" s="54">
        <v>13500</v>
      </c>
      <c r="R12" s="54">
        <v>14624</v>
      </c>
      <c r="S12" s="54">
        <v>7948</v>
      </c>
      <c r="T12" s="54"/>
      <c r="U12" s="54">
        <v>35924</v>
      </c>
      <c r="V12" s="54">
        <v>14624</v>
      </c>
      <c r="W12" s="54">
        <v>28113</v>
      </c>
      <c r="X12" s="119">
        <f>K12-W12</f>
        <v>140620</v>
      </c>
    </row>
    <row r="13" spans="1:24" ht="12.75">
      <c r="A13" s="56" t="s">
        <v>134</v>
      </c>
      <c r="B13" s="56" t="s">
        <v>131</v>
      </c>
      <c r="C13" s="56" t="s">
        <v>135</v>
      </c>
      <c r="D13" s="56" t="s">
        <v>174</v>
      </c>
      <c r="E13" s="56" t="s">
        <v>173</v>
      </c>
      <c r="F13" s="56" t="s">
        <v>136</v>
      </c>
      <c r="G13" s="56" t="s">
        <v>137</v>
      </c>
      <c r="H13" s="56" t="s">
        <v>178</v>
      </c>
      <c r="I13" s="55" t="s">
        <v>177</v>
      </c>
      <c r="J13" s="54">
        <v>61456.96</v>
      </c>
      <c r="K13" s="54">
        <v>92100</v>
      </c>
      <c r="L13" s="54"/>
      <c r="M13" s="54">
        <v>6750</v>
      </c>
      <c r="N13" s="54">
        <v>6750</v>
      </c>
      <c r="O13" s="54">
        <v>6750</v>
      </c>
      <c r="P13" s="54">
        <v>6750</v>
      </c>
      <c r="Q13" s="54">
        <v>6750</v>
      </c>
      <c r="R13" s="54">
        <v>8600</v>
      </c>
      <c r="S13" s="54">
        <v>8600</v>
      </c>
      <c r="T13" s="54">
        <v>8600</v>
      </c>
      <c r="U13" s="54">
        <v>8600</v>
      </c>
      <c r="V13" s="54">
        <v>8600</v>
      </c>
      <c r="W13" s="54">
        <v>15350</v>
      </c>
      <c r="X13" s="48">
        <f>K13-W13</f>
        <v>76750</v>
      </c>
    </row>
    <row r="14" spans="1:24" s="117" customFormat="1" ht="12.75">
      <c r="A14" s="114" t="s">
        <v>134</v>
      </c>
      <c r="B14" s="114" t="s">
        <v>131</v>
      </c>
      <c r="C14" s="114" t="s">
        <v>135</v>
      </c>
      <c r="D14" s="114" t="s">
        <v>174</v>
      </c>
      <c r="E14" s="114" t="s">
        <v>173</v>
      </c>
      <c r="F14" s="114" t="s">
        <v>136</v>
      </c>
      <c r="G14" s="114" t="s">
        <v>137</v>
      </c>
      <c r="H14" s="114" t="s">
        <v>176</v>
      </c>
      <c r="I14" s="115" t="s">
        <v>171</v>
      </c>
      <c r="J14" s="116">
        <v>734023.86</v>
      </c>
      <c r="K14" s="116">
        <v>989058</v>
      </c>
      <c r="L14" s="116"/>
      <c r="M14" s="116">
        <v>82422</v>
      </c>
      <c r="N14" s="116">
        <v>82422</v>
      </c>
      <c r="O14" s="116">
        <v>82422</v>
      </c>
      <c r="P14" s="116">
        <v>82422</v>
      </c>
      <c r="Q14" s="116">
        <v>82422</v>
      </c>
      <c r="R14" s="116">
        <v>82422</v>
      </c>
      <c r="S14" s="116">
        <v>82422</v>
      </c>
      <c r="T14" s="116">
        <v>82422</v>
      </c>
      <c r="U14" s="116">
        <v>82422</v>
      </c>
      <c r="V14" s="116">
        <v>82422</v>
      </c>
      <c r="W14" s="116">
        <v>164838</v>
      </c>
      <c r="X14" s="117">
        <f>K14-W14</f>
        <v>824220</v>
      </c>
    </row>
    <row r="15" spans="1:24" s="117" customFormat="1" ht="12.75">
      <c r="A15" s="114" t="s">
        <v>134</v>
      </c>
      <c r="B15" s="114" t="s">
        <v>131</v>
      </c>
      <c r="C15" s="114" t="s">
        <v>135</v>
      </c>
      <c r="D15" s="114" t="s">
        <v>174</v>
      </c>
      <c r="E15" s="114" t="s">
        <v>173</v>
      </c>
      <c r="F15" s="114" t="s">
        <v>136</v>
      </c>
      <c r="G15" s="114" t="s">
        <v>137</v>
      </c>
      <c r="H15" s="114" t="s">
        <v>175</v>
      </c>
      <c r="I15" s="115" t="s">
        <v>171</v>
      </c>
      <c r="J15" s="116">
        <v>845031.14</v>
      </c>
      <c r="K15" s="116">
        <v>1137283</v>
      </c>
      <c r="L15" s="116"/>
      <c r="M15" s="116">
        <v>93358</v>
      </c>
      <c r="N15" s="116">
        <v>93358</v>
      </c>
      <c r="O15" s="116">
        <v>93358</v>
      </c>
      <c r="P15" s="116">
        <v>93358</v>
      </c>
      <c r="Q15" s="116">
        <v>93358</v>
      </c>
      <c r="R15" s="116">
        <v>96189</v>
      </c>
      <c r="S15" s="116">
        <v>96189</v>
      </c>
      <c r="T15" s="116">
        <v>96189</v>
      </c>
      <c r="U15" s="116">
        <v>96189</v>
      </c>
      <c r="V15" s="116">
        <v>96189</v>
      </c>
      <c r="W15" s="116">
        <v>189548</v>
      </c>
      <c r="X15" s="117">
        <f>K15-W15</f>
        <v>947735</v>
      </c>
    </row>
    <row r="16" spans="1:24" s="117" customFormat="1" ht="12.75">
      <c r="A16" s="114" t="s">
        <v>134</v>
      </c>
      <c r="B16" s="114" t="s">
        <v>131</v>
      </c>
      <c r="C16" s="114" t="s">
        <v>135</v>
      </c>
      <c r="D16" s="114" t="s">
        <v>174</v>
      </c>
      <c r="E16" s="114" t="s">
        <v>173</v>
      </c>
      <c r="F16" s="114" t="s">
        <v>136</v>
      </c>
      <c r="G16" s="114" t="s">
        <v>137</v>
      </c>
      <c r="H16" s="114" t="s">
        <v>172</v>
      </c>
      <c r="I16" s="115" t="s">
        <v>171</v>
      </c>
      <c r="J16" s="116">
        <v>148464.96</v>
      </c>
      <c r="K16" s="116">
        <v>190549</v>
      </c>
      <c r="L16" s="116"/>
      <c r="M16" s="116">
        <v>18782</v>
      </c>
      <c r="N16" s="116">
        <v>18782</v>
      </c>
      <c r="O16" s="116">
        <v>18782</v>
      </c>
      <c r="P16" s="116">
        <v>18782</v>
      </c>
      <c r="Q16" s="116">
        <v>18782</v>
      </c>
      <c r="R16" s="116">
        <v>12977</v>
      </c>
      <c r="S16" s="116">
        <v>12977</v>
      </c>
      <c r="T16" s="116">
        <v>12977</v>
      </c>
      <c r="U16" s="116">
        <v>12977</v>
      </c>
      <c r="V16" s="116">
        <v>12977</v>
      </c>
      <c r="W16" s="116">
        <v>31754</v>
      </c>
      <c r="X16" s="117">
        <f>K16-W16</f>
        <v>158795</v>
      </c>
    </row>
    <row r="17" spans="1:24" ht="13.5">
      <c r="A17" s="53" t="s">
        <v>132</v>
      </c>
      <c r="B17" s="52"/>
      <c r="C17" s="52"/>
      <c r="D17" s="52"/>
      <c r="E17" s="52"/>
      <c r="F17" s="52"/>
      <c r="G17" s="52"/>
      <c r="H17" s="52"/>
      <c r="I17" s="51"/>
      <c r="J17" s="50">
        <v>1896526.1</v>
      </c>
      <c r="K17" s="50">
        <v>2577723</v>
      </c>
      <c r="L17" s="50">
        <v>0</v>
      </c>
      <c r="M17" s="50">
        <v>214812</v>
      </c>
      <c r="N17" s="50">
        <v>214812</v>
      </c>
      <c r="O17" s="50">
        <v>214812</v>
      </c>
      <c r="P17" s="50">
        <v>214812</v>
      </c>
      <c r="Q17" s="50">
        <v>214812</v>
      </c>
      <c r="R17" s="50">
        <v>214812</v>
      </c>
      <c r="S17" s="50">
        <v>208136</v>
      </c>
      <c r="T17" s="50">
        <v>200188</v>
      </c>
      <c r="U17" s="50">
        <v>236112</v>
      </c>
      <c r="V17" s="50">
        <v>214812</v>
      </c>
      <c r="W17" s="50">
        <v>429603</v>
      </c>
      <c r="X17" s="119">
        <f>X12+X13+X14+X15+X16</f>
        <v>2148120</v>
      </c>
    </row>
    <row r="18" spans="1:24" ht="12.75">
      <c r="A18" s="49"/>
      <c r="I18" s="118" t="s">
        <v>42</v>
      </c>
      <c r="J18" s="119">
        <f>J14+J15+J16</f>
        <v>1727519.96</v>
      </c>
      <c r="K18" s="119">
        <f>K14+K15+K16</f>
        <v>2316890</v>
      </c>
      <c r="L18" s="119">
        <f aca="true" t="shared" si="0" ref="L18:X18">L14+L15+L16</f>
        <v>0</v>
      </c>
      <c r="M18" s="119">
        <f t="shared" si="0"/>
        <v>194562</v>
      </c>
      <c r="N18" s="119">
        <f t="shared" si="0"/>
        <v>194562</v>
      </c>
      <c r="O18" s="119">
        <f t="shared" si="0"/>
        <v>194562</v>
      </c>
      <c r="P18" s="119">
        <f t="shared" si="0"/>
        <v>194562</v>
      </c>
      <c r="Q18" s="119">
        <f t="shared" si="0"/>
        <v>194562</v>
      </c>
      <c r="R18" s="119">
        <f t="shared" si="0"/>
        <v>191588</v>
      </c>
      <c r="S18" s="119">
        <f t="shared" si="0"/>
        <v>191588</v>
      </c>
      <c r="T18" s="119">
        <f t="shared" si="0"/>
        <v>191588</v>
      </c>
      <c r="U18" s="119">
        <f t="shared" si="0"/>
        <v>191588</v>
      </c>
      <c r="V18" s="119">
        <f t="shared" si="0"/>
        <v>191588</v>
      </c>
      <c r="W18" s="119">
        <f t="shared" si="0"/>
        <v>386140</v>
      </c>
      <c r="X18" s="119">
        <f t="shared" si="0"/>
        <v>1930750</v>
      </c>
    </row>
    <row r="19" spans="1:24" ht="12.75">
      <c r="A19" s="49"/>
      <c r="I19" s="118" t="s">
        <v>234</v>
      </c>
      <c r="J19" s="119">
        <f>J12+J13</f>
        <v>169006.13999999998</v>
      </c>
      <c r="K19" s="119">
        <f>K12+K13</f>
        <v>260833</v>
      </c>
      <c r="L19" s="119">
        <f aca="true" t="shared" si="1" ref="L19:X19">L12+L13</f>
        <v>0</v>
      </c>
      <c r="M19" s="119">
        <f t="shared" si="1"/>
        <v>20250</v>
      </c>
      <c r="N19" s="119">
        <f t="shared" si="1"/>
        <v>20250</v>
      </c>
      <c r="O19" s="119">
        <f t="shared" si="1"/>
        <v>20250</v>
      </c>
      <c r="P19" s="119">
        <f t="shared" si="1"/>
        <v>20250</v>
      </c>
      <c r="Q19" s="119">
        <f t="shared" si="1"/>
        <v>20250</v>
      </c>
      <c r="R19" s="119">
        <f t="shared" si="1"/>
        <v>23224</v>
      </c>
      <c r="S19" s="119">
        <f t="shared" si="1"/>
        <v>16548</v>
      </c>
      <c r="T19" s="119">
        <f t="shared" si="1"/>
        <v>8600</v>
      </c>
      <c r="U19" s="119">
        <f t="shared" si="1"/>
        <v>44524</v>
      </c>
      <c r="V19" s="119">
        <f t="shared" si="1"/>
        <v>23224</v>
      </c>
      <c r="W19" s="119">
        <f t="shared" si="1"/>
        <v>43463</v>
      </c>
      <c r="X19" s="119">
        <f t="shared" si="1"/>
        <v>217370</v>
      </c>
    </row>
    <row r="20" spans="10:11" ht="12.75" customHeight="1">
      <c r="J20" s="48" t="b">
        <f>J19+J18=J17</f>
        <v>1</v>
      </c>
      <c r="K20" s="48" t="b">
        <f>K19+K18=K17</f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8" zoomScaleNormal="88" zoomScalePageLayoutView="0" workbookViewId="0" topLeftCell="A2">
      <pane xSplit="4" ySplit="3" topLeftCell="E18" activePane="bottomRight" state="frozen"/>
      <selection pane="topLeft" activeCell="L22" sqref="L22"/>
      <selection pane="topRight" activeCell="L22" sqref="L22"/>
      <selection pane="bottomLeft" activeCell="L22" sqref="L22"/>
      <selection pane="bottomRight" activeCell="L22" sqref="L22"/>
    </sheetView>
  </sheetViews>
  <sheetFormatPr defaultColWidth="6.8515625" defaultRowHeight="12.75"/>
  <cols>
    <col min="1" max="1" width="4.28125" style="72" customWidth="1"/>
    <col min="2" max="2" width="36.7109375" style="71" customWidth="1"/>
    <col min="3" max="3" width="11.140625" style="70" customWidth="1"/>
    <col min="4" max="4" width="10.8515625" style="70" customWidth="1"/>
    <col min="5" max="5" width="10.28125" style="70" customWidth="1"/>
    <col min="6" max="6" width="11.7109375" style="69" customWidth="1"/>
    <col min="7" max="7" width="6.8515625" style="69" customWidth="1"/>
    <col min="8" max="8" width="24.8515625" style="68" customWidth="1"/>
    <col min="9" max="13" width="9.140625" style="67" customWidth="1"/>
    <col min="14" max="14" width="10.421875" style="67" bestFit="1" customWidth="1"/>
    <col min="15" max="249" width="9.140625" style="67" customWidth="1"/>
    <col min="250" max="250" width="4.28125" style="67" customWidth="1"/>
    <col min="251" max="251" width="36.7109375" style="67" customWidth="1"/>
    <col min="252" max="252" width="11.140625" style="67" customWidth="1"/>
    <col min="253" max="253" width="10.8515625" style="67" customWidth="1"/>
    <col min="254" max="254" width="10.28125" style="67" customWidth="1"/>
    <col min="255" max="255" width="11.7109375" style="67" customWidth="1"/>
    <col min="256" max="16384" width="6.8515625" style="67" customWidth="1"/>
  </cols>
  <sheetData>
    <row r="1" spans="1:8" s="108" customFormat="1" ht="16.5" hidden="1">
      <c r="A1" s="113" t="s">
        <v>233</v>
      </c>
      <c r="B1" s="112"/>
      <c r="C1" s="112"/>
      <c r="D1" s="112"/>
      <c r="E1" s="111"/>
      <c r="F1" s="120"/>
      <c r="G1" s="110" t="s">
        <v>232</v>
      </c>
      <c r="H1" s="109"/>
    </row>
    <row r="2" spans="1:8" s="108" customFormat="1" ht="75.75" customHeight="1">
      <c r="A2" s="167" t="s">
        <v>231</v>
      </c>
      <c r="B2" s="167"/>
      <c r="C2" s="167"/>
      <c r="D2" s="167"/>
      <c r="E2" s="167"/>
      <c r="F2" s="167"/>
      <c r="G2" s="167"/>
      <c r="H2" s="168"/>
    </row>
    <row r="3" spans="1:8" s="105" customFormat="1" ht="13.5" customHeight="1">
      <c r="A3" s="169" t="s">
        <v>230</v>
      </c>
      <c r="B3" s="171" t="s">
        <v>229</v>
      </c>
      <c r="C3" s="172" t="s">
        <v>2</v>
      </c>
      <c r="D3" s="172"/>
      <c r="E3" s="172"/>
      <c r="F3" s="172"/>
      <c r="G3" s="173" t="s">
        <v>228</v>
      </c>
      <c r="H3" s="174" t="s">
        <v>4</v>
      </c>
    </row>
    <row r="4" spans="1:8" s="105" customFormat="1" ht="51">
      <c r="A4" s="170"/>
      <c r="B4" s="171"/>
      <c r="C4" s="107" t="s">
        <v>227</v>
      </c>
      <c r="D4" s="107" t="s">
        <v>226</v>
      </c>
      <c r="E4" s="106" t="s">
        <v>225</v>
      </c>
      <c r="F4" s="106" t="s">
        <v>6</v>
      </c>
      <c r="G4" s="173"/>
      <c r="H4" s="174"/>
    </row>
    <row r="5" spans="1:8" s="102" customFormat="1" ht="12.75">
      <c r="A5" s="104"/>
      <c r="B5" s="103" t="s">
        <v>224</v>
      </c>
      <c r="C5" s="97">
        <f>C7+C9+C16+C19</f>
        <v>5244</v>
      </c>
      <c r="D5" s="97">
        <f>D7+D9+D16+D19</f>
        <v>5633.4</v>
      </c>
      <c r="E5" s="97">
        <f>E7+E9+E16+E19</f>
        <v>5315.865</v>
      </c>
      <c r="F5" s="121">
        <f>F7+F9+F16+F19</f>
        <v>4983.521</v>
      </c>
      <c r="G5" s="85">
        <f>F5/E5%</f>
        <v>93.74807298529967</v>
      </c>
      <c r="H5" s="96"/>
    </row>
    <row r="6" spans="1:8" s="98" customFormat="1" ht="15">
      <c r="A6" s="101"/>
      <c r="B6" s="100" t="s">
        <v>16</v>
      </c>
      <c r="C6" s="95"/>
      <c r="D6" s="95"/>
      <c r="E6" s="95"/>
      <c r="F6" s="122"/>
      <c r="G6" s="76"/>
      <c r="H6" s="99"/>
    </row>
    <row r="7" spans="1:8" s="92" customFormat="1" ht="25.5">
      <c r="A7" s="88" t="s">
        <v>38</v>
      </c>
      <c r="B7" s="87" t="s">
        <v>223</v>
      </c>
      <c r="C7" s="97">
        <f>SUM(C8)</f>
        <v>250</v>
      </c>
      <c r="D7" s="97">
        <f>SUM(D8)</f>
        <v>250</v>
      </c>
      <c r="E7" s="97">
        <f>SUM(E8)</f>
        <v>250</v>
      </c>
      <c r="F7" s="121">
        <f>SUM(F8)</f>
        <v>250</v>
      </c>
      <c r="G7" s="85">
        <f>F7/E7%</f>
        <v>100</v>
      </c>
      <c r="H7" s="96"/>
    </row>
    <row r="8" spans="1:8" ht="51">
      <c r="A8" s="91" t="s">
        <v>40</v>
      </c>
      <c r="B8" s="93" t="s">
        <v>222</v>
      </c>
      <c r="C8" s="95">
        <v>250</v>
      </c>
      <c r="D8" s="95">
        <v>250</v>
      </c>
      <c r="E8" s="95">
        <v>250</v>
      </c>
      <c r="F8" s="123">
        <v>250</v>
      </c>
      <c r="G8" s="76">
        <f>F8/E8%</f>
        <v>100</v>
      </c>
      <c r="H8" s="94"/>
    </row>
    <row r="9" spans="1:8" s="92" customFormat="1" ht="25.5">
      <c r="A9" s="88" t="s">
        <v>103</v>
      </c>
      <c r="B9" s="87" t="s">
        <v>221</v>
      </c>
      <c r="C9" s="86">
        <f>C11+C15</f>
        <v>1431</v>
      </c>
      <c r="D9" s="86">
        <f>D11+D15</f>
        <v>1818.3999999999996</v>
      </c>
      <c r="E9" s="86">
        <f>E11+E15</f>
        <v>1550.8649999999998</v>
      </c>
      <c r="F9" s="124">
        <f>F11+F15</f>
        <v>1477.907</v>
      </c>
      <c r="G9" s="85">
        <f>F9/E9%</f>
        <v>95.29565758463826</v>
      </c>
      <c r="H9" s="84"/>
    </row>
    <row r="10" spans="1:8" ht="89.25" hidden="1">
      <c r="A10" s="91" t="s">
        <v>164</v>
      </c>
      <c r="B10" s="90" t="s">
        <v>220</v>
      </c>
      <c r="C10" s="78"/>
      <c r="D10" s="78"/>
      <c r="E10" s="78"/>
      <c r="F10" s="123"/>
      <c r="G10" s="81"/>
      <c r="H10" s="77"/>
    </row>
    <row r="11" spans="1:8" ht="38.25">
      <c r="A11" s="80" t="s">
        <v>163</v>
      </c>
      <c r="B11" s="93" t="s">
        <v>219</v>
      </c>
      <c r="C11" s="78">
        <f>SUM(C13:C14)</f>
        <v>893</v>
      </c>
      <c r="D11" s="78">
        <f>SUM(D13:D14)</f>
        <v>1280.2399999999998</v>
      </c>
      <c r="E11" s="78">
        <f>SUM(E13:E14)</f>
        <v>1012.7049999999999</v>
      </c>
      <c r="F11" s="123">
        <f>SUM(F13:F14)</f>
        <v>1002.5949999999999</v>
      </c>
      <c r="G11" s="76">
        <f aca="true" t="shared" si="0" ref="G11:G16">F11/E11%</f>
        <v>99.00168360973828</v>
      </c>
      <c r="H11" s="77"/>
    </row>
    <row r="12" spans="1:8" ht="15" hidden="1">
      <c r="A12" s="80" t="s">
        <v>218</v>
      </c>
      <c r="B12" s="93" t="s">
        <v>217</v>
      </c>
      <c r="C12" s="78"/>
      <c r="D12" s="78"/>
      <c r="E12" s="78"/>
      <c r="F12" s="123"/>
      <c r="G12" s="76" t="e">
        <f t="shared" si="0"/>
        <v>#DIV/0!</v>
      </c>
      <c r="H12" s="77"/>
    </row>
    <row r="13" spans="1:8" ht="15">
      <c r="A13" s="80" t="s">
        <v>216</v>
      </c>
      <c r="B13" s="93" t="s">
        <v>215</v>
      </c>
      <c r="C13" s="78">
        <f>50-7</f>
        <v>43</v>
      </c>
      <c r="D13" s="78">
        <f>50-7.16</f>
        <v>42.84</v>
      </c>
      <c r="E13" s="78">
        <f>21.42+3.57+3.57+3.57+3.57+3.57</f>
        <v>39.27</v>
      </c>
      <c r="F13" s="123">
        <f>21.42+3.57+3.57+3.57+3.57+3.57</f>
        <v>39.27</v>
      </c>
      <c r="G13" s="76">
        <f t="shared" si="0"/>
        <v>100</v>
      </c>
      <c r="H13" s="75"/>
    </row>
    <row r="14" spans="1:9" ht="112.5">
      <c r="A14" s="80" t="s">
        <v>214</v>
      </c>
      <c r="B14" s="93" t="s">
        <v>213</v>
      </c>
      <c r="C14" s="78">
        <f>800+50</f>
        <v>850</v>
      </c>
      <c r="D14" s="78">
        <f>800+50+14.5+96.32+204.25+72.33</f>
        <v>1237.3999999999999</v>
      </c>
      <c r="E14" s="78">
        <f>376.5+58.2+68.8+16+44.01+122.55+287.375</f>
        <v>973.435</v>
      </c>
      <c r="F14" s="125">
        <f>376.5+57.69+65.6+16+44.01+116.15+287.375</f>
        <v>963.3249999999999</v>
      </c>
      <c r="G14" s="76">
        <f t="shared" si="0"/>
        <v>98.96140985273799</v>
      </c>
      <c r="H14" s="75" t="s">
        <v>212</v>
      </c>
      <c r="I14" s="74"/>
    </row>
    <row r="15" spans="1:10" ht="146.25">
      <c r="A15" s="80" t="s">
        <v>162</v>
      </c>
      <c r="B15" s="90" t="s">
        <v>62</v>
      </c>
      <c r="C15" s="78">
        <f>87+273+171+7</f>
        <v>538</v>
      </c>
      <c r="D15" s="78">
        <f>87+273+171+7.16</f>
        <v>538.16</v>
      </c>
      <c r="E15" s="78">
        <f>7.16+171+87+273</f>
        <v>538.16</v>
      </c>
      <c r="F15" s="125">
        <f>7.16+273+24.152+171</f>
        <v>475.312</v>
      </c>
      <c r="G15" s="76">
        <f t="shared" si="0"/>
        <v>88.32168871711016</v>
      </c>
      <c r="H15" s="75" t="s">
        <v>211</v>
      </c>
      <c r="J15" s="74"/>
    </row>
    <row r="16" spans="1:8" s="92" customFormat="1" ht="25.5">
      <c r="A16" s="88" t="s">
        <v>55</v>
      </c>
      <c r="B16" s="87" t="s">
        <v>210</v>
      </c>
      <c r="C16" s="86">
        <f>SUM(C17:C18)</f>
        <v>3103</v>
      </c>
      <c r="D16" s="86">
        <f>SUM(D17:D18)</f>
        <v>3105</v>
      </c>
      <c r="E16" s="86">
        <f>SUM(E17:E18)</f>
        <v>3105</v>
      </c>
      <c r="F16" s="124">
        <f>SUM(F17:F18)</f>
        <v>2906.614</v>
      </c>
      <c r="G16" s="85">
        <f t="shared" si="0"/>
        <v>93.61075684380032</v>
      </c>
      <c r="H16" s="84"/>
    </row>
    <row r="17" spans="1:8" ht="89.25" hidden="1">
      <c r="A17" s="91" t="s">
        <v>57</v>
      </c>
      <c r="B17" s="90" t="s">
        <v>209</v>
      </c>
      <c r="C17" s="78"/>
      <c r="D17" s="78"/>
      <c r="E17" s="78"/>
      <c r="F17" s="123"/>
      <c r="G17" s="81"/>
      <c r="H17" s="77"/>
    </row>
    <row r="18" spans="1:14" ht="136.5" customHeight="1">
      <c r="A18" s="80" t="s">
        <v>161</v>
      </c>
      <c r="B18" s="90" t="s">
        <v>75</v>
      </c>
      <c r="C18" s="78">
        <v>3103</v>
      </c>
      <c r="D18" s="78">
        <f>3103+2</f>
        <v>3105</v>
      </c>
      <c r="E18" s="78">
        <f>2+2779+54+270</f>
        <v>3105</v>
      </c>
      <c r="F18" s="123">
        <f>2870.614+36</f>
        <v>2906.614</v>
      </c>
      <c r="G18" s="76">
        <f>F18/E18%</f>
        <v>93.61075684380032</v>
      </c>
      <c r="H18" s="89" t="s">
        <v>208</v>
      </c>
      <c r="I18" s="74"/>
      <c r="N18" s="74"/>
    </row>
    <row r="19" spans="1:8" ht="38.25">
      <c r="A19" s="88" t="s">
        <v>109</v>
      </c>
      <c r="B19" s="87" t="s">
        <v>207</v>
      </c>
      <c r="C19" s="86">
        <f>SUM(C20:C21)</f>
        <v>460</v>
      </c>
      <c r="D19" s="86">
        <f>SUM(D20:D21)</f>
        <v>460</v>
      </c>
      <c r="E19" s="86">
        <f>SUM(E20:E21)</f>
        <v>410</v>
      </c>
      <c r="F19" s="124">
        <f>SUM(F20:F21)</f>
        <v>349</v>
      </c>
      <c r="G19" s="85">
        <f>F19/E19%</f>
        <v>85.1219512195122</v>
      </c>
      <c r="H19" s="84"/>
    </row>
    <row r="20" spans="1:8" ht="63.75" hidden="1">
      <c r="A20" s="83" t="s">
        <v>160</v>
      </c>
      <c r="B20" s="82" t="s">
        <v>206</v>
      </c>
      <c r="C20" s="78"/>
      <c r="D20" s="78"/>
      <c r="E20" s="78"/>
      <c r="F20" s="123"/>
      <c r="G20" s="81"/>
      <c r="H20" s="77"/>
    </row>
    <row r="21" spans="1:9" ht="84">
      <c r="A21" s="80" t="s">
        <v>205</v>
      </c>
      <c r="B21" s="79" t="s">
        <v>204</v>
      </c>
      <c r="C21" s="78">
        <f>510-50</f>
        <v>460</v>
      </c>
      <c r="D21" s="78">
        <f>510-50</f>
        <v>460</v>
      </c>
      <c r="E21" s="78">
        <f>100+110+50-10+99+51+10</f>
        <v>410</v>
      </c>
      <c r="F21" s="123">
        <f>99+100+100+50</f>
        <v>349</v>
      </c>
      <c r="G21" s="76">
        <f>F21/E21%</f>
        <v>85.1219512195122</v>
      </c>
      <c r="H21" s="75" t="s">
        <v>203</v>
      </c>
      <c r="I21" s="74"/>
    </row>
    <row r="23" spans="1:7" ht="15">
      <c r="A23" s="72" t="s">
        <v>202</v>
      </c>
      <c r="G23" s="69" t="s">
        <v>201</v>
      </c>
    </row>
    <row r="25" spans="1:7" ht="15">
      <c r="A25" s="72" t="s">
        <v>200</v>
      </c>
      <c r="G25" s="69" t="s">
        <v>199</v>
      </c>
    </row>
    <row r="27" spans="1:7" ht="15">
      <c r="A27" s="72" t="s">
        <v>198</v>
      </c>
      <c r="G27" s="69" t="s">
        <v>197</v>
      </c>
    </row>
    <row r="29" spans="1:7" ht="15">
      <c r="A29" s="72" t="s">
        <v>196</v>
      </c>
      <c r="G29" s="69" t="s">
        <v>195</v>
      </c>
    </row>
    <row r="31" ht="15">
      <c r="A31" s="73" t="s">
        <v>194</v>
      </c>
    </row>
  </sheetData>
  <sheetProtection/>
  <mergeCells count="6">
    <mergeCell ref="A2:H2"/>
    <mergeCell ref="A3:A4"/>
    <mergeCell ref="B3:B4"/>
    <mergeCell ref="C3:F3"/>
    <mergeCell ref="G3:G4"/>
    <mergeCell ref="H3:H4"/>
  </mergeCells>
  <printOptions/>
  <pageMargins left="0" right="0" top="0" bottom="0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ilicheva</cp:lastModifiedBy>
  <cp:lastPrinted>2012-03-22T04:18:13Z</cp:lastPrinted>
  <dcterms:created xsi:type="dcterms:W3CDTF">2011-12-02T03:39:47Z</dcterms:created>
  <dcterms:modified xsi:type="dcterms:W3CDTF">2012-08-22T09:34:13Z</dcterms:modified>
  <cp:category/>
  <cp:version/>
  <cp:contentType/>
  <cp:contentStatus/>
</cp:coreProperties>
</file>