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2013" sheetId="1" r:id="rId1"/>
  </sheets>
  <definedNames>
    <definedName name="_xlnm.Print_Titles" localSheetId="0">'2013'!$6:$8</definedName>
    <definedName name="_xlnm.Print_Area" localSheetId="0">'2013'!$A$1:$S$19</definedName>
  </definedNames>
  <calcPr fullCalcOnLoad="1" fullPrecision="0"/>
</workbook>
</file>

<file path=xl/sharedStrings.xml><?xml version="1.0" encoding="utf-8"?>
<sst xmlns="http://schemas.openxmlformats.org/spreadsheetml/2006/main" count="37" uniqueCount="28">
  <si>
    <t>на 1 штатную единицу</t>
  </si>
  <si>
    <t>на 1 физическое лицо</t>
  </si>
  <si>
    <t>Наименование учреждений</t>
  </si>
  <si>
    <t>Среднеспи-сочная численность работников, чел.</t>
  </si>
  <si>
    <t xml:space="preserve">Общеобразовательные учреждения </t>
  </si>
  <si>
    <t>ИТОГО по муниципальным учреждениям</t>
  </si>
  <si>
    <t>Межшкольный учебный комбинат</t>
  </si>
  <si>
    <t>Расчетный ФОТ,
тыс. руб.</t>
  </si>
  <si>
    <t>Кол-во учреж-дений</t>
  </si>
  <si>
    <t>Кол-во обучаю-щихся, воспитан-ников, чел.</t>
  </si>
  <si>
    <t>Кол-во штатных единиц</t>
  </si>
  <si>
    <t>Средняя заработная плата в месяц, руб.</t>
  </si>
  <si>
    <t>Отклонение</t>
  </si>
  <si>
    <t>Муниципальные вечерние (сменные) общеобразовательные учреждения открытые (сменные) общеобразовательные школы</t>
  </si>
  <si>
    <t>Уточнен-ный ФОТ,
тыс. руб.</t>
  </si>
  <si>
    <t>2013 год (проект)</t>
  </si>
  <si>
    <r>
      <t xml:space="preserve">Прочие учреждения образования
</t>
    </r>
    <r>
      <rPr>
        <i/>
        <sz val="14"/>
        <rFont val="Times New Roman"/>
        <family val="1"/>
      </rPr>
      <t>(МКУ "Информационно-методический центр",
МКУ "Центр диагностики и консультирования",
МКУ "Управление дошкольными образовательными учреждениями",
МКУ "Управление учета и отчетности образовательных учреждений",
департамент образования Администрации города</t>
    </r>
  </si>
  <si>
    <t>Дошкольные образовательные учреждения (бюджетные, автономные) - всего</t>
  </si>
  <si>
    <t>В том числе:</t>
  </si>
  <si>
    <t xml:space="preserve">Существующая сеть дошкольныхобразовательных учреждений </t>
  </si>
  <si>
    <t xml:space="preserve">Новая сеть дошкольных образовательных учреждений </t>
  </si>
  <si>
    <r>
      <t xml:space="preserve">Учреждения дополнительного образования детей
</t>
    </r>
    <r>
      <rPr>
        <i/>
        <sz val="14"/>
        <rFont val="Times New Roman"/>
        <family val="1"/>
      </rPr>
      <t>(МБОУ ДОД станция юных натуралистов,
МБОУ ДОД станция юных техников,
МБОУ ДОД Центр детского творчества,
МБОУ ЦДНТТ "Информатика +",
МАБОУ дополнительного образования ДОО центр плавания "Дельфин")</t>
    </r>
  </si>
  <si>
    <r>
      <t xml:space="preserve">Кроме того, негосударственные общеобразовательные учреждения
</t>
    </r>
    <r>
      <rPr>
        <i/>
        <sz val="14"/>
        <rFont val="Times New Roman"/>
        <family val="1"/>
      </rPr>
      <t>(НОУ гимназия во имя Святителя Николая Чудотворца,
НОУ с углубленным изучением отдельных предметов)</t>
    </r>
  </si>
  <si>
    <t>2012 год (оценка)</t>
  </si>
  <si>
    <t>Приложение 4</t>
  </si>
  <si>
    <t>к докладу о результатах и основных направлениях деятельности департамента образования на 2013 год и плановый период 2014 - 2015 годов</t>
  </si>
  <si>
    <t>Рост (снижение)
средней заработной платы на
1 штатную единицу, %</t>
  </si>
  <si>
    <t>Анализ показателей по сети и контингенту к проекту бюджета на 2013 год по учреждениям, подведомственным департаменту образования Администрации города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</si>
</sst>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0.0"/>
    <numFmt numFmtId="174" formatCode="#,##0.0"/>
    <numFmt numFmtId="175" formatCode="#,##0.00_ ;[Red]\-#,##0.00\ "/>
    <numFmt numFmtId="176" formatCode="#,##0.0_ ;[Red]\-#,##0.0\ "/>
    <numFmt numFmtId="177" formatCode="#,##0_ ;[Red]\-#,##0\ "/>
    <numFmt numFmtId="178" formatCode="#,##0.000_ ;[Red]\-#,##0.000\ "/>
    <numFmt numFmtId="179" formatCode="#,##0.000"/>
    <numFmt numFmtId="180" formatCode="0.0%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Zeros="0" tabSelected="1" zoomScale="60" zoomScaleNormal="60" zoomScalePageLayoutView="0" workbookViewId="0" topLeftCell="A1">
      <pane xSplit="1" ySplit="8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7" sqref="D17"/>
    </sheetView>
  </sheetViews>
  <sheetFormatPr defaultColWidth="9.00390625" defaultRowHeight="12.75"/>
  <cols>
    <col min="1" max="1" width="62.625" style="1" customWidth="1"/>
    <col min="2" max="2" width="9.375" style="1" customWidth="1"/>
    <col min="3" max="3" width="11.875" style="1" customWidth="1"/>
    <col min="4" max="4" width="14.00390625" style="1" customWidth="1"/>
    <col min="5" max="5" width="15.375" style="1" customWidth="1"/>
    <col min="6" max="6" width="13.125" style="1" customWidth="1"/>
    <col min="7" max="7" width="11.75390625" style="1" bestFit="1" customWidth="1"/>
    <col min="8" max="8" width="14.375" style="1" customWidth="1"/>
    <col min="9" max="9" width="9.375" style="1" customWidth="1"/>
    <col min="10" max="10" width="11.625" style="1" customWidth="1"/>
    <col min="11" max="11" width="13.125" style="1" customWidth="1"/>
    <col min="12" max="12" width="17.00390625" style="1" customWidth="1"/>
    <col min="13" max="13" width="14.125" style="1" customWidth="1"/>
    <col min="14" max="14" width="12.125" style="1" customWidth="1"/>
    <col min="15" max="15" width="13.75390625" style="1" customWidth="1"/>
    <col min="16" max="16" width="9.125" style="1" customWidth="1"/>
    <col min="17" max="17" width="11.25390625" style="1" customWidth="1"/>
    <col min="18" max="18" width="14.375" style="1" customWidth="1"/>
    <col min="19" max="19" width="4.375" style="1" customWidth="1"/>
    <col min="20" max="16384" width="9.125" style="1" customWidth="1"/>
  </cols>
  <sheetData>
    <row r="1" spans="14:18" s="17" customFormat="1" ht="20.25" customHeight="1">
      <c r="N1" s="34" t="s">
        <v>24</v>
      </c>
      <c r="O1" s="34"/>
      <c r="P1" s="34"/>
      <c r="Q1" s="34"/>
      <c r="R1" s="34"/>
    </row>
    <row r="2" spans="14:18" s="17" customFormat="1" ht="55.5" customHeight="1">
      <c r="N2" s="35" t="s">
        <v>25</v>
      </c>
      <c r="O2" s="35"/>
      <c r="P2" s="35"/>
      <c r="Q2" s="35"/>
      <c r="R2" s="35"/>
    </row>
    <row r="3" ht="18.75" customHeight="1">
      <c r="R3" s="15"/>
    </row>
    <row r="4" spans="1:18" s="25" customFormat="1" ht="20.25">
      <c r="A4" s="41" t="s">
        <v>27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6" spans="1:18" ht="18.75">
      <c r="A6" s="38" t="s">
        <v>2</v>
      </c>
      <c r="B6" s="43" t="s">
        <v>23</v>
      </c>
      <c r="C6" s="43"/>
      <c r="D6" s="43"/>
      <c r="E6" s="43"/>
      <c r="F6" s="43"/>
      <c r="G6" s="43"/>
      <c r="H6" s="37"/>
      <c r="I6" s="43" t="s">
        <v>15</v>
      </c>
      <c r="J6" s="43"/>
      <c r="K6" s="43"/>
      <c r="L6" s="43"/>
      <c r="M6" s="43"/>
      <c r="N6" s="43"/>
      <c r="O6" s="37"/>
      <c r="P6" s="36" t="s">
        <v>12</v>
      </c>
      <c r="Q6" s="43"/>
      <c r="R6" s="37"/>
    </row>
    <row r="7" spans="1:18" ht="64.5" customHeight="1">
      <c r="A7" s="42"/>
      <c r="B7" s="38" t="s">
        <v>8</v>
      </c>
      <c r="C7" s="38" t="s">
        <v>9</v>
      </c>
      <c r="D7" s="38" t="s">
        <v>10</v>
      </c>
      <c r="E7" s="40" t="s">
        <v>3</v>
      </c>
      <c r="F7" s="38" t="s">
        <v>14</v>
      </c>
      <c r="G7" s="36" t="s">
        <v>11</v>
      </c>
      <c r="H7" s="37"/>
      <c r="I7" s="38" t="s">
        <v>8</v>
      </c>
      <c r="J7" s="38" t="s">
        <v>9</v>
      </c>
      <c r="K7" s="40" t="s">
        <v>10</v>
      </c>
      <c r="L7" s="40" t="s">
        <v>3</v>
      </c>
      <c r="M7" s="38" t="s">
        <v>7</v>
      </c>
      <c r="N7" s="36" t="s">
        <v>11</v>
      </c>
      <c r="O7" s="37"/>
      <c r="P7" s="38" t="s">
        <v>8</v>
      </c>
      <c r="Q7" s="38" t="s">
        <v>10</v>
      </c>
      <c r="R7" s="38" t="s">
        <v>26</v>
      </c>
    </row>
    <row r="8" spans="1:18" ht="82.5" customHeight="1">
      <c r="A8" s="39"/>
      <c r="B8" s="39"/>
      <c r="C8" s="39"/>
      <c r="D8" s="39"/>
      <c r="E8" s="40"/>
      <c r="F8" s="39"/>
      <c r="G8" s="9" t="s">
        <v>0</v>
      </c>
      <c r="H8" s="9" t="s">
        <v>1</v>
      </c>
      <c r="I8" s="39"/>
      <c r="J8" s="39"/>
      <c r="K8" s="40"/>
      <c r="L8" s="40"/>
      <c r="M8" s="39"/>
      <c r="N8" s="9" t="s">
        <v>0</v>
      </c>
      <c r="O8" s="9" t="s">
        <v>1</v>
      </c>
      <c r="P8" s="39"/>
      <c r="Q8" s="39"/>
      <c r="R8" s="39"/>
    </row>
    <row r="9" spans="1:18" ht="39.75" customHeight="1">
      <c r="A9" s="10" t="s">
        <v>17</v>
      </c>
      <c r="B9" s="24">
        <f>B11+B12</f>
        <v>49</v>
      </c>
      <c r="C9" s="24">
        <f>C11+C12</f>
        <v>13058</v>
      </c>
      <c r="D9" s="33">
        <f>D11+D12</f>
        <v>3976.75</v>
      </c>
      <c r="E9" s="24">
        <f>E11+E12</f>
        <v>3456</v>
      </c>
      <c r="F9" s="24">
        <f>F11+F12</f>
        <v>1264811</v>
      </c>
      <c r="G9" s="11">
        <f>F9/D9/12*1000</f>
        <v>26504</v>
      </c>
      <c r="H9" s="11">
        <f>F9/E9/12*1000</f>
        <v>30498</v>
      </c>
      <c r="I9" s="24">
        <f>I11+I12</f>
        <v>52</v>
      </c>
      <c r="J9" s="24">
        <f>J11+J12</f>
        <v>15408</v>
      </c>
      <c r="K9" s="33">
        <f>K11+K12</f>
        <v>4268.75</v>
      </c>
      <c r="L9" s="24">
        <f>L11+L12</f>
        <v>3661</v>
      </c>
      <c r="M9" s="24">
        <f>M11+M12</f>
        <v>1408511</v>
      </c>
      <c r="N9" s="11">
        <f>M9/K9/12*1000</f>
        <v>27497</v>
      </c>
      <c r="O9" s="11">
        <f>M9/L9/12*1000</f>
        <v>32061</v>
      </c>
      <c r="P9" s="24">
        <f>P11+P12</f>
        <v>3</v>
      </c>
      <c r="Q9" s="33">
        <f>Q11+Q12</f>
        <v>292</v>
      </c>
      <c r="R9" s="19">
        <f>(N9/G9-1)</f>
        <v>0.037</v>
      </c>
    </row>
    <row r="10" spans="1:18" ht="22.5" customHeight="1">
      <c r="A10" s="10" t="s">
        <v>18</v>
      </c>
      <c r="B10" s="16"/>
      <c r="C10" s="16"/>
      <c r="D10" s="16"/>
      <c r="E10" s="9"/>
      <c r="F10" s="16"/>
      <c r="G10" s="9"/>
      <c r="H10" s="9"/>
      <c r="I10" s="16"/>
      <c r="J10" s="16"/>
      <c r="K10" s="9"/>
      <c r="L10" s="9"/>
      <c r="M10" s="16"/>
      <c r="N10" s="9"/>
      <c r="O10" s="9"/>
      <c r="P10" s="16"/>
      <c r="Q10" s="16"/>
      <c r="R10" s="16"/>
    </row>
    <row r="11" spans="1:18" s="30" customFormat="1" ht="47.25" customHeight="1">
      <c r="A11" s="26" t="s">
        <v>19</v>
      </c>
      <c r="B11" s="27">
        <v>49</v>
      </c>
      <c r="C11" s="27">
        <v>13058</v>
      </c>
      <c r="D11" s="28">
        <v>3976.75</v>
      </c>
      <c r="E11" s="27">
        <v>3456</v>
      </c>
      <c r="F11" s="27">
        <f>(1239446924+25364376)/1000</f>
        <v>1264811</v>
      </c>
      <c r="G11" s="27">
        <f aca="true" t="shared" si="0" ref="G11:G19">F11/D11/12*1000</f>
        <v>26504</v>
      </c>
      <c r="H11" s="27">
        <f aca="true" t="shared" si="1" ref="H11:H19">F11/E11/12*1000</f>
        <v>30498</v>
      </c>
      <c r="I11" s="27">
        <v>49</v>
      </c>
      <c r="J11" s="27">
        <f>14648</f>
        <v>14648</v>
      </c>
      <c r="K11" s="28">
        <v>4065.5</v>
      </c>
      <c r="L11" s="27">
        <v>3497</v>
      </c>
      <c r="M11" s="27">
        <f>(1345177800+1506072)/1000</f>
        <v>1346684</v>
      </c>
      <c r="N11" s="27">
        <f aca="true" t="shared" si="2" ref="N11:N19">M11/K11/12*1000</f>
        <v>27604</v>
      </c>
      <c r="O11" s="27">
        <f aca="true" t="shared" si="3" ref="O11:O19">M11/L11/12*1000</f>
        <v>32091</v>
      </c>
      <c r="P11" s="27">
        <f aca="true" t="shared" si="4" ref="P11:P17">I11-B11</f>
        <v>0</v>
      </c>
      <c r="Q11" s="28">
        <f aca="true" t="shared" si="5" ref="Q11:Q17">K11-D11</f>
        <v>88.75</v>
      </c>
      <c r="R11" s="29">
        <f>(N11/G11-1)</f>
        <v>0.042</v>
      </c>
    </row>
    <row r="12" spans="1:18" s="30" customFormat="1" ht="22.5" customHeight="1">
      <c r="A12" s="26" t="s">
        <v>20</v>
      </c>
      <c r="B12" s="27"/>
      <c r="C12" s="27"/>
      <c r="D12" s="27"/>
      <c r="E12" s="27"/>
      <c r="F12" s="27"/>
      <c r="G12" s="27"/>
      <c r="H12" s="27"/>
      <c r="I12" s="27">
        <v>3</v>
      </c>
      <c r="J12" s="27">
        <v>760</v>
      </c>
      <c r="K12" s="28">
        <f>78.25+57.25+67.75</f>
        <v>203.25</v>
      </c>
      <c r="L12" s="27">
        <f>K12/1.24</f>
        <v>164</v>
      </c>
      <c r="M12" s="27">
        <f>(23546500+17054900+21226000)/1000</f>
        <v>61827</v>
      </c>
      <c r="N12" s="27">
        <f>M12/K12/12*1000</f>
        <v>25349</v>
      </c>
      <c r="O12" s="27">
        <f>M12/L12/12*1000</f>
        <v>31416</v>
      </c>
      <c r="P12" s="27">
        <f>I12-B12</f>
        <v>3</v>
      </c>
      <c r="Q12" s="28">
        <f>K12-D12</f>
        <v>203.25</v>
      </c>
      <c r="R12" s="29"/>
    </row>
    <row r="13" spans="1:18" s="7" customFormat="1" ht="27.75" customHeight="1">
      <c r="A13" s="10" t="s">
        <v>4</v>
      </c>
      <c r="B13" s="11">
        <v>46</v>
      </c>
      <c r="C13" s="11">
        <v>35763</v>
      </c>
      <c r="D13" s="18">
        <v>6528.25</v>
      </c>
      <c r="E13" s="11">
        <v>4750</v>
      </c>
      <c r="F13" s="11">
        <f>2151933.734+22+234+(5186-34-42)+(-13661.652+92-971-105.116)+(4079+100878-1127-1037-341)+(32482-246.872)+279</f>
        <v>2277620</v>
      </c>
      <c r="G13" s="11">
        <f t="shared" si="0"/>
        <v>29074</v>
      </c>
      <c r="H13" s="11">
        <f t="shared" si="1"/>
        <v>39958</v>
      </c>
      <c r="I13" s="11">
        <v>44</v>
      </c>
      <c r="J13" s="11">
        <f>37255-J14+2471</f>
        <v>39143</v>
      </c>
      <c r="K13" s="18">
        <f>6263.5-65-27.5</f>
        <v>6171</v>
      </c>
      <c r="L13" s="11">
        <f>4588-40-18</f>
        <v>4530</v>
      </c>
      <c r="M13" s="11">
        <v>2725920</v>
      </c>
      <c r="N13" s="11">
        <f t="shared" si="2"/>
        <v>36811</v>
      </c>
      <c r="O13" s="11">
        <f t="shared" si="3"/>
        <v>50146</v>
      </c>
      <c r="P13" s="11">
        <f t="shared" si="4"/>
        <v>-2</v>
      </c>
      <c r="Q13" s="18">
        <f t="shared" si="5"/>
        <v>-357.25</v>
      </c>
      <c r="R13" s="19">
        <f aca="true" t="shared" si="6" ref="R13:R19">(N13/G13-1)</f>
        <v>0.266</v>
      </c>
    </row>
    <row r="14" spans="1:18" s="7" customFormat="1" ht="60.75" customHeight="1">
      <c r="A14" s="10" t="s">
        <v>13</v>
      </c>
      <c r="B14" s="11">
        <v>2</v>
      </c>
      <c r="C14" s="11">
        <v>911</v>
      </c>
      <c r="D14" s="18">
        <v>126.25</v>
      </c>
      <c r="E14" s="11">
        <v>92</v>
      </c>
      <c r="F14" s="11">
        <f>43643+(34+42)+1037+971+246.872</f>
        <v>45974</v>
      </c>
      <c r="G14" s="11">
        <f t="shared" si="0"/>
        <v>30346</v>
      </c>
      <c r="H14" s="11">
        <f t="shared" si="1"/>
        <v>41643</v>
      </c>
      <c r="I14" s="11">
        <v>1</v>
      </c>
      <c r="J14" s="11">
        <v>583</v>
      </c>
      <c r="K14" s="18">
        <v>65</v>
      </c>
      <c r="L14" s="11">
        <v>40</v>
      </c>
      <c r="M14" s="11">
        <f>32287100/1000+22</f>
        <v>32309</v>
      </c>
      <c r="N14" s="11">
        <f t="shared" si="2"/>
        <v>41422</v>
      </c>
      <c r="O14" s="11">
        <f t="shared" si="3"/>
        <v>67310</v>
      </c>
      <c r="P14" s="11">
        <f t="shared" si="4"/>
        <v>-1</v>
      </c>
      <c r="Q14" s="18">
        <f t="shared" si="5"/>
        <v>-61.25</v>
      </c>
      <c r="R14" s="19">
        <f t="shared" si="6"/>
        <v>0.365</v>
      </c>
    </row>
    <row r="15" spans="1:18" s="7" customFormat="1" ht="140.25" customHeight="1">
      <c r="A15" s="10" t="s">
        <v>21</v>
      </c>
      <c r="B15" s="11">
        <v>5</v>
      </c>
      <c r="C15" s="11">
        <v>5932</v>
      </c>
      <c r="D15" s="31">
        <v>339.5</v>
      </c>
      <c r="E15" s="11">
        <v>269</v>
      </c>
      <c r="F15" s="11">
        <f>83759.223+18103.877</f>
        <v>101863</v>
      </c>
      <c r="G15" s="11">
        <f t="shared" si="0"/>
        <v>25003</v>
      </c>
      <c r="H15" s="11">
        <f t="shared" si="1"/>
        <v>31556</v>
      </c>
      <c r="I15" s="11">
        <v>5</v>
      </c>
      <c r="J15" s="11">
        <v>5954</v>
      </c>
      <c r="K15" s="31">
        <v>334</v>
      </c>
      <c r="L15" s="11">
        <v>239</v>
      </c>
      <c r="M15" s="11">
        <v>104479</v>
      </c>
      <c r="N15" s="11">
        <f t="shared" si="2"/>
        <v>26068</v>
      </c>
      <c r="O15" s="11">
        <f t="shared" si="3"/>
        <v>36429</v>
      </c>
      <c r="P15" s="20">
        <f t="shared" si="4"/>
        <v>0</v>
      </c>
      <c r="Q15" s="21">
        <f t="shared" si="5"/>
        <v>-5.5</v>
      </c>
      <c r="R15" s="19">
        <f t="shared" si="6"/>
        <v>0.043</v>
      </c>
    </row>
    <row r="16" spans="1:18" s="8" customFormat="1" ht="23.25" customHeight="1">
      <c r="A16" s="12" t="s">
        <v>6</v>
      </c>
      <c r="B16" s="11">
        <v>1</v>
      </c>
      <c r="C16" s="11">
        <v>4097</v>
      </c>
      <c r="D16" s="18">
        <v>65.75</v>
      </c>
      <c r="E16" s="11">
        <v>54</v>
      </c>
      <c r="F16" s="11">
        <f>12529.7+7042.243-92+341</f>
        <v>19821</v>
      </c>
      <c r="G16" s="11">
        <f t="shared" si="0"/>
        <v>25122</v>
      </c>
      <c r="H16" s="11">
        <f t="shared" si="1"/>
        <v>30588</v>
      </c>
      <c r="I16" s="11">
        <v>1</v>
      </c>
      <c r="J16" s="11">
        <v>4113</v>
      </c>
      <c r="K16" s="18">
        <f>49+27.5</f>
        <v>76.5</v>
      </c>
      <c r="L16" s="11">
        <f>36+18</f>
        <v>54</v>
      </c>
      <c r="M16" s="11">
        <f>14359+10618</f>
        <v>24977</v>
      </c>
      <c r="N16" s="11">
        <f t="shared" si="2"/>
        <v>27208</v>
      </c>
      <c r="O16" s="11">
        <f t="shared" si="3"/>
        <v>38545</v>
      </c>
      <c r="P16" s="11">
        <f t="shared" si="4"/>
        <v>0</v>
      </c>
      <c r="Q16" s="18">
        <f t="shared" si="5"/>
        <v>10.75</v>
      </c>
      <c r="R16" s="19">
        <f t="shared" si="6"/>
        <v>0.083</v>
      </c>
    </row>
    <row r="17" spans="1:18" s="7" customFormat="1" ht="156.75" customHeight="1">
      <c r="A17" s="12" t="s">
        <v>16</v>
      </c>
      <c r="B17" s="11">
        <v>4</v>
      </c>
      <c r="C17" s="11"/>
      <c r="D17" s="18">
        <v>332.75</v>
      </c>
      <c r="E17" s="11">
        <v>332</v>
      </c>
      <c r="F17" s="11">
        <f>252604900/1000</f>
        <v>252605</v>
      </c>
      <c r="G17" s="11">
        <f t="shared" si="0"/>
        <v>63262</v>
      </c>
      <c r="H17" s="11">
        <f t="shared" si="1"/>
        <v>63405</v>
      </c>
      <c r="I17" s="11">
        <v>5</v>
      </c>
      <c r="J17" s="11"/>
      <c r="K17" s="18">
        <v>325.25</v>
      </c>
      <c r="L17" s="11">
        <f>309-54+69</f>
        <v>324</v>
      </c>
      <c r="M17" s="11">
        <v>283165</v>
      </c>
      <c r="N17" s="11">
        <f t="shared" si="2"/>
        <v>72551</v>
      </c>
      <c r="O17" s="11">
        <f t="shared" si="3"/>
        <v>72831</v>
      </c>
      <c r="P17" s="20">
        <f t="shared" si="4"/>
        <v>1</v>
      </c>
      <c r="Q17" s="21">
        <f t="shared" si="5"/>
        <v>-7.5</v>
      </c>
      <c r="R17" s="19">
        <f t="shared" si="6"/>
        <v>0.147</v>
      </c>
    </row>
    <row r="18" spans="1:18" s="6" customFormat="1" ht="18.75">
      <c r="A18" s="13" t="s">
        <v>5</v>
      </c>
      <c r="B18" s="14">
        <f>SUM(B11:B17)</f>
        <v>107</v>
      </c>
      <c r="C18" s="14">
        <f>SUM(C11:C17)</f>
        <v>59761</v>
      </c>
      <c r="D18" s="22">
        <f>SUM(D11:D17)</f>
        <v>11369.25</v>
      </c>
      <c r="E18" s="14">
        <f>SUM(E11:E17)</f>
        <v>8953</v>
      </c>
      <c r="F18" s="14">
        <f>SUM(F11:F17)</f>
        <v>3962694</v>
      </c>
      <c r="G18" s="14">
        <f t="shared" si="0"/>
        <v>29045</v>
      </c>
      <c r="H18" s="14">
        <f t="shared" si="1"/>
        <v>36884</v>
      </c>
      <c r="I18" s="14">
        <f>SUM(I11:I17)</f>
        <v>108</v>
      </c>
      <c r="J18" s="14">
        <f>SUM(J11:J17)</f>
        <v>65201</v>
      </c>
      <c r="K18" s="22">
        <f>SUM(K11:K17)</f>
        <v>11240.5</v>
      </c>
      <c r="L18" s="14">
        <f>SUM(L11:L17)</f>
        <v>8848</v>
      </c>
      <c r="M18" s="14">
        <f>SUM(M11:M17)</f>
        <v>4579361</v>
      </c>
      <c r="N18" s="14">
        <f t="shared" si="2"/>
        <v>33950</v>
      </c>
      <c r="O18" s="14">
        <f t="shared" si="3"/>
        <v>43130</v>
      </c>
      <c r="P18" s="14">
        <f>SUM(P11:P17)</f>
        <v>1</v>
      </c>
      <c r="Q18" s="22">
        <f>SUM(Q11:Q17)</f>
        <v>-128.75</v>
      </c>
      <c r="R18" s="23">
        <f t="shared" si="6"/>
        <v>0.169</v>
      </c>
    </row>
    <row r="19" spans="1:19" s="7" customFormat="1" ht="118.5" customHeight="1">
      <c r="A19" s="10" t="s">
        <v>22</v>
      </c>
      <c r="B19" s="11">
        <v>2</v>
      </c>
      <c r="C19" s="11">
        <v>385</v>
      </c>
      <c r="D19" s="18">
        <v>65.75</v>
      </c>
      <c r="E19" s="11">
        <v>54</v>
      </c>
      <c r="F19" s="11">
        <f>23155+105.116+1127</f>
        <v>24387</v>
      </c>
      <c r="G19" s="11">
        <f t="shared" si="0"/>
        <v>30909</v>
      </c>
      <c r="H19" s="11">
        <f t="shared" si="1"/>
        <v>37634</v>
      </c>
      <c r="I19" s="11">
        <v>2</v>
      </c>
      <c r="J19" s="11">
        <v>427</v>
      </c>
      <c r="K19" s="18">
        <v>68.75</v>
      </c>
      <c r="L19" s="11">
        <v>57</v>
      </c>
      <c r="M19" s="11">
        <v>28193</v>
      </c>
      <c r="N19" s="11">
        <f t="shared" si="2"/>
        <v>34173</v>
      </c>
      <c r="O19" s="11">
        <f t="shared" si="3"/>
        <v>41218</v>
      </c>
      <c r="P19" s="11">
        <f>I19-B19</f>
        <v>0</v>
      </c>
      <c r="Q19" s="18">
        <f>K19-D19</f>
        <v>3</v>
      </c>
      <c r="R19" s="19">
        <f t="shared" si="6"/>
        <v>0.106</v>
      </c>
      <c r="S19" s="32">
        <v>48</v>
      </c>
    </row>
    <row r="20" spans="1:15" s="2" customFormat="1" ht="13.5">
      <c r="A20" s="3"/>
      <c r="B20" s="4"/>
      <c r="C20" s="4"/>
      <c r="D20" s="3"/>
      <c r="E20" s="3"/>
      <c r="F20" s="3"/>
      <c r="G20" s="3"/>
      <c r="H20" s="3"/>
      <c r="I20" s="5"/>
      <c r="J20" s="5"/>
      <c r="K20" s="3"/>
      <c r="L20" s="3"/>
      <c r="M20" s="3"/>
      <c r="N20" s="3"/>
      <c r="O20" s="3"/>
    </row>
    <row r="21" spans="1:15" s="2" customFormat="1" ht="13.5">
      <c r="A21" s="3"/>
      <c r="B21" s="4"/>
      <c r="C21" s="4"/>
      <c r="D21" s="3"/>
      <c r="E21" s="3"/>
      <c r="F21" s="3"/>
      <c r="G21" s="3"/>
      <c r="H21" s="3"/>
      <c r="I21" s="5"/>
      <c r="J21" s="5"/>
      <c r="K21" s="3"/>
      <c r="L21" s="3"/>
      <c r="M21" s="3"/>
      <c r="N21" s="3"/>
      <c r="O21" s="3"/>
    </row>
  </sheetData>
  <sheetProtection/>
  <mergeCells count="22">
    <mergeCell ref="N7:O7"/>
    <mergeCell ref="P7:P8"/>
    <mergeCell ref="P6:R6"/>
    <mergeCell ref="R7:R8"/>
    <mergeCell ref="B7:B8"/>
    <mergeCell ref="C7:C8"/>
    <mergeCell ref="D7:D8"/>
    <mergeCell ref="E7:E8"/>
    <mergeCell ref="Q7:Q8"/>
    <mergeCell ref="F7:F8"/>
    <mergeCell ref="M7:M8"/>
    <mergeCell ref="L7:L8"/>
    <mergeCell ref="N1:R1"/>
    <mergeCell ref="N2:R2"/>
    <mergeCell ref="G7:H7"/>
    <mergeCell ref="I7:I8"/>
    <mergeCell ref="J7:J8"/>
    <mergeCell ref="K7:K8"/>
    <mergeCell ref="A4:R4"/>
    <mergeCell ref="A6:A8"/>
    <mergeCell ref="B6:H6"/>
    <mergeCell ref="I6:O6"/>
  </mergeCells>
  <printOptions horizontalCentered="1"/>
  <pageMargins left="0.24" right="0.19" top="0.7874015748031497" bottom="0.15748031496062992" header="0.4330708661417323" footer="0.15748031496062992"/>
  <pageSetup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Деп.Образования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zaharova_no</dc:creator>
  <cp:keywords/>
  <dc:description/>
  <cp:lastModifiedBy>Рубекина Елена</cp:lastModifiedBy>
  <cp:lastPrinted>2012-11-09T12:03:09Z</cp:lastPrinted>
  <dcterms:created xsi:type="dcterms:W3CDTF">2005-11-08T12:54:52Z</dcterms:created>
  <dcterms:modified xsi:type="dcterms:W3CDTF">2012-11-09T12:12:04Z</dcterms:modified>
  <cp:category/>
  <cp:version/>
  <cp:contentType/>
  <cp:contentStatus/>
</cp:coreProperties>
</file>