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72" activeTab="1"/>
  </bookViews>
  <sheets>
    <sheet name="бланк" sheetId="1" r:id="rId1"/>
    <sheet name="283(03022011)" sheetId="2" r:id="rId2"/>
    <sheet name="283(03022011)(2)" sheetId="3" r:id="rId3"/>
    <sheet name="283(03022011)(3)" sheetId="4" r:id="rId4"/>
    <sheet name="283(03022011)(4)" sheetId="5" r:id="rId5"/>
  </sheets>
  <definedNames>
    <definedName name="_xlnm.Print_Titles" localSheetId="1">'283(03022011)'!$12:$16</definedName>
    <definedName name="_xlnm.Print_Titles" localSheetId="2">'283(03022011)(2)'!$12:$16</definedName>
    <definedName name="_xlnm.Print_Titles" localSheetId="3">'283(03022011)(3)'!$12:$16</definedName>
    <definedName name="_xlnm.Print_Titles" localSheetId="4">'283(03022011)(4)'!$12:$16</definedName>
    <definedName name="_xlnm.Print_Titles" localSheetId="0">'бланк'!$12:$16</definedName>
  </definedNames>
  <calcPr fullCalcOnLoad="1"/>
</workbook>
</file>

<file path=xl/sharedStrings.xml><?xml version="1.0" encoding="utf-8"?>
<sst xmlns="http://schemas.openxmlformats.org/spreadsheetml/2006/main" count="470" uniqueCount="87">
  <si>
    <t>ПЕРВЫЙ ФИНАНСОВЫЙ ОТЧЁТ</t>
  </si>
  <si>
    <t>Строка финансового отчёта</t>
  </si>
  <si>
    <t>сумма, руб.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</si>
  <si>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</si>
  <si>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</si>
  <si>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</si>
  <si>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</si>
  <si>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</si>
  <si>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</si>
  <si>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</si>
  <si>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</si>
  <si>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</si>
  <si>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</si>
  <si>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Приложение 6</t>
  </si>
  <si>
    <t>утвержденной постановлением Избирательной комиссии ХМАО-Югры</t>
  </si>
  <si>
    <t>от 17.12.2009 №380</t>
  </si>
  <si>
    <t>этих средств при проведении выборов депутатов представительного органа местного самоуправления МО в ХМАО-Югре</t>
  </si>
  <si>
    <t>к Инструкции о порядке и формах учета и отчетности кандидатов о поступлении средств в избирательные фонды и расходовании</t>
  </si>
  <si>
    <t>о поступлении и расходовании средств избирательных фондов кандидатов в Депутаты Думы города Сургута пятого созыва</t>
  </si>
  <si>
    <t>по одномандатным избирательным округам</t>
  </si>
  <si>
    <t>Территориальная избирательная комиссия города Сургута</t>
  </si>
  <si>
    <t>Форма №6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</si>
  <si>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</si>
  <si>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</si>
  <si>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</si>
  <si>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</si>
  <si>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</si>
  <si>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</si>
  <si>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</si>
  <si>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</si>
  <si>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</si>
  <si>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</si>
  <si>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</si>
  <si>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</si>
  <si>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</si>
  <si>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</si>
  <si>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1.2.4.</t>
  </si>
  <si>
    <t>собственные средства кандидата</t>
  </si>
  <si>
    <t>средства, выделенные кандидату выдвинувшим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</si>
  <si>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</si>
  <si>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</si>
  <si>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№67-ФЗ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</si>
  <si>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</si>
  <si>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</si>
  <si>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</si>
  <si>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</si>
  <si>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</si>
  <si>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</si>
  <si>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</si>
  <si>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</si>
  <si>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</si>
  <si>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</si>
  <si>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</si>
  <si>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</si>
  <si>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</si>
  <si>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средств, превышающих предельный размер добровольных пожертвований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</si>
  <si>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</si>
  <si>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</si>
  <si>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</si>
  <si>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</si>
  <si>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</si>
  <si>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</si>
  <si>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</si>
  <si>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</si>
  <si>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</si>
  <si>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</si>
  <si>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На оплату работ (услуг) информационного и консультационного характера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</si>
  <si>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</si>
  <si>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</si>
  <si>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</si>
  <si>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</si>
  <si>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***</t>
  </si>
  <si>
    <t>4.1.</t>
  </si>
  <si>
    <t>Из них денежных средств, пропорционально перечисленным в избирательный фонд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</si>
  <si>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стр.310=стр.10-стр.120-стр.190-стр.290)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</si>
  <si>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</t>
  </si>
  <si>
    <t>ИТОГОВЫЙ ФИНАНСОВЫЙ ОТЧЁТ</t>
  </si>
  <si>
    <t>Болотнова Ванда Юрьевна</t>
  </si>
  <si>
    <t>Бровко Екатерина Николаевна</t>
  </si>
  <si>
    <t>Гуменюк Валентина Леонтьевна</t>
  </si>
  <si>
    <t>Дьячков Евгений Вячеславович</t>
  </si>
  <si>
    <t>Исламов Булат Ильдусович</t>
  </si>
  <si>
    <t>Кифорук Вера Борисовна</t>
  </si>
  <si>
    <t>Мызгин Олег Федорович</t>
  </si>
  <si>
    <t>Рябов Сергей Викторович</t>
  </si>
  <si>
    <t>Мальцев Данила Андреевич</t>
  </si>
  <si>
    <t>Матвийчук Григорий Петрович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</si>
</sst>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0.0"/>
    <numFmt numFmtId="172" formatCode="[$-FC19]d\ mmmm\ yyyy\ &quot;г.&quot;"/>
    <numFmt numFmtId="173" formatCode="#,##0.00_ ;[Red]\-#,##0.00\ 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left" vertical="top" indent="1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73" fontId="1" fillId="33" borderId="10" xfId="0" applyNumberFormat="1" applyFont="1" applyFill="1" applyBorder="1" applyAlignment="1" applyProtection="1">
      <alignment vertical="top"/>
      <protection/>
    </xf>
    <xf numFmtId="173" fontId="2" fillId="0" borderId="12" xfId="0" applyNumberFormat="1" applyFont="1" applyBorder="1" applyAlignment="1">
      <alignment vertical="top"/>
    </xf>
    <xf numFmtId="173" fontId="2" fillId="0" borderId="11" xfId="0" applyNumberFormat="1" applyFont="1" applyBorder="1" applyAlignment="1" applyProtection="1">
      <alignment vertical="top"/>
      <protection/>
    </xf>
    <xf numFmtId="173" fontId="2" fillId="0" borderId="12" xfId="0" applyNumberFormat="1" applyFont="1" applyFill="1" applyBorder="1" applyAlignment="1">
      <alignment vertical="top"/>
    </xf>
    <xf numFmtId="173" fontId="2" fillId="0" borderId="11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vertical="top"/>
    </xf>
    <xf numFmtId="0" fontId="8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173" fontId="10" fillId="33" borderId="10" xfId="0" applyNumberFormat="1" applyFont="1" applyFill="1" applyBorder="1" applyAlignment="1" applyProtection="1">
      <alignment vertical="top"/>
      <protection/>
    </xf>
    <xf numFmtId="173" fontId="11" fillId="0" borderId="12" xfId="0" applyNumberFormat="1" applyFont="1" applyBorder="1" applyAlignment="1">
      <alignment vertical="top"/>
    </xf>
    <xf numFmtId="173" fontId="11" fillId="0" borderId="11" xfId="0" applyNumberFormat="1" applyFont="1" applyBorder="1" applyAlignment="1" applyProtection="1">
      <alignment vertical="top"/>
      <protection/>
    </xf>
    <xf numFmtId="173" fontId="11" fillId="0" borderId="12" xfId="0" applyNumberFormat="1" applyFont="1" applyFill="1" applyBorder="1" applyAlignment="1">
      <alignment vertical="top"/>
    </xf>
    <xf numFmtId="173" fontId="11" fillId="0" borderId="11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1"/>
  <sheetViews>
    <sheetView zoomScale="95" zoomScaleNormal="95" zoomScaleSheetLayoutView="100" zoomScalePageLayoutView="0" workbookViewId="0" topLeftCell="A40">
      <selection activeCell="D62" sqref="D6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13" width="8.375" style="3" customWidth="1"/>
    <col min="14" max="14" width="8.3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6" t="s">
        <v>12</v>
      </c>
    </row>
    <row r="13" spans="1:14" s="23" customFormat="1" ht="33" customHeight="1">
      <c r="A13" s="84"/>
      <c r="B13" s="76"/>
      <c r="C13" s="82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87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7"/>
    </row>
    <row r="15" spans="1:14" s="23" customFormat="1" ht="24" customHeight="1">
      <c r="A15" s="85"/>
      <c r="B15" s="77"/>
      <c r="C15" s="41"/>
      <c r="D15" s="43" t="s">
        <v>2</v>
      </c>
      <c r="E15" s="43" t="s">
        <v>2</v>
      </c>
      <c r="F15" s="43" t="s">
        <v>2</v>
      </c>
      <c r="G15" s="43" t="s">
        <v>2</v>
      </c>
      <c r="H15" s="43" t="s">
        <v>2</v>
      </c>
      <c r="I15" s="43" t="s">
        <v>2</v>
      </c>
      <c r="J15" s="43" t="s">
        <v>2</v>
      </c>
      <c r="K15" s="43" t="s">
        <v>2</v>
      </c>
      <c r="L15" s="43" t="s">
        <v>2</v>
      </c>
      <c r="M15" s="43" t="s">
        <v>2</v>
      </c>
      <c r="N15" s="88"/>
    </row>
    <row r="16" spans="1:14" s="25" customFormat="1" ht="9.75">
      <c r="A16" s="24">
        <v>1</v>
      </c>
      <c r="B16" s="24">
        <f aca="true" t="shared" si="0" ref="B16:G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aca="true" t="shared" si="1" ref="H16:N16">G16+1</f>
        <v>8</v>
      </c>
      <c r="I16" s="24">
        <f t="shared" si="1"/>
        <v>9</v>
      </c>
      <c r="J16" s="24">
        <f t="shared" si="1"/>
        <v>10</v>
      </c>
      <c r="K16" s="24">
        <f t="shared" si="1"/>
        <v>11</v>
      </c>
      <c r="L16" s="24">
        <f t="shared" si="1"/>
        <v>12</v>
      </c>
      <c r="M16" s="24">
        <f t="shared" si="1"/>
        <v>13</v>
      </c>
      <c r="N16" s="24">
        <f t="shared" si="1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>D19+D25</f>
        <v>0</v>
      </c>
      <c r="E17" s="56">
        <f aca="true" t="shared" si="2" ref="E17:M17">E19+E25</f>
        <v>0</v>
      </c>
      <c r="F17" s="56">
        <f>F19+F25</f>
        <v>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56">
        <f t="shared" si="2"/>
        <v>0</v>
      </c>
      <c r="K17" s="56">
        <f t="shared" si="2"/>
        <v>0</v>
      </c>
      <c r="L17" s="56">
        <f t="shared" si="2"/>
        <v>0</v>
      </c>
      <c r="M17" s="56">
        <f t="shared" si="2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>SUM(D21:D24)</f>
        <v>0</v>
      </c>
      <c r="E19" s="58">
        <f aca="true" t="shared" si="3" ref="E19:M19">SUM(E21:E24)</f>
        <v>0</v>
      </c>
      <c r="F19" s="58">
        <f t="shared" si="3"/>
        <v>0</v>
      </c>
      <c r="G19" s="58">
        <f t="shared" si="3"/>
        <v>0</v>
      </c>
      <c r="H19" s="58">
        <f t="shared" si="3"/>
        <v>0</v>
      </c>
      <c r="I19" s="58">
        <f t="shared" si="3"/>
        <v>0</v>
      </c>
      <c r="J19" s="58">
        <f t="shared" si="3"/>
        <v>0</v>
      </c>
      <c r="K19" s="58">
        <f t="shared" si="3"/>
        <v>0</v>
      </c>
      <c r="L19" s="58">
        <f t="shared" si="3"/>
        <v>0</v>
      </c>
      <c r="M19" s="58">
        <f t="shared" si="3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>SUM(D27:D30)</f>
        <v>0</v>
      </c>
      <c r="E25" s="62">
        <f aca="true" t="shared" si="4" ref="E25:M25">SUM(E27:E30)</f>
        <v>0</v>
      </c>
      <c r="F25" s="62">
        <f t="shared" si="4"/>
        <v>0</v>
      </c>
      <c r="G25" s="62">
        <f t="shared" si="4"/>
        <v>0</v>
      </c>
      <c r="H25" s="62">
        <f t="shared" si="4"/>
        <v>0</v>
      </c>
      <c r="I25" s="62">
        <f t="shared" si="4"/>
        <v>0</v>
      </c>
      <c r="J25" s="62">
        <f t="shared" si="4"/>
        <v>0</v>
      </c>
      <c r="K25" s="62">
        <f t="shared" si="4"/>
        <v>0</v>
      </c>
      <c r="L25" s="62">
        <f t="shared" si="4"/>
        <v>0</v>
      </c>
      <c r="M25" s="62">
        <f t="shared" si="4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>D33+D34+D39</f>
        <v>0</v>
      </c>
      <c r="E31" s="56">
        <f aca="true" t="shared" si="5" ref="E31:M31">E33+E34+E39</f>
        <v>0</v>
      </c>
      <c r="F31" s="56">
        <f t="shared" si="5"/>
        <v>0</v>
      </c>
      <c r="G31" s="56">
        <f>G33+G34+G39</f>
        <v>0</v>
      </c>
      <c r="H31" s="56">
        <f t="shared" si="5"/>
        <v>0</v>
      </c>
      <c r="I31" s="56">
        <f t="shared" si="5"/>
        <v>0</v>
      </c>
      <c r="J31" s="56">
        <f t="shared" si="5"/>
        <v>0</v>
      </c>
      <c r="K31" s="56">
        <f t="shared" si="5"/>
        <v>0</v>
      </c>
      <c r="L31" s="56">
        <f t="shared" si="5"/>
        <v>0</v>
      </c>
      <c r="M31" s="56">
        <f t="shared" si="5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>SUM(D36:D38)</f>
        <v>0</v>
      </c>
      <c r="E34" s="61">
        <f aca="true" t="shared" si="6" ref="E34:M34">SUM(E36:E38)</f>
        <v>0</v>
      </c>
      <c r="F34" s="61">
        <f t="shared" si="6"/>
        <v>0</v>
      </c>
      <c r="G34" s="61">
        <f t="shared" si="6"/>
        <v>0</v>
      </c>
      <c r="H34" s="61">
        <f t="shared" si="6"/>
        <v>0</v>
      </c>
      <c r="I34" s="61">
        <f t="shared" si="6"/>
        <v>0</v>
      </c>
      <c r="J34" s="61">
        <f t="shared" si="6"/>
        <v>0</v>
      </c>
      <c r="K34" s="61">
        <f t="shared" si="6"/>
        <v>0</v>
      </c>
      <c r="L34" s="61">
        <f t="shared" si="6"/>
        <v>0</v>
      </c>
      <c r="M34" s="61">
        <f t="shared" si="6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>D42+D45+D46+D47+D48+D49+D50+D51</f>
        <v>0</v>
      </c>
      <c r="E40" s="56">
        <f aca="true" t="shared" si="7" ref="E40:M40">E42+E45+E46+E47+E48+E49+E50+E51</f>
        <v>0</v>
      </c>
      <c r="F40" s="56">
        <f t="shared" si="7"/>
        <v>0</v>
      </c>
      <c r="G40" s="56">
        <f t="shared" si="7"/>
        <v>0</v>
      </c>
      <c r="H40" s="56">
        <f t="shared" si="7"/>
        <v>0</v>
      </c>
      <c r="I40" s="56">
        <f t="shared" si="7"/>
        <v>0</v>
      </c>
      <c r="J40" s="56">
        <f t="shared" si="7"/>
        <v>0</v>
      </c>
      <c r="K40" s="56">
        <f t="shared" si="7"/>
        <v>0</v>
      </c>
      <c r="L40" s="56">
        <f t="shared" si="7"/>
        <v>0</v>
      </c>
      <c r="M40" s="56">
        <f t="shared" si="7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 aca="true" t="shared" si="8" ref="E42:L42">SUM(E44)</f>
        <v>0</v>
      </c>
      <c r="F42" s="60">
        <f t="shared" si="8"/>
        <v>0</v>
      </c>
      <c r="G42" s="60">
        <f t="shared" si="8"/>
        <v>0</v>
      </c>
      <c r="H42" s="60">
        <f t="shared" si="8"/>
        <v>0</v>
      </c>
      <c r="I42" s="60">
        <f t="shared" si="8"/>
        <v>0</v>
      </c>
      <c r="J42" s="60">
        <f t="shared" si="8"/>
        <v>0</v>
      </c>
      <c r="K42" s="60">
        <f t="shared" si="8"/>
        <v>0</v>
      </c>
      <c r="L42" s="60">
        <f t="shared" si="8"/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>D54</f>
        <v>0</v>
      </c>
      <c r="E52" s="56">
        <f aca="true" t="shared" si="9" ref="E52:M52">E54</f>
        <v>0</v>
      </c>
      <c r="F52" s="56">
        <f t="shared" si="9"/>
        <v>0</v>
      </c>
      <c r="G52" s="56">
        <f t="shared" si="9"/>
        <v>0</v>
      </c>
      <c r="H52" s="56">
        <f t="shared" si="9"/>
        <v>0</v>
      </c>
      <c r="I52" s="56">
        <f t="shared" si="9"/>
        <v>0</v>
      </c>
      <c r="J52" s="56">
        <f t="shared" si="9"/>
        <v>0</v>
      </c>
      <c r="K52" s="56">
        <f t="shared" si="9"/>
        <v>0</v>
      </c>
      <c r="L52" s="56">
        <f t="shared" si="9"/>
        <v>0</v>
      </c>
      <c r="M52" s="56">
        <f t="shared" si="9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10" ref="D55:M55">D17-D31-D40-D52</f>
        <v>0</v>
      </c>
      <c r="E55" s="56">
        <f t="shared" si="10"/>
        <v>0</v>
      </c>
      <c r="F55" s="56">
        <f t="shared" si="10"/>
        <v>0</v>
      </c>
      <c r="G55" s="56">
        <f t="shared" si="10"/>
        <v>0</v>
      </c>
      <c r="H55" s="56">
        <f t="shared" si="10"/>
        <v>0</v>
      </c>
      <c r="I55" s="56">
        <f t="shared" si="10"/>
        <v>0</v>
      </c>
      <c r="J55" s="56">
        <f t="shared" si="10"/>
        <v>0</v>
      </c>
      <c r="K55" s="56">
        <f t="shared" si="10"/>
        <v>0</v>
      </c>
      <c r="L55" s="56">
        <f t="shared" si="10"/>
        <v>0</v>
      </c>
      <c r="M55" s="56">
        <f t="shared" si="10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B12:B15"/>
    <mergeCell ref="D12:M12"/>
    <mergeCell ref="C12:C13"/>
    <mergeCell ref="A12:A15"/>
    <mergeCell ref="N12:N15"/>
  </mergeCells>
  <printOptions horizontalCentered="1"/>
  <pageMargins left="0.1968503937007874" right="0.15748031496062992" top="0.31496062992125984" bottom="0.35433070866141736" header="0.1968503937007874" footer="0.1968503937007874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95" zoomScaleNormal="95" zoomScaleSheetLayoutView="100" zoomScalePageLayoutView="0" workbookViewId="0" topLeftCell="A10">
      <pane xSplit="3" ySplit="5" topLeftCell="D24" activePane="bottomRight" state="frozen"/>
      <selection pane="topLeft" activeCell="A10" sqref="A10"/>
      <selection pane="topRight" activeCell="D10" sqref="D10"/>
      <selection pane="bottomLeft" activeCell="A15" sqref="A15"/>
      <selection pane="bottomRight" activeCell="J13" sqref="J13"/>
    </sheetView>
  </sheetViews>
  <sheetFormatPr defaultColWidth="9.00390625" defaultRowHeight="12.75"/>
  <cols>
    <col min="1" max="1" width="4.375" style="1" customWidth="1"/>
    <col min="2" max="2" width="38.625" style="2" customWidth="1"/>
    <col min="3" max="3" width="4.375" style="3" customWidth="1"/>
    <col min="4" max="5" width="9.375" style="3" customWidth="1"/>
    <col min="6" max="6" width="9.25390625" style="3" customWidth="1"/>
    <col min="7" max="7" width="9.375" style="3" customWidth="1"/>
    <col min="8" max="8" width="8.875" style="3" customWidth="1"/>
    <col min="9" max="9" width="9.00390625" style="3" customWidth="1"/>
    <col min="10" max="13" width="9.25390625" style="3" customWidth="1"/>
    <col min="14" max="14" width="6.6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76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44.25" customHeight="1">
      <c r="A13" s="84"/>
      <c r="B13" s="76"/>
      <c r="C13" s="82"/>
      <c r="D13" s="66" t="s">
        <v>77</v>
      </c>
      <c r="E13" s="66" t="s">
        <v>78</v>
      </c>
      <c r="F13" s="66" t="s">
        <v>79</v>
      </c>
      <c r="G13" s="66" t="s">
        <v>80</v>
      </c>
      <c r="H13" s="66" t="s">
        <v>81</v>
      </c>
      <c r="I13" s="66" t="s">
        <v>82</v>
      </c>
      <c r="J13" s="66" t="s">
        <v>85</v>
      </c>
      <c r="K13" s="66" t="s">
        <v>86</v>
      </c>
      <c r="L13" s="66" t="s">
        <v>83</v>
      </c>
      <c r="M13" s="66" t="s">
        <v>84</v>
      </c>
      <c r="N13" s="90"/>
    </row>
    <row r="14" spans="1:14" s="23" customFormat="1" ht="10.5" customHeight="1">
      <c r="A14" s="84"/>
      <c r="B14" s="76"/>
      <c r="C14" s="42" t="s">
        <v>44</v>
      </c>
      <c r="D14" s="16">
        <v>40596</v>
      </c>
      <c r="E14" s="16">
        <v>40630</v>
      </c>
      <c r="F14" s="16">
        <v>40626</v>
      </c>
      <c r="G14" s="16">
        <v>40638</v>
      </c>
      <c r="H14" s="16">
        <v>40617</v>
      </c>
      <c r="I14" s="16">
        <v>40638</v>
      </c>
      <c r="J14" s="16">
        <v>40632</v>
      </c>
      <c r="K14" s="16">
        <v>40639</v>
      </c>
      <c r="L14" s="16">
        <v>40630</v>
      </c>
      <c r="M14" s="16">
        <v>40617</v>
      </c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>K16+1</f>
        <v>12</v>
      </c>
      <c r="M16" s="24">
        <f>L16+1</f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K17">D19+D25</f>
        <v>10000</v>
      </c>
      <c r="E17" s="56">
        <f t="shared" si="1"/>
        <v>0</v>
      </c>
      <c r="F17" s="56">
        <f t="shared" si="1"/>
        <v>8460</v>
      </c>
      <c r="G17" s="56">
        <f t="shared" si="1"/>
        <v>200000</v>
      </c>
      <c r="H17" s="56">
        <f t="shared" si="1"/>
        <v>0</v>
      </c>
      <c r="I17" s="56">
        <f t="shared" si="1"/>
        <v>70000</v>
      </c>
      <c r="J17" s="56">
        <f t="shared" si="1"/>
        <v>70000</v>
      </c>
      <c r="K17" s="56">
        <f t="shared" si="1"/>
        <v>180510</v>
      </c>
      <c r="L17" s="56">
        <f>L19+L25</f>
        <v>500000</v>
      </c>
      <c r="M17" s="56">
        <f>M19+M25</f>
        <v>855000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K19">SUM(D21:D24)</f>
        <v>10000</v>
      </c>
      <c r="E19" s="58">
        <f t="shared" si="2"/>
        <v>0</v>
      </c>
      <c r="F19" s="58">
        <f t="shared" si="2"/>
        <v>8460</v>
      </c>
      <c r="G19" s="58">
        <f t="shared" si="2"/>
        <v>200000</v>
      </c>
      <c r="H19" s="58">
        <f t="shared" si="2"/>
        <v>0</v>
      </c>
      <c r="I19" s="58">
        <f t="shared" si="2"/>
        <v>35000</v>
      </c>
      <c r="J19" s="58">
        <f t="shared" si="2"/>
        <v>70000</v>
      </c>
      <c r="K19" s="58">
        <f t="shared" si="2"/>
        <v>180510</v>
      </c>
      <c r="L19" s="58">
        <f>SUM(L21:L24)</f>
        <v>485000</v>
      </c>
      <c r="M19" s="58">
        <f>SUM(M21:M24)</f>
        <v>470000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10000</v>
      </c>
      <c r="E21" s="60">
        <v>0</v>
      </c>
      <c r="F21" s="60">
        <v>8460</v>
      </c>
      <c r="G21" s="60">
        <v>50000</v>
      </c>
      <c r="H21" s="60">
        <v>0</v>
      </c>
      <c r="I21" s="60">
        <v>35000</v>
      </c>
      <c r="J21" s="60">
        <v>25000</v>
      </c>
      <c r="K21" s="60">
        <v>5510</v>
      </c>
      <c r="L21" s="60">
        <v>50000</v>
      </c>
      <c r="M21" s="60">
        <v>50000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45000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150000</v>
      </c>
      <c r="H24" s="61">
        <v>0</v>
      </c>
      <c r="I24" s="61">
        <v>0</v>
      </c>
      <c r="J24" s="61">
        <v>0</v>
      </c>
      <c r="K24" s="61">
        <v>175000</v>
      </c>
      <c r="L24" s="61">
        <v>435000</v>
      </c>
      <c r="M24" s="61">
        <v>420000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>SUM(D27:D30)</f>
        <v>0</v>
      </c>
      <c r="E25" s="62">
        <v>0</v>
      </c>
      <c r="F25" s="62">
        <f>SUM(F27:F30)</f>
        <v>0</v>
      </c>
      <c r="G25" s="62">
        <f>SUM(G27:G30)</f>
        <v>0</v>
      </c>
      <c r="H25" s="62">
        <f>SUM(H27:H30)</f>
        <v>0</v>
      </c>
      <c r="I25" s="62">
        <f>SUM(I27:I30)</f>
        <v>35000</v>
      </c>
      <c r="J25" s="62">
        <v>0</v>
      </c>
      <c r="K25" s="62">
        <f>SUM(K27:K30)</f>
        <v>0</v>
      </c>
      <c r="L25" s="62">
        <v>15000</v>
      </c>
      <c r="M25" s="62">
        <f>SUM(M27:M30)</f>
        <v>385000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2">
        <f aca="true" t="shared" si="3" ref="F28:G30">SUM(F30:F33)</f>
        <v>0</v>
      </c>
      <c r="G28" s="62">
        <f t="shared" si="3"/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2">
        <f t="shared" si="3"/>
        <v>0</v>
      </c>
      <c r="G29" s="62">
        <f t="shared" si="3"/>
        <v>0</v>
      </c>
      <c r="H29" s="61">
        <v>0</v>
      </c>
      <c r="I29" s="61">
        <v>0</v>
      </c>
      <c r="J29" s="61">
        <v>0</v>
      </c>
      <c r="K29" s="61">
        <v>0</v>
      </c>
      <c r="L29" s="61">
        <v>15000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/>
      <c r="F30" s="62">
        <f t="shared" si="3"/>
        <v>0</v>
      </c>
      <c r="G30" s="62">
        <f t="shared" si="3"/>
        <v>0</v>
      </c>
      <c r="H30" s="61">
        <v>0</v>
      </c>
      <c r="I30" s="61">
        <v>35000</v>
      </c>
      <c r="J30" s="61">
        <v>0</v>
      </c>
      <c r="K30" s="61"/>
      <c r="L30" s="61">
        <v>0</v>
      </c>
      <c r="M30" s="61">
        <v>385000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K31">D33+D34+D39</f>
        <v>6016.89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35000</v>
      </c>
      <c r="J31" s="56">
        <f t="shared" si="4"/>
        <v>0</v>
      </c>
      <c r="K31" s="56">
        <f t="shared" si="4"/>
        <v>0</v>
      </c>
      <c r="L31" s="56">
        <f>L33+L34+L39</f>
        <v>15000</v>
      </c>
      <c r="M31" s="56">
        <f>M33+M34+M39</f>
        <v>420000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K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35000</v>
      </c>
      <c r="J34" s="61">
        <v>0</v>
      </c>
      <c r="K34" s="61">
        <f t="shared" si="5"/>
        <v>0</v>
      </c>
      <c r="L34" s="61">
        <v>15000</v>
      </c>
      <c r="M34" s="61">
        <f>SUM(M36:M38)</f>
        <v>420000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15000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35000</v>
      </c>
      <c r="J37" s="61">
        <v>0</v>
      </c>
      <c r="K37" s="61">
        <v>0</v>
      </c>
      <c r="L37" s="61">
        <v>0</v>
      </c>
      <c r="M37" s="61">
        <v>385000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35000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6016.89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K40">D42+D45+D46+D47+D48+D49+D50+D51</f>
        <v>3983.11</v>
      </c>
      <c r="E40" s="56">
        <f t="shared" si="6"/>
        <v>0</v>
      </c>
      <c r="F40" s="56">
        <f t="shared" si="6"/>
        <v>8460</v>
      </c>
      <c r="G40" s="56">
        <f t="shared" si="6"/>
        <v>182785.8</v>
      </c>
      <c r="H40" s="56">
        <f t="shared" si="6"/>
        <v>0</v>
      </c>
      <c r="I40" s="56">
        <f t="shared" si="6"/>
        <v>29500</v>
      </c>
      <c r="J40" s="56">
        <f t="shared" si="6"/>
        <v>69522</v>
      </c>
      <c r="K40" s="56">
        <f t="shared" si="6"/>
        <v>180510</v>
      </c>
      <c r="L40" s="56">
        <f>L42+L45+L46+L47+L48+L49+L50+L51</f>
        <v>480029.49</v>
      </c>
      <c r="M40" s="56">
        <f>M42+M45+M46+M47+M48+M49+M50+M51</f>
        <v>435000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3983.11</v>
      </c>
      <c r="E42" s="60">
        <f>SUM(E44)</f>
        <v>0</v>
      </c>
      <c r="F42" s="60">
        <f>SUM(F44)</f>
        <v>0</v>
      </c>
      <c r="G42" s="60">
        <f>SUM(G44)</f>
        <v>0</v>
      </c>
      <c r="H42" s="60">
        <v>0</v>
      </c>
      <c r="I42" s="60">
        <v>0</v>
      </c>
      <c r="J42" s="60">
        <v>1000</v>
      </c>
      <c r="K42" s="60">
        <v>1000</v>
      </c>
      <c r="L42" s="60">
        <v>0</v>
      </c>
      <c r="M42" s="60"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61">
        <v>30960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43341.4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8460</v>
      </c>
      <c r="G47" s="61">
        <v>141825.8</v>
      </c>
      <c r="H47" s="61">
        <v>0</v>
      </c>
      <c r="I47" s="61">
        <v>29500</v>
      </c>
      <c r="J47" s="61">
        <v>64522</v>
      </c>
      <c r="K47" s="61">
        <v>126210</v>
      </c>
      <c r="L47" s="61">
        <v>309707.49</v>
      </c>
      <c r="M47" s="61">
        <v>243395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65813.85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61">
        <v>9500</v>
      </c>
      <c r="H50" s="61">
        <v>0</v>
      </c>
      <c r="I50" s="61">
        <v>0</v>
      </c>
      <c r="J50" s="61">
        <v>0</v>
      </c>
      <c r="K50" s="61">
        <v>53000</v>
      </c>
      <c r="L50" s="61">
        <v>140247</v>
      </c>
      <c r="M50" s="61">
        <v>82449.75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>
        <v>0</v>
      </c>
      <c r="G51" s="61">
        <v>500</v>
      </c>
      <c r="H51" s="61">
        <v>0</v>
      </c>
      <c r="I51" s="61">
        <v>0</v>
      </c>
      <c r="J51" s="61">
        <v>4000</v>
      </c>
      <c r="K51" s="61">
        <v>300</v>
      </c>
      <c r="L51" s="61">
        <v>30075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K52">D54</f>
        <v>0</v>
      </c>
      <c r="E52" s="56">
        <f t="shared" si="7"/>
        <v>0</v>
      </c>
      <c r="F52" s="56">
        <f t="shared" si="7"/>
        <v>0</v>
      </c>
      <c r="G52" s="56">
        <f t="shared" si="7"/>
        <v>17214.2</v>
      </c>
      <c r="H52" s="56">
        <f t="shared" si="7"/>
        <v>0</v>
      </c>
      <c r="I52" s="56">
        <f t="shared" si="7"/>
        <v>5500</v>
      </c>
      <c r="J52" s="56">
        <f t="shared" si="7"/>
        <v>478</v>
      </c>
      <c r="K52" s="56">
        <f t="shared" si="7"/>
        <v>0</v>
      </c>
      <c r="L52" s="56">
        <f>L54</f>
        <v>4970.51</v>
      </c>
      <c r="M52" s="56">
        <f>M54</f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60">
        <v>17214.2</v>
      </c>
      <c r="H54" s="60">
        <v>0</v>
      </c>
      <c r="I54" s="60">
        <v>5500</v>
      </c>
      <c r="J54" s="60">
        <v>478</v>
      </c>
      <c r="K54" s="60">
        <v>0</v>
      </c>
      <c r="L54" s="60">
        <v>4970.51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K55">D17-D31-D40-D52</f>
        <v>-4.547473508864641E-13</v>
      </c>
      <c r="E55" s="56">
        <f t="shared" si="8"/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>L17-L31-L40-L52</f>
        <v>9.094947017729282E-12</v>
      </c>
      <c r="M55" s="56">
        <f>M17-M31-M40-M52</f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N12:N15"/>
    <mergeCell ref="B12:B15"/>
    <mergeCell ref="D12:M12"/>
    <mergeCell ref="C12:C13"/>
    <mergeCell ref="A12:A15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selection activeCell="G60" sqref="G60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75390625" style="3" customWidth="1"/>
    <col min="5" max="5" width="8.375" style="3" customWidth="1"/>
    <col min="6" max="6" width="7.75390625" style="3" customWidth="1"/>
    <col min="7" max="7" width="8.625" style="3" customWidth="1"/>
    <col min="8" max="8" width="8.875" style="3" customWidth="1"/>
    <col min="9" max="9" width="11.75390625" style="3" customWidth="1"/>
    <col min="10" max="10" width="9.375" style="3" customWidth="1"/>
    <col min="11" max="11" width="8.75390625" style="3" customWidth="1"/>
    <col min="12" max="12" width="9.625" style="3" customWidth="1"/>
    <col min="13" max="13" width="9.00390625" style="3" customWidth="1"/>
    <col min="14" max="14" width="7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41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v>0</v>
      </c>
      <c r="H19" s="58"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f>SUM(I44)</f>
        <v>0</v>
      </c>
      <c r="J42" s="60">
        <f>SUM(J44)</f>
        <v>0</v>
      </c>
      <c r="K42" s="60">
        <f>SUM(K44)</f>
        <v>0</v>
      </c>
      <c r="L42" s="60">
        <f>SUM(L44)</f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0</v>
      </c>
      <c r="E55" s="56">
        <f t="shared" si="8"/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34" activePane="bottomLeft" state="frozen"/>
      <selection pane="topLeft" activeCell="A1" sqref="A1"/>
      <selection pane="bottomLeft" activeCell="J54" sqref="J54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25390625" style="3" customWidth="1"/>
    <col min="5" max="5" width="9.00390625" style="3" customWidth="1"/>
    <col min="6" max="6" width="8.37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53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f t="shared" si="2"/>
        <v>0</v>
      </c>
      <c r="H19" s="58">
        <f t="shared" si="2"/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/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/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/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/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/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/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/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>SUM(E44)</f>
        <v>0</v>
      </c>
      <c r="F42" s="60">
        <f>SUM(F44)</f>
        <v>0</v>
      </c>
      <c r="G42" s="60">
        <f>SUM(G44)</f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/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/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/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/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/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/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/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/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/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>D17-D31-D40-D52</f>
        <v>0</v>
      </c>
      <c r="E55" s="56">
        <f aca="true" t="shared" si="8" ref="E55:M55">E17-E31-E40-E52</f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125" style="3" customWidth="1"/>
    <col min="5" max="5" width="8.75390625" style="3" customWidth="1"/>
    <col min="6" max="6" width="9.0039062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53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68">
        <f t="shared" si="1"/>
        <v>0</v>
      </c>
      <c r="H17" s="68">
        <f t="shared" si="1"/>
        <v>0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0</v>
      </c>
      <c r="M17" s="68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69"/>
      <c r="H18" s="69"/>
      <c r="I18" s="69"/>
      <c r="J18" s="69"/>
      <c r="K18" s="69"/>
      <c r="L18" s="69"/>
      <c r="M18" s="69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71"/>
      <c r="H20" s="71"/>
      <c r="I20" s="71"/>
      <c r="J20" s="71"/>
      <c r="K20" s="71"/>
      <c r="L20" s="71"/>
      <c r="M20" s="71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74">
        <f t="shared" si="3"/>
        <v>0</v>
      </c>
      <c r="H25" s="74">
        <f t="shared" si="3"/>
        <v>0</v>
      </c>
      <c r="I25" s="74">
        <f t="shared" si="3"/>
        <v>0</v>
      </c>
      <c r="J25" s="74">
        <f t="shared" si="3"/>
        <v>0</v>
      </c>
      <c r="K25" s="74">
        <f t="shared" si="3"/>
        <v>0</v>
      </c>
      <c r="L25" s="74">
        <f t="shared" si="3"/>
        <v>0</v>
      </c>
      <c r="M25" s="74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71"/>
      <c r="H26" s="71"/>
      <c r="I26" s="71"/>
      <c r="J26" s="71"/>
      <c r="K26" s="71"/>
      <c r="L26" s="71"/>
      <c r="M26" s="71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68">
        <f t="shared" si="4"/>
        <v>0</v>
      </c>
      <c r="H31" s="68">
        <f t="shared" si="4"/>
        <v>0</v>
      </c>
      <c r="I31" s="68">
        <f t="shared" si="4"/>
        <v>0</v>
      </c>
      <c r="J31" s="68">
        <f t="shared" si="4"/>
        <v>0</v>
      </c>
      <c r="K31" s="68">
        <f t="shared" si="4"/>
        <v>0</v>
      </c>
      <c r="L31" s="68">
        <f t="shared" si="4"/>
        <v>0</v>
      </c>
      <c r="M31" s="68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71"/>
      <c r="H32" s="71"/>
      <c r="I32" s="71"/>
      <c r="J32" s="71"/>
      <c r="K32" s="71"/>
      <c r="L32" s="71"/>
      <c r="M32" s="71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72"/>
      <c r="H33" s="72"/>
      <c r="I33" s="72"/>
      <c r="J33" s="72"/>
      <c r="K33" s="72"/>
      <c r="L33" s="72"/>
      <c r="M33" s="72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73">
        <f t="shared" si="5"/>
        <v>0</v>
      </c>
      <c r="H34" s="73">
        <f t="shared" si="5"/>
        <v>0</v>
      </c>
      <c r="I34" s="73">
        <f t="shared" si="5"/>
        <v>0</v>
      </c>
      <c r="J34" s="73">
        <f t="shared" si="5"/>
        <v>0</v>
      </c>
      <c r="K34" s="73">
        <f t="shared" si="5"/>
        <v>0</v>
      </c>
      <c r="L34" s="73">
        <f t="shared" si="5"/>
        <v>0</v>
      </c>
      <c r="M34" s="73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71"/>
      <c r="H35" s="71"/>
      <c r="I35" s="71"/>
      <c r="J35" s="71"/>
      <c r="K35" s="71"/>
      <c r="L35" s="71"/>
      <c r="M35" s="71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2300</v>
      </c>
      <c r="E40" s="56">
        <f t="shared" si="6"/>
        <v>5800</v>
      </c>
      <c r="F40" s="56">
        <f t="shared" si="6"/>
        <v>3675.92</v>
      </c>
      <c r="G40" s="68">
        <f t="shared" si="6"/>
        <v>0</v>
      </c>
      <c r="H40" s="68">
        <f t="shared" si="6"/>
        <v>0</v>
      </c>
      <c r="I40" s="68">
        <f t="shared" si="6"/>
        <v>0</v>
      </c>
      <c r="J40" s="68">
        <f t="shared" si="6"/>
        <v>0</v>
      </c>
      <c r="K40" s="68">
        <f t="shared" si="6"/>
        <v>0</v>
      </c>
      <c r="L40" s="68">
        <f t="shared" si="6"/>
        <v>0</v>
      </c>
      <c r="M40" s="68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71"/>
      <c r="H41" s="71"/>
      <c r="I41" s="71"/>
      <c r="J41" s="71"/>
      <c r="K41" s="71"/>
      <c r="L41" s="71"/>
      <c r="M41" s="71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2300</v>
      </c>
      <c r="E42" s="60">
        <v>2800</v>
      </c>
      <c r="F42" s="60">
        <v>3675.92</v>
      </c>
      <c r="G42" s="72">
        <f>SUM(G44)</f>
        <v>0</v>
      </c>
      <c r="H42" s="72"/>
      <c r="I42" s="72"/>
      <c r="J42" s="72"/>
      <c r="K42" s="72"/>
      <c r="L42" s="72"/>
      <c r="M42" s="72"/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71"/>
      <c r="H43" s="71"/>
      <c r="I43" s="71"/>
      <c r="J43" s="71"/>
      <c r="K43" s="71"/>
      <c r="L43" s="71"/>
      <c r="M43" s="71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73">
        <v>0</v>
      </c>
      <c r="H50" s="73">
        <v>0</v>
      </c>
      <c r="I50" s="73">
        <v>0</v>
      </c>
      <c r="J50" s="73"/>
      <c r="K50" s="73">
        <v>0</v>
      </c>
      <c r="L50" s="73">
        <v>0</v>
      </c>
      <c r="M50" s="73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3000</v>
      </c>
      <c r="F51" s="61">
        <v>0</v>
      </c>
      <c r="G51" s="73">
        <v>0</v>
      </c>
      <c r="H51" s="73">
        <v>0</v>
      </c>
      <c r="I51" s="73"/>
      <c r="J51" s="73"/>
      <c r="K51" s="73"/>
      <c r="L51" s="73"/>
      <c r="M51" s="73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68">
        <f t="shared" si="7"/>
        <v>0</v>
      </c>
      <c r="H52" s="68">
        <f t="shared" si="7"/>
        <v>0</v>
      </c>
      <c r="I52" s="68">
        <f t="shared" si="7"/>
        <v>0</v>
      </c>
      <c r="J52" s="68">
        <f t="shared" si="7"/>
        <v>0</v>
      </c>
      <c r="K52" s="68">
        <f t="shared" si="7"/>
        <v>0</v>
      </c>
      <c r="L52" s="68">
        <f t="shared" si="7"/>
        <v>0</v>
      </c>
      <c r="M52" s="68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71"/>
      <c r="H53" s="71"/>
      <c r="I53" s="71"/>
      <c r="J53" s="71"/>
      <c r="K53" s="71"/>
      <c r="L53" s="71"/>
      <c r="M53" s="71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-2300</v>
      </c>
      <c r="E55" s="56">
        <f t="shared" si="8"/>
        <v>-5800</v>
      </c>
      <c r="F55" s="56">
        <f t="shared" si="8"/>
        <v>-3675.92</v>
      </c>
      <c r="G55" s="68">
        <f t="shared" si="8"/>
        <v>0</v>
      </c>
      <c r="H55" s="68">
        <f t="shared" si="8"/>
        <v>0</v>
      </c>
      <c r="I55" s="68">
        <f t="shared" si="8"/>
        <v>0</v>
      </c>
      <c r="J55" s="68">
        <f t="shared" si="8"/>
        <v>0</v>
      </c>
      <c r="K55" s="68">
        <f t="shared" si="8"/>
        <v>0</v>
      </c>
      <c r="L55" s="68">
        <f t="shared" si="8"/>
        <v>0</v>
      </c>
      <c r="M55" s="68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Мельшина Лариса</cp:lastModifiedBy>
  <cp:lastPrinted>2011-04-13T04:48:37Z</cp:lastPrinted>
  <dcterms:created xsi:type="dcterms:W3CDTF">2005-02-22T15:31:57Z</dcterms:created>
  <dcterms:modified xsi:type="dcterms:W3CDTF">2011-04-13T04:49:54Z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