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8805" windowHeight="4155" tabRatio="518"/>
  </bookViews>
  <sheets>
    <sheet name="на 01.08.2017" sheetId="1" r:id="rId1"/>
  </sheets>
  <definedNames>
    <definedName name="_xlnm._FilterDatabase" localSheetId="0" hidden="1">'на 01.08.2017'!$A$7:$L$392</definedName>
    <definedName name="Z_0005951B_56A8_4F75_9731_3C8A24CD1AB5_.wvu.FilterData" localSheetId="0" hidden="1">'на 01.08.2017'!$A$7:$L$392</definedName>
    <definedName name="Z_0217F586_7BE2_4803_B88F_1646729DF76E_.wvu.FilterData" localSheetId="0" hidden="1">'на 01.08.2017'!$A$7:$L$392</definedName>
    <definedName name="Z_02D2F435_66DA_468E_987B_F2AECDDD4E3B_.wvu.FilterData" localSheetId="0" hidden="1">'на 01.08.2017'!$A$7:$L$392</definedName>
    <definedName name="Z_040F7A53_882C_426B_A971_3BA4E7F819F6_.wvu.FilterData" localSheetId="0" hidden="1">'на 01.08.2017'!$A$7:$H$134</definedName>
    <definedName name="Z_056CFCF2_1D67_47C0_BE8C_D1F7ABB1120B_.wvu.FilterData" localSheetId="0" hidden="1">'на 01.08.2017'!$A$7:$L$392</definedName>
    <definedName name="Z_05716ABD_418C_4DA4_AC8A_C2D9BFCD057A_.wvu.FilterData" localSheetId="0" hidden="1">'на 01.08.2017'!$A$7:$L$392</definedName>
    <definedName name="Z_05C1E2BB_B583_44DD_A8AC_FBF87A053735_.wvu.FilterData" localSheetId="0" hidden="1">'на 01.08.2017'!$A$7:$H$134</definedName>
    <definedName name="Z_05C9DD0B_EBEE_40E7_A642_8B2CDCC810BA_.wvu.FilterData" localSheetId="0" hidden="1">'на 01.08.2017'!$A$7:$H$134</definedName>
    <definedName name="Z_0623BA59_06E0_47C4_A9E0_EFF8949456C2_.wvu.FilterData" localSheetId="0" hidden="1">'на 01.08.2017'!$A$7:$H$134</definedName>
    <definedName name="Z_0644E522_2545_474C_824A_2ED6C2798897_.wvu.FilterData" localSheetId="0" hidden="1">'на 01.08.2017'!$A$7:$L$392</definedName>
    <definedName name="Z_071188D9_4773_41E2_8227_482316F94E22_.wvu.FilterData" localSheetId="0" hidden="1">'на 01.08.2017'!$A$7:$L$392</definedName>
    <definedName name="Z_076157D9_97A7_4D47_8780_D3B408E54324_.wvu.FilterData" localSheetId="0" hidden="1">'на 01.08.2017'!$A$7:$L$392</definedName>
    <definedName name="Z_079216EF_F396_45DE_93AA_DF26C49F532F_.wvu.FilterData" localSheetId="0" hidden="1">'на 01.08.2017'!$A$7:$H$134</definedName>
    <definedName name="Z_0796BB39_B763_4CFE_9C89_197614BDD8D2_.wvu.FilterData" localSheetId="0" hidden="1">'на 01.08.2017'!$A$7:$L$392</definedName>
    <definedName name="Z_081D092E_BCFD_434D_99DD_F262EBF81A7D_.wvu.FilterData" localSheetId="0" hidden="1">'на 01.08.2017'!$A$7:$H$134</definedName>
    <definedName name="Z_081D1E71_FAB1_490F_8347_4363E467A6B8_.wvu.FilterData" localSheetId="0" hidden="1">'на 01.08.2017'!$A$7:$L$392</definedName>
    <definedName name="Z_09665491_2447_4ACE_847B_4452B60F2DF2_.wvu.FilterData" localSheetId="0" hidden="1">'на 01.08.2017'!$A$7:$L$392</definedName>
    <definedName name="Z_09EDEF91_2CA5_4F56_B67B_9D290C461670_.wvu.FilterData" localSheetId="0" hidden="1">'на 01.08.2017'!$A$7:$H$134</definedName>
    <definedName name="Z_09F9F792_37D5_476B_BEEE_67E9106F48F0_.wvu.FilterData" localSheetId="0" hidden="1">'на 01.08.2017'!$A$7:$L$392</definedName>
    <definedName name="Z_0A10B2C2_8811_4514_A02D_EDC7436B6D07_.wvu.FilterData" localSheetId="0" hidden="1">'на 01.08.2017'!$A$7:$L$392</definedName>
    <definedName name="Z_0AC3FA68_E0C8_4657_AD81_AF6345EA501C_.wvu.FilterData" localSheetId="0" hidden="1">'на 01.08.2017'!$A$7:$H$134</definedName>
    <definedName name="Z_0B579593_C56D_4394_91C1_F024BBE56EB1_.wvu.FilterData" localSheetId="0" hidden="1">'на 01.08.2017'!$A$7:$H$134</definedName>
    <definedName name="Z_0BC55D76_817D_4871_ADFD_780685E85798_.wvu.FilterData" localSheetId="0" hidden="1">'на 01.08.2017'!$A$7:$L$392</definedName>
    <definedName name="Z_0C6B39CB_8BE2_4437_B7EF_2B863FB64A7A_.wvu.FilterData" localSheetId="0" hidden="1">'на 01.08.2017'!$A$7:$H$134</definedName>
    <definedName name="Z_0C80C604_218C_428E_8C68_64D1AFDB22E0_.wvu.FilterData" localSheetId="0" hidden="1">'на 01.08.2017'!$A$7:$L$392</definedName>
    <definedName name="Z_0C81132D_0EFB_424B_A2C0_D694846C9416_.wvu.FilterData" localSheetId="0" hidden="1">'на 01.08.2017'!$A$7:$L$392</definedName>
    <definedName name="Z_0C8C20D3_1DCE_4FE1_95B1_F35D8D398254_.wvu.FilterData" localSheetId="0" hidden="1">'на 01.08.2017'!$A$7:$H$134</definedName>
    <definedName name="Z_0CC9441C_88E9_46D0_951D_A49C84EDA8CE_.wvu.FilterData" localSheetId="0" hidden="1">'на 01.08.2017'!$A$7:$L$392</definedName>
    <definedName name="Z_0CCCFAED_79CE_4449_BC23_D60C794B65C2_.wvu.FilterData" localSheetId="0" hidden="1">'на 01.08.2017'!$A$7:$L$392</definedName>
    <definedName name="Z_0CCCFAED_79CE_4449_BC23_D60C794B65C2_.wvu.PrintArea" localSheetId="0" hidden="1">'на 01.08.2017'!$A$1:$L$190</definedName>
    <definedName name="Z_0CCCFAED_79CE_4449_BC23_D60C794B65C2_.wvu.PrintTitles" localSheetId="0" hidden="1">'на 01.08.2017'!$5:$8</definedName>
    <definedName name="Z_0CF3E93E_60F6_45C8_AD33_C2CE08831546_.wvu.FilterData" localSheetId="0" hidden="1">'на 01.08.2017'!$A$7:$H$134</definedName>
    <definedName name="Z_0D69C398_7947_4D78_B1FE_A2A25AB79E10_.wvu.FilterData" localSheetId="0" hidden="1">'на 01.08.2017'!$A$7:$L$392</definedName>
    <definedName name="Z_0D7F5190_D20E_42FD_AD77_53CB309C7272_.wvu.FilterData" localSheetId="0" hidden="1">'на 01.08.2017'!$A$7:$H$134</definedName>
    <definedName name="Z_0E67843B_6B59_48DA_8F29_8BAD133298E1_.wvu.FilterData" localSheetId="0" hidden="1">'на 01.08.2017'!$A$7:$L$392</definedName>
    <definedName name="Z_0E6786D8_AC3A_48D5_9AD7_4E7485DB6D9C_.wvu.FilterData" localSheetId="0" hidden="1">'на 01.08.2017'!$A$7:$H$134</definedName>
    <definedName name="Z_105D23B5_3830_4B2C_A4D4_FBFBD3BEFB9C_.wvu.FilterData" localSheetId="0" hidden="1">'на 01.08.2017'!$A$7:$H$134</definedName>
    <definedName name="Z_113A0779_204C_451B_8401_73E507046130_.wvu.FilterData" localSheetId="0" hidden="1">'на 01.08.2017'!$A$7:$L$392</definedName>
    <definedName name="Z_11EBBD1F_0821_4763_A781_80F95B559C64_.wvu.FilterData" localSheetId="0" hidden="1">'на 01.08.2017'!$A$7:$L$392</definedName>
    <definedName name="Z_12397037_6208_4B36_BC95_11438284A9DE_.wvu.FilterData" localSheetId="0" hidden="1">'на 01.08.2017'!$A$7:$H$134</definedName>
    <definedName name="Z_130C16AD_E930_4810_BDF0_A6DD3A87B8D5_.wvu.FilterData" localSheetId="0" hidden="1">'на 01.08.2017'!$A$7:$L$392</definedName>
    <definedName name="Z_1315266B_953C_4E7F_B538_74B6DF400647_.wvu.FilterData" localSheetId="0" hidden="1">'на 01.08.2017'!$A$7:$H$134</definedName>
    <definedName name="Z_132984D2_035C_4C6F_8087_28C1188A76E6_.wvu.FilterData" localSheetId="0" hidden="1">'на 01.08.2017'!$A$7:$L$392</definedName>
    <definedName name="Z_13E7ADA2_058C_4412_9AEA_31547694DD5C_.wvu.FilterData" localSheetId="0" hidden="1">'на 01.08.2017'!$A$7:$H$134</definedName>
    <definedName name="Z_1474826F_81A7_45CE_9E32_539008BC6006_.wvu.FilterData" localSheetId="0" hidden="1">'на 01.08.2017'!$A$7:$L$392</definedName>
    <definedName name="Z_1539101F_31E9_4994_A34D_436B2BB1B73C_.wvu.FilterData" localSheetId="0" hidden="1">'на 01.08.2017'!$A$7:$L$392</definedName>
    <definedName name="Z_158130B9_9537_4E7D_AC4C_ED389C9B13A6_.wvu.FilterData" localSheetId="0" hidden="1">'на 01.08.2017'!$A$7:$L$392</definedName>
    <definedName name="Z_15AF9AFF_36E4_41C3_A9EA_A83C0A87FA00_.wvu.FilterData" localSheetId="0" hidden="1">'на 01.08.2017'!$A$7:$L$392</definedName>
    <definedName name="Z_16533C21_4A9A_450C_8A94_553B88C3A9CF_.wvu.FilterData" localSheetId="0" hidden="1">'на 01.08.2017'!$A$7:$H$134</definedName>
    <definedName name="Z_1682CF4C_6BE2_4E45_A613_382D117E51BF_.wvu.FilterData" localSheetId="0" hidden="1">'на 01.08.2017'!$A$7:$L$392</definedName>
    <definedName name="Z_168FD5D4_D13B_47B9_8E56_61C627E3620F_.wvu.FilterData" localSheetId="0" hidden="1">'на 01.08.2017'!$A$7:$H$134</definedName>
    <definedName name="Z_169B516E_654F_469D_A8A0_69AB59FA498D_.wvu.FilterData" localSheetId="0" hidden="1">'на 01.08.2017'!$A$7:$L$392</definedName>
    <definedName name="Z_176FBEC7_B2AF_4702_A894_382F81F9ECF6_.wvu.FilterData" localSheetId="0" hidden="1">'на 01.08.2017'!$A$7:$H$134</definedName>
    <definedName name="Z_17AC66D0_E8BD_44BA_92AB_131AEC3E5A62_.wvu.FilterData" localSheetId="0" hidden="1">'на 01.08.2017'!$A$7:$L$392</definedName>
    <definedName name="Z_17AEC02B_67B1_483A_97D2_C1C6DFD21518_.wvu.FilterData" localSheetId="0" hidden="1">'на 01.08.2017'!$A$7:$L$392</definedName>
    <definedName name="Z_1902C2E4_C521_44EB_B934_0EBD6E871DD8_.wvu.FilterData" localSheetId="0" hidden="1">'на 01.08.2017'!$A$7:$L$392</definedName>
    <definedName name="Z_191D2631_8F19_4FC0_96A1_F397D331A068_.wvu.FilterData" localSheetId="0" hidden="1">'на 01.08.2017'!$A$7:$L$392</definedName>
    <definedName name="Z_19510E6E_7565_4AC2_BCB4_A345501456B6_.wvu.FilterData" localSheetId="0" hidden="1">'на 01.08.2017'!$A$7:$H$134</definedName>
    <definedName name="Z_19E5B318_3123_4687_A10B_72F3BDA9A599_.wvu.FilterData" localSheetId="0" hidden="1">'на 01.08.2017'!$A$7:$L$392</definedName>
    <definedName name="Z_1ADD4354_436F_41C7_AFD6_B73FA2D9BC20_.wvu.FilterData" localSheetId="0" hidden="1">'на 01.08.2017'!$A$7:$L$392</definedName>
    <definedName name="Z_1B413C41_F5DB_4793_803B_D278F6A0BE2C_.wvu.FilterData" localSheetId="0" hidden="1">'на 01.08.2017'!$A$7:$L$392</definedName>
    <definedName name="Z_1B943BCB_9609_428B_963E_E25F01748D7C_.wvu.FilterData" localSheetId="0" hidden="1">'на 01.08.2017'!$A$7:$L$392</definedName>
    <definedName name="Z_1BA0A829_1467_4894_A294_9BFD1EA8F94D_.wvu.FilterData" localSheetId="0" hidden="1">'на 01.08.2017'!$A$7:$L$392</definedName>
    <definedName name="Z_1C384A54_E3F0_4C1E_862E_6CD9154B364F_.wvu.FilterData" localSheetId="0" hidden="1">'на 01.08.2017'!$A$7:$L$392</definedName>
    <definedName name="Z_1C3DF549_BEC3_47F7_8F0B_A96D42597ECF_.wvu.FilterData" localSheetId="0" hidden="1">'на 01.08.2017'!$A$7:$H$134</definedName>
    <definedName name="Z_1C681B2A_8932_44D9_BF50_EA5DBCC10436_.wvu.FilterData" localSheetId="0" hidden="1">'на 01.08.2017'!$A$7:$H$134</definedName>
    <definedName name="Z_1CB5C523_AFA5_43A8_9C28_9F12CFE5BE65_.wvu.FilterData" localSheetId="0" hidden="1">'на 01.08.2017'!$A$7:$L$392</definedName>
    <definedName name="Z_1CEF9102_6C60_416B_8820_19DA6CA2FF8F_.wvu.FilterData" localSheetId="0" hidden="1">'на 01.08.2017'!$A$7:$L$392</definedName>
    <definedName name="Z_1D2C2901_70D8_494F_B885_AA5F7F9A1D2E_.wvu.FilterData" localSheetId="0" hidden="1">'на 01.08.2017'!$A$7:$L$392</definedName>
    <definedName name="Z_1F274A4D_4DCC_44CA_A1BD_90B7EE180486_.wvu.FilterData" localSheetId="0" hidden="1">'на 01.08.2017'!$A$7:$H$134</definedName>
    <definedName name="Z_1F6B5B08_FAE9_43CF_A27B_EE7ACD6D4DF6_.wvu.FilterData" localSheetId="0" hidden="1">'на 01.08.2017'!$A$7:$L$392</definedName>
    <definedName name="Z_1F885BC0_FA2D_45E9_BC66_C7BA68F6529B_.wvu.FilterData" localSheetId="0" hidden="1">'на 01.08.2017'!$A$7:$L$392</definedName>
    <definedName name="Z_1FF678B1_7F2B_4362_81E7_D3C79ED64B95_.wvu.FilterData" localSheetId="0" hidden="1">'на 01.08.2017'!$A$7:$H$134</definedName>
    <definedName name="Z_216AEA56_C079_4104_83C7_B22F3C2C4895_.wvu.FilterData" localSheetId="0" hidden="1">'на 01.08.2017'!$A$7:$H$134</definedName>
    <definedName name="Z_2181C7D4_AA52_40AC_A808_5D532F9A4DB9_.wvu.FilterData" localSheetId="0" hidden="1">'на 01.08.2017'!$A$7:$H$134</definedName>
    <definedName name="Z_222CB208_6EE7_4ACF_9056_A80606B8DEAE_.wvu.FilterData" localSheetId="0" hidden="1">'на 01.08.2017'!$A$7:$L$392</definedName>
    <definedName name="Z_22A3361C_6866_4206_B8FA_E848438D95B8_.wvu.FilterData" localSheetId="0" hidden="1">'на 01.08.2017'!$A$7:$H$134</definedName>
    <definedName name="Z_23D71F5A_A534_4F07_942A_44ED3D76C570_.wvu.FilterData" localSheetId="0" hidden="1">'на 01.08.2017'!$A$7:$L$392</definedName>
    <definedName name="Z_246D425F_E7DE_4F74_93E1_1CA6487BB7AF_.wvu.FilterData" localSheetId="0" hidden="1">'на 01.08.2017'!$A$7:$L$392</definedName>
    <definedName name="Z_24860D1B_9CB0_4DBB_9F9A_A7B23A9FBD9E_.wvu.FilterData" localSheetId="0" hidden="1">'на 01.08.2017'!$A$7:$L$392</definedName>
    <definedName name="Z_24D1D1DF_90B3_41D1_82E1_05DE887CC58D_.wvu.FilterData" localSheetId="0" hidden="1">'на 01.08.2017'!$A$7:$H$134</definedName>
    <definedName name="Z_24E5C1BC_322C_4FEF_B964_F0DCC04482C1_.wvu.Cols" localSheetId="0" hidden="1">'на 01.08.2017'!#REF!,'на 01.08.2017'!#REF!</definedName>
    <definedName name="Z_24E5C1BC_322C_4FEF_B964_F0DCC04482C1_.wvu.FilterData" localSheetId="0" hidden="1">'на 01.08.2017'!$A$7:$H$134</definedName>
    <definedName name="Z_24E5C1BC_322C_4FEF_B964_F0DCC04482C1_.wvu.Rows" localSheetId="0" hidden="1">'на 01.08.2017'!#REF!</definedName>
    <definedName name="Z_25DD804F_4FCB_49C0_B290_F226E6C8FC4D_.wvu.FilterData" localSheetId="0" hidden="1">'на 01.08.2017'!$A$7:$L$392</definedName>
    <definedName name="Z_2647282E_5B25_4148_AAD9_72AB0A3F24C4_.wvu.FilterData" localSheetId="0" hidden="1">'на 01.08.2017'!$A$3:$M$190</definedName>
    <definedName name="Z_26E7CD7D_71FD_4075_B268_E6444384CE7D_.wvu.FilterData" localSheetId="0" hidden="1">'на 01.08.2017'!$A$7:$H$134</definedName>
    <definedName name="Z_2751B79E_F60F_449F_9B1A_ED01F0EE4A3F_.wvu.FilterData" localSheetId="0" hidden="1">'на 01.08.2017'!$A$7:$L$392</definedName>
    <definedName name="Z_28008BE5_0693_468D_890E_2AE562EDDFCA_.wvu.FilterData" localSheetId="0" hidden="1">'на 01.08.2017'!$A$7:$H$134</definedName>
    <definedName name="Z_282F013D_E5B1_4C17_8727_7949891CEFC8_.wvu.FilterData" localSheetId="0" hidden="1">'на 01.08.2017'!$A$7:$L$392</definedName>
    <definedName name="Z_2932A736_9A81_4C2B_931E_457899534006_.wvu.FilterData" localSheetId="0" hidden="1">'на 01.08.2017'!$A$7:$L$392</definedName>
    <definedName name="Z_29A3F31E_AA0E_4520_83F3_6EDE69E47FB4_.wvu.FilterData" localSheetId="0" hidden="1">'на 01.08.2017'!$A$7:$L$392</definedName>
    <definedName name="Z_2A075779_EE89_4995_9517_DAD5135FF513_.wvu.FilterData" localSheetId="0" hidden="1">'на 01.08.2017'!$A$7:$L$392</definedName>
    <definedName name="Z_2B4EF399_1F78_4650_9196_70339D27DB54_.wvu.FilterData" localSheetId="0" hidden="1">'на 01.08.2017'!$A$7:$L$392</definedName>
    <definedName name="Z_2B67E997_66AF_4883_9EE5_9876648FDDE9_.wvu.FilterData" localSheetId="0" hidden="1">'на 01.08.2017'!$A$7:$L$392</definedName>
    <definedName name="Z_2C029299_5EEC_4151_A9E2_241D31E08692_.wvu.FilterData" localSheetId="0" hidden="1">'на 01.08.2017'!$A$7:$L$392</definedName>
    <definedName name="Z_2C43A648_766E_499E_95B2_EA6F7EA791D4_.wvu.FilterData" localSheetId="0" hidden="1">'на 01.08.2017'!$A$7:$L$392</definedName>
    <definedName name="Z_2C47EAD7_6B0B_40AB_9599_0BF3302E35F1_.wvu.FilterData" localSheetId="0" hidden="1">'на 01.08.2017'!$A$7:$H$134</definedName>
    <definedName name="Z_2CD18B03_71F5_4B8A_8C6C_592F5A66335B_.wvu.FilterData" localSheetId="0" hidden="1">'на 01.08.2017'!$A$7:$L$392</definedName>
    <definedName name="Z_2D011736_53B8_48A8_8C2E_71DD995F6546_.wvu.FilterData" localSheetId="0" hidden="1">'на 01.08.2017'!$A$7:$L$392</definedName>
    <definedName name="Z_2D540280_F40F_4530_A32A_1FF2E78E7147_.wvu.FilterData" localSheetId="0" hidden="1">'на 01.08.2017'!$A$7:$L$392</definedName>
    <definedName name="Z_2D918A37_6905_4BEF_BC3A_DA45E968DAC3_.wvu.FilterData" localSheetId="0" hidden="1">'на 01.08.2017'!$A$7:$H$134</definedName>
    <definedName name="Z_2DF88C31_E5A0_4DFE_877D_5A31D3992603_.wvu.Rows" localSheetId="0" hidden="1">'на 01.08.2017'!#REF!,'на 01.08.2017'!#REF!,'на 01.08.2017'!#REF!,'на 01.08.2017'!#REF!,'на 01.08.2017'!#REF!,'на 01.08.2017'!#REF!,'на 01.08.2017'!#REF!,'на 01.08.2017'!#REF!,'на 01.08.2017'!#REF!,'на 01.08.2017'!#REF!,'на 01.08.2017'!#REF!</definedName>
    <definedName name="Z_2F3BAFC5_8792_4BC0_833F_5CB9ACB14A14_.wvu.FilterData" localSheetId="0" hidden="1">'на 01.08.2017'!$A$7:$H$134</definedName>
    <definedName name="Z_2F7AC811_CA37_46E3_866E_6E10DF43054A_.wvu.FilterData" localSheetId="0" hidden="1">'на 01.08.2017'!$A$7:$L$392</definedName>
    <definedName name="Z_300D3722_BC5B_4EFC_A306_CB3461E96075_.wvu.FilterData" localSheetId="0" hidden="1">'на 01.08.2017'!$A$7:$L$392</definedName>
    <definedName name="Z_308AF0B3_EE19_4841_BBC0_915C9A7203E9_.wvu.FilterData" localSheetId="0" hidden="1">'на 01.08.2017'!$A$7:$L$392</definedName>
    <definedName name="Z_30F94082_E7C8_4DE7_AE26_19B3A4317363_.wvu.FilterData" localSheetId="0" hidden="1">'на 01.08.2017'!$A$7:$L$392</definedName>
    <definedName name="Z_315B3829_E75D_48BB_A407_88A96C0D6A4B_.wvu.FilterData" localSheetId="0" hidden="1">'на 01.08.2017'!$A$7:$L$392</definedName>
    <definedName name="Z_316B9C14_7546_49E5_A384_4190EC7682DE_.wvu.FilterData" localSheetId="0" hidden="1">'на 01.08.2017'!$A$7:$L$392</definedName>
    <definedName name="Z_31985263_3556_4B71_A26F_62706F49B320_.wvu.FilterData" localSheetId="0" hidden="1">'на 01.08.2017'!$A$7:$H$134</definedName>
    <definedName name="Z_31C5283F_7633_4B8A_ADD5_7EB245AE899F_.wvu.FilterData" localSheetId="0" hidden="1">'на 01.08.2017'!$A$7:$L$392</definedName>
    <definedName name="Z_31EABA3C_DD8D_46BF_85B1_09527EF8E816_.wvu.FilterData" localSheetId="0" hidden="1">'на 01.08.2017'!$A$7:$H$134</definedName>
    <definedName name="Z_328B1FBD_B9E0_4F8C_AA1F_438ED0F19823_.wvu.FilterData" localSheetId="0" hidden="1">'на 01.08.2017'!$A$7:$L$392</definedName>
    <definedName name="Z_33081AFE_875F_4448_8DBB_C2288E582829_.wvu.FilterData" localSheetId="0" hidden="1">'на 01.08.2017'!$A$7:$L$392</definedName>
    <definedName name="Z_34587A22_A707_48EC_A6D8_8CA0D443CB5A_.wvu.FilterData" localSheetId="0" hidden="1">'на 01.08.2017'!$A$7:$L$392</definedName>
    <definedName name="Z_34E97F8E_B808_4C29_AFA8_24160BA8B576_.wvu.FilterData" localSheetId="0" hidden="1">'на 01.08.2017'!$A$7:$H$134</definedName>
    <definedName name="Z_354643EC_374D_4252_A3BA_624B9338CCF6_.wvu.FilterData" localSheetId="0" hidden="1">'на 01.08.2017'!$A$7:$L$392</definedName>
    <definedName name="Z_356902C5_CBA1_407E_849C_39B6CAAFCD34_.wvu.FilterData" localSheetId="0" hidden="1">'на 01.08.2017'!$A$7:$L$392</definedName>
    <definedName name="Z_3597F15D_13FB_47E4_B2D7_0713796F1B32_.wvu.FilterData" localSheetId="0" hidden="1">'на 01.08.2017'!$A$7:$H$134</definedName>
    <definedName name="Z_36279478_DEDD_46A7_8B6D_9500CB65A35C_.wvu.FilterData" localSheetId="0" hidden="1">'на 01.08.2017'!$A$7:$H$134</definedName>
    <definedName name="Z_36282042_958F_4D98_9515_9E9271F26AA2_.wvu.FilterData" localSheetId="0" hidden="1">'на 01.08.2017'!$A$7:$H$134</definedName>
    <definedName name="Z_36AEB3FF_FCBC_4E21_8EFE_F20781816ED3_.wvu.FilterData" localSheetId="0" hidden="1">'на 01.08.2017'!$A$7:$H$134</definedName>
    <definedName name="Z_371CA4AD_891B_4B1D_9403_45AB26546607_.wvu.FilterData" localSheetId="0" hidden="1">'на 01.08.2017'!$A$7:$L$392</definedName>
    <definedName name="Z_37F8CE32_8CE8_4D95_9C0E_63112E6EFFE9_.wvu.Cols" localSheetId="0" hidden="1">'на 01.08.2017'!#REF!</definedName>
    <definedName name="Z_37F8CE32_8CE8_4D95_9C0E_63112E6EFFE9_.wvu.FilterData" localSheetId="0" hidden="1">'на 01.08.2017'!$A$7:$H$134</definedName>
    <definedName name="Z_37F8CE32_8CE8_4D95_9C0E_63112E6EFFE9_.wvu.PrintArea" localSheetId="0" hidden="1">'на 01.08.2017'!$A$1:$L$134</definedName>
    <definedName name="Z_37F8CE32_8CE8_4D95_9C0E_63112E6EFFE9_.wvu.PrintTitles" localSheetId="0" hidden="1">'на 01.08.2017'!$5:$8</definedName>
    <definedName name="Z_37F8CE32_8CE8_4D95_9C0E_63112E6EFFE9_.wvu.Rows" localSheetId="0" hidden="1">'на 01.08.2017'!#REF!,'на 01.08.2017'!#REF!,'на 01.08.2017'!#REF!,'на 01.08.2017'!#REF!,'на 01.08.2017'!#REF!,'на 01.08.2017'!#REF!,'на 01.08.2017'!#REF!,'на 01.08.2017'!#REF!,'на 01.08.2017'!#REF!,'на 01.08.2017'!#REF!,'на 01.08.2017'!#REF!,'на 01.08.2017'!#REF!,'на 01.08.2017'!#REF!,'на 01.08.2017'!#REF!,'на 01.08.2017'!#REF!,'на 01.08.2017'!#REF!,'на 01.08.2017'!#REF!</definedName>
    <definedName name="Z_386EE007_6994_4AA6_8824_D461BF01F1EA_.wvu.FilterData" localSheetId="0" hidden="1">'на 01.08.2017'!$A$7:$L$392</definedName>
    <definedName name="Z_39897EE2_53F6_432A_9A7F_7DBB2FBB08E4_.wvu.FilterData" localSheetId="0" hidden="1">'на 01.08.2017'!$A$7:$L$392</definedName>
    <definedName name="Z_3A08D49D_7322_4FD5_90D4_F8436B9BCFE3_.wvu.FilterData" localSheetId="0" hidden="1">'на 01.08.2017'!$A$7:$L$392</definedName>
    <definedName name="Z_3A152827_EFCD_4FCD_A4F0_81C604FF3F88_.wvu.FilterData" localSheetId="0" hidden="1">'на 01.08.2017'!$A$7:$L$392</definedName>
    <definedName name="Z_3A3DB971_386F_40FA_8DD4_4A74AFE3B4C9_.wvu.FilterData" localSheetId="0" hidden="1">'на 01.08.2017'!$A$7:$L$392</definedName>
    <definedName name="Z_3AAEA08B_779A_471D_BFA0_0D98BF9A4FAD_.wvu.FilterData" localSheetId="0" hidden="1">'на 01.08.2017'!$A$7:$H$134</definedName>
    <definedName name="Z_3C664174_3E98_4762_A560_3810A313981F_.wvu.FilterData" localSheetId="0" hidden="1">'на 01.08.2017'!$A$7:$L$392</definedName>
    <definedName name="Z_3C9F72CF_10C2_48CF_BBB6_A2B9A1393F37_.wvu.FilterData" localSheetId="0" hidden="1">'на 01.08.2017'!$A$7:$H$134</definedName>
    <definedName name="Z_3CBCA6B7_5D7C_44A4_844A_26E2A61FDE86_.wvu.FilterData" localSheetId="0" hidden="1">'на 01.08.2017'!$A$7:$L$392</definedName>
    <definedName name="Z_3D1280C8_646B_4BB2_862F_8A8207220C6A_.wvu.FilterData" localSheetId="0" hidden="1">'на 01.08.2017'!$A$7:$H$134</definedName>
    <definedName name="Z_3D4245D9_9AB3_43FE_97D0_205A6EA7E6E4_.wvu.FilterData" localSheetId="0" hidden="1">'на 01.08.2017'!$A$7:$L$392</definedName>
    <definedName name="Z_3D5A28D4_CB7B_405C_9FFF_EB22C14AB77F_.wvu.FilterData" localSheetId="0" hidden="1">'на 01.08.2017'!$A$7:$L$392</definedName>
    <definedName name="Z_3D6E136A_63AE_4912_A965_BD438229D989_.wvu.FilterData" localSheetId="0" hidden="1">'на 01.08.2017'!$A$7:$L$392</definedName>
    <definedName name="Z_3DB4F6FC_CE58_4083_A6ED_88DCB901BB99_.wvu.FilterData" localSheetId="0" hidden="1">'на 01.08.2017'!$A$7:$H$134</definedName>
    <definedName name="Z_3E14FD86_95B1_4D0E_A8F6_A4FFDE0E3FF0_.wvu.FilterData" localSheetId="0" hidden="1">'на 01.08.2017'!$A$7:$L$392</definedName>
    <definedName name="Z_3E7BBA27_FCB5_4D66_864C_8656009B9E88_.wvu.FilterData" localSheetId="0" hidden="1">'на 01.08.2017'!$A$3:$M$190</definedName>
    <definedName name="Z_3EEA7E1A_5F2B_4408_A34C_1F0223B5B245_.wvu.FilterData" localSheetId="0" hidden="1">'на 01.08.2017'!$A$7:$L$392</definedName>
    <definedName name="Z_3EEA7E1A_5F2B_4408_A34C_1F0223B5B245_.wvu.PrintArea" localSheetId="0" hidden="1">'на 01.08.2017'!$A$1:$L$191</definedName>
    <definedName name="Z_3EEA7E1A_5F2B_4408_A34C_1F0223B5B245_.wvu.PrintTitles" localSheetId="0" hidden="1">'на 01.08.2017'!$5:$8</definedName>
    <definedName name="Z_3F0F098D_D998_48FD_BB26_7A5537CB4DC9_.wvu.FilterData" localSheetId="0" hidden="1">'на 01.08.2017'!$A$7:$L$392</definedName>
    <definedName name="Z_3F4E18FA_E0CE_43C2_A7F4_5CAE036892ED_.wvu.FilterData" localSheetId="0" hidden="1">'на 01.08.2017'!$A$7:$L$392</definedName>
    <definedName name="Z_3F839701_87D5_496C_AD9C_2B5AE5742513_.wvu.FilterData" localSheetId="0" hidden="1">'на 01.08.2017'!$A$7:$L$392</definedName>
    <definedName name="Z_3FE8ACF3_2097_4BA9_8230_2DBD30F09632_.wvu.FilterData" localSheetId="0" hidden="1">'на 01.08.2017'!$A$7:$L$392</definedName>
    <definedName name="Z_3FEDCFF8_5450_469D_9A9E_38AB8819A083_.wvu.FilterData" localSheetId="0" hidden="1">'на 01.08.2017'!$A$7:$L$392</definedName>
    <definedName name="Z_402DFE3F_A5E1_41E8_BB4F_E3062FAE22D8_.wvu.FilterData" localSheetId="0" hidden="1">'на 01.08.2017'!$A$7:$L$392</definedName>
    <definedName name="Z_403313B7_B74E_4D03_8AB9_B2A52A5BA330_.wvu.FilterData" localSheetId="0" hidden="1">'на 01.08.2017'!$A$7:$H$134</definedName>
    <definedName name="Z_4055661A_C391_44E3_B71B_DF824D593415_.wvu.FilterData" localSheetId="0" hidden="1">'на 01.08.2017'!$A$7:$H$134</definedName>
    <definedName name="Z_413E8ADC_60FE_4AEB_A365_51405ED7DAEF_.wvu.FilterData" localSheetId="0" hidden="1">'на 01.08.2017'!$A$7:$L$392</definedName>
    <definedName name="Z_415B8653_FE9C_472E_85AE_9CFA9B00FD5E_.wvu.FilterData" localSheetId="0" hidden="1">'на 01.08.2017'!$A$7:$H$134</definedName>
    <definedName name="Z_418F9F46_9018_4AFC_A504_8CA60A905B83_.wvu.FilterData" localSheetId="0" hidden="1">'на 01.08.2017'!$A$7:$L$392</definedName>
    <definedName name="Z_41C6EAF5_F389_4A73_A5DF_3E2ABACB9DC1_.wvu.FilterData" localSheetId="0" hidden="1">'на 01.08.2017'!$A$7:$L$392</definedName>
    <definedName name="Z_4388DD05_A74C_4C1C_A344_6EEDB2F4B1B0_.wvu.FilterData" localSheetId="0" hidden="1">'на 01.08.2017'!$A$7:$H$134</definedName>
    <definedName name="Z_43F7D742_5383_4CCE_A058_3A12F3676DF6_.wvu.FilterData" localSheetId="0" hidden="1">'на 01.08.2017'!$A$7:$L$392</definedName>
    <definedName name="Z_445590C0_7350_4A17_AB85_F8DCF9494ECC_.wvu.FilterData" localSheetId="0" hidden="1">'на 01.08.2017'!$A$7:$H$134</definedName>
    <definedName name="Z_448249C8_AE56_4244_9A71_332B9BB563B1_.wvu.FilterData" localSheetId="0" hidden="1">'на 01.08.2017'!$A$7:$L$392</definedName>
    <definedName name="Z_45D27932_FD3D_46DE_B431_4E5606457D7F_.wvu.FilterData" localSheetId="0" hidden="1">'на 01.08.2017'!$A$7:$H$134</definedName>
    <definedName name="Z_45DE1976_7F07_4EB4_8A9C_FB72D060BEFA_.wvu.Cols" localSheetId="0" hidden="1">'на 01.08.2017'!$I:$I</definedName>
    <definedName name="Z_45DE1976_7F07_4EB4_8A9C_FB72D060BEFA_.wvu.FilterData" localSheetId="0" hidden="1">'на 01.08.2017'!$A$7:$L$392</definedName>
    <definedName name="Z_45DE1976_7F07_4EB4_8A9C_FB72D060BEFA_.wvu.PrintArea" localSheetId="0" hidden="1">'на 01.08.2017'!$A$1:$L$189</definedName>
    <definedName name="Z_45DE1976_7F07_4EB4_8A9C_FB72D060BEFA_.wvu.PrintTitles" localSheetId="0" hidden="1">'на 01.08.2017'!$5:$8</definedName>
    <definedName name="Z_463F3E4B_81D6_4261_A251_5FB4227E67B1_.wvu.FilterData" localSheetId="0" hidden="1">'на 01.08.2017'!$A$7:$L$392</definedName>
    <definedName name="Z_4765959C_9F0B_44DF_B00A_10C6BB8CF204_.wvu.FilterData" localSheetId="0" hidden="1">'на 01.08.2017'!$A$7:$L$392</definedName>
    <definedName name="Z_47CE02E9_7BC4_47FC_9B44_1B5CC8466C98_.wvu.FilterData" localSheetId="0" hidden="1">'на 01.08.2017'!$A$7:$L$392</definedName>
    <definedName name="Z_47DE35B6_B347_4C65_8E49_C2008CA773EB_.wvu.FilterData" localSheetId="0" hidden="1">'на 01.08.2017'!$A$7:$H$134</definedName>
    <definedName name="Z_47E54F1A_929E_4350_846F_D427E0D466DD_.wvu.FilterData" localSheetId="0" hidden="1">'на 01.08.2017'!$A$7:$L$392</definedName>
    <definedName name="Z_486156AC_4370_4C02_BA8A_CB9B49D1A8EC_.wvu.FilterData" localSheetId="0" hidden="1">'на 01.08.2017'!$A$7:$L$392</definedName>
    <definedName name="Z_490A2F1C_31D3_46A4_90C2_4FE00A2A3110_.wvu.FilterData" localSheetId="0" hidden="1">'на 01.08.2017'!$A$7:$L$392</definedName>
    <definedName name="Z_495CB41C_9D74_45FB_9A3C_30411D304A3A_.wvu.FilterData" localSheetId="0" hidden="1">'на 01.08.2017'!$A$7:$L$392</definedName>
    <definedName name="Z_49C7329D_3247_4713_BC9A_64F0EE2B0B3C_.wvu.FilterData" localSheetId="0" hidden="1">'на 01.08.2017'!$A$7:$L$392</definedName>
    <definedName name="Z_49E10B09_97E3_41C9_892E_7D9C5DFF5740_.wvu.FilterData" localSheetId="0" hidden="1">'на 01.08.2017'!$A$7:$L$392</definedName>
    <definedName name="Z_4AF0FF7E_D940_4246_AB71_AC8FEDA2EF24_.wvu.FilterData" localSheetId="0" hidden="1">'на 01.08.2017'!$A$7:$L$392</definedName>
    <definedName name="Z_4BB7905C_0E11_42F1_848D_90186131796A_.wvu.FilterData" localSheetId="0" hidden="1">'на 01.08.2017'!$A$7:$H$134</definedName>
    <definedName name="Z_4C1FE39D_945F_4F14_94DF_F69B283DCD9F_.wvu.FilterData" localSheetId="0" hidden="1">'на 01.08.2017'!$A$7:$H$134</definedName>
    <definedName name="Z_4CEB490B_58FB_4CA0_AAF2_63178FECD849_.wvu.FilterData" localSheetId="0" hidden="1">'на 01.08.2017'!$A$7:$L$392</definedName>
    <definedName name="Z_4DC9D79A_8761_4284_BFE5_DFE7738AB4F8_.wvu.FilterData" localSheetId="0" hidden="1">'на 01.08.2017'!$A$7:$L$392</definedName>
    <definedName name="Z_4DF21929_63B0_45D6_9063_EE3D75E46DF0_.wvu.FilterData" localSheetId="0" hidden="1">'на 01.08.2017'!$A$7:$L$392</definedName>
    <definedName name="Z_4EB9A2EB_6EC6_4AFE_AFFA_537868B4F130_.wvu.FilterData" localSheetId="0" hidden="1">'на 01.08.2017'!$A$7:$L$392</definedName>
    <definedName name="Z_4EF3C623_C372_46C1_AA60_4AC85C37C9F2_.wvu.FilterData" localSheetId="0" hidden="1">'на 01.08.2017'!$A$7:$L$392</definedName>
    <definedName name="Z_4FA4A69A_6589_44A8_8710_9041295BCBA3_.wvu.FilterData" localSheetId="0" hidden="1">'на 01.08.2017'!$A$7:$L$392</definedName>
    <definedName name="Z_4FE18469_4F1B_4C4F_94F8_2337C288BBDA_.wvu.FilterData" localSheetId="0" hidden="1">'на 01.08.2017'!$A$7:$L$392</definedName>
    <definedName name="Z_5039ACE2_215B_49F3_AC23_F5E171EB2E04_.wvu.FilterData" localSheetId="0" hidden="1">'на 01.08.2017'!$A$7:$L$392</definedName>
    <definedName name="Z_512708F0_FC6D_4404_BE68_DA23201791B7_.wvu.FilterData" localSheetId="0" hidden="1">'на 01.08.2017'!$A$7:$L$392</definedName>
    <definedName name="Z_51BD5A76_12FD_4D74_BB88_134070337907_.wvu.FilterData" localSheetId="0" hidden="1">'на 01.08.2017'!$A$7:$L$392</definedName>
    <definedName name="Z_52C40832_4D48_45A4_B802_95C62DCB5A61_.wvu.FilterData" localSheetId="0" hidden="1">'на 01.08.2017'!$A$7:$H$134</definedName>
    <definedName name="Z_539CB3DF_9B66_4BE7_9074_8CE0405EB8A6_.wvu.Cols" localSheetId="0" hidden="1">'на 01.08.2017'!#REF!,'на 01.08.2017'!#REF!</definedName>
    <definedName name="Z_539CB3DF_9B66_4BE7_9074_8CE0405EB8A6_.wvu.FilterData" localSheetId="0" hidden="1">'на 01.08.2017'!$A$7:$L$392</definedName>
    <definedName name="Z_539CB3DF_9B66_4BE7_9074_8CE0405EB8A6_.wvu.PrintArea" localSheetId="0" hidden="1">'на 01.08.2017'!$A$1:$L$185</definedName>
    <definedName name="Z_539CB3DF_9B66_4BE7_9074_8CE0405EB8A6_.wvu.PrintTitles" localSheetId="0" hidden="1">'на 01.08.2017'!$5:$8</definedName>
    <definedName name="Z_543FDC9E_DC95_4C7A_84E4_76AA766A82EF_.wvu.FilterData" localSheetId="0" hidden="1">'на 01.08.2017'!$A$7:$L$392</definedName>
    <definedName name="Z_55266A36_B6A9_42E1_8467_17D14F12BABD_.wvu.FilterData" localSheetId="0" hidden="1">'на 01.08.2017'!$A$7:$H$134</definedName>
    <definedName name="Z_55F24CBB_212F_42F4_BB98_92561BDA95C3_.wvu.FilterData" localSheetId="0" hidden="1">'на 01.08.2017'!$A$7:$L$392</definedName>
    <definedName name="Z_564F82E8_8306_4799_B1F9_06B1FD1FB16E_.wvu.FilterData" localSheetId="0" hidden="1">'на 01.08.2017'!$A$3:$M$190</definedName>
    <definedName name="Z_565A1A16_6A4F_4794_B3C1_1808DC7E86C0_.wvu.FilterData" localSheetId="0" hidden="1">'на 01.08.2017'!$A$7:$H$134</definedName>
    <definedName name="Z_568C3823_FEE7_49C8_B4CF_3D48541DA65C_.wvu.FilterData" localSheetId="0" hidden="1">'на 01.08.2017'!$A$7:$H$134</definedName>
    <definedName name="Z_5696C387_34DF_4BED_BB60_2D85436D9DA8_.wvu.FilterData" localSheetId="0" hidden="1">'на 01.08.2017'!$A$7:$L$392</definedName>
    <definedName name="Z_56C18D87_C587_43F7_9147_D7827AADF66D_.wvu.FilterData" localSheetId="0" hidden="1">'на 01.08.2017'!$A$7:$H$134</definedName>
    <definedName name="Z_5729DC83_8713_4B21_9D2C_8A74D021747E_.wvu.FilterData" localSheetId="0" hidden="1">'на 01.08.2017'!$A$7:$H$134</definedName>
    <definedName name="Z_5730431A_42FA_4886_8F76_DA9C1179F65B_.wvu.FilterData" localSheetId="0" hidden="1">'на 01.08.2017'!$A$7:$L$392</definedName>
    <definedName name="Z_58270B81_2C5A_44D4_84D8_B29B6BA03243_.wvu.FilterData" localSheetId="0" hidden="1">'на 01.08.2017'!$A$7:$H$134</definedName>
    <definedName name="Z_5834E280_FA37_4F43_B5D8_B8D5A97A4524_.wvu.FilterData" localSheetId="0" hidden="1">'на 01.08.2017'!$A$7:$L$392</definedName>
    <definedName name="Z_58EAD7A7_C312_4E53_9D90_6DB268F00AAE_.wvu.FilterData" localSheetId="0" hidden="1">'на 01.08.2017'!$A$7:$L$392</definedName>
    <definedName name="Z_59074C03_1A19_4344_8FE1_916D5A98CD29_.wvu.FilterData" localSheetId="0" hidden="1">'на 01.08.2017'!$A$7:$L$392</definedName>
    <definedName name="Z_59F91900_CAE9_4608_97BE_FBC0993C389F_.wvu.FilterData" localSheetId="0" hidden="1">'на 01.08.2017'!$A$7:$H$134</definedName>
    <definedName name="Z_5AC843E8_BE7D_4B69_82E5_622B40389D76_.wvu.FilterData" localSheetId="0" hidden="1">'на 01.08.2017'!$A$7:$L$392</definedName>
    <definedName name="Z_5B201F9D_0EC3_499C_A33C_1C4C3BFDAC63_.wvu.FilterData" localSheetId="0" hidden="1">'на 01.08.2017'!$A$7:$L$392</definedName>
    <definedName name="Z_5B8F35C7_BACE_46B7_A289_D37993E37EE6_.wvu.FilterData" localSheetId="0" hidden="1">'на 01.08.2017'!$A$7:$L$392</definedName>
    <definedName name="Z_5C13A1A0_C535_4639_90BE_9B5D72B8AEDB_.wvu.FilterData" localSheetId="0" hidden="1">'на 01.08.2017'!$A$7:$H$134</definedName>
    <definedName name="Z_5C519772_2A20_4B5B_841B_37C4DE3DF25F_.wvu.FilterData" localSheetId="0" hidden="1">'на 01.08.2017'!$A$7:$L$392</definedName>
    <definedName name="Z_5CDE7466_9008_4EE8_8F19_E26D937B15F6_.wvu.FilterData" localSheetId="0" hidden="1">'на 01.08.2017'!$A$7:$H$134</definedName>
    <definedName name="Z_5E8319AA_70BE_4A15_908D_5BB7BC61D3F7_.wvu.FilterData" localSheetId="0" hidden="1">'на 01.08.2017'!$A$7:$L$392</definedName>
    <definedName name="Z_5EB104F4_627D_44E7_960F_6C67063C7D09_.wvu.FilterData" localSheetId="0" hidden="1">'на 01.08.2017'!$A$7:$L$392</definedName>
    <definedName name="Z_5EB1B5BB_79BE_4318_9140_3FA31802D519_.wvu.FilterData" localSheetId="0" hidden="1">'на 01.08.2017'!$A$7:$L$392</definedName>
    <definedName name="Z_5EB1B5BB_79BE_4318_9140_3FA31802D519_.wvu.PrintArea" localSheetId="0" hidden="1">'на 01.08.2017'!$A$1:$L$185</definedName>
    <definedName name="Z_5EB1B5BB_79BE_4318_9140_3FA31802D519_.wvu.PrintTitles" localSheetId="0" hidden="1">'на 01.08.2017'!$5:$8</definedName>
    <definedName name="Z_5FB953A5_71FF_4056_AF98_C9D06FF0EDF3_.wvu.Cols" localSheetId="0" hidden="1">'на 01.08.2017'!#REF!,'на 01.08.2017'!#REF!</definedName>
    <definedName name="Z_5FB953A5_71FF_4056_AF98_C9D06FF0EDF3_.wvu.FilterData" localSheetId="0" hidden="1">'на 01.08.2017'!$A$7:$L$392</definedName>
    <definedName name="Z_5FB953A5_71FF_4056_AF98_C9D06FF0EDF3_.wvu.PrintArea" localSheetId="0" hidden="1">'на 01.08.2017'!$A$1:$L$185</definedName>
    <definedName name="Z_5FB953A5_71FF_4056_AF98_C9D06FF0EDF3_.wvu.PrintTitles" localSheetId="0" hidden="1">'на 01.08.2017'!$5:$8</definedName>
    <definedName name="Z_60155C64_695E_458C_BBFE_B89C53118803_.wvu.FilterData" localSheetId="0" hidden="1">'на 01.08.2017'!$A$7:$L$392</definedName>
    <definedName name="Z_60657231_C99E_4191_A90E_C546FB588843_.wvu.FilterData" localSheetId="0" hidden="1">'на 01.08.2017'!$A$7:$H$134</definedName>
    <definedName name="Z_60B33E92_3815_4061_91AA_8E38B8895054_.wvu.FilterData" localSheetId="0" hidden="1">'на 01.08.2017'!$A$7:$H$134</definedName>
    <definedName name="Z_61D3C2BE_E5C3_4670_8A8C_5EA015D7BE13_.wvu.FilterData" localSheetId="0" hidden="1">'на 01.08.2017'!$A$7:$L$392</definedName>
    <definedName name="Z_6246324E_D224_4FAC_8C67_F9370E7D77EB_.wvu.FilterData" localSheetId="0" hidden="1">'на 01.08.2017'!$A$7:$L$392</definedName>
    <definedName name="Z_62534477_13C5_437C_87A9_3525FC60CE4D_.wvu.FilterData" localSheetId="0" hidden="1">'на 01.08.2017'!$A$7:$L$392</definedName>
    <definedName name="Z_62691467_BD46_47AE_A6DF_52CBD0D9817B_.wvu.FilterData" localSheetId="0" hidden="1">'на 01.08.2017'!$A$7:$H$134</definedName>
    <definedName name="Z_62C4D5B7_88F6_4885_99F7_CBFA0AACC2D9_.wvu.FilterData" localSheetId="0" hidden="1">'на 01.08.2017'!$A$7:$L$392</definedName>
    <definedName name="Z_62E7809F_D5DF_4BC1_AEFF_718779E2F7F6_.wvu.FilterData" localSheetId="0" hidden="1">'на 01.08.2017'!$A$7:$L$392</definedName>
    <definedName name="Z_62F2B5AA_C3D1_4669_A4A0_184285923B8F_.wvu.FilterData" localSheetId="0" hidden="1">'на 01.08.2017'!$A$7:$L$392</definedName>
    <definedName name="Z_63720CAA_47FE_4977_B082_29E1534276C7_.wvu.FilterData" localSheetId="0" hidden="1">'на 01.08.2017'!$A$7:$L$392</definedName>
    <definedName name="Z_638AAAE8_8FF2_44D0_A160_BB2A9AEB5B72_.wvu.FilterData" localSheetId="0" hidden="1">'на 01.08.2017'!$A$7:$H$134</definedName>
    <definedName name="Z_63D45DC6_0D62_438A_9069_0A4378090381_.wvu.FilterData" localSheetId="0" hidden="1">'на 01.08.2017'!$A$7:$H$134</definedName>
    <definedName name="Z_648AB040_BD0E_49A1_BA40_87D3D9C0BA55_.wvu.FilterData" localSheetId="0" hidden="1">'на 01.08.2017'!$A$7:$L$392</definedName>
    <definedName name="Z_649E5CE3_4976_49D9_83DA_4E57FFC714BF_.wvu.FilterData" localSheetId="0" hidden="1">'на 01.08.2017'!$A$7:$L$392</definedName>
    <definedName name="Z_649E5CE3_4976_49D9_83DA_4E57FFC714BF_.wvu.PrintArea" localSheetId="0" hidden="1">'на 01.08.2017'!$A$1:$L$191</definedName>
    <definedName name="Z_649E5CE3_4976_49D9_83DA_4E57FFC714BF_.wvu.PrintTitles" localSheetId="0" hidden="1">'на 01.08.2017'!$5:$8</definedName>
    <definedName name="Z_64C01F03_E840_4B6E_960F_5E13E0981676_.wvu.FilterData" localSheetId="0" hidden="1">'на 01.08.2017'!$A$7:$L$392</definedName>
    <definedName name="Z_65F8B16B_220F_4FC8_86A4_6BDB56CB5C59_.wvu.FilterData" localSheetId="0" hidden="1">'на 01.08.2017'!$A$3:$M$190</definedName>
    <definedName name="Z_6654CD2E_14AE_4299_8801_306919BA9D32_.wvu.FilterData" localSheetId="0" hidden="1">'на 01.08.2017'!$A$7:$L$392</definedName>
    <definedName name="Z_66550ABE_0FE4_4071_B1FA_6163FA599414_.wvu.FilterData" localSheetId="0" hidden="1">'на 01.08.2017'!$A$7:$L$392</definedName>
    <definedName name="Z_6656F77C_55F8_4E1C_A222_2E884838D2F2_.wvu.FilterData" localSheetId="0" hidden="1">'на 01.08.2017'!$A$7:$L$392</definedName>
    <definedName name="Z_66EE8E68_84F1_44B5_B60B_7ED67214A421_.wvu.FilterData" localSheetId="0" hidden="1">'на 01.08.2017'!$A$7:$L$392</definedName>
    <definedName name="Z_67A1158E_8E10_4053_B044_B8AB7C784C01_.wvu.FilterData" localSheetId="0" hidden="1">'на 01.08.2017'!$A$7:$L$392</definedName>
    <definedName name="Z_67ADFAE6_A9AF_44D7_8539_93CD0F6B7849_.wvu.Cols" localSheetId="0" hidden="1">'на 01.08.2017'!$I:$I</definedName>
    <definedName name="Z_67ADFAE6_A9AF_44D7_8539_93CD0F6B7849_.wvu.FilterData" localSheetId="0" hidden="1">'на 01.08.2017'!$A$7:$L$392</definedName>
    <definedName name="Z_67ADFAE6_A9AF_44D7_8539_93CD0F6B7849_.wvu.PrintArea" localSheetId="0" hidden="1">'на 01.08.2017'!$A$1:$L$194</definedName>
    <definedName name="Z_67ADFAE6_A9AF_44D7_8539_93CD0F6B7849_.wvu.PrintTitles" localSheetId="0" hidden="1">'на 01.08.2017'!$5:$8</definedName>
    <definedName name="Z_67ADFAE6_A9AF_44D7_8539_93CD0F6B7849_.wvu.Rows" localSheetId="0" hidden="1">'на 01.08.2017'!$27:$28,'на 01.08.2017'!$34:$35,'на 01.08.2017'!$41:$42,'на 01.08.2017'!$53:$54,'на 01.08.2017'!$59:$60,'на 01.08.2017'!$67:$68,'на 01.08.2017'!$73:$74,'на 01.08.2017'!$91:$92,'на 01.08.2017'!$97:$98,'на 01.08.2017'!$103:$104,'на 01.08.2017'!$109:$110,'на 01.08.2017'!$159:$160,'на 01.08.2017'!$179:$180,'на 01.08.2017'!$188:$189</definedName>
    <definedName name="Z_68543727_5837_47F3_A17E_A06AE03143F0_.wvu.FilterData" localSheetId="0" hidden="1">'на 01.08.2017'!$A$7:$L$392</definedName>
    <definedName name="Z_6901CD30_42B7_4EC1_AF54_8AB710BFE495_.wvu.FilterData" localSheetId="0" hidden="1">'на 01.08.2017'!$A$7:$L$392</definedName>
    <definedName name="Z_69321B6F_CF2A_4DAB_82CF_8CAAD629F257_.wvu.FilterData" localSheetId="0" hidden="1">'на 01.08.2017'!$A$7:$L$392</definedName>
    <definedName name="Z_6B30174D_06F6_400C_8FE4_A489A229C982_.wvu.FilterData" localSheetId="0" hidden="1">'на 01.08.2017'!$A$7:$L$392</definedName>
    <definedName name="Z_6B9F1A4E_485B_421D_A44C_0AAE5901E28D_.wvu.FilterData" localSheetId="0" hidden="1">'на 01.08.2017'!$A$7:$L$392</definedName>
    <definedName name="Z_6BE4E62B_4F97_4F96_9638_8ADCE8F932B1_.wvu.FilterData" localSheetId="0" hidden="1">'на 01.08.2017'!$A$7:$H$134</definedName>
    <definedName name="Z_6BE735CC_AF2E_4F67_B22D_A8AB001D3353_.wvu.FilterData" localSheetId="0" hidden="1">'на 01.08.2017'!$A$7:$H$134</definedName>
    <definedName name="Z_6CF84B0C_144A_4CF4_A34E_B9147B738037_.wvu.FilterData" localSheetId="0" hidden="1">'на 01.08.2017'!$A$7:$H$134</definedName>
    <definedName name="Z_6D091BF8_3118_4C66_BFCF_A396B92963B0_.wvu.FilterData" localSheetId="0" hidden="1">'на 01.08.2017'!$A$7:$L$392</definedName>
    <definedName name="Z_6D692D1F_2186_4B62_878B_AABF13F25116_.wvu.FilterData" localSheetId="0" hidden="1">'на 01.08.2017'!$A$7:$L$392</definedName>
    <definedName name="Z_6E1926CF_4906_4A55_811C_617ED8BB98BA_.wvu.FilterData" localSheetId="0" hidden="1">'на 01.08.2017'!$A$7:$L$392</definedName>
    <definedName name="Z_6E2D6686_B9FD_4BBA_8CD4_95C6386F5509_.wvu.FilterData" localSheetId="0" hidden="1">'на 01.08.2017'!$A$7:$H$134</definedName>
    <definedName name="Z_6ECBF068_1C02_4E6C_B4E6_EB2B6EC464BD_.wvu.FilterData" localSheetId="0" hidden="1">'на 01.08.2017'!$A$7:$L$392</definedName>
    <definedName name="Z_6F1223ED_6D7E_4BDC_97BD_57C6B16DF50B_.wvu.FilterData" localSheetId="0" hidden="1">'на 01.08.2017'!$A$7:$L$392</definedName>
    <definedName name="Z_6F188E27_E72B_48C9_888E_3A4AAF082D5A_.wvu.FilterData" localSheetId="0" hidden="1">'на 01.08.2017'!$A$7:$L$392</definedName>
    <definedName name="Z_6F60BF81_D1A9_4E04_93E7_3EE7124B8D23_.wvu.FilterData" localSheetId="0" hidden="1">'на 01.08.2017'!$A$7:$H$134</definedName>
    <definedName name="Z_701E5EC3_E633_4389_A70E_4DD82E713CE4_.wvu.FilterData" localSheetId="0" hidden="1">'на 01.08.2017'!$A$7:$L$392</definedName>
    <definedName name="Z_70567FCD_AD22_4F19_9380_E5332B152F74_.wvu.FilterData" localSheetId="0" hidden="1">'на 01.08.2017'!$A$7:$L$392</definedName>
    <definedName name="Z_706D67E7_3361_40B2_829D_8844AB8060E2_.wvu.FilterData" localSheetId="0" hidden="1">'на 01.08.2017'!$A$7:$H$134</definedName>
    <definedName name="Z_70F1B7E8_7988_4C81_9922_ABE1AE06A197_.wvu.FilterData" localSheetId="0" hidden="1">'на 01.08.2017'!$A$7:$L$392</definedName>
    <definedName name="Z_7246383F_5A7C_4469_ABE5_F3DE99D7B98C_.wvu.FilterData" localSheetId="0" hidden="1">'на 01.08.2017'!$A$7:$H$134</definedName>
    <definedName name="Z_728B417D_5E48_46CF_86FE_9C0FFD136F19_.wvu.FilterData" localSheetId="0" hidden="1">'на 01.08.2017'!$A$7:$L$392</definedName>
    <definedName name="Z_72971C39_5C91_4008_BD77_2DC24FDFDCB6_.wvu.FilterData" localSheetId="0" hidden="1">'на 01.08.2017'!$A$7:$L$392</definedName>
    <definedName name="Z_72BCCF18_7B1D_4731_977C_FF5C187A4C82_.wvu.FilterData" localSheetId="0" hidden="1">'на 01.08.2017'!$A$7:$L$392</definedName>
    <definedName name="Z_72C0943B_A5D5_4B80_AD54_166C5CDC74DE_.wvu.FilterData" localSheetId="0" hidden="1">'на 01.08.2017'!$A$3:$M$190</definedName>
    <definedName name="Z_72C0943B_A5D5_4B80_AD54_166C5CDC74DE_.wvu.PrintArea" localSheetId="0" hidden="1">'на 01.08.2017'!$A$1:$L$191</definedName>
    <definedName name="Z_72C0943B_A5D5_4B80_AD54_166C5CDC74DE_.wvu.PrintTitles" localSheetId="0" hidden="1">'на 01.08.2017'!$5:$8</definedName>
    <definedName name="Z_7351B774_7780_442A_903E_647131A150ED_.wvu.FilterData" localSheetId="0" hidden="1">'на 01.08.2017'!$A$7:$L$392</definedName>
    <definedName name="Z_741C3AAD_37E5_4231_B8F1_6F6ABAB5BA70_.wvu.FilterData" localSheetId="0" hidden="1">'на 01.08.2017'!$A$3:$M$190</definedName>
    <definedName name="Z_742C8CE1_B323_4B6C_901C_E2B713ADDB04_.wvu.FilterData" localSheetId="0" hidden="1">'на 01.08.2017'!$A$7:$H$134</definedName>
    <definedName name="Z_74F25527_9FBE_45D8_B38D_2B215FE8DD1E_.wvu.FilterData" localSheetId="0" hidden="1">'на 01.08.2017'!$A$7:$L$392</definedName>
    <definedName name="Z_762066AC_D656_4392_845D_8C6157B76764_.wvu.FilterData" localSheetId="0" hidden="1">'на 01.08.2017'!$A$7:$H$134</definedName>
    <definedName name="Z_7654DBDC_86A8_4903_B5DC_30516E94F2C0_.wvu.FilterData" localSheetId="0" hidden="1">'на 01.08.2017'!$A$7:$L$392</definedName>
    <definedName name="Z_77081AB2_288F_4D22_9FAD_2429DAF1E510_.wvu.FilterData" localSheetId="0" hidden="1">'на 01.08.2017'!$A$7:$L$392</definedName>
    <definedName name="Z_777611BF_FE54_48A9_A8A8_0C82A3AE3A94_.wvu.FilterData" localSheetId="0" hidden="1">'на 01.08.2017'!$A$7:$L$392</definedName>
    <definedName name="Z_799DB00F_141C_483B_A462_359C05A36D93_.wvu.FilterData" localSheetId="0" hidden="1">'на 01.08.2017'!$A$7:$H$134</definedName>
    <definedName name="Z_79E4D554_5B2C_41A7_B934_B430838AA03E_.wvu.FilterData" localSheetId="0" hidden="1">'на 01.08.2017'!$A$7:$L$392</definedName>
    <definedName name="Z_7A01CF94_90AE_4821_93EE_D3FE8D12D8D5_.wvu.FilterData" localSheetId="0" hidden="1">'на 01.08.2017'!$A$7:$L$392</definedName>
    <definedName name="Z_7A09065A_45D5_4C53_B9DD_121DF6719D64_.wvu.FilterData" localSheetId="0" hidden="1">'на 01.08.2017'!$A$7:$H$134</definedName>
    <definedName name="Z_7AE14342_BF53_4FA2_8C85_1038D8BA9596_.wvu.FilterData" localSheetId="0" hidden="1">'на 01.08.2017'!$A$7:$H$134</definedName>
    <definedName name="Z_7B245AB0_C2AF_4822_BFC4_2399F85856C1_.wvu.Cols" localSheetId="0" hidden="1">'на 01.08.2017'!#REF!,'на 01.08.2017'!#REF!</definedName>
    <definedName name="Z_7B245AB0_C2AF_4822_BFC4_2399F85856C1_.wvu.FilterData" localSheetId="0" hidden="1">'на 01.08.2017'!$A$7:$L$392</definedName>
    <definedName name="Z_7B245AB0_C2AF_4822_BFC4_2399F85856C1_.wvu.PrintArea" localSheetId="0" hidden="1">'на 01.08.2017'!$A$1:$L$185</definedName>
    <definedName name="Z_7B245AB0_C2AF_4822_BFC4_2399F85856C1_.wvu.PrintTitles" localSheetId="0" hidden="1">'на 01.08.2017'!$5:$8</definedName>
    <definedName name="Z_7BA445E6_50A0_4F67_81F2_B2945A5BFD3F_.wvu.FilterData" localSheetId="0" hidden="1">'на 01.08.2017'!$A$7:$L$392</definedName>
    <definedName name="Z_7BC27702_AD83_4B6E_860E_D694439F877D_.wvu.FilterData" localSheetId="0" hidden="1">'на 01.08.2017'!$A$7:$H$134</definedName>
    <definedName name="Z_7CB2D520_A8A5_4D6C_BE39_64C505DBAE2C_.wvu.FilterData" localSheetId="0" hidden="1">'на 01.08.2017'!$A$7:$L$392</definedName>
    <definedName name="Z_7DB24378_D193_4D04_9739_831C8625EEAE_.wvu.FilterData" localSheetId="0" hidden="1">'на 01.08.2017'!$A$7:$L$61</definedName>
    <definedName name="Z_7E10B4A2_86C5_49FE_B735_A2A4A6EBA352_.wvu.FilterData" localSheetId="0" hidden="1">'на 01.08.2017'!$A$7:$L$392</definedName>
    <definedName name="Z_7E77AE50_A8E9_48E1_BD6F_0651484E1DB4_.wvu.FilterData" localSheetId="0" hidden="1">'на 01.08.2017'!$A$7:$L$392</definedName>
    <definedName name="Z_7EA33A1B_0947_4DD9_ACB5_FE84B029B96C_.wvu.FilterData" localSheetId="0" hidden="1">'на 01.08.2017'!$A$7:$L$392</definedName>
    <definedName name="Z_81403331_C5EB_4760_B273_D3D9C8D43951_.wvu.FilterData" localSheetId="0" hidden="1">'на 01.08.2017'!$A$7:$H$134</definedName>
    <definedName name="Z_81BE03B7_DE2F_4E82_8496_CAF917D1CC3F_.wvu.FilterData" localSheetId="0" hidden="1">'на 01.08.2017'!$A$7:$L$392</definedName>
    <definedName name="Z_8220CA38_66F1_4F9F_A7AE_CF3DF89B0B66_.wvu.FilterData" localSheetId="0" hidden="1">'на 01.08.2017'!$A$7:$L$392</definedName>
    <definedName name="Z_8280D1E0_5055_49CD_A383_D6B2F2EBD512_.wvu.FilterData" localSheetId="0" hidden="1">'на 01.08.2017'!$A$7:$H$134</definedName>
    <definedName name="Z_829F5F3F_AACC_4AF4_A7EF_0FD75747C358_.wvu.FilterData" localSheetId="0" hidden="1">'на 01.08.2017'!$A$7:$L$392</definedName>
    <definedName name="Z_840133FA_9546_4ED0_AA3E_E87F8F80931F_.wvu.FilterData" localSheetId="0" hidden="1">'на 01.08.2017'!$A$7:$L$392</definedName>
    <definedName name="Z_8462E4B7_FF49_4401_9CB1_027D70C3D86B_.wvu.FilterData" localSheetId="0" hidden="1">'на 01.08.2017'!$A$7:$H$134</definedName>
    <definedName name="Z_8518EF96_21CF_4CEA_B17C_8AA8E48B82CF_.wvu.FilterData" localSheetId="0" hidden="1">'на 01.08.2017'!$A$7:$L$392</definedName>
    <definedName name="Z_85336449_1C25_4AF7_89BA_281D7385CDF9_.wvu.FilterData" localSheetId="0" hidden="1">'на 01.08.2017'!$A$7:$L$392</definedName>
    <definedName name="Z_85610BEE_6BD4_4AC9_9284_0AD9E6A15466_.wvu.FilterData" localSheetId="0" hidden="1">'на 01.08.2017'!$A$7:$L$392</definedName>
    <definedName name="Z_85621B9F_ABEF_4928_B406_5F6003CD3FC1_.wvu.FilterData" localSheetId="0" hidden="1">'на 01.08.2017'!$A$7:$L$392</definedName>
    <definedName name="Z_8649CC96_F63A_4F83_8C89_AA8F47AC05F3_.wvu.FilterData" localSheetId="0" hidden="1">'на 01.08.2017'!$A$7:$H$134</definedName>
    <definedName name="Z_866666B3_A778_4059_8EF6_136684A0F698_.wvu.FilterData" localSheetId="0" hidden="1">'на 01.08.2017'!$A$7:$L$392</definedName>
    <definedName name="Z_868403B4_F60C_4700_B312_EDA79B4B2FC0_.wvu.FilterData" localSheetId="0" hidden="1">'на 01.08.2017'!$A$7:$L$392</definedName>
    <definedName name="Z_8789C1A0_51C5_46EF_B1F1_B319BE008AC1_.wvu.FilterData" localSheetId="0" hidden="1">'на 01.08.2017'!$A$7:$L$392</definedName>
    <definedName name="Z_87AE545F_036F_4E8B_9D04_AE59AB8BAC14_.wvu.FilterData" localSheetId="0" hidden="1">'на 01.08.2017'!$A$7:$H$134</definedName>
    <definedName name="Z_87D86486_B5EF_4463_9350_9D1E042A42DF_.wvu.FilterData" localSheetId="0" hidden="1">'на 01.08.2017'!$A$7:$L$392</definedName>
    <definedName name="Z_8878B53B_0E8A_4A11_8A26_C2AC9BB8A4A9_.wvu.FilterData" localSheetId="0" hidden="1">'на 01.08.2017'!$A$7:$H$134</definedName>
    <definedName name="Z_888B8943_9277_42CB_A862_699801009D7B_.wvu.FilterData" localSheetId="0" hidden="1">'на 01.08.2017'!$A$7:$L$392</definedName>
    <definedName name="Z_89F2DB1B_0F19_4230_A501_8A6666788E86_.wvu.FilterData" localSheetId="0" hidden="1">'на 01.08.2017'!$A$7:$L$392</definedName>
    <definedName name="Z_8BA7C340_DD6D_4BDE_939B_41C98A02B423_.wvu.FilterData" localSheetId="0" hidden="1">'на 01.08.2017'!$A$7:$L$392</definedName>
    <definedName name="Z_8BB118EA_41BC_4E46_8EA1_4268AA5B6DB1_.wvu.FilterData" localSheetId="0" hidden="1">'на 01.08.2017'!$A$7:$L$392</definedName>
    <definedName name="Z_8C04CD6E_A1CC_4EF8_8DD5_B859F52073A0_.wvu.FilterData" localSheetId="0" hidden="1">'на 01.08.2017'!$A$7:$L$392</definedName>
    <definedName name="Z_8C654415_86D2_479D_A511_8A4B3774E375_.wvu.FilterData" localSheetId="0" hidden="1">'на 01.08.2017'!$A$7:$H$134</definedName>
    <definedName name="Z_8CAD663B_CD5E_4846_B4FD_69BCB6D1EB12_.wvu.FilterData" localSheetId="0" hidden="1">'на 01.08.2017'!$A$7:$H$134</definedName>
    <definedName name="Z_8CB267BE_E783_4914_8FFF_50D79F1D75CF_.wvu.FilterData" localSheetId="0" hidden="1">'на 01.08.2017'!$A$7:$H$134</definedName>
    <definedName name="Z_8D0153EB_A3EC_4213_A12B_74D6D827770F_.wvu.FilterData" localSheetId="0" hidden="1">'на 01.08.2017'!$A$7:$L$392</definedName>
    <definedName name="Z_8D7BE686_9FAF_4C26_8FD5_5395E55E0797_.wvu.FilterData" localSheetId="0" hidden="1">'на 01.08.2017'!$A$7:$H$134</definedName>
    <definedName name="Z_8D8D2F4C_3B7E_4C1F_A367_4BA418733E1A_.wvu.FilterData" localSheetId="0" hidden="1">'на 01.08.2017'!$A$7:$H$134</definedName>
    <definedName name="Z_8DFDD887_4859_4275_91A7_634544543F21_.wvu.FilterData" localSheetId="0" hidden="1">'на 01.08.2017'!$A$7:$L$392</definedName>
    <definedName name="Z_8E62A2BE_7CE7_496E_AC79_F133ABDC98BF_.wvu.FilterData" localSheetId="0" hidden="1">'на 01.08.2017'!$A$7:$H$134</definedName>
    <definedName name="Z_8EEB3EFB_2D0D_474D_A904_853356F13984_.wvu.FilterData" localSheetId="0" hidden="1">'на 01.08.2017'!$A$7:$L$392</definedName>
    <definedName name="Z_8F2A8A22_72A2_4B00_8248_255CA52D5828_.wvu.FilterData" localSheetId="0" hidden="1">'на 01.08.2017'!$A$7:$L$392</definedName>
    <definedName name="Z_9089CAE7_C9D5_4B44_BF40_622C1D4BEC1A_.wvu.FilterData" localSheetId="0" hidden="1">'на 01.08.2017'!$A$7:$L$392</definedName>
    <definedName name="Z_90B62036_E8E2_47F2_BA67_9490969E5E89_.wvu.FilterData" localSheetId="0" hidden="1">'на 01.08.2017'!$A$7:$L$392</definedName>
    <definedName name="Z_91482E4A_EB85_41D6_AA9F_21521D0F577E_.wvu.FilterData" localSheetId="0" hidden="1">'на 01.08.2017'!$A$7:$L$392</definedName>
    <definedName name="Z_91A44DD7_EFA1_45BC_BF8A_C6EBAED142C3_.wvu.FilterData" localSheetId="0" hidden="1">'на 01.08.2017'!$A$7:$L$392</definedName>
    <definedName name="Z_92A69ACC_08E1_4049_9A4E_909BE09E8D3F_.wvu.FilterData" localSheetId="0" hidden="1">'на 01.08.2017'!$A$7:$L$392</definedName>
    <definedName name="Z_92A7494D_B642_4D2E_8A98_FA3ADD190BCE_.wvu.FilterData" localSheetId="0" hidden="1">'на 01.08.2017'!$A$7:$L$392</definedName>
    <definedName name="Z_92A89EF4_8A4E_4790_B0CC_01892B6039EB_.wvu.FilterData" localSheetId="0" hidden="1">'на 01.08.2017'!$A$7:$L$392</definedName>
    <definedName name="Z_92E38377_38CC_496E_BBD8_5394F7550FE3_.wvu.FilterData" localSheetId="0" hidden="1">'на 01.08.2017'!$A$7:$L$392</definedName>
    <definedName name="Z_93030161_EBD2_4C55_BB01_67290B2149A7_.wvu.FilterData" localSheetId="0" hidden="1">'на 01.08.2017'!$A$7:$L$392</definedName>
    <definedName name="Z_935DFEC4_8817_4BB5_A846_9674D5A05EE9_.wvu.FilterData" localSheetId="0" hidden="1">'на 01.08.2017'!$A$7:$H$134</definedName>
    <definedName name="Z_938F43B0_CEED_4632_948B_C835F76DFE4A_.wvu.FilterData" localSheetId="0" hidden="1">'на 01.08.2017'!$A$7:$L$392</definedName>
    <definedName name="Z_944D1186_FA84_48E6_9A44_19022D55084A_.wvu.FilterData" localSheetId="0" hidden="1">'на 01.08.2017'!$A$7:$L$392</definedName>
    <definedName name="Z_94E3B816_367C_44F4_94FC_13D42F694C13_.wvu.FilterData" localSheetId="0" hidden="1">'на 01.08.2017'!$A$7:$L$392</definedName>
    <definedName name="Z_95B5A563_A81C_425C_AC80_18232E0FA0F2_.wvu.FilterData" localSheetId="0" hidden="1">'на 01.08.2017'!$A$7:$H$134</definedName>
    <definedName name="Z_96167660_EA8B_4F7D_87A1_785E97B459B3_.wvu.FilterData" localSheetId="0" hidden="1">'на 01.08.2017'!$A$7:$H$134</definedName>
    <definedName name="Z_96879477_4713_4ABC_982A_7EB1C07B4DED_.wvu.FilterData" localSheetId="0" hidden="1">'на 01.08.2017'!$A$7:$H$134</definedName>
    <definedName name="Z_969E164A_AA47_4A3D_AECC_F3C5A8BBA40A_.wvu.FilterData" localSheetId="0" hidden="1">'на 01.08.2017'!$A$7:$L$392</definedName>
    <definedName name="Z_9780079B_2369_4362_9878_DE63286783A8_.wvu.FilterData" localSheetId="0" hidden="1">'на 01.08.2017'!$A$7:$L$392</definedName>
    <definedName name="Z_97B55429_A18E_43B5_9AF8_FE73FCDE4BBB_.wvu.FilterData" localSheetId="0" hidden="1">'на 01.08.2017'!$A$7:$L$392</definedName>
    <definedName name="Z_97E2C09C_6040_4BDA_B6A0_AF60F993AC48_.wvu.FilterData" localSheetId="0" hidden="1">'на 01.08.2017'!$A$7:$L$392</definedName>
    <definedName name="Z_97F74FDF_2C27_4D85_A3A7_1EF51A8A2DFF_.wvu.FilterData" localSheetId="0" hidden="1">'на 01.08.2017'!$A$7:$H$134</definedName>
    <definedName name="Z_987C1B6D_28A7_49CB_BBF0_6C3FFB9FC1C5_.wvu.FilterData" localSheetId="0" hidden="1">'на 01.08.2017'!$A$7:$L$392</definedName>
    <definedName name="Z_998B8119_4FF3_4A16_838D_539C6AE34D55_.wvu.Cols" localSheetId="0" hidden="1">'на 01.08.2017'!#REF!,'на 01.08.2017'!#REF!</definedName>
    <definedName name="Z_998B8119_4FF3_4A16_838D_539C6AE34D55_.wvu.FilterData" localSheetId="0" hidden="1">'на 01.08.2017'!$A$7:$L$392</definedName>
    <definedName name="Z_998B8119_4FF3_4A16_838D_539C6AE34D55_.wvu.PrintArea" localSheetId="0" hidden="1">'на 01.08.2017'!$A$1:$L$185</definedName>
    <definedName name="Z_998B8119_4FF3_4A16_838D_539C6AE34D55_.wvu.PrintTitles" localSheetId="0" hidden="1">'на 01.08.2017'!$5:$8</definedName>
    <definedName name="Z_998B8119_4FF3_4A16_838D_539C6AE34D55_.wvu.Rows" localSheetId="0" hidden="1">'на 01.08.2017'!#REF!</definedName>
    <definedName name="Z_99950613_28E7_4EC2_B918_559A2757B0A9_.wvu.FilterData" localSheetId="0" hidden="1">'на 01.08.2017'!$A$7:$L$392</definedName>
    <definedName name="Z_99950613_28E7_4EC2_B918_559A2757B0A9_.wvu.PrintArea" localSheetId="0" hidden="1">'на 01.08.2017'!$A$1:$L$189</definedName>
    <definedName name="Z_99950613_28E7_4EC2_B918_559A2757B0A9_.wvu.PrintTitles" localSheetId="0" hidden="1">'на 01.08.2017'!$5:$8</definedName>
    <definedName name="Z_9A28E7E9_55CD_40D9_9E29_E07B8DD3C238_.wvu.FilterData" localSheetId="0" hidden="1">'на 01.08.2017'!$A$7:$L$392</definedName>
    <definedName name="Z_9A769443_7DFA_43D5_AB26_6F2EEF53DAF1_.wvu.FilterData" localSheetId="0" hidden="1">'на 01.08.2017'!$A$7:$H$134</definedName>
    <definedName name="Z_9C310551_EC8B_4B87_B5AF_39FC532C6FE3_.wvu.FilterData" localSheetId="0" hidden="1">'на 01.08.2017'!$A$7:$H$134</definedName>
    <definedName name="Z_9C38FBC7_6E93_40A5_BD30_7720FC92D0D4_.wvu.FilterData" localSheetId="0" hidden="1">'на 01.08.2017'!$A$7:$L$392</definedName>
    <definedName name="Z_9CB26755_9CF3_42C9_A567_6FF9CCE0F397_.wvu.FilterData" localSheetId="0" hidden="1">'на 01.08.2017'!$A$7:$L$392</definedName>
    <definedName name="Z_9D24C81C_5B18_4B40_BF88_7236C9CAE366_.wvu.FilterData" localSheetId="0" hidden="1">'на 01.08.2017'!$A$7:$H$134</definedName>
    <definedName name="Z_9E1D944D_E62F_4660_B928_F956F86CCB3D_.wvu.FilterData" localSheetId="0" hidden="1">'на 01.08.2017'!$A$7:$L$392</definedName>
    <definedName name="Z_9E720D93_31F0_4636_BA00_6CE6F83F3651_.wvu.FilterData" localSheetId="0" hidden="1">'на 01.08.2017'!$A$7:$L$392</definedName>
    <definedName name="Z_9E943B7D_D4C7_443F_BC4C_8AB90546D8A5_.wvu.Cols" localSheetId="0" hidden="1">'на 01.08.2017'!#REF!,'на 01.08.2017'!#REF!</definedName>
    <definedName name="Z_9E943B7D_D4C7_443F_BC4C_8AB90546D8A5_.wvu.FilterData" localSheetId="0" hidden="1">'на 01.08.2017'!$A$3:$L$61</definedName>
    <definedName name="Z_9E943B7D_D4C7_443F_BC4C_8AB90546D8A5_.wvu.PrintTitles" localSheetId="0" hidden="1">'на 01.08.2017'!$5:$8</definedName>
    <definedName name="Z_9E943B7D_D4C7_443F_BC4C_8AB90546D8A5_.wvu.Rows" localSheetId="0" hidden="1">'на 01.08.2017'!#REF!,'на 01.08.2017'!#REF!,'на 01.08.2017'!#REF!,'на 01.08.2017'!#REF!,'на 01.08.2017'!#REF!,'на 01.08.2017'!#REF!,'на 01.08.2017'!#REF!,'на 01.08.2017'!#REF!,'на 01.08.2017'!#REF!,'на 01.08.2017'!#REF!,'на 01.08.2017'!#REF!,'на 01.08.2017'!#REF!,'на 01.08.2017'!#REF!,'на 01.08.2017'!#REF!,'на 01.08.2017'!#REF!,'на 01.08.2017'!#REF!,'на 01.08.2017'!#REF!,'на 01.08.2017'!#REF!,'на 01.08.2017'!#REF!,'на 01.08.2017'!#REF!</definedName>
    <definedName name="Z_9EC99D85_9CBB_4D41_A0AC_5A782960B43C_.wvu.FilterData" localSheetId="0" hidden="1">'на 01.08.2017'!$A$7:$H$134</definedName>
    <definedName name="Z_9F469FEB_94D1_4BA9_BDF6_0A94C53541EA_.wvu.FilterData" localSheetId="0" hidden="1">'на 01.08.2017'!$A$7:$L$392</definedName>
    <definedName name="Z_9FA29541_62F4_4CED_BF33_19F6BA57578F_.wvu.Cols" localSheetId="0" hidden="1">'на 01.08.2017'!#REF!,'на 01.08.2017'!#REF!</definedName>
    <definedName name="Z_9FA29541_62F4_4CED_BF33_19F6BA57578F_.wvu.FilterData" localSheetId="0" hidden="1">'на 01.08.2017'!$A$7:$L$392</definedName>
    <definedName name="Z_9FA29541_62F4_4CED_BF33_19F6BA57578F_.wvu.PrintArea" localSheetId="0" hidden="1">'на 01.08.2017'!$A$1:$L$185</definedName>
    <definedName name="Z_9FA29541_62F4_4CED_BF33_19F6BA57578F_.wvu.PrintTitles" localSheetId="0" hidden="1">'на 01.08.2017'!$5:$8</definedName>
    <definedName name="Z_A08B7B60_BE09_484D_B75E_15D9DE206B17_.wvu.FilterData" localSheetId="0" hidden="1">'на 01.08.2017'!$A$7:$L$392</definedName>
    <definedName name="Z_A0963EEC_5578_46DF_B7B0_2B9F8CADC5B9_.wvu.FilterData" localSheetId="0" hidden="1">'на 01.08.2017'!$A$7:$L$392</definedName>
    <definedName name="Z_A0A3CD9B_2436_40D7_91DB_589A95FBBF00_.wvu.Cols" localSheetId="0" hidden="1">'на 01.08.2017'!$I:$I</definedName>
    <definedName name="Z_A0A3CD9B_2436_40D7_91DB_589A95FBBF00_.wvu.FilterData" localSheetId="0" hidden="1">'на 01.08.2017'!$A$7:$L$392</definedName>
    <definedName name="Z_A0A3CD9B_2436_40D7_91DB_589A95FBBF00_.wvu.PrintArea" localSheetId="0" hidden="1">'на 01.08.2017'!$A$1:$L$194</definedName>
    <definedName name="Z_A0A3CD9B_2436_40D7_91DB_589A95FBBF00_.wvu.PrintTitles" localSheetId="0" hidden="1">'на 01.08.2017'!$5:$8</definedName>
    <definedName name="Z_A0EB0A04_1124_498B_8C4B_C1E25B53C1A8_.wvu.FilterData" localSheetId="0" hidden="1">'на 01.08.2017'!$A$7:$H$134</definedName>
    <definedName name="Z_A113B19A_DB2C_4585_AED7_B7EF9F05E57E_.wvu.FilterData" localSheetId="0" hidden="1">'на 01.08.2017'!$A$7:$L$392</definedName>
    <definedName name="Z_A2611F3A_C06C_4662_B39E_6F08BA7C9B14_.wvu.FilterData" localSheetId="0" hidden="1">'на 01.08.2017'!$A$7:$H$134</definedName>
    <definedName name="Z_A28DA500_33FC_4913_B21A_3E2D7ED7A130_.wvu.FilterData" localSheetId="0" hidden="1">'на 01.08.2017'!$A$7:$H$134</definedName>
    <definedName name="Z_A38250FB_559C_49CE_918A_6673F9586B86_.wvu.FilterData" localSheetId="0" hidden="1">'на 01.08.2017'!$A$7:$L$392</definedName>
    <definedName name="Z_A62258B9_7768_4C4F_AFFC_537782E81CFF_.wvu.FilterData" localSheetId="0" hidden="1">'на 01.08.2017'!$A$7:$H$134</definedName>
    <definedName name="Z_A65D4FF6_26A1_47FE_AF98_41E05002FB1E_.wvu.FilterData" localSheetId="0" hidden="1">'на 01.08.2017'!$A$7:$H$134</definedName>
    <definedName name="Z_A6816A2A_A381_4629_A196_A2D2CBED046E_.wvu.FilterData" localSheetId="0" hidden="1">'на 01.08.2017'!$A$7:$L$392</definedName>
    <definedName name="Z_A6B98527_7CBF_4E4D_BDEA_9334A3EB779F_.wvu.Cols" localSheetId="0" hidden="1">'на 01.08.2017'!#REF!,'на 01.08.2017'!#REF!,'на 01.08.2017'!$M:$BP</definedName>
    <definedName name="Z_A6B98527_7CBF_4E4D_BDEA_9334A3EB779F_.wvu.FilterData" localSheetId="0" hidden="1">'на 01.08.2017'!$A$7:$L$392</definedName>
    <definedName name="Z_A6B98527_7CBF_4E4D_BDEA_9334A3EB779F_.wvu.PrintArea" localSheetId="0" hidden="1">'на 01.08.2017'!$A$1:$BP$185</definedName>
    <definedName name="Z_A6B98527_7CBF_4E4D_BDEA_9334A3EB779F_.wvu.PrintTitles" localSheetId="0" hidden="1">'на 01.08.2017'!$5:$7</definedName>
    <definedName name="Z_A98C96B5_CE3A_4FF9_B3E5_0DBB66ADC5BB_.wvu.FilterData" localSheetId="0" hidden="1">'на 01.08.2017'!$A$7:$H$134</definedName>
    <definedName name="Z_A9BB2943_E4B1_4809_A926_69F8C50E1CF2_.wvu.FilterData" localSheetId="0" hidden="1">'на 01.08.2017'!$A$7:$L$392</definedName>
    <definedName name="Z_AA4C7BF5_07E0_4095_B165_D2AF600190FA_.wvu.FilterData" localSheetId="0" hidden="1">'на 01.08.2017'!$A$7:$H$134</definedName>
    <definedName name="Z_AAC4B5AB_1913_4D9C_A1FF_BD9345E009EB_.wvu.FilterData" localSheetId="0" hidden="1">'на 01.08.2017'!$A$7:$H$134</definedName>
    <definedName name="Z_AB20AEF7_931C_411F_91E6_F461408B5AE6_.wvu.FilterData" localSheetId="0" hidden="1">'на 01.08.2017'!$A$7:$L$392</definedName>
    <definedName name="Z_ABA75302_0F6D_4886_9D81_1818E8870CAA_.wvu.FilterData" localSheetId="0" hidden="1">'на 01.08.2017'!$A$3:$M$190</definedName>
    <definedName name="Z_ABAF42E6_6CD6_46B1_A0C6_0099C207BC1C_.wvu.FilterData" localSheetId="0" hidden="1">'на 01.08.2017'!$A$7:$L$392</definedName>
    <definedName name="Z_ABF07E15_3FB5_46FA_8B18_72FA32E3F1DA_.wvu.FilterData" localSheetId="0" hidden="1">'на 01.08.2017'!$A$7:$L$392</definedName>
    <definedName name="Z_ACFE2E5A_B4BC_4793_B103_05F97C227772_.wvu.FilterData" localSheetId="0" hidden="1">'на 01.08.2017'!$A$7:$L$392</definedName>
    <definedName name="Z_AD079EA2_4E18_46EE_8E20_0C7923C917D2_.wvu.FilterData" localSheetId="0" hidden="1">'на 01.08.2017'!$A$7:$L$392</definedName>
    <definedName name="Z_ADE318A0_9CB5_431A_AF2B_D561B19631D9_.wvu.FilterData" localSheetId="0" hidden="1">'на 01.08.2017'!$A$7:$L$392</definedName>
    <definedName name="Z_AF01D870_77CB_46A2_A95B_3A27FF42EAA8_.wvu.FilterData" localSheetId="0" hidden="1">'на 01.08.2017'!$A$7:$H$134</definedName>
    <definedName name="Z_AF1AEFF5_9892_4FCB_BD3E_6CF1CEE1B71B_.wvu.FilterData" localSheetId="0" hidden="1">'на 01.08.2017'!$A$7:$L$392</definedName>
    <definedName name="Z_AFABF6AA_2F6E_48B0_98F8_213EA30990B1_.wvu.FilterData" localSheetId="0" hidden="1">'на 01.08.2017'!$A$7:$L$392</definedName>
    <definedName name="Z_AFC26506_1EE1_430F_B247_3257CE41958A_.wvu.FilterData" localSheetId="0" hidden="1">'на 01.08.2017'!$A$7:$L$392</definedName>
    <definedName name="Z_B00B4D71_156E_4DD9_93CC_1F392CBA035F_.wvu.FilterData" localSheetId="0" hidden="1">'на 01.08.2017'!$A$7:$L$392</definedName>
    <definedName name="Z_B0B61858_D248_4F0B_95EB_A53482FBF19B_.wvu.FilterData" localSheetId="0" hidden="1">'на 01.08.2017'!$A$7:$L$392</definedName>
    <definedName name="Z_B0BB7BD4_E507_4D19_A9BF_6595068A89B5_.wvu.FilterData" localSheetId="0" hidden="1">'на 01.08.2017'!$A$7:$L$392</definedName>
    <definedName name="Z_B180D137_9F25_4AD4_9057_37928F1867A8_.wvu.FilterData" localSheetId="0" hidden="1">'на 01.08.2017'!$A$7:$H$134</definedName>
    <definedName name="Z_B246A3A0_6AE0_4610_AE7A_F7490C26DBCA_.wvu.FilterData" localSheetId="0" hidden="1">'на 01.08.2017'!$A$7:$L$392</definedName>
    <definedName name="Z_B2D38EAC_E767_43A7_B7A2_621639FE347D_.wvu.FilterData" localSheetId="0" hidden="1">'на 01.08.2017'!$A$7:$H$134</definedName>
    <definedName name="Z_B3114865_FFF9_40B7_B9E6_C3642102DCF9_.wvu.FilterData" localSheetId="0" hidden="1">'на 01.08.2017'!$A$7:$L$392</definedName>
    <definedName name="Z_B3339176_D3D0_4D7A_8AAB_C0B71F942A93_.wvu.FilterData" localSheetId="0" hidden="1">'на 01.08.2017'!$A$7:$H$134</definedName>
    <definedName name="Z_B45FAC42_679D_43AB_B511_9E5492CAC2DB_.wvu.FilterData" localSheetId="0" hidden="1">'на 01.08.2017'!$A$7:$H$134</definedName>
    <definedName name="Z_B499C08D_A2E7_417F_A9B7_BFCE2B66534F_.wvu.FilterData" localSheetId="0" hidden="1">'на 01.08.2017'!$A$7:$L$392</definedName>
    <definedName name="Z_B543C7D0_E350_4DA4_A835_ADCB64A4D66D_.wvu.FilterData" localSheetId="0" hidden="1">'на 01.08.2017'!$A$7:$L$392</definedName>
    <definedName name="Z_B5533D56_E1AE_4DE7_8436_EF9CA55A4943_.wvu.FilterData" localSheetId="0" hidden="1">'на 01.08.2017'!$A$7:$L$392</definedName>
    <definedName name="Z_B56BEF44_39DC_4F5B_A5E5_157C237832AF_.wvu.FilterData" localSheetId="0" hidden="1">'на 01.08.2017'!$A$7:$H$134</definedName>
    <definedName name="Z_B5A6FE62_B66C_45B1_AF17_B7686B0B3A3F_.wvu.FilterData" localSheetId="0" hidden="1">'на 01.08.2017'!$A$7:$L$392</definedName>
    <definedName name="Z_B603D180_E09A_4B9C_810F_9423EBA4A0EA_.wvu.FilterData" localSheetId="0" hidden="1">'на 01.08.2017'!$A$7:$L$392</definedName>
    <definedName name="Z_B698776A_6A96_445D_9813_F5440DD90495_.wvu.FilterData" localSheetId="0" hidden="1">'на 01.08.2017'!$A$7:$L$392</definedName>
    <definedName name="Z_B6F11AB1_40C8_4880_BE42_1C35664CF325_.wvu.FilterData" localSheetId="0" hidden="1">'на 01.08.2017'!$A$7:$L$392</definedName>
    <definedName name="Z_B7A22467_168B_475A_AC6B_F744F4990F6A_.wvu.FilterData" localSheetId="0" hidden="1">'на 01.08.2017'!$A$7:$L$392</definedName>
    <definedName name="Z_B7A4DC29_6CA3_48BD_BD2B_5EA61D250392_.wvu.FilterData" localSheetId="0" hidden="1">'на 01.08.2017'!$A$7:$H$134</definedName>
    <definedName name="Z_B7F67755_3086_43A6_86E7_370F80E61BD0_.wvu.FilterData" localSheetId="0" hidden="1">'на 01.08.2017'!$A$7:$H$134</definedName>
    <definedName name="Z_B858041A_E0C9_4C5A_A736_A0DA4684B712_.wvu.FilterData" localSheetId="0" hidden="1">'на 01.08.2017'!$A$7:$L$392</definedName>
    <definedName name="Z_B8EDA240_D337_4165_927F_4408D011F4B1_.wvu.FilterData" localSheetId="0" hidden="1">'на 01.08.2017'!$A$7:$L$392</definedName>
    <definedName name="Z_B9FDB936_DEDC_405B_AC55_3262523808BE_.wvu.FilterData" localSheetId="0" hidden="1">'на 01.08.2017'!$A$7:$L$392</definedName>
    <definedName name="Z_BAB4825B_2E54_4A6C_A72D_1F8E7B4FEFFB_.wvu.FilterData" localSheetId="0" hidden="1">'на 01.08.2017'!$A$7:$L$392</definedName>
    <definedName name="Z_BAFB3A8F_5ACD_4C4A_A33C_831C754D88C0_.wvu.FilterData" localSheetId="0" hidden="1">'на 01.08.2017'!$A$7:$L$392</definedName>
    <definedName name="Z_BC09D690_D177_4FC8_AE1F_8F0F0D5C6ECD_.wvu.FilterData" localSheetId="0" hidden="1">'на 01.08.2017'!$A$7:$L$392</definedName>
    <definedName name="Z_BC6910FC_42F8_457B_8F8D_9BC0111CE283_.wvu.FilterData" localSheetId="0" hidden="1">'на 01.08.2017'!$A$7:$L$392</definedName>
    <definedName name="Z_BD707806_8F10_492F_81AE_A7900A187828_.wvu.FilterData" localSheetId="0" hidden="1">'на 01.08.2017'!$A$3:$M$190</definedName>
    <definedName name="Z_BDD573CF_BFE0_4002_B5F7_E438A5DAD635_.wvu.FilterData" localSheetId="0" hidden="1">'на 01.08.2017'!$A$7:$L$392</definedName>
    <definedName name="Z_BE442298_736F_47F5_9592_76FFCCDA59DB_.wvu.FilterData" localSheetId="0" hidden="1">'на 01.08.2017'!$A$7:$H$134</definedName>
    <definedName name="Z_BE97AC31_BFEB_4520_BC44_68B0C987C70A_.wvu.FilterData" localSheetId="0" hidden="1">'на 01.08.2017'!$A$7:$L$392</definedName>
    <definedName name="Z_BEA0FDBA_BB07_4C19_8BBD_5E57EE395C09_.wvu.Cols" localSheetId="0" hidden="1">'на 01.08.2017'!$I:$I</definedName>
    <definedName name="Z_BEA0FDBA_BB07_4C19_8BBD_5E57EE395C09_.wvu.FilterData" localSheetId="0" hidden="1">'на 01.08.2017'!$A$7:$L$392</definedName>
    <definedName name="Z_BEA0FDBA_BB07_4C19_8BBD_5E57EE395C09_.wvu.PrintArea" localSheetId="0" hidden="1">'на 01.08.2017'!$A$1:$L$189</definedName>
    <definedName name="Z_BEA0FDBA_BB07_4C19_8BBD_5E57EE395C09_.wvu.PrintTitles" localSheetId="0" hidden="1">'на 01.08.2017'!$5:$8</definedName>
    <definedName name="Z_BF22223F_B516_45E8_9C4B_DD4CB4CE2C48_.wvu.FilterData" localSheetId="0" hidden="1">'на 01.08.2017'!$A$7:$L$392</definedName>
    <definedName name="Z_BF65F093_304D_44F0_BF26_E5F8F9093CF5_.wvu.FilterData" localSheetId="0" hidden="1">'на 01.08.2017'!$A$7:$L$61</definedName>
    <definedName name="Z_C0ED18A2_48B4_4C82_979B_4B80DB79BC08_.wvu.FilterData" localSheetId="0" hidden="1">'на 01.08.2017'!$A$7:$L$392</definedName>
    <definedName name="Z_C14C28B9_3A8B_4F55_AC1E_B6D3DA6398D5_.wvu.FilterData" localSheetId="0" hidden="1">'на 01.08.2017'!$A$7:$L$392</definedName>
    <definedName name="Z_C2E7FF11_4F7B_4EA9_AD45_A8385AC4BC24_.wvu.FilterData" localSheetId="0" hidden="1">'на 01.08.2017'!$A$7:$H$134</definedName>
    <definedName name="Z_C3E7B974_7E68_49C9_8A66_DEBBC3D71CB8_.wvu.FilterData" localSheetId="0" hidden="1">'на 01.08.2017'!$A$7:$H$134</definedName>
    <definedName name="Z_C3E97E4D_03A9_422E_8E65_116E90E7DE0A_.wvu.FilterData" localSheetId="0" hidden="1">'на 01.08.2017'!$A$7:$L$392</definedName>
    <definedName name="Z_C47D5376_4107_461D_B353_0F0CCA5A27B8_.wvu.FilterData" localSheetId="0" hidden="1">'на 01.08.2017'!$A$7:$H$134</definedName>
    <definedName name="Z_C4A81194_E272_4927_9E06_D47C43E50753_.wvu.FilterData" localSheetId="0" hidden="1">'на 01.08.2017'!$A$7:$L$392</definedName>
    <definedName name="Z_C55D9313_9108_41CA_AD0E_FE2F7292C638_.wvu.FilterData" localSheetId="0" hidden="1">'на 01.08.2017'!$A$7:$H$134</definedName>
    <definedName name="Z_C5D84F85_3611_4C2A_903D_ECFF3A3DA3D9_.wvu.FilterData" localSheetId="0" hidden="1">'на 01.08.2017'!$A$7:$H$134</definedName>
    <definedName name="Z_C636DE0B_BC5D_45AA_89BD_B628CA1FE119_.wvu.FilterData" localSheetId="0" hidden="1">'на 01.08.2017'!$A$7:$L$392</definedName>
    <definedName name="Z_C70C85CF_5ADB_4631_87C7_BA23E9BE3196_.wvu.FilterData" localSheetId="0" hidden="1">'на 01.08.2017'!$A$7:$L$392</definedName>
    <definedName name="Z_C74598AC_1D4B_466D_8455_294C1A2E69BB_.wvu.FilterData" localSheetId="0" hidden="1">'на 01.08.2017'!$A$7:$H$134</definedName>
    <definedName name="Z_C7DB809B_EB90_4CA8_929B_8A5AA3E83B84_.wvu.FilterData" localSheetId="0" hidden="1">'на 01.08.2017'!$A$7:$L$392</definedName>
    <definedName name="Z_C8C7D91A_0101_429D_A7C4_25C2A366909A_.wvu.Cols" localSheetId="0" hidden="1">'на 01.08.2017'!#REF!,'на 01.08.2017'!#REF!</definedName>
    <definedName name="Z_C8C7D91A_0101_429D_A7C4_25C2A366909A_.wvu.FilterData" localSheetId="0" hidden="1">'на 01.08.2017'!$A$7:$L$61</definedName>
    <definedName name="Z_C8C7D91A_0101_429D_A7C4_25C2A366909A_.wvu.Rows" localSheetId="0" hidden="1">'на 01.08.2017'!#REF!,'на 01.08.2017'!#REF!,'на 01.08.2017'!#REF!,'на 01.08.2017'!#REF!,'на 01.08.2017'!#REF!,'на 01.08.2017'!#REF!,'на 01.08.2017'!#REF!,'на 01.08.2017'!#REF!,'на 01.08.2017'!#REF!,'на 01.08.2017'!#REF!</definedName>
    <definedName name="Z_C9081176_529C_43E8_8E20_8AC24E7C2D35_.wvu.FilterData" localSheetId="0" hidden="1">'на 01.08.2017'!$A$7:$L$392</definedName>
    <definedName name="Z_C94FB5D5_E515_4327_B4DC_AC3D7C1A6363_.wvu.FilterData" localSheetId="0" hidden="1">'на 01.08.2017'!$A$7:$L$392</definedName>
    <definedName name="Z_C97ACF3E_ACD3_4C9D_94FA_EA6F3D46505E_.wvu.FilterData" localSheetId="0" hidden="1">'на 01.08.2017'!$A$7:$L$392</definedName>
    <definedName name="Z_C98B4A4E_FC1F_45B3_ABB0_7DC9BD4B8057_.wvu.FilterData" localSheetId="0" hidden="1">'на 01.08.2017'!$A$7:$H$134</definedName>
    <definedName name="Z_CA384592_0CFD_4322_A4EB_34EC04693944_.wvu.FilterData" localSheetId="0" hidden="1">'на 01.08.2017'!$A$7:$L$392</definedName>
    <definedName name="Z_CA384592_0CFD_4322_A4EB_34EC04693944_.wvu.PrintArea" localSheetId="0" hidden="1">'на 01.08.2017'!$A$1:$L$187</definedName>
    <definedName name="Z_CA384592_0CFD_4322_A4EB_34EC04693944_.wvu.PrintTitles" localSheetId="0" hidden="1">'на 01.08.2017'!$5:$8</definedName>
    <definedName name="Z_CAAD7F8A_A328_4C0A_9ECF_2AD83A08D699_.wvu.FilterData" localSheetId="0" hidden="1">'на 01.08.2017'!$A$7:$H$134</definedName>
    <definedName name="Z_CB1A56DC_A135_41E6_8A02_AE4E518C879F_.wvu.FilterData" localSheetId="0" hidden="1">'на 01.08.2017'!$A$7:$L$392</definedName>
    <definedName name="Z_CB4880DD_CE83_4DFC_BBA7_70687256D5A4_.wvu.FilterData" localSheetId="0" hidden="1">'на 01.08.2017'!$A$7:$H$134</definedName>
    <definedName name="Z_CBDBA949_FA00_4560_8001_BD00E63FCCA4_.wvu.FilterData" localSheetId="0" hidden="1">'на 01.08.2017'!$A$7:$L$392</definedName>
    <definedName name="Z_CBF12BD1_A071_4448_8003_32E74F40E3E3_.wvu.FilterData" localSheetId="0" hidden="1">'на 01.08.2017'!$A$7:$H$134</definedName>
    <definedName name="Z_CBF9D894_3FD2_4B68_BAC8_643DB23851C0_.wvu.FilterData" localSheetId="0" hidden="1">'на 01.08.2017'!$A$7:$H$134</definedName>
    <definedName name="Z_CBF9D894_3FD2_4B68_BAC8_643DB23851C0_.wvu.Rows" localSheetId="0" hidden="1">'на 01.08.2017'!#REF!,'на 01.08.2017'!#REF!,'на 01.08.2017'!#REF!,'на 01.08.2017'!#REF!</definedName>
    <definedName name="Z_CCC17219_B1A3_4C6B_B903_0E4550432FD0_.wvu.FilterData" localSheetId="0" hidden="1">'на 01.08.2017'!$A$7:$H$134</definedName>
    <definedName name="Z_CD10AFE5_EACD_43E3_B0AD_1FCFF7EEADC3_.wvu.FilterData" localSheetId="0" hidden="1">'на 01.08.2017'!$A$7:$L$392</definedName>
    <definedName name="Z_CEF22FD3_C3E9_4C31_B864_568CAC74A486_.wvu.FilterData" localSheetId="0" hidden="1">'на 01.08.2017'!$A$7:$L$392</definedName>
    <definedName name="Z_CFEB7053_3C1D_451D_9A86_5940DFCF964A_.wvu.FilterData" localSheetId="0" hidden="1">'на 01.08.2017'!$A$7:$L$392</definedName>
    <definedName name="Z_D165341F_496A_48CE_829A_555B16787041_.wvu.FilterData" localSheetId="0" hidden="1">'на 01.08.2017'!$A$7:$L$392</definedName>
    <definedName name="Z_D20DFCFE_63F9_4265_B37B_4F36C46DF159_.wvu.Cols" localSheetId="0" hidden="1">'на 01.08.2017'!#REF!,'на 01.08.2017'!#REF!</definedName>
    <definedName name="Z_D20DFCFE_63F9_4265_B37B_4F36C46DF159_.wvu.FilterData" localSheetId="0" hidden="1">'на 01.08.2017'!$A$7:$L$392</definedName>
    <definedName name="Z_D20DFCFE_63F9_4265_B37B_4F36C46DF159_.wvu.PrintArea" localSheetId="0" hidden="1">'на 01.08.2017'!$A$1:$L$185</definedName>
    <definedName name="Z_D20DFCFE_63F9_4265_B37B_4F36C46DF159_.wvu.PrintTitles" localSheetId="0" hidden="1">'на 01.08.2017'!$5:$8</definedName>
    <definedName name="Z_D20DFCFE_63F9_4265_B37B_4F36C46DF159_.wvu.Rows" localSheetId="0" hidden="1">'на 01.08.2017'!#REF!,'на 01.08.2017'!#REF!,'на 01.08.2017'!#REF!,'на 01.08.2017'!#REF!,'на 01.08.2017'!#REF!</definedName>
    <definedName name="Z_D2422493_0DF6_4923_AFF9_1CE532FC9E0E_.wvu.FilterData" localSheetId="0" hidden="1">'на 01.08.2017'!$A$7:$L$392</definedName>
    <definedName name="Z_D26EAC32_42CC_46AF_8D27_8094727B2B8E_.wvu.FilterData" localSheetId="0" hidden="1">'на 01.08.2017'!$A$7:$L$392</definedName>
    <definedName name="Z_D298563F_7459_410D_A6E1_6B1CDFA6DAA7_.wvu.FilterData" localSheetId="0" hidden="1">'на 01.08.2017'!$A$7:$L$392</definedName>
    <definedName name="Z_D2D627FD_8F1D_4B0C_A4A1_1A515A2831A8_.wvu.FilterData" localSheetId="0" hidden="1">'на 01.08.2017'!$A$7:$L$392</definedName>
    <definedName name="Z_D343F548_3DE6_4716_9B8B_0FF1DF1B1DE3_.wvu.FilterData" localSheetId="0" hidden="1">'на 01.08.2017'!$A$7:$H$134</definedName>
    <definedName name="Z_D3607008_88A4_4735_BF9B_0D60A732D98C_.wvu.FilterData" localSheetId="0" hidden="1">'на 01.08.2017'!$A$7:$L$392</definedName>
    <definedName name="Z_D3C3EFC2_493C_4B9B_BC16_8147B08F8F65_.wvu.FilterData" localSheetId="0" hidden="1">'на 01.08.2017'!$A$7:$H$134</definedName>
    <definedName name="Z_D3D848E7_EB88_4E73_985E_C45B9AE68145_.wvu.FilterData" localSheetId="0" hidden="1">'на 01.08.2017'!$A$7:$L$392</definedName>
    <definedName name="Z_D3E86F4B_12A8_47CC_AEBE_74534991E315_.wvu.FilterData" localSheetId="0" hidden="1">'на 01.08.2017'!$A$7:$L$392</definedName>
    <definedName name="Z_D3F31BC4_4CDA_431B_BA5F_ADE76A923760_.wvu.FilterData" localSheetId="0" hidden="1">'на 01.08.2017'!$A$7:$H$134</definedName>
    <definedName name="Z_D45ABB34_16CC_462D_8459_2034D47F465D_.wvu.FilterData" localSheetId="0" hidden="1">'на 01.08.2017'!$A$7:$H$134</definedName>
    <definedName name="Z_D479007E_A9E8_4307_A3E8_18A2BB5C55F2_.wvu.FilterData" localSheetId="0" hidden="1">'на 01.08.2017'!$A$7:$L$392</definedName>
    <definedName name="Z_D48CEF89_B01B_4E1D_92B4_235EA4A40F11_.wvu.FilterData" localSheetId="0" hidden="1">'на 01.08.2017'!$A$7:$L$392</definedName>
    <definedName name="Z_D4B24D18_8D1D_47A1_AE9B_21E3F9EF98EE_.wvu.FilterData" localSheetId="0" hidden="1">'на 01.08.2017'!$A$7:$L$392</definedName>
    <definedName name="Z_D4E20E73_FD07_4BE4_B8FA_FE6B214643C4_.wvu.FilterData" localSheetId="0" hidden="1">'на 01.08.2017'!$A$7:$L$392</definedName>
    <definedName name="Z_D5317C3A_3EDA_404B_818D_EAF558810951_.wvu.FilterData" localSheetId="0" hidden="1">'на 01.08.2017'!$A$7:$H$134</definedName>
    <definedName name="Z_D537FB3B_712D_486A_BA32_4F73BEB2AA19_.wvu.FilterData" localSheetId="0" hidden="1">'на 01.08.2017'!$A$7:$H$134</definedName>
    <definedName name="Z_D6730C21_0555_4F4D_B589_9DE5CFF9C442_.wvu.FilterData" localSheetId="0" hidden="1">'на 01.08.2017'!$A$7:$H$134</definedName>
    <definedName name="Z_D7BC8E82_4392_4806_9DAE_D94253790B9C_.wvu.Cols" localSheetId="0" hidden="1">'на 01.08.2017'!#REF!,'на 01.08.2017'!#REF!,'на 01.08.2017'!$M:$BP</definedName>
    <definedName name="Z_D7BC8E82_4392_4806_9DAE_D94253790B9C_.wvu.FilterData" localSheetId="0" hidden="1">'на 01.08.2017'!$A$7:$L$392</definedName>
    <definedName name="Z_D7BC8E82_4392_4806_9DAE_D94253790B9C_.wvu.PrintArea" localSheetId="0" hidden="1">'на 01.08.2017'!$A$1:$BP$185</definedName>
    <definedName name="Z_D7BC8E82_4392_4806_9DAE_D94253790B9C_.wvu.PrintTitles" localSheetId="0" hidden="1">'на 01.08.2017'!$5:$7</definedName>
    <definedName name="Z_D7DA24ED_ABB7_4D6E_ACD6_4B88F5184AF8_.wvu.FilterData" localSheetId="0" hidden="1">'на 01.08.2017'!$A$7:$L$392</definedName>
    <definedName name="Z_D8418465_ECB6_40A4_8538_9D6D02B4E5CE_.wvu.FilterData" localSheetId="0" hidden="1">'на 01.08.2017'!$A$7:$H$134</definedName>
    <definedName name="Z_D8836A46_4276_4875_86A1_BB0E2B53006C_.wvu.FilterData" localSheetId="0" hidden="1">'на 01.08.2017'!$A$7:$H$134</definedName>
    <definedName name="Z_D8EBE17E_7A1A_4392_901C_A4C8DD4BAF28_.wvu.FilterData" localSheetId="0" hidden="1">'на 01.08.2017'!$A$7:$H$134</definedName>
    <definedName name="Z_D917D9C8_DA24_43F6_B702_2D065DC4F3EA_.wvu.FilterData" localSheetId="0" hidden="1">'на 01.08.2017'!$A$7:$L$392</definedName>
    <definedName name="Z_D930048B_C8C6_498D_B7FD_C4CFAF447C25_.wvu.FilterData" localSheetId="0" hidden="1">'на 01.08.2017'!$A$7:$L$392</definedName>
    <definedName name="Z_D93C7415_B321_4E66_84AD_0490D011FDE7_.wvu.FilterData" localSheetId="0" hidden="1">'на 01.08.2017'!$A$7:$L$392</definedName>
    <definedName name="Z_D952F92C_16FA_49C0_ACE1_EEFE2012130A_.wvu.FilterData" localSheetId="0" hidden="1">'на 01.08.2017'!$A$7:$L$392</definedName>
    <definedName name="Z_D954D534_B88D_4A21_85D6_C0757B597D1E_.wvu.FilterData" localSheetId="0" hidden="1">'на 01.08.2017'!$A$7:$L$392</definedName>
    <definedName name="Z_D95852A1_B0FC_4AC5_B62B_5CCBE05B0D15_.wvu.FilterData" localSheetId="0" hidden="1">'на 01.08.2017'!$A$7:$L$392</definedName>
    <definedName name="Z_D97BC9A1_860C_45CB_8FAD_B69CEE39193C_.wvu.FilterData" localSheetId="0" hidden="1">'на 01.08.2017'!$A$7:$H$134</definedName>
    <definedName name="Z_D981844C_3450_4227_997A_DB8016618FC0_.wvu.FilterData" localSheetId="0" hidden="1">'на 01.08.2017'!$A$7:$L$392</definedName>
    <definedName name="Z_DA3033F1_502F_4BCA_B468_CBA3E20E7254_.wvu.FilterData" localSheetId="0" hidden="1">'на 01.08.2017'!$A$7:$L$392</definedName>
    <definedName name="Z_DA5DFA2D_C1AA_42F5_8828_D1905F1C9BD0_.wvu.FilterData" localSheetId="0" hidden="1">'на 01.08.2017'!$A$7:$L$392</definedName>
    <definedName name="Z_DB55315D_56C8_4F2C_9317_AA25AA5EAC9E_.wvu.FilterData" localSheetId="0" hidden="1">'на 01.08.2017'!$A$7:$L$392</definedName>
    <definedName name="Z_DBB88EE7_5C30_443C_A427_07BA2C7C58DA_.wvu.FilterData" localSheetId="0" hidden="1">'на 01.08.2017'!$A$7:$L$392</definedName>
    <definedName name="Z_DBF40914_927D_466F_8B6B_F333D1AFC9B0_.wvu.FilterData" localSheetId="0" hidden="1">'на 01.08.2017'!$A$7:$L$392</definedName>
    <definedName name="Z_DC263B7F_7E05_4E66_AE9F_05D6DDE635B1_.wvu.FilterData" localSheetId="0" hidden="1">'на 01.08.2017'!$A$7:$H$134</definedName>
    <definedName name="Z_DC796824_ECED_4590_A3E8_8D5A3534C637_.wvu.FilterData" localSheetId="0" hidden="1">'на 01.08.2017'!$A$7:$H$134</definedName>
    <definedName name="Z_DCC1B134_1BA2_418E_B1D0_0938D8743370_.wvu.FilterData" localSheetId="0" hidden="1">'на 01.08.2017'!$A$7:$H$134</definedName>
    <definedName name="Z_DD479BCC_48E3_497E_81BC_9A58CD7AC8EF_.wvu.FilterData" localSheetId="0" hidden="1">'на 01.08.2017'!$A$7:$L$392</definedName>
    <definedName name="Z_DDA68DE5_EF86_4A52_97CD_589088C5FE7A_.wvu.FilterData" localSheetId="0" hidden="1">'на 01.08.2017'!$A$7:$H$134</definedName>
    <definedName name="Z_DE210091_3D77_4964_B6B2_443A728CBE9E_.wvu.FilterData" localSheetId="0" hidden="1">'на 01.08.2017'!$A$7:$L$392</definedName>
    <definedName name="Z_DE2C3999_6F3E_4D24_86CF_8803BF5FAA48_.wvu.FilterData" localSheetId="0" hidden="1">'на 01.08.2017'!$A$7:$L$61</definedName>
    <definedName name="Z_DEA6EDB2_F27D_4C8F_B061_FD80BEC5543F_.wvu.FilterData" localSheetId="0" hidden="1">'на 01.08.2017'!$A$7:$H$134</definedName>
    <definedName name="Z_DECE3245_1BE4_4A3F_B644_E8DE80612C1E_.wvu.FilterData" localSheetId="0" hidden="1">'на 01.08.2017'!$A$7:$L$392</definedName>
    <definedName name="Z_DF6B7D46_D8DB_447A_83A4_53EE18358CF2_.wvu.FilterData" localSheetId="0" hidden="1">'на 01.08.2017'!$A$7:$L$392</definedName>
    <definedName name="Z_DFB08918_D5A4_4224_AEA5_63620C0D53DD_.wvu.FilterData" localSheetId="0" hidden="1">'на 01.08.2017'!$A$7:$L$392</definedName>
    <definedName name="Z_E0B34E03_0754_4713_9A98_5ACEE69C9E71_.wvu.FilterData" localSheetId="0" hidden="1">'на 01.08.2017'!$A$7:$H$134</definedName>
    <definedName name="Z_E1E7843B_3EC3_4FFF_9B1C_53E7DE6A4004_.wvu.FilterData" localSheetId="0" hidden="1">'на 01.08.2017'!$A$7:$H$134</definedName>
    <definedName name="Z_E25FE844_1AD8_4E16_B2DB_9033A702F13A_.wvu.FilterData" localSheetId="0" hidden="1">'на 01.08.2017'!$A$7:$H$134</definedName>
    <definedName name="Z_E2861A4E_263A_4BE6_9223_2DA352B0AD2D_.wvu.FilterData" localSheetId="0" hidden="1">'на 01.08.2017'!$A$7:$H$134</definedName>
    <definedName name="Z_E2FB76DF_1C94_4620_8087_FEE12FDAA3D2_.wvu.FilterData" localSheetId="0" hidden="1">'на 01.08.2017'!$A$7:$H$134</definedName>
    <definedName name="Z_E3C6ECC1_0F12_435D_9B36_B23F6133337F_.wvu.FilterData" localSheetId="0" hidden="1">'на 01.08.2017'!$A$7:$H$134</definedName>
    <definedName name="Z_E437F2F2_3B79_49F0_9901_D31498A163D7_.wvu.FilterData" localSheetId="0" hidden="1">'на 01.08.2017'!$A$7:$L$392</definedName>
    <definedName name="Z_E531BAEE_E556_4AEF_B35B_C675BD99939C_.wvu.FilterData" localSheetId="0" hidden="1">'на 01.08.2017'!$A$7:$L$392</definedName>
    <definedName name="Z_E5EC7523_F88D_4AD4_9A8D_84C16AB7BFC1_.wvu.FilterData" localSheetId="0" hidden="1">'на 01.08.2017'!$A$7:$L$392</definedName>
    <definedName name="Z_E6B0F607_AC37_4539_B427_EA5DBDA71490_.wvu.FilterData" localSheetId="0" hidden="1">'на 01.08.2017'!$A$7:$L$392</definedName>
    <definedName name="Z_E6F2229B_648C_45EB_AFDD_48E1933E9057_.wvu.FilterData" localSheetId="0" hidden="1">'на 01.08.2017'!$A$7:$L$392</definedName>
    <definedName name="Z_E79ABD49_719F_4887_A43D_3DE66BF8AD95_.wvu.FilterData" localSheetId="0" hidden="1">'на 01.08.2017'!$A$7:$L$392</definedName>
    <definedName name="Z_E85A9955_A3DD_46D7_A4A3_9B67A0E2B00C_.wvu.FilterData" localSheetId="0" hidden="1">'на 01.08.2017'!$A$7:$L$392</definedName>
    <definedName name="Z_E85CF805_B7EC_4B8E_BF6B_2D35F453C813_.wvu.FilterData" localSheetId="0" hidden="1">'на 01.08.2017'!$A$7:$L$392</definedName>
    <definedName name="Z_E88E1D11_18C0_4724_9D4F_2C85DDF57564_.wvu.FilterData" localSheetId="0" hidden="1">'на 01.08.2017'!$A$7:$H$134</definedName>
    <definedName name="Z_E9A4F66F_BB40_4C19_8750_6E61AF1D74A1_.wvu.FilterData" localSheetId="0" hidden="1">'на 01.08.2017'!$A$7:$L$392</definedName>
    <definedName name="Z_EA234825_5817_4C50_AC45_83D70F061045_.wvu.FilterData" localSheetId="0" hidden="1">'на 01.08.2017'!$A$7:$L$392</definedName>
    <definedName name="Z_EA26BD39_D295_43F0_9554_645E38E73803_.wvu.FilterData" localSheetId="0" hidden="1">'на 01.08.2017'!$A$7:$L$392</definedName>
    <definedName name="Z_EA769D6D_3269_481D_9974_BC10C6C55FF6_.wvu.FilterData" localSheetId="0" hidden="1">'на 01.08.2017'!$A$7:$H$134</definedName>
    <definedName name="Z_EB2D8BE6_72BC_4D23_BEC7_DBF109493B0C_.wvu.FilterData" localSheetId="0" hidden="1">'на 01.08.2017'!$A$7:$L$392</definedName>
    <definedName name="Z_EBCDBD63_50FE_4D52_B280_2A723FA77236_.wvu.FilterData" localSheetId="0" hidden="1">'на 01.08.2017'!$A$7:$H$134</definedName>
    <definedName name="Z_EC6B58CC_C695_4EAF_B026_DA7CE6279D7A_.wvu.FilterData" localSheetId="0" hidden="1">'на 01.08.2017'!$A$7:$L$392</definedName>
    <definedName name="Z_EC741CE0_C720_481D_9CFE_596247B0CF36_.wvu.FilterData" localSheetId="0" hidden="1">'на 01.08.2017'!$A$7:$L$392</definedName>
    <definedName name="Z_EC7DFC56_670B_4634_9C36_1A0E9779A8AB_.wvu.FilterData" localSheetId="0" hidden="1">'на 01.08.2017'!$A$7:$L$392</definedName>
    <definedName name="Z_ED74FBD3_DF35_4798_8C2A_7ADA46D140AA_.wvu.FilterData" localSheetId="0" hidden="1">'на 01.08.2017'!$A$7:$H$134</definedName>
    <definedName name="Z_EF1610FE_843B_4864_9DAD_05F697DD47DC_.wvu.FilterData" localSheetId="0" hidden="1">'на 01.08.2017'!$A$7:$L$392</definedName>
    <definedName name="Z_EFFADE78_6F23_4B5D_AE74_3E82BA29B398_.wvu.FilterData" localSheetId="0" hidden="1">'на 01.08.2017'!$A$7:$H$134</definedName>
    <definedName name="Z_F0EB967D_F079_4FD4_AD5F_5BA84E405B49_.wvu.FilterData" localSheetId="0" hidden="1">'на 01.08.2017'!$A$7:$L$392</definedName>
    <definedName name="Z_F140A98E_30AA_4FD0_8B93_08F8951EDE5E_.wvu.FilterData" localSheetId="0" hidden="1">'на 01.08.2017'!$A$7:$H$134</definedName>
    <definedName name="Z_F2110B0B_AAE7_42F0_B553_C360E9249AD4_.wvu.Cols" localSheetId="0" hidden="1">'на 01.08.2017'!#REF!,'на 01.08.2017'!#REF!,'на 01.08.2017'!$M:$BP</definedName>
    <definedName name="Z_F2110B0B_AAE7_42F0_B553_C360E9249AD4_.wvu.FilterData" localSheetId="0" hidden="1">'на 01.08.2017'!$A$7:$L$392</definedName>
    <definedName name="Z_F2110B0B_AAE7_42F0_B553_C360E9249AD4_.wvu.PrintArea" localSheetId="0" hidden="1">'на 01.08.2017'!$A$1:$BP$185</definedName>
    <definedName name="Z_F2110B0B_AAE7_42F0_B553_C360E9249AD4_.wvu.PrintTitles" localSheetId="0" hidden="1">'на 01.08.2017'!$5:$7</definedName>
    <definedName name="Z_F30FADD4_07E9_4B4F_B53A_86E542EF0570_.wvu.FilterData" localSheetId="0" hidden="1">'на 01.08.2017'!$A$7:$L$392</definedName>
    <definedName name="Z_F34EC6B1_390D_4B75_852C_F8775ACC3B29_.wvu.FilterData" localSheetId="0" hidden="1">'на 01.08.2017'!$A$7:$L$392</definedName>
    <definedName name="Z_F3E148B1_ED1B_4330_84E7_EFC4722C807A_.wvu.FilterData" localSheetId="0" hidden="1">'на 01.08.2017'!$A$7:$L$392</definedName>
    <definedName name="Z_F3F1BB49_52AF_48BB_95BC_060170851629_.wvu.FilterData" localSheetId="0" hidden="1">'на 01.08.2017'!$A$7:$L$392</definedName>
    <definedName name="Z_F413BB5D_EA53_42FB_84EF_A630DFA6E3CE_.wvu.FilterData" localSheetId="0" hidden="1">'на 01.08.2017'!$A$7:$L$392</definedName>
    <definedName name="Z_F5904F57_BE1E_4C1A_B9F2_3334C6090028_.wvu.FilterData" localSheetId="0" hidden="1">'на 01.08.2017'!$A$7:$L$392</definedName>
    <definedName name="Z_F5F50589_1DF0_4A91_A5AE_A081904AF6B0_.wvu.FilterData" localSheetId="0" hidden="1">'на 01.08.2017'!$A$7:$L$392</definedName>
    <definedName name="Z_F7FC106B_79FE_40D3_AA43_206A7284AC4B_.wvu.FilterData" localSheetId="0" hidden="1">'на 01.08.2017'!$A$7:$L$392</definedName>
    <definedName name="Z_F8CD48ED_A67F_492E_A417_09D352E93E12_.wvu.FilterData" localSheetId="0" hidden="1">'на 01.08.2017'!$A$7:$H$134</definedName>
    <definedName name="Z_F8E4304E_2CC4_4F73_A08A_BA6FE8EB77EF_.wvu.FilterData" localSheetId="0" hidden="1">'на 01.08.2017'!$A$7:$L$392</definedName>
    <definedName name="Z_F9AF50D2_05C8_4D13_9F15_43FAA7F1CB7A_.wvu.FilterData" localSheetId="0" hidden="1">'на 01.08.2017'!$A$7:$L$392</definedName>
    <definedName name="Z_F9F96D65_7E5D_4EDB_B47B_CD800EE8793F_.wvu.FilterData" localSheetId="0" hidden="1">'на 01.08.2017'!$A$7:$H$134</definedName>
    <definedName name="Z_FA263ADC_F7F9_4F21_8D0A_B162CFE58321_.wvu.FilterData" localSheetId="0" hidden="1">'на 01.08.2017'!$A$7:$L$392</definedName>
    <definedName name="Z_FA47CA05_CCF1_4EDC_AAF6_26967695B1D8_.wvu.FilterData" localSheetId="0" hidden="1">'на 01.08.2017'!$A$7:$L$392</definedName>
    <definedName name="Z_FAEA1540_FB92_4A7F_8E18_381E2C6FAF74_.wvu.FilterData" localSheetId="0" hidden="1">'на 01.08.2017'!$A$7:$H$134</definedName>
    <definedName name="Z_FB2B2898_07E8_4F64_9660_A5CFE0C3B2A1_.wvu.FilterData" localSheetId="0" hidden="1">'на 01.08.2017'!$A$7:$L$392</definedName>
    <definedName name="Z_FBEEEF36_B47B_4551_8D8A_904E9E1222D4_.wvu.FilterData" localSheetId="0" hidden="1">'на 01.08.2017'!$A$7:$H$134</definedName>
    <definedName name="Z_FC921717_EFFF_4C5F_AE15_5DB48A6B2DDC_.wvu.FilterData" localSheetId="0" hidden="1">'на 01.08.2017'!$A$7:$L$392</definedName>
    <definedName name="Z_FCFEE462_86B3_4D22_A291_C53135F468F2_.wvu.FilterData" localSheetId="0" hidden="1">'на 01.08.2017'!$A$7:$L$392</definedName>
    <definedName name="Z_FD01F790_1BBF_4238_916B_FA56833C331E_.wvu.FilterData" localSheetId="0" hidden="1">'на 01.08.2017'!$A$7:$L$392</definedName>
    <definedName name="Z_FD0E1B66_1ED2_4768_AEAA_4813773FCD1B_.wvu.FilterData" localSheetId="0" hidden="1">'на 01.08.2017'!$A$7:$H$134</definedName>
    <definedName name="Z_FD5CEF9A_4499_4018_A32D_B5C5AF11D935_.wvu.FilterData" localSheetId="0" hidden="1">'на 01.08.2017'!$A$7:$L$392</definedName>
    <definedName name="Z_FD66CF31_1A62_4649_ABF8_67009C9EEFA8_.wvu.FilterData" localSheetId="0" hidden="1">'на 01.08.2017'!$A$7:$L$392</definedName>
    <definedName name="Z_FE9D531A_F987_4486_AC6F_37568587E0CC_.wvu.FilterData" localSheetId="0" hidden="1">'на 01.08.2017'!$A$7:$L$392</definedName>
    <definedName name="Z_FEE18FC2_E5D2_4C59_B7D0_FDF82F2008D4_.wvu.FilterData" localSheetId="0" hidden="1">'на 01.08.2017'!$A$7:$L$392</definedName>
    <definedName name="Z_FEFFCD5F_F237_4316_B50A_6C71D0FF3363_.wvu.FilterData" localSheetId="0" hidden="1">'на 01.08.2017'!$A$7:$L$392</definedName>
    <definedName name="Z_FF7CC20D_CA9E_46D2_A113_9EB09E8A7DF6_.wvu.FilterData" localSheetId="0" hidden="1">'на 01.08.2017'!$A$7:$H$134</definedName>
    <definedName name="Z_FF9EFDBE_F5FD_432E_96BA_C22D4E9B91D4_.wvu.FilterData" localSheetId="0" hidden="1">'на 01.08.2017'!$A$7:$L$392</definedName>
    <definedName name="Z_FFBF84C0_8EC1_41E5_A130_1EB26E22D86E_.wvu.FilterData" localSheetId="0" hidden="1">'на 01.08.2017'!$A$7:$L$392</definedName>
    <definedName name="_xlnm.Print_Titles" localSheetId="0">'на 01.08.2017'!$5:$8</definedName>
    <definedName name="_xlnm.Print_Area" localSheetId="0">'на 01.08.2017'!$A$1:$L$189</definedName>
  </definedNames>
  <calcPr calcId="162913" fullPrecision="0"/>
  <customWorkbookViews>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Залецкая Ольга Геннадьевна - Личное представление" guid="{D95852A1-B0FC-4AC5-B62B-5CCBE05B0D15}" mergeInterval="0" personalView="1" maximized="1" windowWidth="1276" windowHeight="779" tabRatio="518" activeSheetId="1"/>
    <customWorkbookView name="Козлова Анастасия Сергеевна - Личное представление" guid="{0CCCFAED-79CE-4449-BC23-D60C794B65C2}" mergeInterval="0" personalView="1" maximized="1" windowWidth="1276" windowHeight="759" tabRatio="518"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kou - Личное представление" guid="{998B8119-4FF3-4A16-838D-539C6AE34D55}" mergeInterval="0" personalView="1" maximized="1" windowWidth="1148" windowHeight="645" tabRatio="518" activeSheetId="1"/>
    <customWorkbookView name="pav - Личное представление" guid="{539CB3DF-9B66-4BE7-9074-8CE0405EB8A6}" mergeInterval="0" personalView="1" maximized="1" xWindow="1" yWindow="1" windowWidth="1276" windowHeight="794" tabRatio="518" activeSheetId="1"/>
    <customWorkbookView name="User - Личное представление" guid="{D20DFCFE-63F9-4265-B37B-4F36C46DF159}" mergeInterval="0" personalView="1" maximized="1" xWindow="-8" yWindow="-8" windowWidth="1296" windowHeight="1000" tabRatio="518" activeSheetId="1"/>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Анастасия Вячеславовна - Личное представление" guid="{F2110B0B-AAE7-42F0-B553-C360E9249AD4}" mergeInterval="0" personalView="1" maximized="1" windowWidth="1276" windowHeight="779" tabRatio="501"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Admin - Личное представление" guid="{2DF88C31-E5A0-4DFE-877D-5A31D3992603}" mergeInterval="0" personalView="1" maximized="1" windowWidth="1276" windowHeight="719" tabRatio="772" activeSheetId="1"/>
    <customWorkbookView name="Елена - Личное представление" guid="{24E5C1BC-322C-4FEF-B964-F0DCC04482C1}" mergeInterval="0" personalView="1" maximized="1" xWindow="1" yWindow="1" windowWidth="1024" windowHeight="547" tabRatio="896" activeSheetId="1"/>
    <customWorkbookView name="BLACKGIRL - Личное представление" guid="{37F8CE32-8CE8-4D95-9C0E-63112E6EFFE9}" mergeInterval="0" personalView="1" maximized="1" windowWidth="1020" windowHeight="576" tabRatio="441" activeSheetId="3"/>
    <customWorkbookView name="1 - Личное представление" guid="{CBF9D894-3FD2-4B68-BAC8-643DB23851C0}" mergeInterval="0" personalView="1" maximized="1" xWindow="1" yWindow="1" windowWidth="1733" windowHeight="798" tabRatio="772" activeSheetId="1"/>
    <customWorkbookView name="Пользователь - Личное представление" guid="{C8C7D91A-0101-429D-A7C4-25C2A366909A}" mergeInterval="0" personalView="1" maximized="1" windowWidth="1264" windowHeight="759" tabRatio="51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Коптеева Елена Анатольевна - Личное представление" guid="{2F7AC811-CA37-46E3-866E-6E10DF43054A}" mergeInterval="0" personalView="1" maximized="1" windowWidth="1276" windowHeight="799" tabRatio="698" activeSheetId="1"/>
    <customWorkbookView name="kaa - Личное представление" guid="{7B245AB0-C2AF-4822-BFC4-2399F85856C1}" mergeInterval="0" personalView="1" maximized="1" xWindow="1" yWindow="1" windowWidth="1280" windowHeight="803" tabRatio="518" activeSheetId="1"/>
    <customWorkbookView name="Маганёва Екатерина Николаевна - Личное представление" guid="{CA384592-0CFD-4322-A4EB-34EC04693944}" mergeInterval="0" personalView="1" maximized="1" xWindow="-8" yWindow="-8" windowWidth="1296" windowHeight="1000" tabRatio="355" activeSheetId="1"/>
    <customWorkbookView name="Минакова Оксана Сергеевна - Личное представление" guid="{45DE1976-7F07-4EB4-8A9C-FB72D060BEFA}" mergeInterval="0" personalView="1" maximized="1" xWindow="-8" yWindow="-8" windowWidth="1296" windowHeight="1000" tabRatio="518" activeSheetId="1"/>
    <customWorkbookView name="Шулепова Ольга Анатольевна - Личное представление" guid="{67ADFAE6-A9AF-44D7-8539-93CD0F6B7849}" mergeInterval="0" personalView="1" maximized="1" windowWidth="1276" windowHeight="739" tabRatio="518" activeSheetId="1"/>
    <customWorkbookView name="Маслова Алина Рамазановна - Личное представление" guid="{99950613-28E7-4EC2-B918-559A2757B0A9}" mergeInterval="0" personalView="1" maximized="1" xWindow="-8" yWindow="-8" windowWidth="1936" windowHeight="1056" tabRatio="518" activeSheetId="1"/>
    <customWorkbookView name="Вершинина Мария Игоревна - Личное представление" guid="{A0A3CD9B-2436-40D7-91DB-589A95FBBF00}" mergeInterval="0" personalView="1" maximized="1" windowWidth="1276" windowHeight="779"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Рогожина Ольга Сергеевна - Личное представление" guid="{BEA0FDBA-BB07-4C19-8BBD-5E57EE395C09}" mergeInterval="0" personalView="1" maximized="1" windowWidth="1276" windowHeight="735" tabRatio="518" activeSheetId="1"/>
  </customWorkbookViews>
  <fileRecoveryPr autoRecover="0"/>
</workbook>
</file>

<file path=xl/calcChain.xml><?xml version="1.0" encoding="utf-8"?>
<calcChain xmlns="http://schemas.openxmlformats.org/spreadsheetml/2006/main">
  <c r="J171" i="1" l="1"/>
  <c r="J170" i="1"/>
  <c r="G147" i="1" l="1"/>
  <c r="J26" i="1"/>
  <c r="C164" i="1"/>
  <c r="G45" i="1"/>
  <c r="E45" i="1"/>
  <c r="J25" i="1"/>
  <c r="E33" i="1" l="1"/>
  <c r="G75" i="1" l="1"/>
  <c r="K78" i="1"/>
  <c r="F78" i="1"/>
  <c r="K77" i="1"/>
  <c r="F77" i="1"/>
  <c r="K76" i="1"/>
  <c r="J75" i="1"/>
  <c r="D75" i="1"/>
  <c r="C75" i="1"/>
  <c r="H137" i="1"/>
  <c r="H138" i="1"/>
  <c r="G46" i="1"/>
  <c r="D135" i="1"/>
  <c r="E170" i="1"/>
  <c r="E57" i="1"/>
  <c r="K75" i="1" l="1"/>
  <c r="F75" i="1"/>
  <c r="J164" i="1"/>
  <c r="E147" i="1" l="1"/>
  <c r="E146" i="1"/>
  <c r="C146" i="1"/>
  <c r="D146" i="1" l="1"/>
  <c r="C147" i="1"/>
  <c r="D147" i="1" s="1"/>
  <c r="J147" i="1" l="1"/>
  <c r="J146" i="1" s="1"/>
  <c r="J145" i="1"/>
  <c r="C37" i="1"/>
  <c r="J46" i="1"/>
  <c r="D46" i="1"/>
  <c r="C46" i="1"/>
  <c r="C45" i="1" l="1"/>
  <c r="J51" i="1"/>
  <c r="C26" i="1" l="1"/>
  <c r="C138" i="1"/>
  <c r="E141" i="1"/>
  <c r="J139" i="1"/>
  <c r="I43" i="1" l="1"/>
  <c r="J45" i="1" l="1"/>
  <c r="D45" i="1"/>
  <c r="C101" i="1" l="1"/>
  <c r="J163" i="1"/>
  <c r="J157" i="1"/>
  <c r="F144" i="1"/>
  <c r="H144" i="1"/>
  <c r="E139" i="1" l="1"/>
  <c r="J32" i="1" l="1"/>
  <c r="J33" i="1" l="1"/>
  <c r="J57" i="1" l="1"/>
  <c r="J29" i="1"/>
  <c r="J38" i="1"/>
  <c r="D37" i="1"/>
  <c r="K57" i="1" l="1"/>
  <c r="C43" i="1"/>
  <c r="K32" i="1" l="1"/>
  <c r="I146" i="1" l="1"/>
  <c r="I145" i="1"/>
  <c r="I142" i="1" l="1"/>
  <c r="I10" i="1"/>
  <c r="G37" i="1" l="1"/>
  <c r="E37" i="1"/>
  <c r="G29" i="1"/>
  <c r="I29" i="1" l="1"/>
  <c r="I25" i="1"/>
  <c r="I21" i="1" s="1"/>
  <c r="K46" i="1" l="1"/>
  <c r="I14" i="1" l="1"/>
  <c r="I13" i="1"/>
  <c r="I12" i="1"/>
  <c r="I11" i="1"/>
  <c r="I9" i="1" l="1"/>
  <c r="H187" i="1"/>
  <c r="H186" i="1"/>
  <c r="F186" i="1"/>
  <c r="F45" i="1" l="1"/>
  <c r="D165" i="1" l="1"/>
  <c r="D164" i="1" l="1"/>
  <c r="J101" i="1"/>
  <c r="C100" i="1"/>
  <c r="D161" i="1" l="1"/>
  <c r="C29" i="1"/>
  <c r="K17" i="1" l="1"/>
  <c r="K19" i="1"/>
  <c r="J129" i="1"/>
  <c r="K15" i="1" l="1"/>
  <c r="K147" i="1" l="1"/>
  <c r="K187" i="1" l="1"/>
  <c r="K186" i="1"/>
  <c r="C185" i="1"/>
  <c r="J185" i="1"/>
  <c r="G185" i="1"/>
  <c r="E185" i="1"/>
  <c r="D185" i="1"/>
  <c r="K189" i="1"/>
  <c r="K188" i="1"/>
  <c r="F187" i="1"/>
  <c r="F185" i="1" l="1"/>
  <c r="H185" i="1"/>
  <c r="K185" i="1"/>
  <c r="C21" i="1" l="1"/>
  <c r="H107" i="1" l="1"/>
  <c r="H108" i="1"/>
  <c r="J70" i="1"/>
  <c r="G74" i="1"/>
  <c r="J74" i="1"/>
  <c r="K74" i="1"/>
  <c r="J178" i="1"/>
  <c r="J37" i="1" l="1"/>
  <c r="K45" i="1"/>
  <c r="H45" i="1"/>
  <c r="H46" i="1"/>
  <c r="J177" i="1"/>
  <c r="E34" i="1" l="1"/>
  <c r="E29" i="1" s="1"/>
  <c r="D155" i="1"/>
  <c r="E155" i="1"/>
  <c r="F155" i="1"/>
  <c r="G155" i="1"/>
  <c r="H155" i="1"/>
  <c r="J155" i="1"/>
  <c r="C155" i="1"/>
  <c r="K158" i="1"/>
  <c r="K159" i="1"/>
  <c r="K160" i="1"/>
  <c r="K157" i="1"/>
  <c r="K155" i="1" l="1"/>
  <c r="K163" i="1" l="1"/>
  <c r="K47" i="1"/>
  <c r="H27" i="1"/>
  <c r="H24" i="1"/>
  <c r="F24" i="1"/>
  <c r="K39" i="1" l="1"/>
  <c r="K144" i="1" l="1"/>
  <c r="K146" i="1" l="1"/>
  <c r="D43" i="1" l="1"/>
  <c r="G117" i="1"/>
  <c r="C117" i="1"/>
  <c r="H33" i="1" l="1"/>
  <c r="K67" i="1"/>
  <c r="G67" i="1"/>
  <c r="K96" i="1"/>
  <c r="H96" i="1"/>
  <c r="F96" i="1"/>
  <c r="K95" i="1"/>
  <c r="H95" i="1"/>
  <c r="F95" i="1"/>
  <c r="K94" i="1"/>
  <c r="J93" i="1"/>
  <c r="G93" i="1"/>
  <c r="E93" i="1"/>
  <c r="D93" i="1"/>
  <c r="C93" i="1"/>
  <c r="E92" i="1"/>
  <c r="E74" i="1" s="1"/>
  <c r="D92" i="1"/>
  <c r="C92" i="1"/>
  <c r="C74" i="1" s="1"/>
  <c r="J91" i="1"/>
  <c r="G91" i="1"/>
  <c r="G73" i="1" s="1"/>
  <c r="E91" i="1"/>
  <c r="D91" i="1"/>
  <c r="C91" i="1"/>
  <c r="J90" i="1"/>
  <c r="J72" i="1" s="1"/>
  <c r="G90" i="1"/>
  <c r="G72" i="1" s="1"/>
  <c r="E90" i="1"/>
  <c r="E72" i="1" s="1"/>
  <c r="D90" i="1"/>
  <c r="C90" i="1"/>
  <c r="C72" i="1" s="1"/>
  <c r="J89" i="1"/>
  <c r="J71" i="1" s="1"/>
  <c r="E89" i="1"/>
  <c r="E71" i="1" s="1"/>
  <c r="D89" i="1"/>
  <c r="C89" i="1"/>
  <c r="C71" i="1" s="1"/>
  <c r="E88" i="1"/>
  <c r="E70" i="1" s="1"/>
  <c r="D88" i="1"/>
  <c r="C88" i="1"/>
  <c r="C70" i="1" s="1"/>
  <c r="C64" i="1" s="1"/>
  <c r="C10" i="1" s="1"/>
  <c r="K84" i="1"/>
  <c r="H84" i="1"/>
  <c r="F84" i="1"/>
  <c r="K83" i="1"/>
  <c r="H83" i="1"/>
  <c r="F83" i="1"/>
  <c r="K82" i="1"/>
  <c r="J81" i="1"/>
  <c r="G81" i="1"/>
  <c r="E81" i="1"/>
  <c r="D81" i="1"/>
  <c r="C81" i="1"/>
  <c r="J68" i="1"/>
  <c r="D71" i="1" l="1"/>
  <c r="D72" i="1"/>
  <c r="C69" i="1"/>
  <c r="D74" i="1"/>
  <c r="J73" i="1"/>
  <c r="K88" i="1"/>
  <c r="D70" i="1"/>
  <c r="H26" i="1"/>
  <c r="K89" i="1"/>
  <c r="J87" i="1"/>
  <c r="K91" i="1"/>
  <c r="D87" i="1"/>
  <c r="E87" i="1"/>
  <c r="K81" i="1"/>
  <c r="C87" i="1"/>
  <c r="K90" i="1"/>
  <c r="F81" i="1"/>
  <c r="F89" i="1"/>
  <c r="F90" i="1"/>
  <c r="H81" i="1"/>
  <c r="H90" i="1"/>
  <c r="K93" i="1"/>
  <c r="G89" i="1"/>
  <c r="G71" i="1" s="1"/>
  <c r="F93" i="1"/>
  <c r="H93" i="1"/>
  <c r="K72" i="1" l="1"/>
  <c r="K71" i="1"/>
  <c r="C65" i="1"/>
  <c r="J67" i="1"/>
  <c r="J69" i="1"/>
  <c r="K70" i="1"/>
  <c r="D69" i="1"/>
  <c r="K87" i="1"/>
  <c r="F87" i="1"/>
  <c r="F72" i="1"/>
  <c r="F71" i="1"/>
  <c r="E69" i="1"/>
  <c r="H89" i="1"/>
  <c r="G87" i="1"/>
  <c r="H87" i="1" s="1"/>
  <c r="H72" i="1"/>
  <c r="K27" i="1"/>
  <c r="K69" i="1" l="1"/>
  <c r="F69" i="1"/>
  <c r="H71" i="1"/>
  <c r="G69" i="1"/>
  <c r="H69" i="1" s="1"/>
  <c r="K145" i="1"/>
  <c r="F32" i="1" l="1"/>
  <c r="G100" i="1"/>
  <c r="G64" i="1" s="1"/>
  <c r="G10" i="1" s="1"/>
  <c r="K33" i="1" l="1"/>
  <c r="F33" i="1"/>
  <c r="G105" i="1"/>
  <c r="J43" i="1" l="1"/>
  <c r="J21" i="1"/>
  <c r="G21" i="1"/>
  <c r="K43" i="1" l="1"/>
  <c r="D21" i="1"/>
  <c r="E165" i="1"/>
  <c r="H163" i="1"/>
  <c r="F163" i="1"/>
  <c r="H164" i="1" l="1"/>
  <c r="H21" i="1"/>
  <c r="J165" i="1"/>
  <c r="K164" i="1" l="1"/>
  <c r="F164" i="1"/>
  <c r="K165" i="1"/>
  <c r="J161" i="1"/>
  <c r="G14" i="1" l="1"/>
  <c r="F26" i="1" l="1"/>
  <c r="C142" i="1" l="1"/>
  <c r="J168" i="1"/>
  <c r="E171" i="1"/>
  <c r="G43" i="1" l="1"/>
  <c r="F46" i="1"/>
  <c r="E43" i="1"/>
  <c r="E58" i="1" l="1"/>
  <c r="E27" i="1"/>
  <c r="F27" i="1" s="1"/>
  <c r="E21" i="1" l="1"/>
  <c r="F21" i="1" l="1"/>
  <c r="K170" i="1" l="1"/>
  <c r="K171" i="1"/>
  <c r="H56" i="1"/>
  <c r="G123" i="1" l="1"/>
  <c r="K44" i="1" l="1"/>
  <c r="K26" i="1"/>
  <c r="K51" i="1"/>
  <c r="K54" i="1"/>
  <c r="K108" i="1" l="1"/>
  <c r="K34" i="1"/>
  <c r="J49" i="1"/>
  <c r="G161" i="1" l="1"/>
  <c r="K124" i="1" l="1"/>
  <c r="J123" i="1"/>
  <c r="K132" i="1"/>
  <c r="K131" i="1"/>
  <c r="K130" i="1"/>
  <c r="K126" i="1"/>
  <c r="K125" i="1"/>
  <c r="K120" i="1"/>
  <c r="K119" i="1"/>
  <c r="K118" i="1"/>
  <c r="K114" i="1"/>
  <c r="K113" i="1"/>
  <c r="K112" i="1"/>
  <c r="K107" i="1"/>
  <c r="K106" i="1"/>
  <c r="K105" i="1" l="1"/>
  <c r="K111" i="1"/>
  <c r="K129" i="1"/>
  <c r="K123" i="1"/>
  <c r="K117" i="1"/>
  <c r="J102" i="1" l="1"/>
  <c r="J66" i="1" s="1"/>
  <c r="J12" i="1" s="1"/>
  <c r="J65" i="1"/>
  <c r="J11" i="1" s="1"/>
  <c r="J100" i="1"/>
  <c r="J64" i="1" s="1"/>
  <c r="J10" i="1" s="1"/>
  <c r="J117" i="1"/>
  <c r="J63" i="1" l="1"/>
  <c r="J99" i="1"/>
  <c r="H147" i="1" l="1"/>
  <c r="F147" i="1"/>
  <c r="K172" i="1" l="1"/>
  <c r="H171" i="1"/>
  <c r="K40" i="1"/>
  <c r="K37" i="1" s="1"/>
  <c r="G175" i="1" l="1"/>
  <c r="J175" i="1" l="1"/>
  <c r="D55" i="1"/>
  <c r="J14" i="1" l="1"/>
  <c r="E175" i="1"/>
  <c r="D175" i="1"/>
  <c r="C175" i="1"/>
  <c r="K138" i="1"/>
  <c r="F175" i="1" l="1"/>
  <c r="H175" i="1"/>
  <c r="J105" i="1"/>
  <c r="H40" i="1"/>
  <c r="F40" i="1"/>
  <c r="H39" i="1"/>
  <c r="F39" i="1"/>
  <c r="J111" i="1"/>
  <c r="H51" i="1"/>
  <c r="G49" i="1"/>
  <c r="D49" i="1"/>
  <c r="C49" i="1"/>
  <c r="F171" i="1"/>
  <c r="F51" i="1"/>
  <c r="K50" i="1"/>
  <c r="K178" i="1"/>
  <c r="K177" i="1"/>
  <c r="F178" i="1"/>
  <c r="F177" i="1"/>
  <c r="H178" i="1"/>
  <c r="H177" i="1"/>
  <c r="K180" i="1"/>
  <c r="K179" i="1"/>
  <c r="K176" i="1"/>
  <c r="K49" i="1" l="1"/>
  <c r="K175" i="1"/>
  <c r="E49" i="1"/>
  <c r="F37" i="1"/>
  <c r="H37" i="1"/>
  <c r="H49" i="1"/>
  <c r="F49" i="1" l="1"/>
  <c r="F43" i="1"/>
  <c r="H43" i="1"/>
  <c r="H25" i="1"/>
  <c r="H141" i="1"/>
  <c r="F141" i="1"/>
  <c r="C135" i="1"/>
  <c r="K141" i="1"/>
  <c r="K140" i="1"/>
  <c r="K137" i="1"/>
  <c r="J135" i="1"/>
  <c r="J55" i="1"/>
  <c r="F146" i="1"/>
  <c r="F145" i="1"/>
  <c r="H146" i="1"/>
  <c r="H145" i="1"/>
  <c r="J142" i="1"/>
  <c r="G142" i="1"/>
  <c r="E142" i="1"/>
  <c r="D142" i="1"/>
  <c r="F25" i="1"/>
  <c r="K14" i="1" l="1"/>
  <c r="K13" i="1"/>
  <c r="G135" i="1"/>
  <c r="H142" i="1"/>
  <c r="H139" i="1"/>
  <c r="K139" i="1"/>
  <c r="K25" i="1"/>
  <c r="F139" i="1"/>
  <c r="F142" i="1"/>
  <c r="K142" i="1"/>
  <c r="D29" i="1"/>
  <c r="H32" i="1"/>
  <c r="H29" i="1" l="1"/>
  <c r="F29" i="1"/>
  <c r="K21" i="1"/>
  <c r="K135" i="1"/>
  <c r="H135" i="1"/>
  <c r="K29" i="1"/>
  <c r="E161" i="1" l="1"/>
  <c r="C161" i="1"/>
  <c r="G55" i="1"/>
  <c r="H161" i="1" l="1"/>
  <c r="F161" i="1"/>
  <c r="K161" i="1"/>
  <c r="K169" i="1"/>
  <c r="D168" i="1"/>
  <c r="E168" i="1"/>
  <c r="G168" i="1"/>
  <c r="C168" i="1"/>
  <c r="H170" i="1"/>
  <c r="F170" i="1"/>
  <c r="K168" i="1" l="1"/>
  <c r="F138" i="1"/>
  <c r="E135" i="1"/>
  <c r="H168" i="1"/>
  <c r="F168" i="1"/>
  <c r="H130" i="1"/>
  <c r="F130" i="1"/>
  <c r="G129" i="1"/>
  <c r="E129" i="1"/>
  <c r="D129" i="1"/>
  <c r="C129" i="1"/>
  <c r="H125" i="1"/>
  <c r="H124" i="1"/>
  <c r="D123" i="1"/>
  <c r="C123" i="1"/>
  <c r="H118" i="1"/>
  <c r="F118" i="1"/>
  <c r="E117" i="1"/>
  <c r="D117" i="1"/>
  <c r="H113" i="1"/>
  <c r="F113" i="1"/>
  <c r="E111" i="1"/>
  <c r="D111" i="1"/>
  <c r="C111" i="1"/>
  <c r="F108" i="1"/>
  <c r="F107" i="1"/>
  <c r="E105" i="1"/>
  <c r="D105" i="1"/>
  <c r="C105" i="1"/>
  <c r="E104" i="1"/>
  <c r="D104" i="1"/>
  <c r="C104" i="1"/>
  <c r="C68" i="1" s="1"/>
  <c r="E103" i="1"/>
  <c r="D103" i="1"/>
  <c r="C103" i="1"/>
  <c r="C67" i="1" s="1"/>
  <c r="G102" i="1"/>
  <c r="G66" i="1" s="1"/>
  <c r="G12" i="1" s="1"/>
  <c r="E102" i="1"/>
  <c r="D102" i="1"/>
  <c r="C102" i="1"/>
  <c r="C66" i="1" s="1"/>
  <c r="C12" i="1" s="1"/>
  <c r="G101" i="1"/>
  <c r="G65" i="1" s="1"/>
  <c r="G11" i="1" s="1"/>
  <c r="D101" i="1"/>
  <c r="C11" i="1"/>
  <c r="D100" i="1"/>
  <c r="D66" i="1" l="1"/>
  <c r="D65" i="1"/>
  <c r="D64" i="1"/>
  <c r="E68" i="1"/>
  <c r="E101" i="1"/>
  <c r="F135" i="1"/>
  <c r="E66" i="1"/>
  <c r="E12" i="1" s="1"/>
  <c r="E67" i="1"/>
  <c r="E100" i="1"/>
  <c r="F100" i="1" s="1"/>
  <c r="D68" i="1"/>
  <c r="D67" i="1"/>
  <c r="C63" i="1"/>
  <c r="K100" i="1"/>
  <c r="K64" i="1" s="1"/>
  <c r="K102" i="1"/>
  <c r="K66" i="1" s="1"/>
  <c r="K101" i="1"/>
  <c r="C99" i="1"/>
  <c r="C13" i="1"/>
  <c r="F105" i="1"/>
  <c r="F117" i="1"/>
  <c r="G13" i="1"/>
  <c r="H102" i="1"/>
  <c r="G99" i="1"/>
  <c r="C14" i="1"/>
  <c r="D99" i="1"/>
  <c r="E123" i="1"/>
  <c r="F129" i="1"/>
  <c r="H101" i="1"/>
  <c r="F102" i="1"/>
  <c r="H105" i="1"/>
  <c r="H100" i="1"/>
  <c r="F111" i="1"/>
  <c r="F124" i="1"/>
  <c r="F125" i="1"/>
  <c r="H111" i="1"/>
  <c r="H117" i="1"/>
  <c r="H123" i="1"/>
  <c r="H129" i="1"/>
  <c r="D10" i="1" l="1"/>
  <c r="D11" i="1"/>
  <c r="K65" i="1"/>
  <c r="K11" i="1" s="1"/>
  <c r="D63" i="1"/>
  <c r="D12" i="1"/>
  <c r="C9" i="1"/>
  <c r="E99" i="1"/>
  <c r="F99" i="1" s="1"/>
  <c r="E14" i="1"/>
  <c r="E13" i="1"/>
  <c r="E65" i="1"/>
  <c r="E11" i="1" s="1"/>
  <c r="F123" i="1"/>
  <c r="E64" i="1"/>
  <c r="E10" i="1" s="1"/>
  <c r="K99" i="1"/>
  <c r="D14" i="1"/>
  <c r="F101" i="1"/>
  <c r="J13" i="1"/>
  <c r="J9" i="1" s="1"/>
  <c r="H99" i="1"/>
  <c r="F11" i="1" l="1"/>
  <c r="H11" i="1"/>
  <c r="E63" i="1"/>
  <c r="F63" i="1" s="1"/>
  <c r="H14" i="1"/>
  <c r="F14" i="1"/>
  <c r="D13" i="1"/>
  <c r="F65" i="1"/>
  <c r="F64" i="1"/>
  <c r="H64" i="1"/>
  <c r="H10" i="1" s="1"/>
  <c r="G63" i="1"/>
  <c r="H63" i="1" s="1"/>
  <c r="H65" i="1"/>
  <c r="G9" i="1"/>
  <c r="H66" i="1"/>
  <c r="F66" i="1"/>
  <c r="K63" i="1" l="1"/>
  <c r="H13" i="1"/>
  <c r="F13" i="1"/>
  <c r="E9" i="1"/>
  <c r="D9" i="1"/>
  <c r="H12" i="1"/>
  <c r="F12" i="1"/>
  <c r="H9" i="1" l="1"/>
  <c r="F9" i="1"/>
  <c r="K58" i="1"/>
  <c r="K12" i="1" s="1"/>
  <c r="K56" i="1"/>
  <c r="K10" i="1" s="1"/>
  <c r="H58" i="1"/>
  <c r="H57" i="1"/>
  <c r="F58" i="1"/>
  <c r="F57" i="1"/>
  <c r="F56" i="1"/>
  <c r="F10" i="1" s="1"/>
  <c r="E55" i="1"/>
  <c r="C55" i="1"/>
  <c r="H17" i="1"/>
  <c r="J15" i="1"/>
  <c r="G15" i="1"/>
  <c r="D15" i="1"/>
  <c r="E15" i="1"/>
  <c r="C15" i="1"/>
  <c r="F17" i="1"/>
  <c r="K55" i="1" l="1"/>
  <c r="F15" i="1"/>
  <c r="H15" i="1"/>
  <c r="H55" i="1"/>
  <c r="F55" i="1"/>
  <c r="K9" i="1" l="1"/>
</calcChain>
</file>

<file path=xl/comments1.xml><?xml version="1.0" encoding="utf-8"?>
<comments xmlns="http://schemas.openxmlformats.org/spreadsheetml/2006/main">
  <authors>
    <author>Вершинина Мария Игоревна</author>
  </authors>
  <commentList>
    <comment ref="B111" authorId="0">
      <text>
        <r>
          <rPr>
            <b/>
            <sz val="9"/>
            <color indexed="81"/>
            <rFont val="Tahoma"/>
            <family val="2"/>
            <charset val="204"/>
          </rPr>
          <t>Вершинина Мария Игоревна:</t>
        </r>
        <r>
          <rPr>
            <sz val="9"/>
            <color indexed="81"/>
            <rFont val="Tahoma"/>
            <family val="2"/>
            <charset val="204"/>
          </rPr>
          <t xml:space="preserve">
2135
</t>
        </r>
      </text>
    </comment>
  </commentList>
</comments>
</file>

<file path=xl/sharedStrings.xml><?xml version="1.0" encoding="utf-8"?>
<sst xmlns="http://schemas.openxmlformats.org/spreadsheetml/2006/main" count="263" uniqueCount="125">
  <si>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</si>
  <si>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</si>
  <si>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</si>
  <si>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</si>
  <si>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</si>
  <si>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</si>
  <si>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</si>
  <si>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</si>
  <si>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</si>
  <si>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</si>
  <si>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</si>
  <si>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</si>
  <si>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</si>
  <si>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</si>
  <si>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</si>
  <si>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</si>
  <si>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</si>
  <si>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</si>
  <si>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9.</t>
  </si>
  <si>
    <t>10.</t>
  </si>
  <si>
    <t>11.</t>
  </si>
  <si>
    <t>12.</t>
  </si>
  <si>
    <t>13.</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</si>
  <si>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</si>
  <si>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</si>
  <si>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</si>
  <si>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</si>
  <si>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</si>
  <si>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</si>
  <si>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</si>
  <si>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</si>
  <si>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</si>
  <si>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</si>
  <si>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</si>
  <si>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</si>
  <si>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</si>
  <si>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</si>
  <si>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24.</t>
  </si>
  <si>
    <t>23.</t>
  </si>
  <si>
    <t>Ожидаемый остаток средств на 1 января года, следующего за отчетным</t>
  </si>
  <si>
    <t>Реализация мероприятий не запланирована</t>
  </si>
  <si>
    <t>бюджет ХМАО - Югры</t>
  </si>
  <si>
    <t>Приобретение жилья (ДАиГ)</t>
  </si>
  <si>
    <t>бюджет МО</t>
  </si>
  <si>
    <t>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</si>
  <si>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Улучшение жилищных условий молодых семей в соответствии с федеральной целевой программой "Жилище" (УУиРЖ)</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</si>
  <si>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законодательством"(ХЭУ)</t>
  </si>
  <si>
    <t>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t>
  </si>
  <si>
    <t>Улучшение жилищных условий ветеранов Великой Отечественной войны (ДАиГ)</t>
  </si>
  <si>
    <t>11.1.</t>
  </si>
  <si>
    <t>11.1.1.</t>
  </si>
  <si>
    <t>11.1.2.</t>
  </si>
  <si>
    <t>11.2.</t>
  </si>
  <si>
    <t>11.2.1.</t>
  </si>
  <si>
    <t>11.2.2.</t>
  </si>
  <si>
    <t>11.2.3.</t>
  </si>
  <si>
    <t>11.2.4.</t>
  </si>
  <si>
    <t>11.2.5.</t>
  </si>
  <si>
    <t>Подпрограмма III "Содействие развитию жилищного строительства"</t>
  </si>
  <si>
    <t>Подпрограмма  V "Обеспечение мерами государственной поддержки по улучшению жилищных условий отдельных категорий граждан"</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</si>
  <si>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</si>
  <si>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</si>
  <si>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</si>
  <si>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</si>
  <si>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</si>
  <si>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Обеспечение жильем граждан, уволенных с военной службы и приравненных к ним лиц (УУиРЖ)</t>
  </si>
  <si>
    <r>
      <t xml:space="preserve">Финансовые затраты на реализацию программы в </t>
    </r>
    <r>
      <rPr>
        <u/>
        <sz val="18"/>
        <color theme="1"/>
        <rFont val="Times New Roman"/>
        <family val="2"/>
        <charset val="204"/>
      </rPr>
      <t>2017</t>
    </r>
    <r>
      <rPr>
        <sz val="18"/>
        <color theme="1"/>
        <rFont val="Times New Roman"/>
        <family val="2"/>
        <charset val="204"/>
      </rPr>
      <t xml:space="preserve"> году  </t>
    </r>
  </si>
  <si>
    <t xml:space="preserve">Утвержденный план 
на 2017 год </t>
  </si>
  <si>
    <t xml:space="preserve">Уточненный план 
на 2017 год </t>
  </si>
  <si>
    <t>Ожидаемое исполнение на 01.01.2018</t>
  </si>
  <si>
    <t>Улица Киртбая от  ул. 1 "З" до ул. 3 "З"(ДАиГ)</t>
  </si>
  <si>
    <t>26.</t>
  </si>
  <si>
    <t xml:space="preserve">Государственная программа «Доступная среда в Ханты-Мансийском автономном округе – Югре на 2016-2020 годы» </t>
  </si>
  <si>
    <t>Государственная программа «Развитие лесного хозяйства и лесопромышленного комплекса Ханты-Мансийского автономного округа – Югры на 2016-2020 годы»</t>
  </si>
  <si>
    <t xml:space="preserve">Государственная программа «Социально-экономическое развитие коренных малочисленных народов Севера Ханты-Мансийского автономного округа – Югры на 2016-2020 годы» </t>
  </si>
  <si>
    <t xml:space="preserve">Государственная программа «Защита населения и территорий от чрезвычайных ситуаций, обеспечение пожарной безопасности в Ханты-Мансийском автономном округе – Югре на 2016-2020 годы» </t>
  </si>
  <si>
    <t xml:space="preserve">Государственная программа «Информационное общество Ханты-Мансийского автономного округа – Югры на 2016-2020 годы» </t>
  </si>
  <si>
    <t xml:space="preserve">Государственная программа «Управление государственными финансами в Ханты-Мансийском автономном округе – Югре на 2016-2020 годы» </t>
  </si>
  <si>
    <t>Государственная программа «Развитие гражданского общества Ханты-Мансийского автономного округа – Югры на 2016-2020 годы»</t>
  </si>
  <si>
    <t xml:space="preserve">Государственная программа «Управление государственным имуществом Ханты-Мансийского автономного округа – Югры на 2016-2020 годы» </t>
  </si>
  <si>
    <t xml:space="preserve">Государственная программа «Развитие и использование минерально-сырьевой базы Ханты-Мансийского автономного округа – Югры на 2016-2020 годы»  </t>
  </si>
  <si>
    <t xml:space="preserve">Государственная программа «Оказание содействия добровольному переселению в Ханты-Мансийский автономный округ – Югру соотечественников, проживающих за рубежом, на 2016–2020 годы» </t>
  </si>
  <si>
    <t xml:space="preserve">Для формирования фонда социального использования  приобретены жилые помещения в многоквартирном жилом доме, общей площадью 15 046,40 кв.м. и 7 460,80 кв.м. согласно заключенных контрактов с ООО "УК"Центр Менеджмент" №1/2016 на сумму 392 654, 44 тыс.руб., и контракт №2/2016 на сумму 791 876, 99 тыс.руб., сроком действия до 30.03.2017. По условиям контрактов, в 2016 году произведен авансовый платеж в размере 78% стоимости контрактов а также дополнительно оплачены средства местного бюджета в сумме 41 839,46 тыс.руб.   В 2017 году произведен окончательный расчет по заключенным контрактам .                                        </t>
  </si>
  <si>
    <t>Сетевой план- график*</t>
  </si>
  <si>
    <r>
      <rPr>
        <u/>
        <sz val="18"/>
        <rFont val="Times New Roman"/>
        <family val="2"/>
        <charset val="204"/>
      </rPr>
      <t>ДО, УБУиО(ДК):</t>
    </r>
    <r>
      <rPr>
        <sz val="18"/>
        <rFont val="Times New Roman"/>
        <family val="2"/>
        <charset val="204"/>
      </rPr>
      <t xml:space="preserve"> Реализация программы осуществляется в плановом режиме, освоение средств планируется до конца 2017 года:
Уровень средней заработной платы педагогических работников муниципальных организаций дополнительного образования детей в 2017 году не ниже уровня, достигнутого в 2016 году (60551,2 руб.). 
</t>
    </r>
    <r>
      <rPr>
        <u/>
        <sz val="20"/>
        <color theme="1"/>
        <rFont val="Times New Roman"/>
        <family val="1"/>
        <charset val="204"/>
      </rPr>
      <t/>
    </r>
  </si>
  <si>
    <r>
      <rPr>
        <u/>
        <sz val="18"/>
        <color theme="1"/>
        <rFont val="Times New Roman"/>
        <family val="1"/>
        <charset val="204"/>
      </rPr>
      <t>УБУиО:</t>
    </r>
    <r>
      <rPr>
        <sz val="18"/>
        <color theme="1"/>
        <rFont val="Times New Roman"/>
        <family val="2"/>
        <charset val="204"/>
      </rPr>
      <t xml:space="preserve"> Бюджетные ассигнования запланированы на выплату заработной платы сотруднику в рамках реализации переданного государственного полномочия по обеспечению регулирования деятельности по обращению с отходами производства и потребления и на техническое обеспечение. 
    Реализация мероприятий  осуществляется в плановом режиме. Бюджетные ассигнования будут использованы в полном объеме до конца 2017 года. </t>
    </r>
  </si>
  <si>
    <t>Информация о реализации государственных программ Ханты-Мансийского автономного округа - Югры
на территории городского округа город Сургут на 01.08.2017 года</t>
  </si>
  <si>
    <r>
      <rPr>
        <u/>
        <sz val="18"/>
        <color theme="1"/>
        <rFont val="Times New Roman"/>
        <family val="1"/>
        <charset val="204"/>
      </rPr>
      <t>УППЭК</t>
    </r>
    <r>
      <rPr>
        <sz val="18"/>
        <color theme="1"/>
        <rFont val="Times New Roman"/>
        <family val="1"/>
        <charset val="204"/>
      </rPr>
      <t xml:space="preserve">: в рамках реализации государственной программы заключены муниципальные контракты на оказание услуг по санитарно-противоэпидемическим мероприятиям (акарицидная, ларвицидная обработки, барьерная дератизация) в городе Сургут на сумму 2 775,67 тыс.рублей.                                                                                                                                        
 Кроме того, в рамках реализации муниципальной программы "Охрана окружающей среды города Сургута на 2014-2030 годы" на аналогичные цели предусмотрено 5 189,85 тыс.рублей за счет средств местного бюджета. Денежные средства будут освоены в течение года.                                                             </t>
    </r>
  </si>
  <si>
    <r>
      <rPr>
        <u/>
        <sz val="18"/>
        <rFont val="Times New Roman"/>
        <family val="2"/>
        <charset val="204"/>
      </rPr>
      <t>АГ:</t>
    </r>
    <r>
      <rPr>
        <sz val="18"/>
        <rFont val="Times New Roman"/>
        <family val="2"/>
        <charset val="204"/>
      </rPr>
      <t xml:space="preserve">
В рамках реализации программы предоставляются субсидии на содержание маточного поголовья животных (личные подсобные хозяйства), на вылов и реализацию рыбы (в том числе искусственно выращенной).                                                                                                                                                                                                                                                                                                                                     
</t>
    </r>
    <r>
      <rPr>
        <u/>
        <sz val="18"/>
        <rFont val="Times New Roman"/>
        <family val="2"/>
        <charset val="204"/>
      </rPr>
      <t>ДГХ:</t>
    </r>
    <r>
      <rPr>
        <sz val="18"/>
        <rFont val="Times New Roman"/>
        <family val="2"/>
        <charset val="204"/>
      </rPr>
      <t xml:space="preserve"> 
В 2017 году планируется утилизировать 1 800 безнадзорных животных. Заключено соглашение от 11.05.2017 № 19 со СГМУ КП о предоставлении из бюджета города субсидии на финансовое обеспечение (возмещение)  затрат по отлову и содержанию безнадзорных животных с 01.01.17 г.-31.12.17 г. на сумму 9 017,595 тыс.руб., из них средства окружного бюджета  - 967,7 тыс.руб., средства местного бюджета - 8 049,895 тыс.руб. 967,7 тыс.руб. - предоставлена субсидия.
</t>
    </r>
    <r>
      <rPr>
        <u/>
        <sz val="18"/>
        <rFont val="Times New Roman"/>
        <family val="1"/>
        <charset val="204"/>
      </rPr>
      <t>УБУиО</t>
    </r>
    <r>
      <rPr>
        <sz val="18"/>
        <rFont val="Times New Roman"/>
        <family val="2"/>
        <charset val="204"/>
      </rPr>
      <t xml:space="preserve">: </t>
    </r>
    <r>
      <rPr>
        <sz val="18"/>
        <color theme="1"/>
        <rFont val="Times New Roman"/>
        <family val="1"/>
        <charset val="204"/>
      </rPr>
      <t xml:space="preserve">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t>
    </r>
    <r>
      <rPr>
        <sz val="18"/>
        <rFont val="Times New Roman"/>
        <family val="2"/>
        <charset val="204"/>
      </rPr>
      <t xml:space="preserve">Реализация мероприятий  осуществляется в плановом режиме. Бюджетные ассигнования будут использованы в полном объеме до конца 2017 года. 
</t>
    </r>
    <r>
      <rPr>
        <u/>
        <sz val="18"/>
        <rFont val="Times New Roman"/>
        <family val="2"/>
        <charset val="204"/>
      </rPr>
      <t/>
    </r>
  </si>
  <si>
    <t>11.1.3.</t>
  </si>
  <si>
    <t>11.1.3.1.</t>
  </si>
  <si>
    <t>Субсидии гражданам на приобретение жилья  с целью ликвидации и расселения приспособленных для проживания строений ( балочный массив)(ДАиГ)</t>
  </si>
  <si>
    <t>на 01.08.2017</t>
  </si>
  <si>
    <t>Закупки, запланированные на приобретение бумаги и конвертов планируется провести  в соответствии с план-графиком в 3 квартале 2017 года.</t>
  </si>
  <si>
    <r>
      <t xml:space="preserve">     Заключено соглашение от 11.04.2017 о предоставлении субсидии в 2017 году на финансирование подпрограммы "Обеспечение жильем молодых семей" между Департаментом строительства ХМАО-Югры  и Администрацией города. На 01.08.2017 участниками мероприятия числится </t>
    </r>
    <r>
      <rPr>
        <sz val="18"/>
        <rFont val="Times New Roman"/>
        <family val="1"/>
        <charset val="204"/>
      </rPr>
      <t>49</t>
    </r>
    <r>
      <rPr>
        <sz val="18"/>
        <rFont val="Times New Roman"/>
        <family val="2"/>
        <charset val="204"/>
      </rPr>
      <t xml:space="preserve"> молодых семьей. В 2017 году социальную выплату на приобретение (строительство) жилья планируется предоставить 7 молодым семьям. </t>
    </r>
    <r>
      <rPr>
        <sz val="18"/>
        <rFont val="Times New Roman"/>
        <family val="1"/>
        <charset val="204"/>
      </rPr>
      <t xml:space="preserve">По состоянию на 01.08.2017 выданы свидетельства о праве на получение выплат 5 молодым семьям, 2 молодые семьи исключены из списка претендентов на получение социальной выплаты и списка участников мероприятия в связи с утратой права на получение социальной выплаты.       
    </t>
    </r>
  </si>
  <si>
    <t>На 01.08.2017 участниками мероприятия числится 469  человек. В 2017 году субсидию за счет средств федерального бюджета на приобретение (строительство) жилья планируется  предоставить 11 льготополучателям, из которых 2 льготополучателям выданы гарантийные письма на общую сумму 1 525 428 руб.</t>
  </si>
  <si>
    <t>На 01.01.2017 участником мероприятия числится один военнослужащий, уволенный в запас. По состоянию на 01.08.2017  единовременная денежная выплата по гарантийному письму перечислена на счет Продавца жилого помещения.</t>
  </si>
  <si>
    <r>
      <t xml:space="preserve">Государственная программа "Развитие здравоохранения  на 2016-2020 годы" 
</t>
    </r>
    <r>
      <rPr>
        <sz val="16"/>
        <color theme="1"/>
        <rFont val="Times New Roman"/>
        <family val="1"/>
        <charset val="204"/>
      </rPr>
      <t>(1. Субвенции на организацию осуществления мероприятий по проведению дезинсекции и дератизации.)</t>
    </r>
  </si>
  <si>
    <r>
      <t>Государственная программа «Социальная поддержка жителей Ханты-Мансийского автономного округа – Югры на 2016-2020 годы» 
(</t>
    </r>
    <r>
      <rPr>
        <sz val="16"/>
        <color theme="1"/>
        <rFont val="Times New Roman"/>
        <family val="2"/>
        <charset val="204"/>
      </rPr>
      <t>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полномочий по образованию и организации деятельности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организацию и обеспечение отдыха и оздоровление детей, в том числе в этнической среде;
6. Субвенции на обеспечение дополнительных гарантий прав на жилое помещение детей-сирот и детей, оставшихся без попечения родителей, лицам из числа детей-сирот и детей, оставшихся без попечения родителей, усыновителям, приемным родителям; 
7.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t>
    </r>
  </si>
  <si>
    <r>
      <t>Государственная программа "Развитие культуры и туризма в Ханты-Мансийском автономном округе - Югре на 2016-2020 годы"</t>
    </r>
    <r>
      <rPr>
        <sz val="16"/>
        <rFont val="Times New Roman"/>
        <family val="1"/>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автономного округа;
3. Субсидии на поддержку отрасли культуры;
4. Иные межбюджетные трансферты  на реализацию мероприятий по развитию профессионального искусства; 
5. Иные межбюджетные трансферты на реализацию мероприятий по стимулированию культурного разнообразия.
6. Субсидии на поддержку отрасли культуры (софинансирование субсидии из окружного бюджета);</t>
    </r>
  </si>
  <si>
    <r>
      <t>Государственная программа "Развитие физической культуры и спорта в Ханты-Мансийском автономном округе — Югре на 2016 — 2020 годы"
(</t>
    </r>
    <r>
      <rPr>
        <sz val="16"/>
        <color theme="1"/>
        <rFont val="Times New Roman"/>
        <family val="1"/>
        <charset val="204"/>
      </rPr>
      <t>1</t>
    </r>
    <r>
      <rPr>
        <b/>
        <sz val="16"/>
        <color theme="1"/>
        <rFont val="Times New Roman"/>
        <family val="2"/>
        <charset val="204"/>
      </rPr>
      <t xml:space="preserve">. </t>
    </r>
    <r>
      <rPr>
        <sz val="16"/>
        <color theme="1"/>
        <rFont val="Times New Roman"/>
        <family val="1"/>
        <charset val="204"/>
      </rPr>
      <t>Субсидии на софинансирование расходов муниципальных образований по обеспечению учащихся спортивных школ спортивным оборудованием, экипировкой и инвентарем, проведению тренировочных сборов и участию в соревнованиях;
2. Субсидии на развитие материально-технической базы муниципальных учреждений спорта.
3. Иные межбюджетные трансферты, полученные от Департамента физической культуры и спорта ХМАО-Югры, на реализацию мероприятий по проведению смотров-конкурсов в сфере физической культуры и спорта.)</t>
    </r>
  </si>
  <si>
    <r>
      <t>Государственная программа «Содействие занятости населения в Ханты-Мансийском автономном округе – Югре на 2016-2020 годы» 
(</t>
    </r>
    <r>
      <rPr>
        <sz val="16"/>
        <color theme="1"/>
        <rFont val="Times New Roman"/>
        <family val="1"/>
        <charset val="204"/>
      </rPr>
      <t>1.</t>
    </r>
    <r>
      <rPr>
        <b/>
        <sz val="16"/>
        <color theme="1"/>
        <rFont val="Times New Roman"/>
        <family val="2"/>
        <charset val="204"/>
      </rPr>
      <t xml:space="preserve"> </t>
    </r>
    <r>
      <rPr>
        <sz val="16"/>
        <color theme="1"/>
        <rFont val="Times New Roman"/>
        <family val="1"/>
        <charset val="204"/>
      </rPr>
      <t>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t>
    </r>
  </si>
  <si>
    <r>
      <t>Государственная программа «Развитие агропромышленного комплекса и рынков сельскохозяйственной продукции, сырья и продовольствия в Ханты-Мансийском автономном округе – Югре в 2016-2020 годах»</t>
    </r>
    <r>
      <rPr>
        <sz val="16"/>
        <color theme="1"/>
        <rFont val="Times New Roman"/>
        <family val="1"/>
        <charset val="204"/>
      </rPr>
      <t xml:space="preserve"> 
(1. Субвенции на повышение эффективности использования и развитие ресурсного потенциала рыбохозяйственного комплекса;
 2. субвенции по поддержку животноводства, переработку и реализацию продукции животноводства;
3.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t>
    </r>
  </si>
  <si>
    <r>
      <t xml:space="preserve">Государственная программа «Развитие жилищно-коммунального комплекса и повышение энергетической эффективности в Ханты-Мансийском автономном округе – Югре на 2016-2020 годы» 
</t>
    </r>
    <r>
      <rPr>
        <sz val="16"/>
        <color theme="1"/>
        <rFont val="Times New Roman"/>
        <family val="1"/>
        <charset val="204"/>
      </rPr>
      <t>(1.Субвенции на возмещение недополученных доходов организациям, осуществляющим реализацию  сжиженного газа  населению по социально-ориентированным розничным ценам; 
2. Субсидии на реконструкцию, расширение, модернизацию, строительство и капитальный ремонт объектов коммунального комплекса;
3.Субсидии на поддержку мероприятий муниципальных программ, предусматривающих финансирование инвестиционных проектов в сфере жилищно-коммунального комплекса с привлечением заемных средств, в том числе направленные на энергосбережение и повышение энергетической эффективности;
4.Субсидии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РФ (софинансирование субсидии из окружного бюджета))</t>
    </r>
  </si>
  <si>
    <r>
      <t xml:space="preserve">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ХМАО — Югре в 2016 — 2020 годах»
</t>
    </r>
    <r>
      <rPr>
        <sz val="16"/>
        <rFont val="Times New Roman"/>
        <family val="1"/>
        <charset val="204"/>
      </rPr>
      <t>(1. Субвенции на осуществление отдельных государственных полномочий по созданию административных комиссий;
2.Субсидии на создание условий для деятельности народных дружин;
3. 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Иные межбюджетные трансферты победителям конкурсов муниципальных образований ХМАО-Югры в сфере организации мероприятий по профилактике незаконного потребления наркотических средств и психотропных веществ, наркомании;
6.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r>
  </si>
  <si>
    <r>
      <t xml:space="preserve">Государственная программа «Обеспечение экологической безопасности Ханты-Мансийского автономного округа – Югры на 2016-2020 годы"
</t>
    </r>
    <r>
      <rPr>
        <sz val="16"/>
        <color theme="1"/>
        <rFont val="Times New Roman"/>
        <family val="1"/>
        <charset val="204"/>
      </rPr>
      <t>(Субвенции на осуществление отдельных полномочий Ханты-Мансийского автономного округа - Югры по организации деятельности по обращению с твердыми коммунальными отходами)</t>
    </r>
  </si>
  <si>
    <r>
      <t>Государственная программа «Социально-экономическое развитие, инвестиции и инновации Ханты-Мансийского автономного округа – Югры на 2016-2020 годы» 
(</t>
    </r>
    <r>
      <rPr>
        <sz val="16"/>
        <color theme="1"/>
        <rFont val="Times New Roman"/>
        <family val="1"/>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Субсидия на поддержку малого и среднего предпринимательства;
3.Субсидии на развитие многофункциональных центров предоставления государственных и муниципальных услуг;).</t>
    </r>
  </si>
  <si>
    <r>
      <t xml:space="preserve">Государственная программа "Развитие транспортной системы Ханты-Мансийского автономного округа — Югры на 2016-2020 годы" 
</t>
    </r>
    <r>
      <rPr>
        <sz val="16"/>
        <color theme="1"/>
        <rFont val="Times New Roman"/>
        <family val="1"/>
        <charset val="204"/>
      </rPr>
      <t>(1. Субсидии на строительство (реконструкцию), капитальный ремонт и ремонт автомобильных дорог общего пользования местного значения.)</t>
    </r>
  </si>
  <si>
    <r>
      <t>Государственная программа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2016-2020 годы»</t>
    </r>
    <r>
      <rPr>
        <sz val="16"/>
        <color theme="1"/>
        <rFont val="Times New Roman"/>
        <family val="1"/>
        <charset val="204"/>
      </rPr>
      <t xml:space="preserve"> 
(1. Субсидии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r>
  </si>
  <si>
    <r>
      <t xml:space="preserve">Государственная программа «Развитие государственной гражданской службы, муниципальной службы и резерва управленческих кадров в Ханты-Мансийском автономном округе – Югре в 2016-2020 годах» 
</t>
    </r>
    <r>
      <rPr>
        <sz val="16"/>
        <color theme="1"/>
        <rFont val="Times New Roman"/>
        <family val="1"/>
        <charset val="204"/>
      </rPr>
      <t>(1.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</si>
  <si>
    <r>
      <t>Государственная программа «Развитие образования в Ханты-Мансийском автономном округе – Югре на 2016-2020 годы»
(</t>
    </r>
    <r>
      <rPr>
        <sz val="16"/>
        <color theme="1"/>
        <rFont val="Times New Roman"/>
        <family val="2"/>
        <charset val="204"/>
      </rPr>
      <t>1.</t>
    </r>
    <r>
      <rPr>
        <b/>
        <sz val="16"/>
        <color theme="1"/>
        <rFont val="Times New Roman"/>
        <family val="2"/>
        <charset val="204"/>
      </rPr>
      <t xml:space="preserve"> </t>
    </r>
    <r>
      <rPr>
        <sz val="16"/>
        <color theme="1"/>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Субсидии на дополнительное финансовое обеспечение мероприятий по организации питания обучающихся;
5.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6. Субсидии на строительство и реконструкцию дошкольных образовательных и общеобразовательных организаций;
7. Иные межбюджетные трансферы от Департамента образования и молодежной политики ХМАО-Югры на реализацию проекта, признанного  победителем конкурсного отбора образовательных организаций, имеющих статус региональных инновационных площадок и на организацию и проведение единого государственного экзамена).</t>
    </r>
  </si>
  <si>
    <r>
      <t xml:space="preserve">Государственная программа "Обеспечение доступным и комфортным жильем жителей Ханты-Мансийского автономного округа - Югры в 2016-2020 годах"
</t>
    </r>
    <r>
      <rPr>
        <sz val="16"/>
        <color theme="1"/>
        <rFont val="Times New Roman"/>
        <family val="1"/>
        <charset val="204"/>
      </rPr>
      <t xml:space="preserve">
</t>
    </r>
  </si>
  <si>
    <t>В 4 квартале 2017 года планируется выплата субсидии 69 семьям на приобретение жилья  с целью ликвидации и расселения приспособленных для проживания строений (балочный массив).</t>
  </si>
  <si>
    <r>
      <rPr>
        <u/>
        <sz val="18"/>
        <color theme="1"/>
        <rFont val="Times New Roman"/>
        <family val="1"/>
        <charset val="204"/>
      </rPr>
      <t xml:space="preserve">ДГХ: </t>
    </r>
    <r>
      <rPr>
        <sz val="18"/>
        <color theme="1"/>
        <rFont val="Times New Roman"/>
        <family val="1"/>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t>
    </r>
    <r>
      <rPr>
        <sz val="18"/>
        <color theme="1"/>
        <rFont val="Times New Roman"/>
        <family val="2"/>
        <charset val="204"/>
      </rPr>
      <t xml:space="preserve">
</t>
    </r>
    <r>
      <rPr>
        <u/>
        <sz val="18"/>
        <color theme="1"/>
        <rFont val="Times New Roman"/>
        <family val="2"/>
        <charset val="204"/>
      </rPr>
      <t>Департамент образования</t>
    </r>
    <r>
      <rPr>
        <sz val="18"/>
        <color theme="1"/>
        <rFont val="Times New Roman"/>
        <family val="2"/>
        <charset val="204"/>
      </rPr>
      <t xml:space="preserve">:
Реализация программы осуществляется в плановом режиме, освоение средств планируется до конца 2017 года
Численность воспитанников, получающих муниципальную услугу «Реализация основных общеобразовательных программ дошкольного образования», на конец года - 24 836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на конец года - 970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на конец года - 46 504 чел.
Численность учащихся частных общеобразовательных организаций на конец года - 405 чел.
Численность учащихся, получающих муниципальную услугу «Реализация дополнительных общеразвивающих программ», на конец года - 8 176 чел.
Количество образовательных учреждений, организовавших мероприятия по проведению процедур оценки качества образования, - 23 ед.  
</t>
    </r>
    <r>
      <rPr>
        <u/>
        <sz val="18"/>
        <color theme="1"/>
        <rFont val="Times New Roman"/>
        <family val="1"/>
        <charset val="204"/>
      </rPr>
      <t>ДАиГ:</t>
    </r>
    <r>
      <rPr>
        <sz val="18"/>
        <color theme="1"/>
        <rFont val="Times New Roman"/>
        <family val="1"/>
        <charset val="204"/>
      </rPr>
      <t xml:space="preserve"> 
В рамках программы предусмотрены средства на: 
 -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В связи с  привлечением средств окружного бюджета, а также со стоимостью объекта более 900 млн. руб., проведен 1-й этап ценового аудита. Получено сводное заключение о проведении публичного технологического и ценового аудита крупного инвестиционного проекта от 22.02.2017. Задание на проектирование утверждено 19.05.2017 в Департаменте строительства ХМАО-Югры. Проведена проверка сметной стоимости проектно-изыскательских работ, получено положительное заключение экспертизы.  Планируется размещение закупки на ПИР а августе 2017 года;
 - выкуп объекта дошкольного образования ("Развитие застроенной территории части квартала 23А г.Сургута", "Билдинг сад на 40 мест, ул. Каролинского, 10"). Средства местного бюджета предусмотрены как доля софинансирования к средствам окружного бюджета. Выкуп объекта производится после подачи заявки частным застройщиком по мере готовности объекта.
</t>
    </r>
  </si>
  <si>
    <r>
      <rPr>
        <u/>
        <sz val="18"/>
        <rFont val="Times New Roman"/>
        <family val="1"/>
        <charset val="204"/>
      </rPr>
      <t>АГ:</t>
    </r>
    <r>
      <rPr>
        <sz val="18"/>
        <rFont val="Times New Roman"/>
        <family val="1"/>
        <charset val="204"/>
      </rPr>
      <t xml:space="preserve"> По состоянию на 01.08.2017 произведена выплата заработной платы за январь - июнь и первую половину июля месяца 2017 года,  оплата услуг по содержанию имущества, поставке основных средств и материальных запасов, поставке товара в соответствии с условиями заключаемых договоров,  в рамках переданных полномочий в сфере трудовых отношений государственного управления охраной труда.
</t>
    </r>
    <r>
      <rPr>
        <u/>
        <sz val="18"/>
        <rFont val="Times New Roman"/>
        <family val="1"/>
        <charset val="204"/>
      </rPr>
      <t>ДО:</t>
    </r>
    <r>
      <rPr>
        <sz val="18"/>
        <rFont val="Times New Roman"/>
        <family val="1"/>
        <charset val="204"/>
      </rPr>
      <t xml:space="preserve"> В соответствии с письмом КУ ХМАО-Югры "Сургутский центр занятости населения" в реализации государственной программы принимают участие 7 образовательных учреждений, подведомственных департаменту образования, в части следующих мероприятий:
- содействие в трудоустройстве незанятых инвалидов на оборудованные (оснащенные) для них рабочие места;
- организация проведения стажировки выпускников профессиональных образовательных организаций и образовательных организаций высшего образования до 25 лет;
- организация проведения оплачиваемых общественных работ для незанятых трудовой деятельностью и безработных граждан.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</si>
  <si>
    <r>
      <rPr>
        <u/>
        <sz val="18"/>
        <rFont val="Times New Roman"/>
        <family val="2"/>
        <charset val="204"/>
      </rPr>
      <t>АГ:</t>
    </r>
    <r>
      <rPr>
        <sz val="18"/>
        <rFont val="Times New Roman"/>
        <family val="2"/>
        <charset val="204"/>
      </rPr>
      <t xml:space="preserve">  1. По состоянию на 01.08.2017 произведена выплата заработной платы за январь-июнь и первую половину июля месяца 2017 года, оплата услуг по содержанию имущества и поставке материальных запасов, поставке товара  по факту оказания услуг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За счет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запланированные на 2017 год планируется провести  в соответствии с план-графиком в 3 квартале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вкладыши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1"/>
        <charset val="204"/>
      </rPr>
      <t xml:space="preserve">  Реализация мероприятий по организации семинаров для педагогических работников, обеспечивающих реализацию курсов и программ по формированию культуры здорового и безопасного образа жизни, профилактике употребления наркотических средств и психотропных веществ осуществляется в плановом режиме. Бюджетные ассигнования будут использованы в полном объеме до конца 2017 года.</t>
    </r>
    <r>
      <rPr>
        <sz val="18"/>
        <color rgb="FFFF0000"/>
        <rFont val="Times New Roman"/>
        <family val="2"/>
        <charset val="204"/>
      </rPr>
      <t xml:space="preserve">
</t>
    </r>
    <r>
      <rPr>
        <u/>
        <sz val="18"/>
        <color theme="1"/>
        <rFont val="Times New Roman"/>
        <family val="2"/>
        <charset val="204"/>
      </rPr>
      <t/>
    </r>
  </si>
  <si>
    <r>
      <rPr>
        <u/>
        <sz val="18"/>
        <rFont val="Times New Roman"/>
        <family val="2"/>
        <charset val="204"/>
      </rPr>
      <t>УБУиО:</t>
    </r>
    <r>
      <rPr>
        <sz val="18"/>
        <rFont val="Times New Roman"/>
        <family val="2"/>
        <charset val="204"/>
      </rPr>
      <t xml:space="preserve"> По состоянию на 01.08.2017 произведена выплата заработной платы за январь - </t>
    </r>
    <r>
      <rPr>
        <sz val="18"/>
        <color theme="1"/>
        <rFont val="Times New Roman"/>
        <family val="1"/>
        <charset val="204"/>
      </rPr>
      <t>июнь и первую половину июля ме</t>
    </r>
    <r>
      <rPr>
        <sz val="18"/>
        <rFont val="Times New Roman"/>
        <family val="2"/>
        <charset val="204"/>
      </rPr>
      <t xml:space="preserve">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по государственной регистрации актов гражданского состояния.                            
</t>
    </r>
    <r>
      <rPr>
        <u/>
        <sz val="18"/>
        <rFont val="Times New Roman"/>
        <family val="1"/>
        <charset val="204"/>
      </rPr>
      <t xml:space="preserve">ДГХ: </t>
    </r>
    <r>
      <rPr>
        <sz val="18"/>
        <rFont val="Times New Roman"/>
        <family val="2"/>
        <charset val="204"/>
      </rPr>
      <t>Реализация мероприятия в рамках программы по содержанию объектов социальной сферы (ЗАГС) осуществляется в соответствии с условиями заключённых договоров (оплата кредиторской задолженности 2016 года за коммунальные услуги, оплата расходов на содержание 1 объекта социальной сферы).</t>
    </r>
  </si>
  <si>
    <r>
      <rPr>
        <u/>
        <sz val="18"/>
        <rFont val="Times New Roman"/>
        <family val="2"/>
        <charset val="204"/>
      </rPr>
      <t>ДАиГ</t>
    </r>
    <r>
      <rPr>
        <sz val="18"/>
        <rFont val="Times New Roman"/>
        <family val="2"/>
        <charset val="204"/>
      </rPr>
      <t xml:space="preserve">
В рамках данной программы ведется строительство объекта "Спортивный комплекс с плавательным бассейном на 50м г.Сургут". Заключен муниципальный контракт № 37/2016 от 14.06.2016 на выполнение работ по завершению строительства объекта. Сумма по контракту 415 049,69 тыс.руб. Срок выполнения работ согласно условиям контракта по 09.12.2016.  
Срок ввода объекта в эксплуатацию не соблюден по причине отставания от графика производства работ в связи с нарушением Подрядной организацией обязательств по контракту в части срока поставки технологического монтируемого оборудования и материалов, необходимых для строительства объекта.  На основании мирового соглашения от 17.03.2017  № А75-3075/2017, утвержденного Арбитражным судом Ханты-Мансийского автономного округа-Югры  заключено дополнительное соглашение № 3 от 14.04.2017  с целью завершения строительства объекта. В рамках данного дополнительного соглашения, срок окончания выполнения работ устанавливается – 31.08.2017.  
Готовность объекта - 83,6%.
В июле приняты работы на сумму 32 168,83 тыс. руб., оплачены средства местного бюджета в размере 1 608,44 тыс. руб., средства окружного бюджета в размере 30 560,39 тыс. руб. будут оплачены в следующем отчетном периоде. Отставание от плана-графика работ объясняется низким темпом работ, выполняемых подрядчиком.                                                                                                                                                                       
</t>
    </r>
    <r>
      <rPr>
        <u/>
        <sz val="18"/>
        <rFont val="Times New Roman"/>
        <family val="2"/>
        <charset val="204"/>
      </rPr>
      <t xml:space="preserve">УБУиО (ДК): </t>
    </r>
    <r>
      <rPr>
        <sz val="18"/>
        <rFont val="Times New Roman"/>
        <family val="2"/>
        <charset val="204"/>
      </rPr>
      <t xml:space="preserve">
Приобретен спортивный инвентарь и оборудование для МАУ "Ледовый дворец"  на сумму 202,11 тыс.руб., СДЮСШОР "Ермак" на сумму 373,89 тыс. руб. МАУДО СДЮСШОР "Олимп" - проведены учебно-тренировочные мероприятия по подготовке к Первенству России по бильярдному спорту в г. Москве, по подготовке к Чемпионату России по дзюдо в  г.Кучугуры Краснодарский край и г. Приморск, Болгария, первенство по тхэквондо среди кадетов 2003-2005гг.р. в  г.Казань, г. Волжский, г. Белгород, первенство России среди юниоров 2000-2002 гг.р., г.Албена, Болгария.)
Реализация программы  осуществляется в плановом режиме.  Бюджетные ассигнования будут использованы в полном объеме до конца 2017 года.</t>
    </r>
  </si>
  <si>
    <r>
      <rPr>
        <u/>
        <sz val="18"/>
        <color theme="1"/>
        <rFont val="Times New Roman"/>
        <family val="2"/>
        <charset val="204"/>
      </rPr>
      <t xml:space="preserve">АГ: </t>
    </r>
    <r>
      <rPr>
        <sz val="18"/>
        <color theme="1"/>
        <rFont val="Times New Roman"/>
        <family val="2"/>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2017 года. 
По состоянию на 01.08.2017 произведена выплата заработной платы за январь-июнь и первую половину июля месяца 2017 года, оплата услуг по содержанию имущества и поставке материальных запасов, поставке товара  по факту оказания услуг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t>
    </r>
    <r>
      <rPr>
        <u/>
        <sz val="18"/>
        <rFont val="Times New Roman"/>
        <family val="2"/>
        <charset val="204"/>
      </rPr>
      <t>УБУиО (ДК):</t>
    </r>
    <r>
      <rPr>
        <sz val="18"/>
        <rFont val="Times New Roman"/>
        <family val="2"/>
        <charset val="204"/>
      </rPr>
      <t xml:space="preserve"> Реализация мероприятий  осуществляется в плановом режиме. Бюджетные ассигнования будут использованы в полном объеме до конца 2017 года. 
В соответствии с комплексным планом проведен молодежный фестиваль искусств "Зеленый шум", в августе планируется провести фестиваль искусств "60 параллель". 
</t>
    </r>
    <r>
      <rPr>
        <u/>
        <sz val="20"/>
        <rFont val="Times New Roman"/>
        <family val="1"/>
        <charset val="204"/>
      </rPr>
      <t/>
    </r>
  </si>
  <si>
    <r>
      <rPr>
        <u/>
        <sz val="18"/>
        <rFont val="Times New Roman"/>
        <family val="2"/>
        <charset val="204"/>
      </rPr>
      <t>УБУиО</t>
    </r>
    <r>
      <rPr>
        <sz val="18"/>
        <rFont val="Times New Roman"/>
        <family val="2"/>
        <charset val="204"/>
      </rPr>
      <t xml:space="preserve">: по состоянию на 01.08.2017 произведена выплата заработной платы за январь - июнь и первую половину </t>
    </r>
    <r>
      <rPr>
        <sz val="18"/>
        <rFont val="Times New Roman"/>
        <family val="1"/>
        <charset val="204"/>
      </rPr>
      <t>июля</t>
    </r>
    <r>
      <rPr>
        <sz val="18"/>
        <rFont val="Times New Roman"/>
        <family val="2"/>
        <charset val="204"/>
      </rPr>
      <t xml:space="preserve"> месяца 2017 года, оплата услуг по содержанию имущества, поставке основных средств и материальных запасов,  поставке товара производится по факту оказания услуг  в соответствии с условиями заключенных договоров, муниципальных контрактов  в рамках переданных государственных полномочий по образованию и организации деятельности комиссий по делам несовершеннолетних и защите их прав и на осуществление деятельности по опеке и попечительству.
      Расходы на осуществление ежемесячных выплат</t>
    </r>
    <r>
      <rPr>
        <sz val="18"/>
        <rFont val="Times New Roman"/>
        <family val="1"/>
        <charset val="204"/>
      </rPr>
      <t xml:space="preserve"> на содержание детей-сирот и детей, оставшихся без попечения родителей, лиц из числа детей сирот и детей, оставшихся без попечения родителей,</t>
    </r>
    <r>
      <rPr>
        <sz val="18"/>
        <rFont val="Times New Roman"/>
        <family val="2"/>
        <charset val="204"/>
      </rPr>
      <t xml:space="preserve"> вознаграждения приемным родителям производятся планомерно в течение всего финансового года.
      </t>
    </r>
    <r>
      <rPr>
        <sz val="18"/>
        <rFont val="Times New Roman"/>
        <family val="1"/>
        <charset val="204"/>
      </rPr>
      <t>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Субсидии на оплату стоимости питания детей школьного возраста в оздоровительных лагерях с дневным пребыванием детей запланированы на 1076 человек, фактически за отчетный период численность составила 926 человек. Денежные средства планируется освоить в 3-4 кварталах 2017 года, договор с единственным поставщиком СГМУП "Комбинат школьного питания".  Реализация программы осуществляется в плановом режиме.</t>
    </r>
    <r>
      <rPr>
        <sz val="18"/>
        <rFont val="Times New Roman"/>
        <family val="2"/>
        <charset val="204"/>
      </rPr>
      <t xml:space="preserve">
</t>
    </r>
    <r>
      <rPr>
        <u/>
        <sz val="18"/>
        <rFont val="Times New Roman"/>
        <family val="2"/>
        <charset val="204"/>
      </rPr>
      <t>ДГХ:</t>
    </r>
    <r>
      <rPr>
        <sz val="18"/>
        <rFont val="Times New Roman"/>
        <family val="2"/>
        <charset val="204"/>
      </rPr>
      <t xml:space="preserve"> На 2017 год запланирован ремонт 7 квартир. Выполнены работы по проверке смет на сумму 14,0 тыс.руб.: на ремонт жилого помещения, расположенного по адресу ул.Пушкина, дом 8, кв.72; на ремонт жилого помещения, расположенного по адресу пр.Пролетарский, дом26, кв.4. 
Заявка нзакупку размещена 20.07.2017, заключение договора - август, исполнение  - ноябрь 2017.До настоящего времени заявок о необходимости проведения ремонта в остальных квартирах от управления по опеке и попечительству не поступало. 
</t>
    </r>
    <r>
      <rPr>
        <u/>
        <sz val="18"/>
        <rFont val="Times New Roman"/>
        <family val="2"/>
        <charset val="204"/>
      </rPr>
      <t xml:space="preserve">ДАиГ: </t>
    </r>
    <r>
      <rPr>
        <sz val="18"/>
        <rFont val="Times New Roman"/>
        <family val="2"/>
        <charset val="204"/>
      </rPr>
      <t xml:space="preserve"> Заключены муниципальные контракты на приобретение 22 квартир (43,2 кв.м) общей стоимостью 50 018,60 тыс.руб., 1 квартиры (38 кв.м.) - 1 999,90 тыс.руб., 1 квартиры (38,7 кв.м) - 2 036,74 тыс.руб. В результате проведенных торгов образовалась экономия в сумме 763,12 тыс.руб.   Выписки из ЕГРН получены, оплата произведена в июле 2017 года.                                                                                                                                                 В связи с признанием несостоявшимися аукционов на приобретение 9 квартир ((33м2) - 15630,81 тыс.руб.) за счет дополнительно выделенных средств субвенции, повторно размещена закупка в июле 2017 года, дата проведения  торгов 07.08.2017 (с учетом средств местного бюджета выделенных на заседании ДГ в июне 2017 года в размере 4 926,07 тыс.руб.)                                                                                                                                                  
</t>
    </r>
    <r>
      <rPr>
        <u/>
        <sz val="18"/>
        <rFont val="Times New Roman"/>
        <family val="2"/>
        <charset val="204"/>
      </rPr>
      <t>ДО:</t>
    </r>
    <r>
      <rPr>
        <sz val="18"/>
        <rFont val="Times New Roman"/>
        <family val="2"/>
        <charset val="204"/>
      </rPr>
      <t xml:space="preserve">Реализация программы осуществляется в плановом режиме, освоение средств планируется до конца 2017 года:
Численность детей, получающих муниципальную услугу «Организация отдыха детей и молодежи» в оздоровительных лагерях с дневным пребыванием детей - 10 450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- 475 чел.
Количество приобретенных для детей в возрасте от 6 до 17 лет путёвок в организации, обеспечивающие отдых и оздоровление детей - 2 086 шт.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
 </t>
    </r>
  </si>
  <si>
    <t>Извещение о проведении конкурса с ограниченным участием на выполнение работ по строительству объекта опубликовано - 28.04.2017. Вскрытие конвертов планировалось  19.05.2017, рассмотрение и оценка заявок на участие в конкурсе - 31.05.2017.
Однако, в Ханты-Мансийское УФАС России поступила жалоба ООО «РЕГИОН-СТРОЙ» от 15.05.2017 №784-ж вследствие чего, процедура проведения  конкурса с ограниченным участием приостановлена, в части заключения контракта до рассмотрения жалобы по существу. Рассмотрение жалобы состоялось 22.05.2017. 
По результатам рассмотрения жалобы, на основании предписания УФАС от 22.05.2017  № 03/КА-3307, закупка отменена. Аукционная документация для повтороного размещения закупки сформирована и направлена на согласование. Срок размещения извещения ориентировочно 07.08.2017. Ориентировочный срок заключения контракта  на выполнение работ по строительству объекта - сентябрь 2017 года.
Окончание выполнения работ, согласно графику производства работ по строительству объекта - 30.06.2019.
Ориентировочный срок ввода - июль 2019 года.</t>
  </si>
  <si>
    <r>
      <t xml:space="preserve">По состоянию на 01.08.2017 на учете состоят 6 человек из числа ветеранов Великой Отечественной войны и лиц приравненных категорий, нуждающихся в улучшении жилищных условий. 
Средства предусмотрены:
 -  на выплату 1 субсидии на приобретение жилого помещения для участника программы. Оплата будет произведена по мере подготовки управлением учета и распределения жилья Постановления о предоставлении субсидий на приобретение жилого помещения в собственность;
 - на приобретение 3 жилых помещений.  Заключены муниципальные контракты по приобретению жилых помещений для участников программы: 3кв. (по 43,2 м2) - 5491,54 тыс.руб. Акты приема-передачи подписаны 25.05.2017. Выписки из ЕГРН получены, оплата произведена.
.           
</t>
    </r>
    <r>
      <rPr>
        <sz val="18"/>
        <color rgb="FFFF0000"/>
        <rFont val="Times New Roman"/>
        <family val="1"/>
        <charset val="204"/>
      </rPr>
      <t/>
    </r>
  </si>
  <si>
    <r>
      <rPr>
        <u/>
        <sz val="18"/>
        <color theme="1"/>
        <rFont val="Times New Roman"/>
        <family val="2"/>
        <charset val="204"/>
      </rPr>
      <t>ДГХ:</t>
    </r>
    <r>
      <rPr>
        <sz val="18"/>
        <color theme="1"/>
        <rFont val="Times New Roman"/>
        <family val="2"/>
        <charset val="204"/>
      </rPr>
      <t xml:space="preserve">  в 2017 году планируется произвести:
-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Заключено соглашение от 30.06.2017 № 25-17 о предоставлении субсидии из бюджета ХМАО-Югры МО на проведение капитального ремонта (с заменой) газопроводов, систем теплоснабжения, водоснабжения и водоотведения для подготовки к осенне-зимнему периоду 2017-2018 годов, в том числе с применением композитных материалов, энергосберегающего и энергоэффективного технологического оборудования на сумму 8 633,895 тыс.руб.;
</t>
    </r>
    <r>
      <rPr>
        <sz val="18"/>
        <rFont val="Times New Roman"/>
        <family val="1"/>
        <charset val="204"/>
      </rPr>
      <t xml:space="preserve">- благоустройство 12 дворовых территорий (приоритетный проект "Формирование комфортной городской среды"). Заключены соглашения с управляющими организациями  - ООО "УК ДЕЗ ВЖР", ООО "УК ДЕЗ ЦЖР", ООО "УК Сервис-3" на общую сумму 89 956,56 тыс.руб.  Выплачен аванс в сумме 20 996,24 тыс.руб.;
- ремонт фасада МБДОУ № 76 "Капелька", ремонт сетей ТВС МБОУ СОШ № 20, МБОУ СОШ №44, МБОУ СОШ №12, замена светильников на светильники с энергосберегающими лампами в 5 зданиях,  установка (замена) индивидуальных приборов учета  в муниципальных помещениях в количестве 84 шт.                                                                                                       
</t>
    </r>
    <r>
      <rPr>
        <sz val="18"/>
        <color theme="1"/>
        <rFont val="Times New Roman"/>
        <family val="2"/>
        <charset val="204"/>
      </rPr>
      <t xml:space="preserve">- предоставление  субсидии:
1).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Поступила заявка от СГМУП "Горводоканал". Заключено соглашение на сумму 3 934,78 тыс.руб.;
2).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Поступила заявка от АО "Сжиженный газ Север". Оплачена кредиторская задолженность 2016 АО "Сжиженный газ Север" на сумму 151,29 тыс.руб.;
3). на возмещение части затрат на уплату процентов по привлекаемым заемным средствам на оплату задолженности за энергоресурсы.   
Выполнены работы по установке ИПУ электроэнергии (4 шт.) в муниципальных квартирах на сумму 15,27 тыс. руб., оказаны услуги по составлению локальных сметных расчетов на сумму 41,36 тыс.руб., оплачены работы по ремонту  МБДОУ №76 "Капелька" на сумму 2 990,08  тыс.руб.
 За счет средств предприятий (привлеченные источники)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выполнены работы по  установке (замене) индивидуальных приборов учета  в муниципальных нежилых помещениях в количестве 6 шт. на сумму 26,73 тыс.рублей.
</t>
    </r>
    <r>
      <rPr>
        <u/>
        <sz val="18"/>
        <color theme="1"/>
        <rFont val="Times New Roman"/>
        <family val="1"/>
        <charset val="204"/>
      </rPr>
      <t>ХЭУ:</t>
    </r>
    <r>
      <rPr>
        <sz val="18"/>
        <color theme="1"/>
        <rFont val="Times New Roman"/>
        <family val="2"/>
        <charset val="204"/>
      </rPr>
      <t xml:space="preserve"> предусмотрена замена оконных блоков по адресу ул. Энгельса, 8.                  
</t>
    </r>
    <r>
      <rPr>
        <u/>
        <sz val="18"/>
        <color theme="1"/>
        <rFont val="Times New Roman"/>
        <family val="1"/>
        <charset val="204"/>
      </rPr>
      <t>ДАиГ</t>
    </r>
    <r>
      <rPr>
        <sz val="18"/>
        <color theme="1"/>
        <rFont val="Times New Roman"/>
        <family val="2"/>
        <charset val="204"/>
      </rPr>
      <t xml:space="preserve">: предусмотрено </t>
    </r>
    <r>
      <rPr>
        <sz val="18"/>
        <rFont val="Times New Roman"/>
        <family val="1"/>
        <charset val="204"/>
      </rPr>
      <t xml:space="preserve">обустройство пешеходного моста в парке в районе ручья Кедровый лог.Заключен муниципальный контракт на строительство от 17.07.2017 №04/2017.   Срок завершения работ октябрь 2017 года.                                                                                                                        
</t>
    </r>
    <r>
      <rPr>
        <u/>
        <sz val="18"/>
        <rFont val="Times New Roman"/>
        <family val="1"/>
        <charset val="204"/>
      </rPr>
      <t>УППЭК:</t>
    </r>
    <r>
      <rPr>
        <sz val="18"/>
        <rFont val="Times New Roman"/>
        <family val="1"/>
        <charset val="204"/>
      </rPr>
      <t xml:space="preserve"> в 2017 году планируется:                                                                                                                  - обустройство сквера "Старожилов" пешеходный мост" (документация размещена на  ЕИС (Единная информационная система) и на электронной площадке АО (ЕЭТП), ведется прием заявок до 14 августа);                                                                                            - устройство детской игровой площадки в "Парке "За Саймой";                                                                       - изготовление и поставка автономного модульного туалета в "Парке "За Саймой".                                                        Денежные средства будут освоены в течение года.                  </t>
    </r>
  </si>
  <si>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В соответствии с планом-графиком размещены закупки на приобретение оборудования и программного обеспечениия. Публикация извещений о размещении электронных аукционов на текущий ремонт помещения планируется в августе 2017 года.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муниципальной программы.
Финансовая поддержка в форме субсидий оказана 28 субъектам предпринимательства. Еженедельно ведется работа по информированию субъектов малого и среднего предпринимательства о формах поддержки (консультации).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t>
    </r>
    <r>
      <rPr>
        <u/>
        <sz val="18"/>
        <rFont val="Times New Roman"/>
        <family val="1"/>
        <charset val="204"/>
      </rPr>
      <t/>
    </r>
  </si>
  <si>
    <r>
      <rPr>
        <u/>
        <sz val="18"/>
        <rFont val="Times New Roman"/>
        <family val="1"/>
        <charset val="204"/>
      </rPr>
      <t>ДГХ</t>
    </r>
    <r>
      <rPr>
        <sz val="18"/>
        <rFont val="Times New Roman"/>
        <family val="2"/>
        <charset val="204"/>
      </rPr>
      <t>:  Заключено соглашение с   Департаментом дорожного хозяйства и транспорта ХМАО - Югры  от 29.03.2017 № 13 о предоставлении в 2017 году субсидии из бюджета ХМАО-Югры на софинансирование расходных обязательств по капитальному ремонту и ремонту автомобильных дорог общего пользования местного значения. Планируется выполнить ремонт дорог общей площадью 196,172 тыс.кв.м. 
По итогам размещения муниципального заказа на ремонт автомобильных дорог состоялся аукцион. Заключены договоры на сумму 459 398,96 тыс.рублей.</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</si>
</sst>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р_._-;\-* #,##0.00_р_._-;_-* &quot;-&quot;??_р_._-;_-@_-"/>
    <numFmt numFmtId="164" formatCode="#,##0.0"/>
    <numFmt numFmtId="165" formatCode="&quot;$&quot;#,##0_);\(&quot;$&quot;#,##0\)"/>
    <numFmt numFmtId="166" formatCode="&quot;р.&quot;#,##0_);\(&quot;р.&quot;#,##0\)"/>
    <numFmt numFmtId="167" formatCode="0.0%"/>
  </numFmts>
  <fonts count="64"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18"/>
      <color theme="1"/>
      <name val="Times New Roman"/>
      <family val="2"/>
      <charset val="204"/>
    </font>
    <font>
      <sz val="24"/>
      <color theme="1"/>
      <name val="Times New Roman"/>
      <family val="2"/>
      <charset val="204"/>
    </font>
    <font>
      <sz val="20"/>
      <color theme="1"/>
      <name val="Times New Roman"/>
      <family val="2"/>
      <charset val="204"/>
    </font>
    <font>
      <i/>
      <sz val="20"/>
      <color theme="1"/>
      <name val="Times New Roman"/>
      <family val="2"/>
      <charset val="204"/>
    </font>
    <font>
      <b/>
      <sz val="20"/>
      <color theme="1"/>
      <name val="Times New Roman"/>
      <family val="2"/>
      <charset val="204"/>
    </font>
    <font>
      <b/>
      <i/>
      <sz val="20"/>
      <color theme="1"/>
      <name val="Times New Roman"/>
      <family val="2"/>
      <charset val="204"/>
    </font>
    <font>
      <sz val="20"/>
      <color theme="9" tint="0.79998168889431442"/>
      <name val="Times New Roman"/>
      <family val="2"/>
      <charset val="204"/>
    </font>
    <font>
      <b/>
      <sz val="20"/>
      <color theme="0"/>
      <name val="Times New Roman"/>
      <family val="2"/>
      <charset val="204"/>
    </font>
    <font>
      <b/>
      <sz val="20"/>
      <color theme="9" tint="0.79998168889431442"/>
      <name val="Times New Roman"/>
      <family val="2"/>
      <charset val="204"/>
    </font>
    <font>
      <b/>
      <sz val="20"/>
      <name val="Times New Roman"/>
      <family val="2"/>
      <charset val="204"/>
    </font>
    <font>
      <sz val="20"/>
      <name val="Times New Roman"/>
      <family val="2"/>
      <charset val="204"/>
    </font>
    <font>
      <sz val="20"/>
      <color theme="1"/>
      <name val="Times New Roman"/>
      <family val="1"/>
      <charset val="204"/>
    </font>
    <font>
      <b/>
      <sz val="20"/>
      <color theme="1"/>
      <name val="Times New Roman"/>
      <family val="1"/>
      <charset val="204"/>
    </font>
    <font>
      <i/>
      <sz val="18"/>
      <color theme="1"/>
      <name val="Times New Roman"/>
      <family val="2"/>
      <charset val="204"/>
    </font>
    <font>
      <b/>
      <i/>
      <sz val="18"/>
      <color theme="1"/>
      <name val="Times New Roman"/>
      <family val="2"/>
      <charset val="204"/>
    </font>
    <font>
      <b/>
      <sz val="9"/>
      <color indexed="81"/>
      <name val="Tahoma"/>
      <family val="2"/>
      <charset val="204"/>
    </font>
    <font>
      <sz val="9"/>
      <color indexed="81"/>
      <name val="Tahoma"/>
      <family val="2"/>
      <charset val="204"/>
    </font>
    <font>
      <sz val="18"/>
      <color rgb="FF00B050"/>
      <name val="Times New Roman"/>
      <family val="2"/>
      <charset val="204"/>
    </font>
    <font>
      <u/>
      <sz val="20"/>
      <color theme="1"/>
      <name val="Times New Roman"/>
      <family val="1"/>
      <charset val="204"/>
    </font>
    <font>
      <b/>
      <sz val="18"/>
      <name val="Times New Roman"/>
      <family val="2"/>
      <charset val="204"/>
    </font>
    <font>
      <sz val="18"/>
      <name val="Times New Roman"/>
      <family val="2"/>
      <charset val="204"/>
    </font>
    <font>
      <i/>
      <sz val="18"/>
      <name val="Times New Roman"/>
      <family val="2"/>
      <charset val="204"/>
    </font>
    <font>
      <sz val="20"/>
      <name val="Times New Roman"/>
      <family val="1"/>
      <charset val="204"/>
    </font>
    <font>
      <u/>
      <sz val="20"/>
      <name val="Times New Roman"/>
      <family val="1"/>
      <charset val="204"/>
    </font>
    <font>
      <u/>
      <sz val="18"/>
      <color theme="1"/>
      <name val="Times New Roman"/>
      <family val="2"/>
      <charset val="204"/>
    </font>
    <font>
      <i/>
      <sz val="20"/>
      <name val="Times New Roman"/>
      <family val="2"/>
      <charset val="204"/>
    </font>
    <font>
      <b/>
      <i/>
      <sz val="20"/>
      <name val="Times New Roman"/>
      <family val="2"/>
      <charset val="204"/>
    </font>
    <font>
      <i/>
      <sz val="20"/>
      <color rgb="FF00B050"/>
      <name val="Times New Roman"/>
      <family val="2"/>
      <charset val="204"/>
    </font>
    <font>
      <sz val="20"/>
      <color theme="0"/>
      <name val="Times New Roman"/>
      <family val="1"/>
      <charset val="204"/>
    </font>
    <font>
      <sz val="20"/>
      <color theme="0"/>
      <name val="Times New Roman"/>
      <family val="2"/>
      <charset val="204"/>
    </font>
    <font>
      <b/>
      <sz val="20"/>
      <color rgb="FFFF0000"/>
      <name val="Times New Roman"/>
      <family val="2"/>
      <charset val="204"/>
    </font>
    <font>
      <sz val="20"/>
      <color rgb="FFFF0000"/>
      <name val="Times New Roman"/>
      <family val="2"/>
      <charset val="204"/>
    </font>
    <font>
      <b/>
      <sz val="18"/>
      <color theme="1"/>
      <name val="Times New Roman"/>
      <family val="2"/>
      <charset val="204"/>
    </font>
    <font>
      <u/>
      <sz val="18"/>
      <name val="Times New Roman"/>
      <family val="2"/>
      <charset val="204"/>
    </font>
    <font>
      <sz val="18"/>
      <color rgb="FFFF0000"/>
      <name val="Times New Roman"/>
      <family val="2"/>
      <charset val="204"/>
    </font>
    <font>
      <u/>
      <sz val="18"/>
      <name val="Times New Roman"/>
      <family val="1"/>
      <charset val="204"/>
    </font>
    <font>
      <b/>
      <sz val="20"/>
      <color theme="0"/>
      <name val="Times New Roman"/>
      <family val="1"/>
      <charset val="204"/>
    </font>
    <font>
      <sz val="18"/>
      <name val="Times New Roman"/>
      <family val="1"/>
      <charset val="204"/>
    </font>
    <font>
      <u/>
      <sz val="18"/>
      <color theme="1"/>
      <name val="Times New Roman"/>
      <family val="1"/>
      <charset val="204"/>
    </font>
    <font>
      <sz val="18"/>
      <color theme="1"/>
      <name val="Times New Roman"/>
      <family val="1"/>
      <charset val="204"/>
    </font>
    <font>
      <b/>
      <sz val="20"/>
      <name val="Times New Roman"/>
      <family val="1"/>
      <charset val="204"/>
    </font>
    <font>
      <sz val="18"/>
      <color rgb="FFFF0000"/>
      <name val="Times New Roman"/>
      <family val="1"/>
      <charset val="204"/>
    </font>
    <font>
      <i/>
      <sz val="20"/>
      <color theme="0"/>
      <name val="Times New Roman"/>
      <family val="2"/>
      <charset val="204"/>
    </font>
    <font>
      <sz val="16"/>
      <color theme="1"/>
      <name val="Times New Roman"/>
      <family val="2"/>
      <charset val="204"/>
    </font>
    <font>
      <i/>
      <sz val="16"/>
      <color theme="1"/>
      <name val="Times New Roman"/>
      <family val="2"/>
      <charset val="204"/>
    </font>
    <font>
      <b/>
      <sz val="16"/>
      <color theme="1"/>
      <name val="Times New Roman"/>
      <family val="2"/>
      <charset val="204"/>
    </font>
    <font>
      <sz val="16"/>
      <color theme="1"/>
      <name val="Times New Roman"/>
      <family val="1"/>
      <charset val="204"/>
    </font>
    <font>
      <sz val="16"/>
      <name val="Times New Roman"/>
      <family val="2"/>
      <charset val="204"/>
    </font>
    <font>
      <b/>
      <sz val="16"/>
      <name val="Times New Roman"/>
      <family val="2"/>
      <charset val="204"/>
    </font>
    <font>
      <sz val="16"/>
      <name val="Times New Roman"/>
      <family val="1"/>
      <charset val="204"/>
    </font>
    <font>
      <b/>
      <i/>
      <sz val="16"/>
      <name val="Times New Roman"/>
      <family val="2"/>
      <charset val="204"/>
    </font>
    <font>
      <i/>
      <sz val="16"/>
      <name val="Times New Roman"/>
      <family val="2"/>
      <charset val="204"/>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72">
    <xf numFmtId="0" fontId="0" fillId="0" borderId="0" xfId="0"/>
    <xf numFmtId="0" fontId="14" fillId="0" borderId="0" xfId="0" applyFont="1" applyFill="1" applyBorder="1" applyAlignment="1">
      <alignment horizontal="center" wrapText="1"/>
    </xf>
    <xf numFmtId="0" fontId="14" fillId="0" borderId="0" xfId="0" applyFont="1" applyFill="1" applyBorder="1" applyAlignment="1">
      <alignment wrapText="1"/>
    </xf>
    <xf numFmtId="4" fontId="14" fillId="0" borderId="0" xfId="0" applyNumberFormat="1" applyFont="1" applyFill="1" applyBorder="1" applyAlignment="1">
      <alignment wrapText="1"/>
    </xf>
    <xf numFmtId="2" fontId="14" fillId="0" borderId="0" xfId="0" applyNumberFormat="1" applyFont="1" applyFill="1" applyBorder="1" applyAlignment="1">
      <alignment wrapText="1"/>
    </xf>
    <xf numFmtId="9" fontId="14" fillId="0" borderId="0" xfId="0" applyNumberFormat="1" applyFont="1" applyFill="1" applyBorder="1" applyAlignment="1">
      <alignment wrapText="1"/>
    </xf>
    <xf numFmtId="0" fontId="14" fillId="0" borderId="0" xfId="0" applyFont="1" applyFill="1" applyAlignment="1">
      <alignment wrapText="1"/>
    </xf>
    <xf numFmtId="0" fontId="14" fillId="0" borderId="0" xfId="0" applyFont="1" applyFill="1" applyBorder="1" applyAlignment="1" applyProtection="1">
      <alignment horizontal="center" vertical="center" wrapText="1"/>
      <protection locked="0"/>
    </xf>
    <xf numFmtId="4" fontId="14" fillId="0" borderId="0" xfId="0" applyNumberFormat="1" applyFont="1" applyFill="1" applyBorder="1" applyAlignment="1" applyProtection="1">
      <alignment horizontal="center" vertical="center" wrapText="1"/>
      <protection locked="0"/>
    </xf>
    <xf numFmtId="9" fontId="14" fillId="0" borderId="0" xfId="0" applyNumberFormat="1" applyFont="1" applyFill="1" applyBorder="1" applyAlignment="1" applyProtection="1">
      <alignment horizontal="right" vertical="center" wrapText="1"/>
      <protection locked="0"/>
    </xf>
    <xf numFmtId="0" fontId="15" fillId="0" borderId="1" xfId="0" applyFont="1" applyFill="1" applyBorder="1" applyAlignment="1" applyProtection="1">
      <alignment horizontal="center" vertical="center" wrapText="1"/>
      <protection locked="0"/>
    </xf>
    <xf numFmtId="3" fontId="15" fillId="0" borderId="1" xfId="0" applyNumberFormat="1" applyFont="1" applyFill="1" applyBorder="1" applyAlignment="1" applyProtection="1">
      <alignment horizontal="center" vertical="center" wrapText="1"/>
      <protection locked="0"/>
    </xf>
    <xf numFmtId="1" fontId="15"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top" wrapText="1"/>
      <protection locked="0"/>
    </xf>
    <xf numFmtId="0" fontId="15" fillId="0" borderId="0" xfId="0" applyFont="1" applyFill="1" applyAlignment="1">
      <alignment horizontal="left" vertical="top" wrapText="1"/>
    </xf>
    <xf numFmtId="4" fontId="16" fillId="2" borderId="1" xfId="0" applyNumberFormat="1" applyFont="1" applyFill="1" applyBorder="1" applyAlignment="1" applyProtection="1">
      <alignment horizontal="center" vertical="center" wrapText="1"/>
      <protection locked="0"/>
    </xf>
    <xf numFmtId="4" fontId="16" fillId="0" borderId="1" xfId="0" applyNumberFormat="1" applyFont="1" applyFill="1" applyBorder="1" applyAlignment="1" applyProtection="1">
      <alignment horizontal="center" vertical="center" wrapText="1"/>
      <protection locked="0"/>
    </xf>
    <xf numFmtId="4" fontId="14" fillId="0" borderId="1" xfId="0" applyNumberFormat="1" applyFont="1" applyFill="1" applyBorder="1" applyAlignment="1" applyProtection="1">
      <alignment horizontal="center" vertical="center" wrapText="1"/>
      <protection locked="0"/>
    </xf>
    <xf numFmtId="9" fontId="16" fillId="0" borderId="1" xfId="0" applyNumberFormat="1"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4" fontId="18" fillId="0" borderId="1" xfId="0" applyNumberFormat="1" applyFont="1" applyFill="1" applyBorder="1" applyAlignment="1" applyProtection="1">
      <alignment horizontal="center" vertical="center" wrapText="1"/>
      <protection locked="0"/>
    </xf>
    <xf numFmtId="9" fontId="18" fillId="0" borderId="1" xfId="0" applyNumberFormat="1" applyFont="1" applyFill="1" applyBorder="1" applyAlignment="1" applyProtection="1">
      <alignment horizontal="center" vertical="center" wrapText="1"/>
      <protection locked="0"/>
    </xf>
    <xf numFmtId="4" fontId="21" fillId="0" borderId="1" xfId="0" applyNumberFormat="1" applyFont="1" applyFill="1" applyBorder="1" applyAlignment="1" applyProtection="1">
      <alignment horizontal="center" vertical="center" wrapText="1"/>
      <protection locked="0"/>
    </xf>
    <xf numFmtId="9" fontId="21" fillId="0" borderId="1" xfId="0" applyNumberFormat="1" applyFont="1" applyFill="1" applyBorder="1" applyAlignment="1" applyProtection="1">
      <alignment horizontal="center" vertical="center" wrapText="1"/>
      <protection locked="0"/>
    </xf>
    <xf numFmtId="4" fontId="22" fillId="0" borderId="1" xfId="0" applyNumberFormat="1" applyFont="1" applyFill="1" applyBorder="1" applyAlignment="1" applyProtection="1">
      <alignment horizontal="center" vertical="center" wrapText="1"/>
      <protection locked="0"/>
    </xf>
    <xf numFmtId="9" fontId="22" fillId="0" borderId="1" xfId="0" applyNumberFormat="1" applyFont="1" applyFill="1" applyBorder="1" applyAlignment="1" applyProtection="1">
      <alignment horizontal="center" vertical="center" wrapText="1"/>
      <protection locked="0"/>
    </xf>
    <xf numFmtId="0" fontId="14" fillId="0" borderId="0" xfId="0" applyFont="1" applyFill="1" applyAlignment="1">
      <alignment horizontal="center" wrapText="1"/>
    </xf>
    <xf numFmtId="4" fontId="14" fillId="0" borderId="0" xfId="0" applyNumberFormat="1" applyFont="1" applyFill="1" applyAlignment="1">
      <alignment wrapText="1"/>
    </xf>
    <xf numFmtId="2" fontId="14" fillId="0" borderId="0" xfId="0" applyNumberFormat="1" applyFont="1" applyFill="1" applyAlignment="1">
      <alignment wrapText="1"/>
    </xf>
    <xf numFmtId="9" fontId="14" fillId="0" borderId="0" xfId="0" applyNumberFormat="1" applyFont="1" applyFill="1" applyAlignment="1">
      <alignment wrapText="1"/>
    </xf>
    <xf numFmtId="4" fontId="23" fillId="0" borderId="1" xfId="0" applyNumberFormat="1" applyFont="1" applyFill="1" applyBorder="1" applyAlignment="1" applyProtection="1">
      <alignment horizontal="center" vertical="center" wrapText="1"/>
      <protection locked="0"/>
    </xf>
    <xf numFmtId="9" fontId="23" fillId="0" borderId="1" xfId="0" applyNumberFormat="1" applyFont="1" applyFill="1" applyBorder="1" applyAlignment="1" applyProtection="1">
      <alignment horizontal="center" vertical="center" wrapText="1"/>
      <protection locked="0"/>
    </xf>
    <xf numFmtId="0" fontId="25" fillId="2" borderId="0" xfId="0" applyFont="1" applyFill="1" applyAlignment="1">
      <alignment horizontal="left" vertical="center" wrapText="1"/>
    </xf>
    <xf numFmtId="0" fontId="12" fillId="2" borderId="0" xfId="0" applyFont="1" applyFill="1" applyAlignment="1">
      <alignment horizontal="left" vertical="top" wrapText="1"/>
    </xf>
    <xf numFmtId="4" fontId="14" fillId="2" borderId="1" xfId="0" applyNumberFormat="1" applyFont="1" applyFill="1" applyBorder="1" applyAlignment="1" applyProtection="1">
      <alignment horizontal="center" vertical="center" wrapText="1"/>
      <protection locked="0"/>
    </xf>
    <xf numFmtId="4" fontId="22" fillId="2" borderId="1" xfId="0" applyNumberFormat="1" applyFont="1" applyFill="1" applyBorder="1" applyAlignment="1" applyProtection="1">
      <alignment horizontal="center" vertical="center" wrapText="1"/>
      <protection locked="0"/>
    </xf>
    <xf numFmtId="1" fontId="14" fillId="0" borderId="0" xfId="0" applyNumberFormat="1" applyFont="1" applyFill="1" applyBorder="1" applyAlignment="1" applyProtection="1">
      <alignment horizontal="right" vertical="center" wrapText="1"/>
      <protection locked="0"/>
    </xf>
    <xf numFmtId="0" fontId="14" fillId="0" borderId="0" xfId="0" applyFont="1" applyFill="1" applyAlignment="1">
      <alignment horizontal="left" vertical="top" wrapText="1"/>
    </xf>
    <xf numFmtId="0" fontId="16" fillId="0" borderId="0" xfId="0" applyFont="1" applyFill="1" applyAlignment="1">
      <alignment horizontal="left" vertical="top" wrapText="1"/>
    </xf>
    <xf numFmtId="0" fontId="16" fillId="0" borderId="0" xfId="0" applyFont="1" applyFill="1" applyAlignment="1">
      <alignment horizontal="left" vertical="center" wrapText="1"/>
    </xf>
    <xf numFmtId="0" fontId="15" fillId="0" borderId="0" xfId="0" applyFont="1" applyFill="1" applyAlignment="1">
      <alignment horizontal="left" vertical="center" wrapText="1"/>
    </xf>
    <xf numFmtId="0" fontId="17" fillId="0" borderId="0" xfId="0" applyFont="1" applyFill="1" applyAlignment="1">
      <alignment horizontal="left" vertical="center" wrapText="1"/>
    </xf>
    <xf numFmtId="0" fontId="25" fillId="0" borderId="0" xfId="0" applyFont="1" applyFill="1" applyAlignment="1">
      <alignment horizontal="left" vertical="center" wrapText="1"/>
    </xf>
    <xf numFmtId="0" fontId="12" fillId="0" borderId="0" xfId="0" applyFont="1" applyFill="1" applyAlignment="1">
      <alignment horizontal="left" vertical="top" wrapText="1"/>
    </xf>
    <xf numFmtId="0" fontId="26" fillId="0" borderId="0" xfId="0" applyFont="1" applyFill="1" applyAlignment="1">
      <alignment horizontal="left" vertical="center" wrapText="1"/>
    </xf>
    <xf numFmtId="0" fontId="32" fillId="0" borderId="0" xfId="0" applyFont="1" applyFill="1" applyAlignment="1">
      <alignment horizontal="left" vertical="top" wrapText="1"/>
    </xf>
    <xf numFmtId="0" fontId="17" fillId="0" borderId="0" xfId="0" applyFont="1" applyFill="1" applyAlignment="1">
      <alignment horizontal="left" vertical="top" wrapText="1"/>
    </xf>
    <xf numFmtId="0" fontId="13" fillId="0" borderId="0" xfId="0" applyFont="1" applyFill="1" applyAlignment="1">
      <alignment horizontal="justify" wrapText="1"/>
    </xf>
    <xf numFmtId="0" fontId="14" fillId="0" borderId="0" xfId="0" applyFont="1" applyFill="1" applyAlignment="1">
      <alignment horizontal="justify" wrapText="1"/>
    </xf>
    <xf numFmtId="4" fontId="17" fillId="0" borderId="1" xfId="0" applyNumberFormat="1" applyFont="1" applyFill="1" applyBorder="1" applyAlignment="1" applyProtection="1">
      <alignment horizontal="center" vertical="center" wrapText="1"/>
      <protection locked="0"/>
    </xf>
    <xf numFmtId="167" fontId="22" fillId="0" borderId="1" xfId="0" applyNumberFormat="1" applyFont="1" applyFill="1" applyBorder="1" applyAlignment="1" applyProtection="1">
      <alignment horizontal="center" vertical="center" wrapText="1"/>
      <protection locked="0"/>
    </xf>
    <xf numFmtId="4" fontId="14" fillId="0" borderId="0" xfId="0" applyNumberFormat="1" applyFont="1" applyFill="1" applyBorder="1" applyAlignment="1" applyProtection="1">
      <alignment horizontal="right" wrapText="1"/>
      <protection locked="0"/>
    </xf>
    <xf numFmtId="2" fontId="12" fillId="0" borderId="1" xfId="0" applyNumberFormat="1" applyFont="1" applyFill="1" applyBorder="1" applyAlignment="1" applyProtection="1">
      <alignment horizontal="center" vertical="top" wrapText="1"/>
      <protection locked="0"/>
    </xf>
    <xf numFmtId="9" fontId="12" fillId="0" borderId="1" xfId="0" applyNumberFormat="1" applyFont="1" applyFill="1" applyBorder="1" applyAlignment="1" applyProtection="1">
      <alignment horizontal="center" vertical="top" wrapText="1"/>
      <protection locked="0"/>
    </xf>
    <xf numFmtId="0" fontId="14" fillId="0" borderId="0" xfId="0" applyFont="1" applyFill="1" applyBorder="1" applyAlignment="1">
      <alignment horizontal="justify" wrapText="1"/>
    </xf>
    <xf numFmtId="4" fontId="14" fillId="0" borderId="0" xfId="0" applyNumberFormat="1" applyFont="1" applyFill="1" applyBorder="1" applyAlignment="1" applyProtection="1">
      <alignment horizontal="justify" vertical="center" wrapText="1"/>
      <protection locked="0"/>
    </xf>
    <xf numFmtId="0" fontId="16" fillId="0" borderId="1" xfId="0" applyNumberFormat="1" applyFont="1" applyFill="1" applyBorder="1" applyAlignment="1" applyProtection="1">
      <alignment horizontal="center" vertical="center" wrapText="1"/>
      <protection locked="0"/>
    </xf>
    <xf numFmtId="4" fontId="37" fillId="0" borderId="1" xfId="0" applyNumberFormat="1" applyFont="1" applyFill="1" applyBorder="1" applyAlignment="1" applyProtection="1">
      <alignment horizontal="center" vertical="center" wrapText="1"/>
      <protection locked="0"/>
    </xf>
    <xf numFmtId="4" fontId="34" fillId="0" borderId="1" xfId="0" applyNumberFormat="1" applyFont="1" applyFill="1" applyBorder="1" applyAlignment="1" applyProtection="1">
      <alignment horizontal="center" vertical="center" wrapText="1"/>
      <protection locked="0"/>
    </xf>
    <xf numFmtId="4" fontId="38" fillId="0" borderId="1" xfId="0" applyNumberFormat="1" applyFont="1" applyFill="1" applyBorder="1" applyAlignment="1" applyProtection="1">
      <alignment horizontal="center" vertical="center" wrapText="1"/>
      <protection locked="0"/>
    </xf>
    <xf numFmtId="167" fontId="38" fillId="0" borderId="1" xfId="0" applyNumberFormat="1" applyFont="1" applyFill="1" applyBorder="1" applyAlignment="1" applyProtection="1">
      <alignment horizontal="center" vertical="center" wrapText="1"/>
      <protection locked="0"/>
    </xf>
    <xf numFmtId="9" fontId="37" fillId="0" borderId="1" xfId="0" applyNumberFormat="1" applyFont="1" applyFill="1" applyBorder="1" applyAlignment="1" applyProtection="1">
      <alignment horizontal="center" vertical="center" wrapText="1"/>
      <protection locked="0"/>
    </xf>
    <xf numFmtId="4" fontId="23" fillId="2" borderId="1" xfId="0" applyNumberFormat="1" applyFont="1" applyFill="1" applyBorder="1" applyAlignment="1" applyProtection="1">
      <alignment horizontal="center" vertical="center" wrapText="1"/>
      <protection locked="0"/>
    </xf>
    <xf numFmtId="0" fontId="33" fillId="3" borderId="0" xfId="0" applyFont="1" applyFill="1" applyAlignment="1">
      <alignment horizontal="left" vertical="center" wrapText="1"/>
    </xf>
    <xf numFmtId="0" fontId="31" fillId="3" borderId="0" xfId="0" applyFont="1" applyFill="1" applyAlignment="1">
      <alignment horizontal="left" vertical="center" wrapText="1"/>
    </xf>
    <xf numFmtId="0" fontId="15" fillId="3" borderId="0" xfId="0" applyFont="1" applyFill="1" applyAlignment="1">
      <alignment horizontal="left" vertical="center" wrapText="1"/>
    </xf>
    <xf numFmtId="9" fontId="34" fillId="0" borderId="1" xfId="0" applyNumberFormat="1" applyFont="1" applyFill="1" applyBorder="1" applyAlignment="1" applyProtection="1">
      <alignment horizontal="center" vertical="center" wrapText="1"/>
      <protection locked="0"/>
    </xf>
    <xf numFmtId="0" fontId="22" fillId="0" borderId="0" xfId="0" applyFont="1" applyFill="1" applyAlignment="1">
      <alignment wrapText="1"/>
    </xf>
    <xf numFmtId="0" fontId="14" fillId="0" borderId="0" xfId="0" applyFont="1" applyFill="1" applyAlignment="1">
      <alignment horizontal="left" vertical="center" wrapText="1"/>
    </xf>
    <xf numFmtId="0" fontId="14" fillId="0" borderId="0" xfId="0" applyFont="1" applyFill="1" applyBorder="1" applyAlignment="1">
      <alignment horizontal="left" vertical="center" wrapText="1"/>
    </xf>
    <xf numFmtId="4" fontId="16" fillId="0" borderId="0" xfId="0" applyNumberFormat="1" applyFont="1" applyFill="1" applyAlignment="1">
      <alignment horizontal="left" vertical="center" wrapText="1"/>
    </xf>
    <xf numFmtId="4" fontId="21" fillId="0" borderId="1" xfId="0" applyNumberFormat="1" applyFont="1" applyFill="1" applyBorder="1" applyAlignment="1" applyProtection="1">
      <alignment vertical="center" wrapText="1"/>
      <protection locked="0"/>
    </xf>
    <xf numFmtId="4" fontId="26" fillId="0" borderId="0" xfId="0" applyNumberFormat="1" applyFont="1" applyFill="1" applyAlignment="1">
      <alignment horizontal="left" vertical="center" wrapText="1"/>
    </xf>
    <xf numFmtId="4" fontId="26" fillId="2" borderId="0" xfId="0" applyNumberFormat="1" applyFont="1" applyFill="1" applyAlignment="1">
      <alignment horizontal="left" vertical="center" wrapText="1"/>
    </xf>
    <xf numFmtId="4" fontId="16" fillId="2" borderId="0" xfId="0" applyNumberFormat="1" applyFont="1" applyFill="1" applyAlignment="1">
      <alignment horizontal="left" vertical="center" wrapText="1"/>
    </xf>
    <xf numFmtId="9" fontId="38" fillId="0" borderId="1" xfId="0" applyNumberFormat="1" applyFont="1" applyFill="1" applyBorder="1" applyAlignment="1" applyProtection="1">
      <alignment horizontal="center" vertical="center" wrapText="1"/>
      <protection locked="0"/>
    </xf>
    <xf numFmtId="4" fontId="16" fillId="0" borderId="0" xfId="0" applyNumberFormat="1" applyFont="1" applyFill="1" applyAlignment="1">
      <alignment horizontal="left" vertical="top" wrapText="1"/>
    </xf>
    <xf numFmtId="4" fontId="16" fillId="0" borderId="0" xfId="0" applyNumberFormat="1" applyFont="1" applyFill="1" applyAlignment="1">
      <alignment horizontal="left" wrapText="1"/>
    </xf>
    <xf numFmtId="0" fontId="14" fillId="2" borderId="0" xfId="0" applyFont="1" applyFill="1" applyAlignment="1">
      <alignment horizontal="left" vertical="top" wrapText="1"/>
    </xf>
    <xf numFmtId="0" fontId="14" fillId="2" borderId="0" xfId="0" applyFont="1" applyFill="1" applyAlignment="1">
      <alignment wrapText="1"/>
    </xf>
    <xf numFmtId="4" fontId="34" fillId="2" borderId="1" xfId="0" applyNumberFormat="1" applyFont="1" applyFill="1" applyBorder="1" applyAlignment="1" applyProtection="1">
      <alignment horizontal="center" vertical="center" wrapText="1"/>
      <protection locked="0"/>
    </xf>
    <xf numFmtId="4" fontId="42" fillId="0" borderId="1" xfId="0" applyNumberFormat="1" applyFont="1" applyFill="1" applyBorder="1" applyAlignment="1" applyProtection="1">
      <alignment horizontal="center" vertical="center" wrapText="1"/>
      <protection locked="0"/>
    </xf>
    <xf numFmtId="9" fontId="43" fillId="0" borderId="1" xfId="0" applyNumberFormat="1" applyFont="1" applyFill="1" applyBorder="1" applyAlignment="1" applyProtection="1">
      <alignment horizontal="center" vertical="center" wrapText="1"/>
      <protection locked="0"/>
    </xf>
    <xf numFmtId="4" fontId="43" fillId="0" borderId="1" xfId="0" applyNumberFormat="1" applyFont="1" applyFill="1" applyBorder="1" applyAlignment="1" applyProtection="1">
      <alignment horizontal="center" vertical="center" wrapText="1"/>
      <protection locked="0"/>
    </xf>
    <xf numFmtId="0" fontId="14" fillId="0" borderId="0" xfId="0" applyFont="1" applyFill="1" applyAlignment="1">
      <alignment horizontal="left" wrapText="1"/>
    </xf>
    <xf numFmtId="0" fontId="12" fillId="0" borderId="1" xfId="0" applyFont="1" applyFill="1" applyBorder="1" applyAlignment="1" applyProtection="1">
      <alignment horizontal="justify" vertical="center" wrapText="1"/>
      <protection locked="0"/>
    </xf>
    <xf numFmtId="9" fontId="40" fillId="0" borderId="1" xfId="0" applyNumberFormat="1" applyFont="1" applyFill="1" applyBorder="1" applyAlignment="1" applyProtection="1">
      <alignment horizontal="center" vertical="center" wrapText="1"/>
      <protection locked="0"/>
    </xf>
    <xf numFmtId="4" fontId="40" fillId="0" borderId="1" xfId="0" applyNumberFormat="1" applyFont="1" applyFill="1" applyBorder="1" applyAlignment="1" applyProtection="1">
      <alignment horizontal="center" vertical="center" wrapText="1"/>
      <protection locked="0"/>
    </xf>
    <xf numFmtId="4" fontId="16" fillId="2" borderId="0" xfId="0" applyNumberFormat="1" applyFont="1" applyFill="1" applyAlignment="1">
      <alignment horizontal="left" vertical="top" wrapText="1"/>
    </xf>
    <xf numFmtId="4" fontId="41" fillId="2" borderId="0" xfId="0" applyNumberFormat="1" applyFont="1" applyFill="1" applyBorder="1" applyAlignment="1" applyProtection="1">
      <alignment horizontal="center" vertical="center" wrapText="1"/>
      <protection locked="0"/>
    </xf>
    <xf numFmtId="4" fontId="23" fillId="0" borderId="0" xfId="0" applyNumberFormat="1" applyFont="1" applyFill="1" applyAlignment="1">
      <alignment horizontal="left" vertical="center" wrapText="1"/>
    </xf>
    <xf numFmtId="4" fontId="23" fillId="0" borderId="0" xfId="0" applyNumberFormat="1" applyFont="1" applyFill="1" applyAlignment="1">
      <alignment horizontal="left" vertical="top" wrapText="1"/>
    </xf>
    <xf numFmtId="0" fontId="23" fillId="0" borderId="0" xfId="0" applyFont="1" applyFill="1" applyAlignment="1">
      <alignment wrapText="1"/>
    </xf>
    <xf numFmtId="4" fontId="21" fillId="0" borderId="1" xfId="0" applyNumberFormat="1" applyFont="1" applyFill="1" applyBorder="1" applyAlignment="1" applyProtection="1">
      <alignment horizontal="center" vertical="center" wrapText="1"/>
      <protection locked="0"/>
    </xf>
    <xf numFmtId="0" fontId="32" fillId="0" borderId="2" xfId="0" applyFont="1" applyFill="1" applyBorder="1" applyAlignment="1" applyProtection="1">
      <alignment vertical="top" wrapText="1"/>
      <protection locked="0"/>
    </xf>
    <xf numFmtId="0" fontId="32" fillId="0" borderId="3" xfId="0" applyFont="1" applyFill="1" applyBorder="1" applyAlignment="1" applyProtection="1">
      <alignment vertical="top" wrapText="1"/>
      <protection locked="0"/>
    </xf>
    <xf numFmtId="0" fontId="32" fillId="0" borderId="1" xfId="0" applyFont="1" applyFill="1" applyBorder="1" applyAlignment="1" applyProtection="1">
      <alignment vertical="top" wrapText="1"/>
      <protection locked="0"/>
    </xf>
    <xf numFmtId="4" fontId="16" fillId="0" borderId="4" xfId="0" applyNumberFormat="1" applyFont="1" applyFill="1" applyBorder="1" applyAlignment="1" applyProtection="1">
      <alignment horizontal="center" vertical="center" wrapText="1"/>
      <protection locked="0"/>
    </xf>
    <xf numFmtId="4" fontId="21" fillId="0" borderId="1" xfId="0" applyNumberFormat="1" applyFont="1" applyFill="1" applyBorder="1" applyAlignment="1" applyProtection="1">
      <alignment horizontal="center" vertical="center" wrapText="1"/>
      <protection locked="0"/>
    </xf>
    <xf numFmtId="4" fontId="22" fillId="4" borderId="1" xfId="0" applyNumberFormat="1" applyFont="1" applyFill="1" applyBorder="1" applyAlignment="1" applyProtection="1">
      <alignment horizontal="center" vertical="center" wrapText="1"/>
      <protection locked="0"/>
    </xf>
    <xf numFmtId="9" fontId="16" fillId="2" borderId="1" xfId="0" applyNumberFormat="1" applyFont="1" applyFill="1" applyBorder="1" applyAlignment="1" applyProtection="1">
      <alignment horizontal="center" vertical="center" wrapText="1"/>
      <protection locked="0"/>
    </xf>
    <xf numFmtId="9" fontId="24" fillId="2" borderId="1" xfId="0" applyNumberFormat="1" applyFont="1" applyFill="1" applyBorder="1" applyAlignment="1" applyProtection="1">
      <alignment horizontal="center" vertical="center" wrapText="1"/>
      <protection locked="0"/>
    </xf>
    <xf numFmtId="4" fontId="24" fillId="2" borderId="1" xfId="0" applyNumberFormat="1" applyFont="1" applyFill="1" applyBorder="1" applyAlignment="1" applyProtection="1">
      <alignment horizontal="center" vertical="center" wrapText="1"/>
      <protection locked="0"/>
    </xf>
    <xf numFmtId="9" fontId="23" fillId="2" borderId="1" xfId="0" applyNumberFormat="1" applyFont="1" applyFill="1" applyBorder="1" applyAlignment="1" applyProtection="1">
      <alignment horizontal="center" vertical="center" wrapText="1"/>
      <protection locked="0"/>
    </xf>
    <xf numFmtId="4" fontId="21" fillId="2" borderId="1" xfId="0" applyNumberFormat="1" applyFont="1" applyFill="1" applyBorder="1" applyAlignment="1" applyProtection="1">
      <alignment horizontal="center" vertical="center" wrapText="1"/>
      <protection locked="0"/>
    </xf>
    <xf numFmtId="9" fontId="21" fillId="2" borderId="1" xfId="0" applyNumberFormat="1" applyFont="1" applyFill="1" applyBorder="1" applyAlignment="1" applyProtection="1">
      <alignment horizontal="center" vertical="center" wrapText="1"/>
      <protection locked="0"/>
    </xf>
    <xf numFmtId="9" fontId="40" fillId="2" borderId="1" xfId="0" applyNumberFormat="1" applyFont="1" applyFill="1" applyBorder="1" applyAlignment="1" applyProtection="1">
      <alignment horizontal="center" vertical="center" wrapText="1"/>
      <protection locked="0"/>
    </xf>
    <xf numFmtId="4" fontId="40" fillId="2" borderId="1" xfId="0" applyNumberFormat="1" applyFont="1" applyFill="1" applyBorder="1" applyAlignment="1" applyProtection="1">
      <alignment horizontal="center" vertical="center" wrapText="1"/>
      <protection locked="0"/>
    </xf>
    <xf numFmtId="9" fontId="14" fillId="2" borderId="1" xfId="0" applyNumberFormat="1" applyFont="1" applyFill="1" applyBorder="1" applyAlignment="1" applyProtection="1">
      <alignment horizontal="center" vertical="center" wrapText="1"/>
      <protection locked="0"/>
    </xf>
    <xf numFmtId="9" fontId="22" fillId="2" borderId="1" xfId="0" applyNumberFormat="1" applyFont="1" applyFill="1" applyBorder="1" applyAlignment="1" applyProtection="1">
      <alignment horizontal="center" vertical="center" wrapText="1"/>
      <protection locked="0"/>
    </xf>
    <xf numFmtId="0" fontId="22" fillId="2" borderId="1" xfId="0" applyFont="1" applyFill="1" applyBorder="1" applyAlignment="1">
      <alignment horizontal="left" vertical="top" wrapText="1"/>
    </xf>
    <xf numFmtId="9" fontId="41" fillId="2" borderId="1" xfId="0" applyNumberFormat="1" applyFont="1" applyFill="1" applyBorder="1" applyAlignment="1" applyProtection="1">
      <alignment horizontal="center" vertical="center" wrapText="1"/>
      <protection locked="0"/>
    </xf>
    <xf numFmtId="4" fontId="41" fillId="2" borderId="1" xfId="0" applyNumberFormat="1" applyFont="1" applyFill="1" applyBorder="1" applyAlignment="1" applyProtection="1">
      <alignment horizontal="center" vertical="center" wrapText="1"/>
      <protection locked="0"/>
    </xf>
    <xf numFmtId="9" fontId="34" fillId="2" borderId="1" xfId="0" applyNumberFormat="1" applyFont="1" applyFill="1" applyBorder="1" applyAlignment="1" applyProtection="1">
      <alignment horizontal="center" vertical="center" wrapText="1"/>
      <protection locked="0"/>
    </xf>
    <xf numFmtId="4" fontId="43" fillId="2" borderId="1" xfId="0" applyNumberFormat="1" applyFont="1" applyFill="1" applyBorder="1" applyAlignment="1" applyProtection="1">
      <alignment horizontal="center" vertical="center" wrapText="1"/>
      <protection locked="0"/>
    </xf>
    <xf numFmtId="4" fontId="21" fillId="0" borderId="1" xfId="0" applyNumberFormat="1" applyFont="1" applyFill="1" applyBorder="1" applyAlignment="1" applyProtection="1">
      <alignment horizontal="center" vertical="center" wrapText="1"/>
      <protection locked="0"/>
    </xf>
    <xf numFmtId="167" fontId="37" fillId="0" borderId="1" xfId="0" applyNumberFormat="1" applyFont="1" applyFill="1" applyBorder="1" applyAlignment="1" applyProtection="1">
      <alignment horizontal="center" vertical="center" wrapText="1"/>
      <protection locked="0"/>
    </xf>
    <xf numFmtId="2" fontId="22" fillId="0" borderId="1" xfId="0" applyNumberFormat="1" applyFont="1" applyFill="1" applyBorder="1" applyAlignment="1" applyProtection="1">
      <alignment horizontal="center" vertical="center" wrapText="1"/>
      <protection locked="0"/>
    </xf>
    <xf numFmtId="4" fontId="20" fillId="0" borderId="1" xfId="0"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2" fontId="20" fillId="0" borderId="1" xfId="0" applyNumberFormat="1" applyFont="1" applyFill="1" applyBorder="1" applyAlignment="1" applyProtection="1">
      <alignment horizontal="center" vertical="center" wrapText="1"/>
      <protection locked="0"/>
    </xf>
    <xf numFmtId="9" fontId="19" fillId="0" borderId="1" xfId="0" applyNumberFormat="1" applyFont="1" applyFill="1" applyBorder="1" applyAlignment="1" applyProtection="1">
      <alignment horizontal="center" vertical="center" wrapText="1"/>
      <protection locked="0"/>
    </xf>
    <xf numFmtId="4" fontId="19" fillId="0" borderId="1" xfId="0" applyNumberFormat="1" applyFont="1" applyFill="1" applyBorder="1" applyAlignment="1" applyProtection="1">
      <alignment horizontal="center" vertical="center" wrapText="1"/>
      <protection locked="0"/>
    </xf>
    <xf numFmtId="0" fontId="15" fillId="2" borderId="0" xfId="0" applyFont="1" applyFill="1" applyAlignment="1">
      <alignment horizontal="left" vertical="top" wrapText="1"/>
    </xf>
    <xf numFmtId="9" fontId="41" fillId="0" borderId="1" xfId="0" applyNumberFormat="1" applyFont="1" applyFill="1" applyBorder="1" applyAlignment="1" applyProtection="1">
      <alignment horizontal="center" vertical="center" wrapText="1"/>
      <protection locked="0"/>
    </xf>
    <xf numFmtId="9" fontId="54" fillId="0" borderId="1" xfId="0" applyNumberFormat="1" applyFont="1" applyFill="1" applyBorder="1" applyAlignment="1" applyProtection="1">
      <alignment horizontal="center" vertical="center" wrapText="1"/>
      <protection locked="0"/>
    </xf>
    <xf numFmtId="4" fontId="21" fillId="0" borderId="1" xfId="0" applyNumberFormat="1" applyFont="1" applyFill="1" applyBorder="1" applyAlignment="1" applyProtection="1">
      <alignment horizontal="center" vertical="center" wrapText="1"/>
      <protection locked="0"/>
    </xf>
    <xf numFmtId="2" fontId="16" fillId="0" borderId="1" xfId="0" applyNumberFormat="1" applyFont="1" applyFill="1" applyBorder="1" applyAlignment="1" applyProtection="1">
      <alignment horizontal="center" vertical="center" wrapText="1"/>
      <protection locked="0"/>
    </xf>
    <xf numFmtId="9" fontId="24" fillId="0" borderId="1" xfId="0" applyNumberFormat="1" applyFont="1" applyFill="1" applyBorder="1" applyAlignment="1" applyProtection="1">
      <alignment horizontal="center" vertical="center" wrapText="1"/>
      <protection locked="0"/>
    </xf>
    <xf numFmtId="4" fontId="24" fillId="0" borderId="1" xfId="0" applyNumberFormat="1" applyFont="1" applyFill="1" applyBorder="1" applyAlignment="1" applyProtection="1">
      <alignment horizontal="center" vertical="center" wrapText="1"/>
      <protection locked="0"/>
    </xf>
    <xf numFmtId="167" fontId="14" fillId="0" borderId="1" xfId="0" applyNumberFormat="1" applyFont="1" applyFill="1" applyBorder="1" applyAlignment="1" applyProtection="1">
      <alignment horizontal="center" vertical="center" wrapText="1"/>
      <protection locked="0"/>
    </xf>
    <xf numFmtId="4" fontId="19" fillId="2" borderId="1" xfId="0" applyNumberFormat="1" applyFont="1" applyFill="1" applyBorder="1" applyAlignment="1" applyProtection="1">
      <alignment horizontal="center" vertical="center" wrapText="1"/>
      <protection locked="0"/>
    </xf>
    <xf numFmtId="4" fontId="20" fillId="2" borderId="1" xfId="0" applyNumberFormat="1" applyFont="1" applyFill="1" applyBorder="1" applyAlignment="1" applyProtection="1">
      <alignment horizontal="center" vertical="center" wrapText="1"/>
      <protection locked="0"/>
    </xf>
    <xf numFmtId="9" fontId="20" fillId="2" borderId="1" xfId="0" applyNumberFormat="1" applyFont="1" applyFill="1" applyBorder="1" applyAlignment="1" applyProtection="1">
      <alignment horizontal="center" vertical="center" wrapText="1"/>
      <protection locked="0"/>
    </xf>
    <xf numFmtId="2" fontId="20" fillId="2" borderId="1" xfId="0" applyNumberFormat="1" applyFont="1" applyFill="1" applyBorder="1" applyAlignment="1" applyProtection="1">
      <alignment horizontal="center" vertical="center" wrapText="1"/>
      <protection locked="0"/>
    </xf>
    <xf numFmtId="4" fontId="16" fillId="2" borderId="4" xfId="0" applyNumberFormat="1" applyFont="1" applyFill="1" applyBorder="1" applyAlignment="1" applyProtection="1">
      <alignment horizontal="center" vertical="center" wrapText="1"/>
      <protection locked="0"/>
    </xf>
    <xf numFmtId="167" fontId="14" fillId="2" borderId="1" xfId="0" applyNumberFormat="1" applyFont="1" applyFill="1" applyBorder="1" applyAlignment="1" applyProtection="1">
      <alignment horizontal="center" vertical="center" wrapText="1"/>
      <protection locked="0"/>
    </xf>
    <xf numFmtId="167" fontId="22" fillId="2" borderId="1" xfId="0" applyNumberFormat="1" applyFont="1" applyFill="1" applyBorder="1" applyAlignment="1" applyProtection="1">
      <alignment horizontal="center" vertical="center" wrapText="1"/>
      <protection locked="0"/>
    </xf>
    <xf numFmtId="9" fontId="52" fillId="0" borderId="1" xfId="0" applyNumberFormat="1" applyFont="1" applyFill="1" applyBorder="1" applyAlignment="1" applyProtection="1">
      <alignment horizontal="center" vertical="center" wrapText="1"/>
      <protection locked="0"/>
    </xf>
    <xf numFmtId="4" fontId="14" fillId="2" borderId="0" xfId="0" applyNumberFormat="1" applyFont="1" applyFill="1" applyBorder="1" applyAlignment="1">
      <alignment wrapText="1"/>
    </xf>
    <xf numFmtId="4" fontId="12" fillId="2" borderId="1" xfId="0" applyNumberFormat="1" applyFont="1" applyFill="1" applyBorder="1" applyAlignment="1" applyProtection="1">
      <alignment horizontal="center" vertical="top" wrapText="1"/>
      <protection locked="0"/>
    </xf>
    <xf numFmtId="3" fontId="15" fillId="2" borderId="1" xfId="0" applyNumberFormat="1" applyFont="1" applyFill="1" applyBorder="1" applyAlignment="1" applyProtection="1">
      <alignment horizontal="center" vertical="center" wrapText="1"/>
      <protection locked="0"/>
    </xf>
    <xf numFmtId="4" fontId="48" fillId="2" borderId="1" xfId="0" applyNumberFormat="1" applyFont="1" applyFill="1" applyBorder="1" applyAlignment="1" applyProtection="1">
      <alignment horizontal="center" vertical="center" wrapText="1"/>
      <protection locked="0"/>
    </xf>
    <xf numFmtId="4" fontId="18" fillId="2" borderId="1" xfId="0" applyNumberFormat="1" applyFont="1" applyFill="1" applyBorder="1" applyAlignment="1" applyProtection="1">
      <alignment horizontal="center" vertical="center" wrapText="1"/>
      <protection locked="0"/>
    </xf>
    <xf numFmtId="4" fontId="37" fillId="2" borderId="1" xfId="0" applyNumberFormat="1" applyFont="1" applyFill="1" applyBorder="1" applyAlignment="1" applyProtection="1">
      <alignment horizontal="center" vertical="center" wrapText="1"/>
      <protection locked="0"/>
    </xf>
    <xf numFmtId="4" fontId="38" fillId="2" borderId="1" xfId="0" applyNumberFormat="1" applyFont="1" applyFill="1" applyBorder="1" applyAlignment="1" applyProtection="1">
      <alignment horizontal="center" vertical="center" wrapText="1"/>
      <protection locked="0"/>
    </xf>
    <xf numFmtId="4" fontId="52" fillId="2" borderId="1" xfId="0" applyNumberFormat="1" applyFont="1" applyFill="1" applyBorder="1" applyAlignment="1" applyProtection="1">
      <alignment horizontal="center" vertical="center" wrapText="1"/>
      <protection locked="0"/>
    </xf>
    <xf numFmtId="4" fontId="14" fillId="2" borderId="0" xfId="0" applyNumberFormat="1" applyFont="1" applyFill="1" applyAlignment="1">
      <alignment wrapText="1"/>
    </xf>
    <xf numFmtId="4" fontId="21" fillId="0" borderId="1" xfId="0" applyNumberFormat="1" applyFont="1" applyFill="1" applyBorder="1" applyAlignment="1" applyProtection="1">
      <alignment horizontal="center" vertical="center" wrapText="1"/>
      <protection locked="0"/>
    </xf>
    <xf numFmtId="4" fontId="29" fillId="2" borderId="1" xfId="0" applyNumberFormat="1" applyFont="1" applyFill="1" applyBorder="1" applyAlignment="1" applyProtection="1">
      <alignment horizontal="center" vertical="center" wrapText="1"/>
      <protection locked="0"/>
    </xf>
    <xf numFmtId="9" fontId="12" fillId="2" borderId="4" xfId="0" applyNumberFormat="1" applyFont="1" applyFill="1" applyBorder="1" applyAlignment="1" applyProtection="1">
      <alignment horizontal="justify" vertical="center" wrapText="1"/>
      <protection locked="0"/>
    </xf>
    <xf numFmtId="9" fontId="26" fillId="0" borderId="2" xfId="0" applyNumberFormat="1" applyFont="1" applyFill="1" applyBorder="1" applyAlignment="1" applyProtection="1">
      <alignment horizontal="justify" vertical="center" wrapText="1"/>
      <protection locked="0"/>
    </xf>
    <xf numFmtId="4" fontId="21" fillId="2" borderId="4" xfId="0" applyNumberFormat="1" applyFont="1" applyFill="1" applyBorder="1" applyAlignment="1" applyProtection="1">
      <alignment horizontal="center" vertical="center" wrapText="1"/>
      <protection locked="0"/>
    </xf>
    <xf numFmtId="4" fontId="21" fillId="2" borderId="3" xfId="0" applyNumberFormat="1" applyFont="1" applyFill="1" applyBorder="1" applyAlignment="1" applyProtection="1">
      <alignment horizontal="center" vertical="center" wrapText="1"/>
      <protection locked="0"/>
    </xf>
    <xf numFmtId="0" fontId="56" fillId="0" borderId="1" xfId="0" applyFont="1" applyFill="1" applyBorder="1" applyAlignment="1" applyProtection="1">
      <alignment horizontal="center" vertical="center" wrapText="1"/>
      <protection locked="0"/>
    </xf>
    <xf numFmtId="0" fontId="60" fillId="0" borderId="4" xfId="0" applyFont="1" applyFill="1" applyBorder="1" applyAlignment="1" applyProtection="1">
      <alignment horizontal="justify" vertical="top" wrapText="1"/>
      <protection locked="0"/>
    </xf>
    <xf numFmtId="0" fontId="57" fillId="2" borderId="1" xfId="0" applyFont="1" applyFill="1" applyBorder="1" applyAlignment="1" applyProtection="1">
      <alignment horizontal="justify" vertical="top" wrapText="1"/>
      <protection locked="0"/>
    </xf>
    <xf numFmtId="0" fontId="57" fillId="0" borderId="1" xfId="0" applyFont="1" applyFill="1" applyBorder="1" applyAlignment="1" applyProtection="1">
      <alignment horizontal="justify" vertical="top" wrapText="1"/>
      <protection locked="0"/>
    </xf>
    <xf numFmtId="0" fontId="55" fillId="0" borderId="1" xfId="0" applyFont="1" applyFill="1" applyBorder="1" applyAlignment="1" applyProtection="1">
      <alignment horizontal="justify" vertical="top" wrapText="1"/>
      <protection locked="0"/>
    </xf>
    <xf numFmtId="0" fontId="16" fillId="0" borderId="3" xfId="0" applyFont="1" applyFill="1" applyBorder="1" applyAlignment="1" applyProtection="1">
      <alignment horizontal="justify" vertical="top" wrapText="1"/>
      <protection locked="0"/>
    </xf>
    <xf numFmtId="0" fontId="14" fillId="0" borderId="1" xfId="0" applyFont="1" applyFill="1" applyBorder="1" applyAlignment="1" applyProtection="1">
      <alignment horizontal="justify" vertical="top" wrapText="1"/>
      <protection locked="0"/>
    </xf>
    <xf numFmtId="0" fontId="59" fillId="0" borderId="1" xfId="0" applyFont="1" applyFill="1" applyBorder="1" applyAlignment="1" applyProtection="1">
      <alignment horizontal="justify" vertical="top" wrapText="1"/>
      <protection locked="0"/>
    </xf>
    <xf numFmtId="0" fontId="16" fillId="0" borderId="1" xfId="0" applyFont="1" applyFill="1" applyBorder="1" applyAlignment="1" applyProtection="1">
      <alignment horizontal="justify" vertical="top" wrapText="1"/>
      <protection locked="0"/>
    </xf>
    <xf numFmtId="0" fontId="16" fillId="0" borderId="4" xfId="0" applyFont="1" applyFill="1" applyBorder="1" applyAlignment="1" applyProtection="1">
      <alignment horizontal="justify" vertical="top" wrapText="1"/>
      <protection locked="0"/>
    </xf>
    <xf numFmtId="0" fontId="23" fillId="0" borderId="4" xfId="0" applyFont="1" applyFill="1" applyBorder="1" applyAlignment="1" applyProtection="1">
      <alignment horizontal="justify" vertical="top" wrapText="1"/>
      <protection locked="0"/>
    </xf>
    <xf numFmtId="0" fontId="58" fillId="0" borderId="1" xfId="0" applyFont="1" applyFill="1" applyBorder="1" applyAlignment="1" applyProtection="1">
      <alignment horizontal="justify" vertical="top" wrapText="1"/>
      <protection locked="0"/>
    </xf>
    <xf numFmtId="0" fontId="21" fillId="0" borderId="1" xfId="0" applyFont="1" applyFill="1" applyBorder="1" applyAlignment="1" applyProtection="1">
      <alignment horizontal="justify" vertical="top" wrapText="1"/>
      <protection locked="0"/>
    </xf>
    <xf numFmtId="0" fontId="16" fillId="0" borderId="1" xfId="0" quotePrefix="1" applyFont="1" applyFill="1" applyBorder="1" applyAlignment="1" applyProtection="1">
      <alignment horizontal="justify" vertical="top" wrapText="1"/>
      <protection locked="0"/>
    </xf>
    <xf numFmtId="0" fontId="55" fillId="2" borderId="1" xfId="0" applyFont="1" applyFill="1" applyBorder="1" applyAlignment="1" applyProtection="1">
      <alignment horizontal="justify" vertical="top" wrapText="1"/>
      <protection locked="0"/>
    </xf>
    <xf numFmtId="0" fontId="57" fillId="0" borderId="4" xfId="0" applyFont="1" applyFill="1" applyBorder="1" applyAlignment="1" applyProtection="1">
      <alignment horizontal="justify" vertical="top" wrapText="1"/>
      <protection locked="0"/>
    </xf>
    <xf numFmtId="49" fontId="38" fillId="0" borderId="1" xfId="0" applyNumberFormat="1" applyFont="1" applyFill="1" applyBorder="1" applyAlignment="1" applyProtection="1">
      <alignment horizontal="justify" vertical="top" wrapText="1"/>
      <protection locked="0"/>
    </xf>
    <xf numFmtId="0" fontId="62" fillId="0" borderId="1" xfId="0" applyFont="1" applyFill="1" applyBorder="1" applyAlignment="1" applyProtection="1">
      <alignment horizontal="justify" vertical="top" wrapText="1"/>
      <protection locked="0"/>
    </xf>
    <xf numFmtId="49" fontId="21" fillId="0" borderId="1" xfId="0" applyNumberFormat="1" applyFont="1" applyFill="1" applyBorder="1" applyAlignment="1" applyProtection="1">
      <alignment horizontal="justify" vertical="top" wrapText="1"/>
      <protection locked="0"/>
    </xf>
    <xf numFmtId="49" fontId="37" fillId="0" borderId="1" xfId="0" applyNumberFormat="1" applyFont="1" applyFill="1" applyBorder="1" applyAlignment="1" applyProtection="1">
      <alignment horizontal="justify" vertical="top" wrapText="1"/>
      <protection locked="0"/>
    </xf>
    <xf numFmtId="0" fontId="63" fillId="0" borderId="1" xfId="0" applyFont="1" applyFill="1" applyBorder="1" applyAlignment="1" applyProtection="1">
      <alignment horizontal="justify" vertical="top" wrapText="1"/>
      <protection locked="0"/>
    </xf>
    <xf numFmtId="49" fontId="39" fillId="0" borderId="1" xfId="0" applyNumberFormat="1" applyFont="1" applyFill="1" applyBorder="1" applyAlignment="1" applyProtection="1">
      <alignment horizontal="justify" vertical="top" wrapText="1"/>
      <protection locked="0"/>
    </xf>
    <xf numFmtId="0" fontId="16" fillId="2" borderId="1" xfId="0" applyFont="1" applyFill="1" applyBorder="1" applyAlignment="1" applyProtection="1">
      <alignment horizontal="justify" vertical="top" wrapText="1"/>
      <protection locked="0"/>
    </xf>
    <xf numFmtId="0" fontId="16" fillId="2" borderId="1" xfId="0" quotePrefix="1" applyFont="1" applyFill="1" applyBorder="1" applyAlignment="1" applyProtection="1">
      <alignment horizontal="justify" vertical="top" wrapText="1"/>
      <protection locked="0"/>
    </xf>
    <xf numFmtId="4" fontId="21" fillId="0" borderId="4" xfId="0" applyNumberFormat="1" applyFont="1" applyFill="1" applyBorder="1" applyAlignment="1" applyProtection="1">
      <alignment horizontal="center" vertical="center" wrapText="1"/>
      <protection locked="0"/>
    </xf>
    <xf numFmtId="4" fontId="21" fillId="0" borderId="3" xfId="0" applyNumberFormat="1" applyFont="1" applyFill="1" applyBorder="1" applyAlignment="1" applyProtection="1">
      <alignment horizontal="center" vertical="center" wrapText="1"/>
      <protection locked="0"/>
    </xf>
    <xf numFmtId="0" fontId="57" fillId="0" borderId="4" xfId="0" applyFont="1" applyFill="1" applyBorder="1" applyAlignment="1" applyProtection="1">
      <alignment horizontal="justify" vertical="top" wrapText="1"/>
      <protection locked="0"/>
    </xf>
    <xf numFmtId="0" fontId="57" fillId="0" borderId="3" xfId="0" applyFont="1" applyFill="1" applyBorder="1" applyAlignment="1" applyProtection="1">
      <alignment horizontal="justify" vertical="top" wrapText="1"/>
      <protection locked="0"/>
    </xf>
    <xf numFmtId="4" fontId="21" fillId="2" borderId="4" xfId="0" applyNumberFormat="1" applyFont="1" applyFill="1" applyBorder="1" applyAlignment="1" applyProtection="1">
      <alignment horizontal="center" vertical="center" wrapText="1"/>
      <protection locked="0"/>
    </xf>
    <xf numFmtId="4" fontId="21" fillId="2" borderId="3" xfId="0" applyNumberFormat="1" applyFont="1" applyFill="1" applyBorder="1" applyAlignment="1" applyProtection="1">
      <alignment horizontal="center" vertical="center" wrapText="1"/>
      <protection locked="0"/>
    </xf>
    <xf numFmtId="0" fontId="16" fillId="0" borderId="5" xfId="0" applyFont="1" applyFill="1" applyBorder="1" applyAlignment="1" applyProtection="1">
      <alignment horizontal="left" vertical="center" wrapText="1"/>
      <protection locked="0"/>
    </xf>
    <xf numFmtId="0" fontId="16" fillId="0" borderId="6" xfId="0" applyFont="1" applyFill="1" applyBorder="1" applyAlignment="1" applyProtection="1">
      <alignment horizontal="left" vertical="center" wrapText="1"/>
      <protection locked="0"/>
    </xf>
    <xf numFmtId="0" fontId="16" fillId="0" borderId="7" xfId="0" applyFont="1" applyFill="1" applyBorder="1" applyAlignment="1" applyProtection="1">
      <alignment horizontal="left" vertical="center" wrapText="1"/>
      <protection locked="0"/>
    </xf>
    <xf numFmtId="9" fontId="12" fillId="0" borderId="4" xfId="0" applyNumberFormat="1" applyFont="1" applyFill="1" applyBorder="1" applyAlignment="1" applyProtection="1">
      <alignment horizontal="left" vertical="center" wrapText="1"/>
      <protection locked="0"/>
    </xf>
    <xf numFmtId="9" fontId="12" fillId="0" borderId="2" xfId="0" applyNumberFormat="1" applyFont="1" applyFill="1" applyBorder="1" applyAlignment="1" applyProtection="1">
      <alignment horizontal="left" vertical="center" wrapText="1"/>
      <protection locked="0"/>
    </xf>
    <xf numFmtId="9" fontId="12" fillId="0" borderId="3" xfId="0" applyNumberFormat="1" applyFont="1" applyFill="1" applyBorder="1" applyAlignment="1" applyProtection="1">
      <alignment horizontal="left" vertical="center" wrapText="1"/>
      <protection locked="0"/>
    </xf>
    <xf numFmtId="0" fontId="32" fillId="2" borderId="4" xfId="0" applyFont="1" applyFill="1" applyBorder="1" applyAlignment="1" applyProtection="1">
      <alignment horizontal="justify" vertical="top" wrapText="1"/>
      <protection locked="0"/>
    </xf>
    <xf numFmtId="0" fontId="32" fillId="2" borderId="2" xfId="0" applyFont="1" applyFill="1" applyBorder="1" applyAlignment="1" applyProtection="1">
      <alignment horizontal="justify" vertical="top" wrapText="1"/>
      <protection locked="0"/>
    </xf>
    <xf numFmtId="0" fontId="32" fillId="2" borderId="3" xfId="0" applyFont="1" applyFill="1" applyBorder="1" applyAlignment="1" applyProtection="1">
      <alignment horizontal="justify" vertical="top" wrapText="1"/>
      <protection locked="0"/>
    </xf>
    <xf numFmtId="0" fontId="46" fillId="0" borderId="1" xfId="0" applyFont="1" applyFill="1" applyBorder="1" applyAlignment="1" applyProtection="1">
      <alignment horizontal="justify" vertical="top" wrapText="1"/>
      <protection locked="0"/>
    </xf>
    <xf numFmtId="0" fontId="32" fillId="0" borderId="1" xfId="0" applyFont="1" applyFill="1" applyBorder="1" applyAlignment="1" applyProtection="1">
      <alignment horizontal="justify" vertical="top" wrapText="1"/>
      <protection locked="0"/>
    </xf>
    <xf numFmtId="0" fontId="49" fillId="0" borderId="1" xfId="0" applyFont="1" applyFill="1" applyBorder="1" applyAlignment="1" applyProtection="1">
      <alignment horizontal="justify" vertical="top" wrapText="1"/>
      <protection locked="0"/>
    </xf>
    <xf numFmtId="0" fontId="12" fillId="0" borderId="1" xfId="0" applyFont="1" applyFill="1" applyBorder="1" applyAlignment="1" applyProtection="1">
      <alignment horizontal="justify" vertical="top" wrapText="1"/>
      <protection locked="0"/>
    </xf>
    <xf numFmtId="0" fontId="16" fillId="0" borderId="1" xfId="0" applyFont="1" applyFill="1" applyBorder="1" applyAlignment="1" applyProtection="1">
      <alignment horizontal="justify" vertical="top" wrapText="1"/>
      <protection locked="0"/>
    </xf>
    <xf numFmtId="0" fontId="12" fillId="2" borderId="1" xfId="0" applyFont="1" applyFill="1" applyBorder="1" applyAlignment="1" applyProtection="1">
      <alignment horizontal="justify" vertical="top" wrapText="1"/>
      <protection locked="0"/>
    </xf>
    <xf numFmtId="0" fontId="21" fillId="0" borderId="4" xfId="0" applyFont="1" applyFill="1" applyBorder="1" applyAlignment="1" applyProtection="1">
      <alignment horizontal="justify" vertical="top" wrapText="1"/>
      <protection locked="0"/>
    </xf>
    <xf numFmtId="0" fontId="21" fillId="0" borderId="3" xfId="0" applyFont="1" applyFill="1" applyBorder="1" applyAlignment="1" applyProtection="1">
      <alignment horizontal="justify" vertical="top" wrapText="1"/>
      <protection locked="0"/>
    </xf>
    <xf numFmtId="0" fontId="60" fillId="0" borderId="4" xfId="0" applyFont="1" applyFill="1" applyBorder="1" applyAlignment="1" applyProtection="1">
      <alignment horizontal="justify" vertical="top" wrapText="1"/>
      <protection locked="0"/>
    </xf>
    <xf numFmtId="0" fontId="60" fillId="0" borderId="3" xfId="0" applyFont="1" applyFill="1" applyBorder="1" applyAlignment="1" applyProtection="1">
      <alignment horizontal="justify" vertical="top" wrapText="1"/>
      <protection locked="0"/>
    </xf>
    <xf numFmtId="4" fontId="24" fillId="2" borderId="4" xfId="0" applyNumberFormat="1" applyFont="1" applyFill="1" applyBorder="1" applyAlignment="1" applyProtection="1">
      <alignment horizontal="center" vertical="center" wrapText="1"/>
      <protection locked="0"/>
    </xf>
    <xf numFmtId="4" fontId="24" fillId="2" borderId="3" xfId="0" applyNumberFormat="1" applyFont="1" applyFill="1" applyBorder="1" applyAlignment="1" applyProtection="1">
      <alignment horizontal="center" vertical="center" wrapText="1"/>
      <protection locked="0"/>
    </xf>
    <xf numFmtId="9" fontId="52" fillId="0" borderId="4" xfId="0" applyNumberFormat="1" applyFont="1" applyFill="1" applyBorder="1" applyAlignment="1" applyProtection="1">
      <alignment horizontal="center" vertical="center" wrapText="1"/>
      <protection locked="0"/>
    </xf>
    <xf numFmtId="9" fontId="52" fillId="0" borderId="3" xfId="0" applyNumberFormat="1" applyFont="1" applyFill="1" applyBorder="1" applyAlignment="1" applyProtection="1">
      <alignment horizontal="center" vertical="center" wrapText="1"/>
      <protection locked="0"/>
    </xf>
    <xf numFmtId="4" fontId="16" fillId="0" borderId="4" xfId="0" applyNumberFormat="1" applyFont="1" applyFill="1" applyBorder="1" applyAlignment="1" applyProtection="1">
      <alignment horizontal="center" vertical="center" wrapText="1"/>
      <protection locked="0"/>
    </xf>
    <xf numFmtId="4" fontId="16" fillId="0" borderId="3" xfId="0" applyNumberFormat="1" applyFont="1" applyFill="1" applyBorder="1" applyAlignment="1" applyProtection="1">
      <alignment horizontal="center" vertical="center" wrapText="1"/>
      <protection locked="0"/>
    </xf>
    <xf numFmtId="0" fontId="32" fillId="2" borderId="1" xfId="0" applyFont="1" applyFill="1" applyBorder="1" applyAlignment="1" applyProtection="1">
      <alignment horizontal="justify" vertical="top" wrapText="1"/>
      <protection locked="0"/>
    </xf>
    <xf numFmtId="4" fontId="52" fillId="4" borderId="4" xfId="0" applyNumberFormat="1" applyFont="1" applyFill="1" applyBorder="1" applyAlignment="1" applyProtection="1">
      <alignment horizontal="center" vertical="center" wrapText="1"/>
      <protection locked="0"/>
    </xf>
    <xf numFmtId="4" fontId="52" fillId="4" borderId="3" xfId="0" applyNumberFormat="1" applyFont="1" applyFill="1" applyBorder="1" applyAlignment="1" applyProtection="1">
      <alignment horizontal="center" vertical="center" wrapText="1"/>
      <protection locked="0"/>
    </xf>
    <xf numFmtId="4" fontId="16" fillId="0" borderId="2" xfId="0" applyNumberFormat="1" applyFont="1" applyFill="1" applyBorder="1" applyAlignment="1" applyProtection="1">
      <alignment horizontal="center" vertical="center" wrapText="1"/>
      <protection locked="0"/>
    </xf>
    <xf numFmtId="9" fontId="21" fillId="2" borderId="4" xfId="0" applyNumberFormat="1" applyFont="1" applyFill="1" applyBorder="1" applyAlignment="1" applyProtection="1">
      <alignment horizontal="center" vertical="center" wrapText="1"/>
      <protection locked="0"/>
    </xf>
    <xf numFmtId="9" fontId="21" fillId="2" borderId="3" xfId="0" applyNumberFormat="1" applyFont="1" applyFill="1" applyBorder="1" applyAlignment="1" applyProtection="1">
      <alignment horizontal="center" vertical="center" wrapText="1"/>
      <protection locked="0"/>
    </xf>
    <xf numFmtId="4" fontId="21" fillId="0" borderId="1" xfId="0" applyNumberFormat="1" applyFont="1" applyFill="1" applyBorder="1" applyAlignment="1" applyProtection="1">
      <alignment horizontal="center" vertical="center" wrapText="1"/>
      <protection locked="0"/>
    </xf>
    <xf numFmtId="4" fontId="52" fillId="2" borderId="4" xfId="0" applyNumberFormat="1" applyFont="1" applyFill="1" applyBorder="1" applyAlignment="1" applyProtection="1">
      <alignment horizontal="center" vertical="center" wrapText="1"/>
      <protection locked="0"/>
    </xf>
    <xf numFmtId="4" fontId="52" fillId="2" borderId="3" xfId="0" applyNumberFormat="1" applyFont="1" applyFill="1" applyBorder="1" applyAlignment="1" applyProtection="1">
      <alignment horizontal="center" vertical="center" wrapText="1"/>
      <protection locked="0"/>
    </xf>
    <xf numFmtId="0" fontId="16" fillId="0" borderId="4" xfId="0" applyFont="1" applyFill="1" applyBorder="1" applyAlignment="1" applyProtection="1">
      <alignment horizontal="justify" vertical="top" wrapText="1"/>
      <protection locked="0"/>
    </xf>
    <xf numFmtId="0" fontId="16" fillId="0" borderId="2" xfId="0" applyFont="1" applyFill="1" applyBorder="1" applyAlignment="1" applyProtection="1">
      <alignment horizontal="justify" vertical="top" wrapText="1"/>
      <protection locked="0"/>
    </xf>
    <xf numFmtId="0" fontId="16" fillId="0" borderId="3" xfId="0" applyFont="1" applyFill="1" applyBorder="1" applyAlignment="1" applyProtection="1">
      <alignment horizontal="justify" vertical="top" wrapText="1"/>
      <protection locked="0"/>
    </xf>
    <xf numFmtId="0" fontId="57" fillId="0" borderId="2" xfId="0" applyFont="1" applyFill="1" applyBorder="1" applyAlignment="1" applyProtection="1">
      <alignment horizontal="justify" vertical="top" wrapText="1"/>
      <protection locked="0"/>
    </xf>
    <xf numFmtId="0" fontId="13" fillId="0" borderId="0" xfId="0" quotePrefix="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top" wrapText="1"/>
      <protection locked="0"/>
    </xf>
    <xf numFmtId="0" fontId="14" fillId="0" borderId="1" xfId="0"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center" vertical="center" wrapText="1"/>
      <protection locked="0"/>
    </xf>
    <xf numFmtId="4" fontId="12" fillId="0" borderId="1" xfId="0" quotePrefix="1"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2" fontId="12" fillId="0" borderId="1" xfId="0" applyNumberFormat="1"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164" fontId="12" fillId="0" borderId="1" xfId="0" quotePrefix="1" applyNumberFormat="1" applyFont="1" applyFill="1" applyBorder="1" applyAlignment="1" applyProtection="1">
      <alignment horizontal="center" vertical="center" wrapText="1"/>
      <protection locked="0"/>
    </xf>
    <xf numFmtId="4" fontId="44" fillId="0" borderId="4" xfId="0" applyNumberFormat="1" applyFont="1" applyFill="1" applyBorder="1" applyAlignment="1" applyProtection="1">
      <alignment horizontal="center" vertical="top" wrapText="1"/>
      <protection locked="0"/>
    </xf>
    <xf numFmtId="4" fontId="44" fillId="0" borderId="2" xfId="0" applyNumberFormat="1" applyFont="1" applyFill="1" applyBorder="1" applyAlignment="1" applyProtection="1">
      <alignment horizontal="center" vertical="top" wrapText="1"/>
      <protection locked="0"/>
    </xf>
    <xf numFmtId="4" fontId="44" fillId="0" borderId="3" xfId="0" applyNumberFormat="1" applyFont="1" applyFill="1" applyBorder="1" applyAlignment="1" applyProtection="1">
      <alignment horizontal="center" vertical="top" wrapText="1"/>
      <protection locked="0"/>
    </xf>
    <xf numFmtId="164" fontId="12" fillId="0" borderId="4" xfId="0" quotePrefix="1" applyNumberFormat="1" applyFont="1" applyFill="1" applyBorder="1" applyAlignment="1" applyProtection="1">
      <alignment horizontal="center" vertical="center" wrapText="1"/>
      <protection locked="0"/>
    </xf>
    <xf numFmtId="164" fontId="12" fillId="0" borderId="2" xfId="0" quotePrefix="1" applyNumberFormat="1" applyFont="1" applyFill="1" applyBorder="1" applyAlignment="1" applyProtection="1">
      <alignment horizontal="center" vertical="center" wrapText="1"/>
      <protection locked="0"/>
    </xf>
    <xf numFmtId="164" fontId="12" fillId="0" borderId="3" xfId="0" quotePrefix="1" applyNumberFormat="1" applyFont="1" applyFill="1" applyBorder="1" applyAlignment="1" applyProtection="1">
      <alignment horizontal="center" vertical="center" wrapText="1"/>
      <protection locked="0"/>
    </xf>
    <xf numFmtId="0" fontId="51" fillId="2" borderId="1"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32" fillId="0" borderId="1" xfId="0" applyFont="1" applyFill="1" applyBorder="1" applyAlignment="1" applyProtection="1">
      <alignment horizontal="left" vertical="top" wrapText="1"/>
      <protection locked="0"/>
    </xf>
    <xf numFmtId="4" fontId="16" fillId="2" borderId="4" xfId="0" applyNumberFormat="1" applyFont="1" applyFill="1" applyBorder="1" applyAlignment="1" applyProtection="1">
      <alignment horizontal="center" vertical="center" wrapText="1"/>
      <protection locked="0"/>
    </xf>
    <xf numFmtId="4" fontId="16" fillId="2" borderId="2" xfId="0" applyNumberFormat="1" applyFont="1" applyFill="1" applyBorder="1" applyAlignment="1" applyProtection="1">
      <alignment horizontal="center" vertical="center" wrapText="1"/>
      <protection locked="0"/>
    </xf>
    <xf numFmtId="4" fontId="16" fillId="2" borderId="3" xfId="0" applyNumberFormat="1" applyFont="1" applyFill="1" applyBorder="1" applyAlignment="1" applyProtection="1">
      <alignment horizontal="center" vertical="center" wrapText="1"/>
      <protection locked="0"/>
    </xf>
    <xf numFmtId="9" fontId="24" fillId="0" borderId="4" xfId="0" applyNumberFormat="1" applyFont="1" applyFill="1" applyBorder="1" applyAlignment="1" applyProtection="1">
      <alignment horizontal="center" vertical="center" wrapText="1"/>
      <protection locked="0"/>
    </xf>
    <xf numFmtId="9" fontId="24" fillId="0" borderId="3" xfId="0" applyNumberFormat="1" applyFont="1" applyFill="1" applyBorder="1" applyAlignment="1" applyProtection="1">
      <alignment horizontal="center" vertical="center" wrapText="1"/>
      <protection locked="0"/>
    </xf>
    <xf numFmtId="9" fontId="16" fillId="0" borderId="4" xfId="0" applyNumberFormat="1" applyFont="1" applyFill="1" applyBorder="1" applyAlignment="1" applyProtection="1">
      <alignment horizontal="center" vertical="center" wrapText="1"/>
      <protection locked="0"/>
    </xf>
    <xf numFmtId="9" fontId="16" fillId="0" borderId="2" xfId="0" applyNumberFormat="1" applyFont="1" applyFill="1" applyBorder="1" applyAlignment="1" applyProtection="1">
      <alignment horizontal="center" vertical="center" wrapText="1"/>
      <protection locked="0"/>
    </xf>
    <xf numFmtId="9" fontId="16" fillId="0" borderId="3" xfId="0" applyNumberFormat="1" applyFont="1" applyFill="1" applyBorder="1" applyAlignment="1" applyProtection="1">
      <alignment horizontal="center" vertical="center" wrapText="1"/>
      <protection locked="0"/>
    </xf>
    <xf numFmtId="4" fontId="24" fillId="0" borderId="4" xfId="0" applyNumberFormat="1" applyFont="1" applyFill="1" applyBorder="1" applyAlignment="1" applyProtection="1">
      <alignment horizontal="center" vertical="center" wrapText="1"/>
      <protection locked="0"/>
    </xf>
    <xf numFmtId="4" fontId="24" fillId="0" borderId="3" xfId="0" applyNumberFormat="1" applyFont="1" applyFill="1" applyBorder="1" applyAlignment="1" applyProtection="1">
      <alignment horizontal="center" vertical="center" wrapText="1"/>
      <protection locked="0"/>
    </xf>
    <xf numFmtId="0" fontId="49" fillId="0" borderId="4" xfId="0" applyFont="1" applyFill="1" applyBorder="1" applyAlignment="1" applyProtection="1">
      <alignment horizontal="justify" vertical="top" wrapText="1"/>
      <protection locked="0"/>
    </xf>
    <xf numFmtId="0" fontId="49" fillId="0" borderId="2" xfId="0" applyFont="1" applyFill="1" applyBorder="1" applyAlignment="1" applyProtection="1">
      <alignment horizontal="justify" vertical="top" wrapText="1"/>
      <protection locked="0"/>
    </xf>
    <xf numFmtId="0" fontId="49" fillId="0" borderId="3" xfId="0" applyFont="1" applyFill="1" applyBorder="1" applyAlignment="1" applyProtection="1">
      <alignment horizontal="justify" vertical="top" wrapText="1"/>
      <protection locked="0"/>
    </xf>
    <xf numFmtId="0" fontId="51" fillId="0" borderId="4"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4" xfId="0" applyFont="1" applyFill="1" applyBorder="1" applyAlignment="1" applyProtection="1">
      <alignment horizontal="left" vertical="top" wrapText="1"/>
      <protection locked="0"/>
    </xf>
    <xf numFmtId="0" fontId="32" fillId="0" borderId="1" xfId="0" applyFont="1" applyFill="1" applyBorder="1" applyAlignment="1" applyProtection="1">
      <alignment horizontal="justify" vertical="center" wrapText="1"/>
      <protection locked="0"/>
    </xf>
    <xf numFmtId="0" fontId="49" fillId="0" borderId="1" xfId="0" applyFont="1" applyFill="1" applyBorder="1" applyAlignment="1" applyProtection="1">
      <alignment horizontal="justify" vertical="center" wrapText="1"/>
      <protection locked="0"/>
    </xf>
    <xf numFmtId="9" fontId="12" fillId="0" borderId="4" xfId="0" applyNumberFormat="1" applyFont="1" applyFill="1" applyBorder="1" applyAlignment="1" applyProtection="1">
      <alignment horizontal="center" vertical="center" wrapText="1"/>
      <protection locked="0"/>
    </xf>
    <xf numFmtId="9" fontId="12" fillId="0" borderId="2" xfId="0" applyNumberFormat="1" applyFont="1" applyFill="1" applyBorder="1" applyAlignment="1" applyProtection="1">
      <alignment horizontal="center" vertical="center" wrapText="1"/>
      <protection locked="0"/>
    </xf>
    <xf numFmtId="9" fontId="12" fillId="0" borderId="3" xfId="0" applyNumberFormat="1" applyFont="1" applyFill="1" applyBorder="1" applyAlignment="1" applyProtection="1">
      <alignment horizontal="center" vertical="center" wrapText="1"/>
      <protection locked="0"/>
    </xf>
    <xf numFmtId="9" fontId="12" fillId="2" borderId="4" xfId="0" applyNumberFormat="1" applyFont="1" applyFill="1" applyBorder="1" applyAlignment="1" applyProtection="1">
      <alignment horizontal="left" vertical="center" wrapText="1"/>
      <protection locked="0"/>
    </xf>
    <xf numFmtId="9" fontId="12" fillId="2" borderId="2" xfId="0" applyNumberFormat="1" applyFont="1" applyFill="1" applyBorder="1" applyAlignment="1" applyProtection="1">
      <alignment horizontal="left" vertical="center" wrapText="1"/>
      <protection locked="0"/>
    </xf>
    <xf numFmtId="9" fontId="12" fillId="2" borderId="3" xfId="0" applyNumberFormat="1" applyFont="1" applyFill="1" applyBorder="1" applyAlignment="1" applyProtection="1">
      <alignment horizontal="left" vertical="center" wrapText="1"/>
      <protection locked="0"/>
    </xf>
    <xf numFmtId="9" fontId="26" fillId="0" borderId="4" xfId="0" applyNumberFormat="1" applyFont="1" applyFill="1" applyBorder="1" applyAlignment="1" applyProtection="1">
      <alignment horizontal="center" vertical="center" wrapText="1"/>
      <protection locked="0"/>
    </xf>
    <xf numFmtId="9" fontId="26" fillId="0" borderId="2" xfId="0" applyNumberFormat="1" applyFont="1" applyFill="1" applyBorder="1" applyAlignment="1" applyProtection="1">
      <alignment horizontal="center" vertical="center" wrapText="1"/>
      <protection locked="0"/>
    </xf>
    <xf numFmtId="9" fontId="26" fillId="0" borderId="3"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justify" vertical="center"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comments" Target="../comments1.xm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vmlDrawing" Target="../drawings/vmlDrawing1.v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outlinePr showOutlineSymbols="0"/>
    <pageSetUpPr fitToPage="1"/>
  </sheetPr>
  <dimension ref="A1:O407"/>
  <sheetViews>
    <sheetView showZeros="0" tabSelected="1" showOutlineSymbols="0" view="pageBreakPreview" topLeftCell="J190" zoomScale="50" zoomScaleNormal="50" zoomScaleSheetLayoutView="40" zoomScalePageLayoutView="75" workbookViewId="0">
      <selection activeCell="M1" sqref="M1:O1048576"/>
    </sheetView>
  </sheetViews>
  <sheetFormatPr defaultRowHeight="26.25" outlineLevelRow="1" outlineLevelCol="2" x14ac:dyDescent="0.4"/>
  <cols>
    <col min="1" max="1" width="13" style="26" customWidth="1"/>
    <col min="2" max="2" width="89" style="48" customWidth="1"/>
    <col min="3" max="3" width="23.375" style="27" customWidth="1"/>
    <col min="4" max="4" width="26.375" style="27" customWidth="1"/>
    <col min="5" max="5" width="26.125" style="28" customWidth="1" outlineLevel="2"/>
    <col min="6" max="6" width="18.625" style="29" customWidth="1" outlineLevel="2"/>
    <col min="7" max="7" width="24.25" style="147" customWidth="1" outlineLevel="2"/>
    <col min="8" max="8" width="19.625" style="29" customWidth="1" outlineLevel="2"/>
    <col min="9" max="9" width="26.125" style="29" hidden="1" customWidth="1" outlineLevel="2"/>
    <col min="10" max="10" width="26.625" style="29" customWidth="1" outlineLevel="2"/>
    <col min="11" max="11" width="27.875" style="29" customWidth="1" outlineLevel="2"/>
    <col min="12" max="12" width="146.375" style="48" customWidth="1"/>
    <col min="13" max="14" width="21.5" style="68" customWidth="1"/>
    <col min="15" max="15" width="22.75" style="6" customWidth="1"/>
    <col min="16" max="68" width="9" style="6" customWidth="1"/>
    <col min="69" max="16384" width="9" style="6"/>
  </cols>
  <sheetData>
    <row r="1" spans="1:15" ht="30.75" x14ac:dyDescent="0.45">
      <c r="A1" s="1"/>
      <c r="B1" s="54"/>
      <c r="C1" s="3"/>
      <c r="D1" s="3"/>
      <c r="E1" s="4"/>
      <c r="F1" s="5"/>
      <c r="G1" s="139"/>
      <c r="H1" s="5"/>
      <c r="I1" s="5"/>
      <c r="J1" s="5"/>
      <c r="K1" s="5"/>
      <c r="L1" s="47"/>
    </row>
    <row r="2" spans="1:15" ht="30.75" x14ac:dyDescent="0.45">
      <c r="A2" s="1"/>
      <c r="B2" s="54"/>
      <c r="C2" s="3"/>
      <c r="D2" s="3"/>
      <c r="E2" s="4"/>
      <c r="F2" s="5"/>
      <c r="G2" s="139"/>
      <c r="H2" s="5"/>
      <c r="I2" s="5"/>
      <c r="J2" s="5"/>
      <c r="K2" s="5"/>
      <c r="L2" s="47"/>
    </row>
    <row r="3" spans="1:15" ht="73.5" customHeight="1" x14ac:dyDescent="0.4">
      <c r="A3" s="222" t="s">
        <v>86</v>
      </c>
      <c r="B3" s="222"/>
      <c r="C3" s="222"/>
      <c r="D3" s="222"/>
      <c r="E3" s="222"/>
      <c r="F3" s="222"/>
      <c r="G3" s="222"/>
      <c r="H3" s="222"/>
      <c r="I3" s="222"/>
      <c r="J3" s="222"/>
      <c r="K3" s="222"/>
      <c r="L3" s="222"/>
    </row>
    <row r="4" spans="1:15" s="2" customFormat="1" ht="41.25" customHeight="1" x14ac:dyDescent="0.4">
      <c r="A4" s="7"/>
      <c r="B4" s="55"/>
      <c r="C4" s="8"/>
      <c r="D4" s="8"/>
      <c r="E4" s="8"/>
      <c r="F4" s="8"/>
      <c r="G4" s="89"/>
      <c r="H4" s="9"/>
      <c r="I4" s="9"/>
      <c r="J4" s="36"/>
      <c r="K4" s="9"/>
      <c r="L4" s="51" t="s">
        <v>33</v>
      </c>
      <c r="M4" s="69"/>
      <c r="N4" s="69"/>
    </row>
    <row r="5" spans="1:15" s="37" customFormat="1" ht="72.75" customHeight="1" x14ac:dyDescent="0.25">
      <c r="A5" s="225" t="s">
        <v>3</v>
      </c>
      <c r="B5" s="228" t="s">
        <v>8</v>
      </c>
      <c r="C5" s="226" t="s">
        <v>66</v>
      </c>
      <c r="D5" s="226"/>
      <c r="E5" s="233" t="s">
        <v>92</v>
      </c>
      <c r="F5" s="233"/>
      <c r="G5" s="233"/>
      <c r="H5" s="233"/>
      <c r="I5" s="237" t="s">
        <v>83</v>
      </c>
      <c r="J5" s="229" t="s">
        <v>69</v>
      </c>
      <c r="K5" s="229" t="s">
        <v>39</v>
      </c>
      <c r="L5" s="230" t="s">
        <v>60</v>
      </c>
      <c r="M5" s="68"/>
      <c r="N5" s="68"/>
    </row>
    <row r="6" spans="1:15" s="37" customFormat="1" ht="69.75" customHeight="1" x14ac:dyDescent="0.25">
      <c r="A6" s="225"/>
      <c r="B6" s="228"/>
      <c r="C6" s="227" t="s">
        <v>67</v>
      </c>
      <c r="D6" s="226" t="s">
        <v>68</v>
      </c>
      <c r="E6" s="223" t="s">
        <v>7</v>
      </c>
      <c r="F6" s="223"/>
      <c r="G6" s="223" t="s">
        <v>6</v>
      </c>
      <c r="H6" s="223"/>
      <c r="I6" s="238"/>
      <c r="J6" s="229"/>
      <c r="K6" s="229"/>
      <c r="L6" s="231"/>
      <c r="M6" s="68"/>
      <c r="N6" s="68"/>
    </row>
    <row r="7" spans="1:15" s="37" customFormat="1" ht="93" x14ac:dyDescent="0.25">
      <c r="A7" s="225"/>
      <c r="B7" s="228"/>
      <c r="C7" s="227"/>
      <c r="D7" s="226"/>
      <c r="E7" s="52" t="s">
        <v>0</v>
      </c>
      <c r="F7" s="53" t="s">
        <v>12</v>
      </c>
      <c r="G7" s="140" t="s">
        <v>9</v>
      </c>
      <c r="H7" s="53" t="s">
        <v>2</v>
      </c>
      <c r="I7" s="239"/>
      <c r="J7" s="229"/>
      <c r="K7" s="229"/>
      <c r="L7" s="232"/>
      <c r="M7" s="68"/>
      <c r="N7" s="68"/>
    </row>
    <row r="8" spans="1:15" s="14" customFormat="1" x14ac:dyDescent="0.25">
      <c r="A8" s="10">
        <v>1</v>
      </c>
      <c r="B8" s="154">
        <v>2</v>
      </c>
      <c r="C8" s="11">
        <v>3</v>
      </c>
      <c r="D8" s="11">
        <v>4</v>
      </c>
      <c r="E8" s="12">
        <v>5</v>
      </c>
      <c r="F8" s="11">
        <v>6</v>
      </c>
      <c r="G8" s="141">
        <v>7</v>
      </c>
      <c r="H8" s="13">
        <v>8</v>
      </c>
      <c r="I8" s="13">
        <v>8</v>
      </c>
      <c r="J8" s="13">
        <v>9</v>
      </c>
      <c r="K8" s="11">
        <v>10</v>
      </c>
      <c r="L8" s="13">
        <v>11</v>
      </c>
      <c r="M8" s="40"/>
      <c r="N8" s="40"/>
    </row>
    <row r="9" spans="1:15" s="38" customFormat="1" ht="87" customHeight="1" x14ac:dyDescent="0.25">
      <c r="A9" s="224"/>
      <c r="B9" s="157" t="s">
        <v>32</v>
      </c>
      <c r="C9" s="15">
        <f>SUM(C10:C14)</f>
        <v>11036689.970000001</v>
      </c>
      <c r="D9" s="15">
        <f t="shared" ref="D9:G9" si="0">SUM(D10:D14)</f>
        <v>11331798.720000001</v>
      </c>
      <c r="E9" s="15">
        <f>SUM(E10:E14)</f>
        <v>5914455.7300000004</v>
      </c>
      <c r="F9" s="15">
        <f>E9/D9*100</f>
        <v>52.19</v>
      </c>
      <c r="G9" s="15">
        <f t="shared" si="0"/>
        <v>5834990.21</v>
      </c>
      <c r="H9" s="15">
        <f>G9/D9*100</f>
        <v>51.49</v>
      </c>
      <c r="I9" s="15">
        <f>SUM(I10:I14)</f>
        <v>1820167.3</v>
      </c>
      <c r="J9" s="15">
        <f>SUM(J10:J14)</f>
        <v>11331776.119999999</v>
      </c>
      <c r="K9" s="16">
        <f>SUM(K10:K14)</f>
        <v>22.6</v>
      </c>
      <c r="L9" s="234"/>
      <c r="M9" s="70"/>
      <c r="N9" s="70"/>
      <c r="O9" s="76"/>
    </row>
    <row r="10" spans="1:15" s="37" customFormat="1" x14ac:dyDescent="0.25">
      <c r="A10" s="224"/>
      <c r="B10" s="158" t="s">
        <v>4</v>
      </c>
      <c r="C10" s="15">
        <f t="shared" ref="C10:K10" si="1">C16+C24+C31+C38+C44+C50+C56+C64+C137+C144+C162+C169+C176+C156+C186</f>
        <v>44434.21</v>
      </c>
      <c r="D10" s="15">
        <f t="shared" si="1"/>
        <v>67284.710000000006</v>
      </c>
      <c r="E10" s="15">
        <f t="shared" si="1"/>
        <v>34742.19</v>
      </c>
      <c r="F10" s="131" t="e">
        <f t="shared" si="1"/>
        <v>#DIV/0!</v>
      </c>
      <c r="G10" s="15">
        <f t="shared" si="1"/>
        <v>18138.52</v>
      </c>
      <c r="H10" s="131" t="e">
        <f t="shared" si="1"/>
        <v>#DIV/0!</v>
      </c>
      <c r="I10" s="15">
        <f t="shared" si="1"/>
        <v>0</v>
      </c>
      <c r="J10" s="15">
        <f t="shared" si="1"/>
        <v>67284.710000000006</v>
      </c>
      <c r="K10" s="16">
        <f t="shared" si="1"/>
        <v>0</v>
      </c>
      <c r="L10" s="235"/>
      <c r="M10" s="70"/>
      <c r="N10" s="70"/>
      <c r="O10" s="76"/>
    </row>
    <row r="11" spans="1:15" s="37" customFormat="1" x14ac:dyDescent="0.25">
      <c r="A11" s="224"/>
      <c r="B11" s="158" t="s">
        <v>16</v>
      </c>
      <c r="C11" s="15">
        <f>C17+C25+C32+C39+C45+C51+C57+C65+C138+C145+C163+C170+C177+C157+C187</f>
        <v>10576015.449999999</v>
      </c>
      <c r="D11" s="15">
        <f>D17+D25+D32+D39+D45+D51+D57+D65+D138+D145+D163+D170+D177+D157+D187</f>
        <v>10823883.449999999</v>
      </c>
      <c r="E11" s="15">
        <f>E17+E25+E32+E39+E45+E51+E57+E65+E138+E145+E163+E170+E177+E157+E187</f>
        <v>5748810.1399999997</v>
      </c>
      <c r="F11" s="15">
        <f t="shared" ref="F11:F14" si="2">E11/D11*100</f>
        <v>53.11</v>
      </c>
      <c r="G11" s="15">
        <f>G17+G25+G32+G39+G45+G51+G57+G65+G138+G145+G163+G170+G177+G157+G187</f>
        <v>5685948.29</v>
      </c>
      <c r="H11" s="15">
        <f t="shared" ref="H11:H14" si="3">G11/D11*100</f>
        <v>52.53</v>
      </c>
      <c r="I11" s="15">
        <f>I17+I25+I32+I39+I45+I51+I57+I65+I138+I145+I163+I170+I177+I157+I187</f>
        <v>1807293.1</v>
      </c>
      <c r="J11" s="15">
        <f>J17+J25+J32+J39+J45+J51+J57+J65+J138+J145+J163+J170+J177+J157+J187</f>
        <v>10823860.85</v>
      </c>
      <c r="K11" s="15">
        <f>K17+K25+K32+K39+K45+K51+K57+K65+K138+K145+K163+K170+K177+K157+K187</f>
        <v>22.6</v>
      </c>
      <c r="L11" s="235"/>
      <c r="M11" s="70"/>
      <c r="N11" s="70"/>
      <c r="O11" s="76"/>
    </row>
    <row r="12" spans="1:15" s="37" customFormat="1" x14ac:dyDescent="0.25">
      <c r="A12" s="224"/>
      <c r="B12" s="158" t="s">
        <v>11</v>
      </c>
      <c r="C12" s="16">
        <f>C18+C26+C33+C40+C46+C52+C58+C66+C139+C146+C164+C171+C178+C158</f>
        <v>241577.28</v>
      </c>
      <c r="D12" s="16">
        <f>D18+D26+D33+D40+D46+D52+D58+D66+D139+D146+D164+D171+D178+D158</f>
        <v>265967.53000000003</v>
      </c>
      <c r="E12" s="16">
        <f>E18+E26+E33+E40+E46+E52+E58+E66+E139+E146+E164+E171+E178+E158</f>
        <v>98033.82</v>
      </c>
      <c r="F12" s="16">
        <f t="shared" si="2"/>
        <v>36.86</v>
      </c>
      <c r="G12" s="15">
        <f>G18+G26+G33+G40+G46+G52+G58+G66+G139+G146+G164+G171+G178+G158</f>
        <v>98033.82</v>
      </c>
      <c r="H12" s="16">
        <f t="shared" si="3"/>
        <v>36.86</v>
      </c>
      <c r="I12" s="16">
        <f>I18+I26+I33+I40+I46+I52+I58+I66+I139+I146+I164+I171+I178+I158</f>
        <v>12874.2</v>
      </c>
      <c r="J12" s="16">
        <f>J18+J26+J33+J40+J46+J52+J58+J66+J139+J146+J164+J171+J178+J158</f>
        <v>265967.53000000003</v>
      </c>
      <c r="K12" s="16">
        <f>K18+K26+K33+K40+K46+K52+K58+K66+K139+K146+K164+K171+K178+K158</f>
        <v>0</v>
      </c>
      <c r="L12" s="235"/>
      <c r="M12" s="70"/>
      <c r="N12" s="70"/>
      <c r="O12" s="76"/>
    </row>
    <row r="13" spans="1:15" s="37" customFormat="1" x14ac:dyDescent="0.25">
      <c r="A13" s="224"/>
      <c r="B13" s="158" t="s">
        <v>13</v>
      </c>
      <c r="C13" s="15">
        <f t="shared" ref="C13:E14" si="4">C19+C27+C34+C41+C47+C53+C59+C67+C140+C147+C165+C172+C179</f>
        <v>18549.349999999999</v>
      </c>
      <c r="D13" s="16">
        <f t="shared" si="4"/>
        <v>18549.349999999999</v>
      </c>
      <c r="E13" s="16">
        <f t="shared" si="4"/>
        <v>5764.71</v>
      </c>
      <c r="F13" s="16">
        <f t="shared" si="2"/>
        <v>31.08</v>
      </c>
      <c r="G13" s="15">
        <f>G19+G27+G34+G41+G47+G53+G59+G67+G140+G147+G165+G172+G179</f>
        <v>5764.71</v>
      </c>
      <c r="H13" s="15">
        <f t="shared" si="3"/>
        <v>31.08</v>
      </c>
      <c r="I13" s="15">
        <f t="shared" ref="I13:K14" si="5">I19+I27+I34+I41+I47+I53+I59+I67+I140+I147+I165+I172+I179</f>
        <v>0</v>
      </c>
      <c r="J13" s="15">
        <f t="shared" si="5"/>
        <v>18549.349999999999</v>
      </c>
      <c r="K13" s="16">
        <f t="shared" si="5"/>
        <v>0</v>
      </c>
      <c r="L13" s="235"/>
      <c r="M13" s="70"/>
      <c r="N13" s="70"/>
      <c r="O13" s="76"/>
    </row>
    <row r="14" spans="1:15" s="37" customFormat="1" x14ac:dyDescent="0.25">
      <c r="A14" s="224"/>
      <c r="B14" s="158" t="s">
        <v>5</v>
      </c>
      <c r="C14" s="15">
        <f t="shared" si="4"/>
        <v>156113.68</v>
      </c>
      <c r="D14" s="16">
        <f t="shared" si="4"/>
        <v>156113.68</v>
      </c>
      <c r="E14" s="16">
        <f t="shared" si="4"/>
        <v>27104.87</v>
      </c>
      <c r="F14" s="16">
        <f t="shared" si="2"/>
        <v>17.36</v>
      </c>
      <c r="G14" s="15">
        <f>G20+G28+G35+G42+G48+G54+G60+G68+G141+G148+G166+G173+G180</f>
        <v>27104.87</v>
      </c>
      <c r="H14" s="15">
        <f t="shared" si="3"/>
        <v>17.36</v>
      </c>
      <c r="I14" s="15">
        <f t="shared" si="5"/>
        <v>0</v>
      </c>
      <c r="J14" s="15">
        <f t="shared" si="5"/>
        <v>156113.68</v>
      </c>
      <c r="K14" s="16">
        <f t="shared" si="5"/>
        <v>0</v>
      </c>
      <c r="L14" s="236"/>
      <c r="M14" s="70"/>
      <c r="N14" s="70"/>
      <c r="O14" s="76"/>
    </row>
    <row r="15" spans="1:15" s="38" customFormat="1" ht="81" x14ac:dyDescent="0.25">
      <c r="A15" s="218" t="s">
        <v>34</v>
      </c>
      <c r="B15" s="157" t="s">
        <v>97</v>
      </c>
      <c r="C15" s="15">
        <f>C16+C17+C18+C19+C20</f>
        <v>3186.7</v>
      </c>
      <c r="D15" s="15">
        <f t="shared" ref="D15:G15" si="6">D16+D17+D18+D19+D20</f>
        <v>3186.7</v>
      </c>
      <c r="E15" s="15">
        <f t="shared" si="6"/>
        <v>0</v>
      </c>
      <c r="F15" s="100">
        <f>E15/D15</f>
        <v>0</v>
      </c>
      <c r="G15" s="15">
        <f t="shared" si="6"/>
        <v>0</v>
      </c>
      <c r="H15" s="101">
        <f>G15/D15</f>
        <v>0</v>
      </c>
      <c r="I15" s="102"/>
      <c r="J15" s="15">
        <f t="shared" ref="J15" si="7">J16+J17+J18+J19+J20</f>
        <v>3186.7</v>
      </c>
      <c r="K15" s="15">
        <f t="shared" ref="K15" si="8">K16+K17+K18+K19+K20</f>
        <v>0</v>
      </c>
      <c r="L15" s="240" t="s">
        <v>87</v>
      </c>
      <c r="M15" s="70"/>
      <c r="N15" s="70"/>
      <c r="O15" s="76"/>
    </row>
    <row r="16" spans="1:15" s="38" customFormat="1" x14ac:dyDescent="0.25">
      <c r="A16" s="219"/>
      <c r="B16" s="158" t="s">
        <v>4</v>
      </c>
      <c r="C16" s="62"/>
      <c r="D16" s="62"/>
      <c r="E16" s="62"/>
      <c r="F16" s="103"/>
      <c r="G16" s="62"/>
      <c r="H16" s="103"/>
      <c r="I16" s="62"/>
      <c r="J16" s="62"/>
      <c r="K16" s="62"/>
      <c r="L16" s="240"/>
      <c r="M16" s="70"/>
      <c r="N16" s="70"/>
      <c r="O16" s="76"/>
    </row>
    <row r="17" spans="1:15" s="38" customFormat="1" x14ac:dyDescent="0.25">
      <c r="A17" s="219"/>
      <c r="B17" s="158" t="s">
        <v>16</v>
      </c>
      <c r="C17" s="62">
        <v>3186.7</v>
      </c>
      <c r="D17" s="62">
        <v>3186.7</v>
      </c>
      <c r="E17" s="62">
        <v>0</v>
      </c>
      <c r="F17" s="103">
        <f>E17/D17</f>
        <v>0</v>
      </c>
      <c r="G17" s="62">
        <v>0</v>
      </c>
      <c r="H17" s="103">
        <f>G17/D17</f>
        <v>0</v>
      </c>
      <c r="I17" s="62"/>
      <c r="J17" s="62">
        <v>3186.7</v>
      </c>
      <c r="K17" s="62">
        <f>D17-J17</f>
        <v>0</v>
      </c>
      <c r="L17" s="240"/>
      <c r="M17" s="70"/>
      <c r="N17" s="70"/>
      <c r="O17" s="76"/>
    </row>
    <row r="18" spans="1:15" s="38" customFormat="1" x14ac:dyDescent="0.25">
      <c r="A18" s="219"/>
      <c r="B18" s="158" t="s">
        <v>11</v>
      </c>
      <c r="C18" s="62"/>
      <c r="D18" s="62"/>
      <c r="E18" s="62"/>
      <c r="F18" s="103"/>
      <c r="G18" s="62"/>
      <c r="H18" s="103"/>
      <c r="I18" s="62"/>
      <c r="J18" s="62"/>
      <c r="K18" s="62"/>
      <c r="L18" s="240"/>
      <c r="M18" s="70"/>
      <c r="N18" s="70"/>
      <c r="O18" s="76"/>
    </row>
    <row r="19" spans="1:15" s="38" customFormat="1" x14ac:dyDescent="0.25">
      <c r="A19" s="219"/>
      <c r="B19" s="158" t="s">
        <v>13</v>
      </c>
      <c r="C19" s="62">
        <v>0</v>
      </c>
      <c r="D19" s="62">
        <v>0</v>
      </c>
      <c r="E19" s="62">
        <v>0</v>
      </c>
      <c r="F19" s="103"/>
      <c r="G19" s="62">
        <v>0</v>
      </c>
      <c r="H19" s="103"/>
      <c r="I19" s="62"/>
      <c r="J19" s="62">
        <v>0</v>
      </c>
      <c r="K19" s="62">
        <f>D19-J19</f>
        <v>0</v>
      </c>
      <c r="L19" s="240"/>
      <c r="M19" s="70"/>
      <c r="N19" s="70"/>
      <c r="O19" s="76"/>
    </row>
    <row r="20" spans="1:15" s="37" customFormat="1" x14ac:dyDescent="0.25">
      <c r="A20" s="220"/>
      <c r="B20" s="158" t="s">
        <v>5</v>
      </c>
      <c r="C20" s="62"/>
      <c r="D20" s="62"/>
      <c r="E20" s="62"/>
      <c r="F20" s="103"/>
      <c r="G20" s="62"/>
      <c r="H20" s="103"/>
      <c r="I20" s="62"/>
      <c r="J20" s="62"/>
      <c r="K20" s="62"/>
      <c r="L20" s="240"/>
      <c r="M20" s="70"/>
      <c r="N20" s="70"/>
      <c r="O20" s="76"/>
    </row>
    <row r="21" spans="1:15" ht="26.25" customHeight="1" x14ac:dyDescent="0.4">
      <c r="A21" s="218" t="s">
        <v>14</v>
      </c>
      <c r="B21" s="180" t="s">
        <v>110</v>
      </c>
      <c r="C21" s="207">
        <f>C24+C25+C26+C27</f>
        <v>8820203.5399999991</v>
      </c>
      <c r="D21" s="207">
        <f>D24+D25+D26+D27</f>
        <v>8882892.7100000009</v>
      </c>
      <c r="E21" s="207">
        <f>E24+E25+E26+E27</f>
        <v>4939349.58</v>
      </c>
      <c r="F21" s="207">
        <f>(E21/D21)*100</f>
        <v>55.61</v>
      </c>
      <c r="G21" s="243">
        <f>G24+G25+G26+G27</f>
        <v>4921100.84</v>
      </c>
      <c r="H21" s="248">
        <f>G21/D21</f>
        <v>0.55000000000000004</v>
      </c>
      <c r="I21" s="207">
        <f>I25</f>
        <v>1634115</v>
      </c>
      <c r="J21" s="207">
        <f>SUM(J24:J28)</f>
        <v>8882892.7100000009</v>
      </c>
      <c r="K21" s="207">
        <f>SUM(K24:K28)</f>
        <v>0</v>
      </c>
      <c r="L21" s="241" t="s">
        <v>113</v>
      </c>
      <c r="M21" s="70"/>
      <c r="N21" s="70"/>
      <c r="O21" s="76"/>
    </row>
    <row r="22" spans="1:15" ht="243.75" customHeight="1" x14ac:dyDescent="0.4">
      <c r="A22" s="219"/>
      <c r="B22" s="221"/>
      <c r="C22" s="212"/>
      <c r="D22" s="212"/>
      <c r="E22" s="212"/>
      <c r="F22" s="212"/>
      <c r="G22" s="244"/>
      <c r="H22" s="249"/>
      <c r="I22" s="212"/>
      <c r="J22" s="212"/>
      <c r="K22" s="212"/>
      <c r="L22" s="241"/>
      <c r="M22" s="70"/>
      <c r="N22" s="70"/>
      <c r="O22" s="76"/>
    </row>
    <row r="23" spans="1:15" ht="409.5" customHeight="1" x14ac:dyDescent="0.4">
      <c r="A23" s="159"/>
      <c r="B23" s="181"/>
      <c r="C23" s="208"/>
      <c r="D23" s="208"/>
      <c r="E23" s="208"/>
      <c r="F23" s="208"/>
      <c r="G23" s="245"/>
      <c r="H23" s="250"/>
      <c r="I23" s="208"/>
      <c r="J23" s="208"/>
      <c r="K23" s="208"/>
      <c r="L23" s="241"/>
      <c r="M23" s="70"/>
      <c r="N23" s="70"/>
      <c r="O23" s="76"/>
    </row>
    <row r="24" spans="1:15" ht="44.25" customHeight="1" x14ac:dyDescent="0.4">
      <c r="A24" s="160"/>
      <c r="B24" s="158" t="s">
        <v>4</v>
      </c>
      <c r="C24" s="16"/>
      <c r="D24" s="17"/>
      <c r="E24" s="30"/>
      <c r="F24" s="86" t="e">
        <f t="shared" ref="F24" si="9">E24/D24</f>
        <v>#DIV/0!</v>
      </c>
      <c r="G24" s="142"/>
      <c r="H24" s="86" t="e">
        <f t="shared" ref="H24" si="10">G24/D24</f>
        <v>#DIV/0!</v>
      </c>
      <c r="I24" s="87"/>
      <c r="J24" s="30"/>
      <c r="K24" s="16"/>
      <c r="L24" s="241"/>
      <c r="M24" s="70"/>
      <c r="N24" s="70"/>
      <c r="O24" s="76"/>
    </row>
    <row r="25" spans="1:15" ht="44.25" customHeight="1" x14ac:dyDescent="0.4">
      <c r="A25" s="160"/>
      <c r="B25" s="158" t="s">
        <v>16</v>
      </c>
      <c r="C25" s="30">
        <v>8803964.3000000007</v>
      </c>
      <c r="D25" s="30">
        <v>8860971.4000000004</v>
      </c>
      <c r="E25" s="30">
        <v>4929792.42</v>
      </c>
      <c r="F25" s="31">
        <f>E25/D25</f>
        <v>0.56000000000000005</v>
      </c>
      <c r="G25" s="62">
        <v>4911543.68</v>
      </c>
      <c r="H25" s="31">
        <f>G25/D25</f>
        <v>0.55000000000000004</v>
      </c>
      <c r="I25" s="30">
        <f>259920+573174.2+640446.5+4590+22682.6+22236.3+199+20894.2+21949.4+5660+27171.5+26911.3+5520+2760</f>
        <v>1634115</v>
      </c>
      <c r="J25" s="62">
        <f>8832875+28096.4</f>
        <v>8860971.4000000004</v>
      </c>
      <c r="K25" s="30">
        <f>D25-J25</f>
        <v>0</v>
      </c>
      <c r="L25" s="241"/>
      <c r="M25" s="70"/>
      <c r="N25" s="70"/>
      <c r="O25" s="76"/>
    </row>
    <row r="26" spans="1:15" s="79" customFormat="1" ht="44.25" customHeight="1" x14ac:dyDescent="0.4">
      <c r="A26" s="160" t="s">
        <v>61</v>
      </c>
      <c r="B26" s="161" t="s">
        <v>11</v>
      </c>
      <c r="C26" s="24">
        <f>16239.24</f>
        <v>16239.24</v>
      </c>
      <c r="D26" s="24">
        <v>21921.31</v>
      </c>
      <c r="E26" s="24">
        <v>9557.16</v>
      </c>
      <c r="F26" s="25">
        <f t="shared" ref="F26:F27" si="11">E26/D26</f>
        <v>0.44</v>
      </c>
      <c r="G26" s="35">
        <v>9557.16</v>
      </c>
      <c r="H26" s="25">
        <f t="shared" ref="H26:H27" si="12">G26/D26</f>
        <v>0.44</v>
      </c>
      <c r="I26" s="24"/>
      <c r="J26" s="35">
        <f>9641.9+153.11+12126.3</f>
        <v>21921.31</v>
      </c>
      <c r="K26" s="24">
        <f>D26-J26</f>
        <v>0</v>
      </c>
      <c r="L26" s="241"/>
      <c r="M26" s="70"/>
      <c r="N26" s="74"/>
      <c r="O26" s="88"/>
    </row>
    <row r="27" spans="1:15" ht="41.25" customHeight="1" x14ac:dyDescent="0.4">
      <c r="A27" s="160"/>
      <c r="B27" s="158" t="s">
        <v>13</v>
      </c>
      <c r="C27" s="17"/>
      <c r="D27" s="17"/>
      <c r="E27" s="17">
        <f>G27</f>
        <v>0</v>
      </c>
      <c r="F27" s="86" t="e">
        <f t="shared" si="11"/>
        <v>#DIV/0!</v>
      </c>
      <c r="G27" s="107"/>
      <c r="H27" s="86" t="e">
        <f t="shared" si="12"/>
        <v>#DIV/0!</v>
      </c>
      <c r="I27" s="87"/>
      <c r="J27" s="17"/>
      <c r="K27" s="30">
        <f>D27-J27</f>
        <v>0</v>
      </c>
      <c r="L27" s="241"/>
      <c r="M27" s="70"/>
      <c r="N27" s="70"/>
      <c r="O27" s="76"/>
    </row>
    <row r="28" spans="1:15" ht="39.75" customHeight="1" x14ac:dyDescent="0.4">
      <c r="A28" s="160"/>
      <c r="B28" s="158" t="s">
        <v>5</v>
      </c>
      <c r="C28" s="17"/>
      <c r="D28" s="17"/>
      <c r="E28" s="20"/>
      <c r="F28" s="21"/>
      <c r="G28" s="143"/>
      <c r="H28" s="21"/>
      <c r="I28" s="20"/>
      <c r="J28" s="17"/>
      <c r="K28" s="49"/>
      <c r="L28" s="241"/>
      <c r="M28" s="70"/>
      <c r="N28" s="70"/>
      <c r="O28" s="76"/>
    </row>
    <row r="29" spans="1:15" ht="408" customHeight="1" x14ac:dyDescent="0.4">
      <c r="A29" s="218" t="s">
        <v>15</v>
      </c>
      <c r="B29" s="180" t="s">
        <v>98</v>
      </c>
      <c r="C29" s="207">
        <f>C31+C32+C33+C34+C35</f>
        <v>387404.97</v>
      </c>
      <c r="D29" s="207">
        <f t="shared" ref="D29:K29" si="13">D31+D32+D33+D34+D35</f>
        <v>387404.97</v>
      </c>
      <c r="E29" s="207">
        <f>E31+E32+E33+E34+E35</f>
        <v>260828.44</v>
      </c>
      <c r="F29" s="246">
        <f>E29/D29</f>
        <v>0.67</v>
      </c>
      <c r="G29" s="243">
        <f>G31+G32+G33+G34+G35</f>
        <v>224015.75</v>
      </c>
      <c r="H29" s="246">
        <f>G29/D29</f>
        <v>0.57999999999999996</v>
      </c>
      <c r="I29" s="251">
        <f>I32</f>
        <v>417.4</v>
      </c>
      <c r="J29" s="207">
        <f>J31+J32+J33+J34+J35</f>
        <v>387404.97</v>
      </c>
      <c r="K29" s="207">
        <f t="shared" si="13"/>
        <v>0</v>
      </c>
      <c r="L29" s="242" t="s">
        <v>119</v>
      </c>
      <c r="M29" s="70"/>
      <c r="N29" s="70"/>
      <c r="O29" s="76"/>
    </row>
    <row r="30" spans="1:15" ht="366" customHeight="1" x14ac:dyDescent="0.4">
      <c r="A30" s="220"/>
      <c r="B30" s="181"/>
      <c r="C30" s="208"/>
      <c r="D30" s="208"/>
      <c r="E30" s="208"/>
      <c r="F30" s="247"/>
      <c r="G30" s="245"/>
      <c r="H30" s="247"/>
      <c r="I30" s="252"/>
      <c r="J30" s="208"/>
      <c r="K30" s="208"/>
      <c r="L30" s="242"/>
      <c r="M30" s="70"/>
      <c r="N30" s="70"/>
      <c r="O30" s="76"/>
    </row>
    <row r="31" spans="1:15" ht="39.75" customHeight="1" x14ac:dyDescent="0.4">
      <c r="A31" s="162"/>
      <c r="B31" s="158" t="s">
        <v>4</v>
      </c>
      <c r="C31" s="17"/>
      <c r="D31" s="17"/>
      <c r="E31" s="17"/>
      <c r="F31" s="19"/>
      <c r="G31" s="34"/>
      <c r="H31" s="19"/>
      <c r="I31" s="17"/>
      <c r="J31" s="17"/>
      <c r="K31" s="17"/>
      <c r="L31" s="242"/>
      <c r="M31" s="70"/>
      <c r="N31" s="70"/>
      <c r="O31" s="76"/>
    </row>
    <row r="32" spans="1:15" ht="54.75" customHeight="1" x14ac:dyDescent="0.4">
      <c r="A32" s="162"/>
      <c r="B32" s="158" t="s">
        <v>63</v>
      </c>
      <c r="C32" s="17">
        <v>367701.4</v>
      </c>
      <c r="D32" s="17">
        <v>367701.4</v>
      </c>
      <c r="E32" s="17">
        <v>242875.9</v>
      </c>
      <c r="F32" s="31">
        <f t="shared" ref="F32:F33" si="14">E32/D32</f>
        <v>0.66</v>
      </c>
      <c r="G32" s="34">
        <v>206063.21</v>
      </c>
      <c r="H32" s="31">
        <f t="shared" ref="H32" si="15">G32/D32</f>
        <v>0.56000000000000005</v>
      </c>
      <c r="I32" s="30">
        <v>417.4</v>
      </c>
      <c r="J32" s="30">
        <f>197588.8+109585.98+57313.1+821.66+2391.86</f>
        <v>367701.4</v>
      </c>
      <c r="K32" s="58">
        <f>D32-J32</f>
        <v>0</v>
      </c>
      <c r="L32" s="242"/>
      <c r="M32" s="70"/>
      <c r="N32" s="70"/>
      <c r="O32" s="76"/>
    </row>
    <row r="33" spans="1:15" ht="54.75" customHeight="1" x14ac:dyDescent="0.4">
      <c r="A33" s="162"/>
      <c r="B33" s="158" t="s">
        <v>11</v>
      </c>
      <c r="C33" s="17">
        <v>19703.57</v>
      </c>
      <c r="D33" s="17">
        <v>19703.57</v>
      </c>
      <c r="E33" s="17">
        <f>G33</f>
        <v>17952.54</v>
      </c>
      <c r="F33" s="31">
        <f t="shared" si="14"/>
        <v>0.91</v>
      </c>
      <c r="G33" s="34">
        <v>17952.54</v>
      </c>
      <c r="H33" s="31">
        <f>G33/D33</f>
        <v>0.91</v>
      </c>
      <c r="I33" s="30"/>
      <c r="J33" s="30">
        <f>16490.34+3213.23</f>
        <v>19703.57</v>
      </c>
      <c r="K33" s="30">
        <f>D33-J33</f>
        <v>0</v>
      </c>
      <c r="L33" s="242"/>
      <c r="M33" s="70"/>
      <c r="N33" s="70"/>
      <c r="O33" s="76"/>
    </row>
    <row r="34" spans="1:15" ht="57.75" customHeight="1" x14ac:dyDescent="0.4">
      <c r="A34" s="162"/>
      <c r="B34" s="158" t="s">
        <v>13</v>
      </c>
      <c r="C34" s="17"/>
      <c r="D34" s="17"/>
      <c r="E34" s="17">
        <f>G34</f>
        <v>0</v>
      </c>
      <c r="F34" s="31"/>
      <c r="G34" s="34"/>
      <c r="H34" s="31"/>
      <c r="I34" s="30"/>
      <c r="J34" s="17"/>
      <c r="K34" s="30">
        <f>D34-J34</f>
        <v>0</v>
      </c>
      <c r="L34" s="242"/>
      <c r="M34" s="70"/>
      <c r="N34" s="70"/>
      <c r="O34" s="76"/>
    </row>
    <row r="35" spans="1:15" ht="57.75" customHeight="1" x14ac:dyDescent="0.4">
      <c r="A35" s="162"/>
      <c r="B35" s="158" t="s">
        <v>5</v>
      </c>
      <c r="C35" s="17"/>
      <c r="D35" s="17"/>
      <c r="E35" s="17"/>
      <c r="F35" s="19"/>
      <c r="G35" s="34"/>
      <c r="H35" s="19"/>
      <c r="I35" s="17"/>
      <c r="J35" s="17"/>
      <c r="K35" s="49"/>
      <c r="L35" s="242"/>
      <c r="M35" s="70"/>
      <c r="N35" s="70"/>
      <c r="O35" s="76"/>
    </row>
    <row r="36" spans="1:15" s="39" customFormat="1" ht="96" customHeight="1" x14ac:dyDescent="0.25">
      <c r="A36" s="162" t="s">
        <v>35</v>
      </c>
      <c r="B36" s="157" t="s">
        <v>72</v>
      </c>
      <c r="C36" s="16"/>
      <c r="D36" s="16"/>
      <c r="E36" s="127"/>
      <c r="F36" s="18"/>
      <c r="G36" s="15"/>
      <c r="H36" s="121"/>
      <c r="I36" s="122"/>
      <c r="J36" s="18"/>
      <c r="K36" s="18"/>
      <c r="L36" s="85" t="s">
        <v>40</v>
      </c>
      <c r="M36" s="70"/>
      <c r="N36" s="70"/>
      <c r="O36" s="76"/>
    </row>
    <row r="37" spans="1:15" ht="352.5" customHeight="1" x14ac:dyDescent="0.4">
      <c r="A37" s="163" t="s">
        <v>1</v>
      </c>
      <c r="B37" s="155" t="s">
        <v>99</v>
      </c>
      <c r="C37" s="16">
        <f>C39+C40+C38</f>
        <v>6388.74</v>
      </c>
      <c r="D37" s="16">
        <f>D39+D40+D38</f>
        <v>5762.18</v>
      </c>
      <c r="E37" s="16">
        <f>E39+E40</f>
        <v>2252.13</v>
      </c>
      <c r="F37" s="128">
        <f t="shared" ref="F37" si="16">E37/D37</f>
        <v>0.39</v>
      </c>
      <c r="G37" s="104">
        <f>G39+G40</f>
        <v>2135.8000000000002</v>
      </c>
      <c r="H37" s="128">
        <f t="shared" ref="H37" si="17">G37/D37</f>
        <v>0.37</v>
      </c>
      <c r="I37" s="129"/>
      <c r="J37" s="16">
        <f>J39+J40+J38</f>
        <v>5762.18</v>
      </c>
      <c r="K37" s="22">
        <f>K39+K40</f>
        <v>0</v>
      </c>
      <c r="L37" s="196" t="s">
        <v>118</v>
      </c>
      <c r="M37" s="70"/>
      <c r="N37" s="70"/>
      <c r="O37" s="76"/>
    </row>
    <row r="38" spans="1:15" s="92" customFormat="1" ht="33.75" customHeight="1" x14ac:dyDescent="0.4">
      <c r="A38" s="164"/>
      <c r="B38" s="165" t="s">
        <v>4</v>
      </c>
      <c r="C38" s="30">
        <v>97.7</v>
      </c>
      <c r="D38" s="30">
        <v>97.7</v>
      </c>
      <c r="E38" s="30">
        <v>0</v>
      </c>
      <c r="F38" s="31"/>
      <c r="G38" s="80">
        <v>0</v>
      </c>
      <c r="H38" s="31"/>
      <c r="I38" s="30"/>
      <c r="J38" s="30">
        <f>D38</f>
        <v>97.7</v>
      </c>
      <c r="K38" s="58"/>
      <c r="L38" s="196"/>
      <c r="M38" s="70"/>
      <c r="N38" s="90"/>
      <c r="O38" s="91"/>
    </row>
    <row r="39" spans="1:15" ht="33.75" customHeight="1" x14ac:dyDescent="0.4">
      <c r="A39" s="162"/>
      <c r="B39" s="158" t="s">
        <v>63</v>
      </c>
      <c r="C39" s="17">
        <v>5695.1</v>
      </c>
      <c r="D39" s="17">
        <v>5051.3</v>
      </c>
      <c r="E39" s="24">
        <v>2080.23</v>
      </c>
      <c r="F39" s="31">
        <f t="shared" ref="F39:F40" si="18">E39/D39</f>
        <v>0.41</v>
      </c>
      <c r="G39" s="35">
        <v>1963.9</v>
      </c>
      <c r="H39" s="25">
        <f t="shared" ref="H39:H40" si="19">G39/D39</f>
        <v>0.39</v>
      </c>
      <c r="I39" s="24"/>
      <c r="J39" s="17">
        <v>5051.3</v>
      </c>
      <c r="K39" s="30">
        <f>D39-J39</f>
        <v>0</v>
      </c>
      <c r="L39" s="196"/>
      <c r="M39" s="70"/>
      <c r="N39" s="70"/>
      <c r="O39" s="76"/>
    </row>
    <row r="40" spans="1:15" s="67" customFormat="1" ht="33.75" customHeight="1" x14ac:dyDescent="0.4">
      <c r="A40" s="166"/>
      <c r="B40" s="161" t="s">
        <v>11</v>
      </c>
      <c r="C40" s="24">
        <v>595.94000000000005</v>
      </c>
      <c r="D40" s="24">
        <v>613.17999999999995</v>
      </c>
      <c r="E40" s="24">
        <v>171.9</v>
      </c>
      <c r="F40" s="66">
        <f t="shared" si="18"/>
        <v>0.28000000000000003</v>
      </c>
      <c r="G40" s="35">
        <v>171.9</v>
      </c>
      <c r="H40" s="25">
        <f t="shared" si="19"/>
        <v>0.28000000000000003</v>
      </c>
      <c r="I40" s="24"/>
      <c r="J40" s="24">
        <v>613.17999999999995</v>
      </c>
      <c r="K40" s="58">
        <f>D40-J40</f>
        <v>0</v>
      </c>
      <c r="L40" s="196"/>
      <c r="M40" s="70"/>
      <c r="N40" s="70"/>
      <c r="O40" s="76"/>
    </row>
    <row r="41" spans="1:15" ht="33.75" customHeight="1" x14ac:dyDescent="0.4">
      <c r="A41" s="162"/>
      <c r="B41" s="158" t="s">
        <v>13</v>
      </c>
      <c r="C41" s="17"/>
      <c r="D41" s="17"/>
      <c r="E41" s="17"/>
      <c r="F41" s="130"/>
      <c r="G41" s="35"/>
      <c r="H41" s="50"/>
      <c r="I41" s="24"/>
      <c r="J41" s="24"/>
      <c r="K41" s="17"/>
      <c r="L41" s="196"/>
      <c r="M41" s="70"/>
      <c r="N41" s="70"/>
      <c r="O41" s="76"/>
    </row>
    <row r="42" spans="1:15" ht="33.75" customHeight="1" x14ac:dyDescent="0.4">
      <c r="A42" s="162"/>
      <c r="B42" s="158" t="s">
        <v>5</v>
      </c>
      <c r="C42" s="17"/>
      <c r="D42" s="17"/>
      <c r="E42" s="17"/>
      <c r="F42" s="19"/>
      <c r="G42" s="35"/>
      <c r="H42" s="25"/>
      <c r="I42" s="24"/>
      <c r="J42" s="24"/>
      <c r="K42" s="17"/>
      <c r="L42" s="196"/>
      <c r="M42" s="70"/>
      <c r="N42" s="70"/>
      <c r="O42" s="76"/>
    </row>
    <row r="43" spans="1:15" s="39" customFormat="1" ht="408.75" customHeight="1" x14ac:dyDescent="0.25">
      <c r="A43" s="162" t="s">
        <v>10</v>
      </c>
      <c r="B43" s="157" t="s">
        <v>100</v>
      </c>
      <c r="C43" s="16">
        <f>C44+C45+C46+C47</f>
        <v>265112.76</v>
      </c>
      <c r="D43" s="16">
        <f>D44+D45+D46+D47</f>
        <v>265540.26</v>
      </c>
      <c r="E43" s="16">
        <f>E44+E45+E46+E47+E48</f>
        <v>125129.88</v>
      </c>
      <c r="F43" s="18">
        <f>E43/D43</f>
        <v>0.47</v>
      </c>
      <c r="G43" s="104">
        <f>SUM(G44:G48)</f>
        <v>124702.38</v>
      </c>
      <c r="H43" s="23">
        <f>G43/D43</f>
        <v>0.47</v>
      </c>
      <c r="I43" s="126">
        <f>SUM(I45:I46)</f>
        <v>183099.1</v>
      </c>
      <c r="J43" s="126">
        <f>J44+J45+J46+J47</f>
        <v>265540.26</v>
      </c>
      <c r="K43" s="16">
        <f>D43-J43</f>
        <v>0</v>
      </c>
      <c r="L43" s="194" t="s">
        <v>117</v>
      </c>
      <c r="M43" s="70"/>
      <c r="N43" s="70"/>
      <c r="O43" s="76"/>
    </row>
    <row r="44" spans="1:15" s="37" customFormat="1" ht="42" customHeight="1" x14ac:dyDescent="0.25">
      <c r="A44" s="167"/>
      <c r="B44" s="158" t="s">
        <v>4</v>
      </c>
      <c r="C44" s="17"/>
      <c r="D44" s="17"/>
      <c r="E44" s="24"/>
      <c r="F44" s="25"/>
      <c r="G44" s="35"/>
      <c r="H44" s="23"/>
      <c r="I44" s="98"/>
      <c r="J44" s="17"/>
      <c r="K44" s="56">
        <f>D44-J44</f>
        <v>0</v>
      </c>
      <c r="L44" s="194"/>
      <c r="M44" s="70"/>
      <c r="N44" s="70"/>
      <c r="O44" s="76"/>
    </row>
    <row r="45" spans="1:15" s="37" customFormat="1" ht="39" customHeight="1" x14ac:dyDescent="0.25">
      <c r="A45" s="167"/>
      <c r="B45" s="158" t="s">
        <v>63</v>
      </c>
      <c r="C45" s="17">
        <f>5894+245624.7</f>
        <v>251518.7</v>
      </c>
      <c r="D45" s="17">
        <f>5894+245624.7+427.5</f>
        <v>251946.2</v>
      </c>
      <c r="E45" s="24">
        <f>117362.45</f>
        <v>117362.45</v>
      </c>
      <c r="F45" s="25">
        <f>E45/D45</f>
        <v>0.47</v>
      </c>
      <c r="G45" s="80">
        <f>116934.95</f>
        <v>116934.95</v>
      </c>
      <c r="H45" s="66">
        <f t="shared" ref="H45:H46" si="20">G45/D45</f>
        <v>0.46</v>
      </c>
      <c r="I45" s="58">
        <v>171211</v>
      </c>
      <c r="J45" s="17">
        <f>245624.7+5894+427.5</f>
        <v>251946.2</v>
      </c>
      <c r="K45" s="30">
        <f>D45-J45</f>
        <v>0</v>
      </c>
      <c r="L45" s="194"/>
      <c r="M45" s="70"/>
      <c r="N45" s="70"/>
      <c r="O45" s="76"/>
    </row>
    <row r="46" spans="1:15" s="37" customFormat="1" ht="48" customHeight="1" x14ac:dyDescent="0.25">
      <c r="A46" s="167"/>
      <c r="B46" s="158" t="s">
        <v>11</v>
      </c>
      <c r="C46" s="24">
        <f>12927.61+666.45</f>
        <v>13594.06</v>
      </c>
      <c r="D46" s="24">
        <f>12927.61+666.45</f>
        <v>13594.06</v>
      </c>
      <c r="E46" s="24">
        <v>7767.43</v>
      </c>
      <c r="F46" s="25">
        <f>E46/D46</f>
        <v>0.56999999999999995</v>
      </c>
      <c r="G46" s="35">
        <f>7630.98+136.45</f>
        <v>7767.43</v>
      </c>
      <c r="H46" s="66">
        <f t="shared" si="20"/>
        <v>0.56999999999999995</v>
      </c>
      <c r="I46" s="58">
        <v>11888.1</v>
      </c>
      <c r="J46" s="17">
        <f>12927.61+666.45</f>
        <v>13594.06</v>
      </c>
      <c r="K46" s="30">
        <f>D46-J46</f>
        <v>0</v>
      </c>
      <c r="L46" s="194"/>
      <c r="M46" s="70"/>
      <c r="N46" s="70"/>
      <c r="O46" s="76"/>
    </row>
    <row r="47" spans="1:15" s="37" customFormat="1" ht="40.5" customHeight="1" x14ac:dyDescent="0.25">
      <c r="A47" s="167"/>
      <c r="B47" s="158" t="s">
        <v>13</v>
      </c>
      <c r="C47" s="17">
        <v>0</v>
      </c>
      <c r="D47" s="17">
        <v>0</v>
      </c>
      <c r="E47" s="24"/>
      <c r="F47" s="25">
        <v>0</v>
      </c>
      <c r="G47" s="144"/>
      <c r="H47" s="25"/>
      <c r="I47" s="24"/>
      <c r="J47" s="17">
        <v>0</v>
      </c>
      <c r="K47" s="16">
        <f>D47-J47</f>
        <v>0</v>
      </c>
      <c r="L47" s="194"/>
      <c r="M47" s="70"/>
      <c r="N47" s="70"/>
      <c r="O47" s="76"/>
    </row>
    <row r="48" spans="1:15" s="37" customFormat="1" ht="33" customHeight="1" x14ac:dyDescent="0.25">
      <c r="A48" s="167"/>
      <c r="B48" s="158" t="s">
        <v>5</v>
      </c>
      <c r="C48" s="17"/>
      <c r="D48" s="17"/>
      <c r="E48" s="24"/>
      <c r="F48" s="25"/>
      <c r="G48" s="35"/>
      <c r="H48" s="25"/>
      <c r="I48" s="24"/>
      <c r="J48" s="17"/>
      <c r="K48" s="19"/>
      <c r="L48" s="194"/>
      <c r="M48" s="70"/>
      <c r="N48" s="70"/>
      <c r="O48" s="76"/>
    </row>
    <row r="49" spans="1:15" s="37" customFormat="1" ht="244.5" customHeight="1" x14ac:dyDescent="0.25">
      <c r="A49" s="162" t="s">
        <v>36</v>
      </c>
      <c r="B49" s="157" t="s">
        <v>101</v>
      </c>
      <c r="C49" s="15">
        <f>C50+C51+C52+C53</f>
        <v>8481.23</v>
      </c>
      <c r="D49" s="15">
        <f t="shared" ref="D49:E49" si="21">D50+D51+D52+D53</f>
        <v>8637.1299999999992</v>
      </c>
      <c r="E49" s="15">
        <f t="shared" si="21"/>
        <v>4478.66</v>
      </c>
      <c r="F49" s="101">
        <f t="shared" ref="F49:F51" si="22">E49/D49</f>
        <v>0.52</v>
      </c>
      <c r="G49" s="15">
        <f>G50+G51+G52+G53</f>
        <v>3953.07</v>
      </c>
      <c r="H49" s="101">
        <f t="shared" ref="H49:H51" si="23">G49/D49</f>
        <v>0.46</v>
      </c>
      <c r="I49" s="102"/>
      <c r="J49" s="15">
        <f>J50+J51+J52+J53</f>
        <v>8637.1299999999992</v>
      </c>
      <c r="K49" s="16">
        <f>D49-J49</f>
        <v>0</v>
      </c>
      <c r="L49" s="195" t="s">
        <v>114</v>
      </c>
      <c r="M49" s="70"/>
      <c r="N49" s="70"/>
      <c r="O49" s="76"/>
    </row>
    <row r="50" spans="1:15" s="37" customFormat="1" ht="39.75" customHeight="1" x14ac:dyDescent="0.25">
      <c r="A50" s="162"/>
      <c r="B50" s="158" t="s">
        <v>4</v>
      </c>
      <c r="C50" s="15"/>
      <c r="D50" s="15"/>
      <c r="E50" s="15"/>
      <c r="F50" s="100"/>
      <c r="G50" s="15"/>
      <c r="H50" s="100"/>
      <c r="I50" s="15"/>
      <c r="J50" s="15"/>
      <c r="K50" s="16">
        <f>D50-J50</f>
        <v>0</v>
      </c>
      <c r="L50" s="195"/>
      <c r="M50" s="70"/>
      <c r="N50" s="70"/>
      <c r="O50" s="76"/>
    </row>
    <row r="51" spans="1:15" s="37" customFormat="1" ht="39.75" customHeight="1" x14ac:dyDescent="0.25">
      <c r="A51" s="162"/>
      <c r="B51" s="158" t="s">
        <v>16</v>
      </c>
      <c r="C51" s="62">
        <v>8481.23</v>
      </c>
      <c r="D51" s="62">
        <v>8637.1299999999992</v>
      </c>
      <c r="E51" s="62">
        <v>4478.66</v>
      </c>
      <c r="F51" s="103">
        <f t="shared" si="22"/>
        <v>0.52</v>
      </c>
      <c r="G51" s="62">
        <v>3953.07</v>
      </c>
      <c r="H51" s="103">
        <f t="shared" si="23"/>
        <v>0.46</v>
      </c>
      <c r="I51" s="62"/>
      <c r="J51" s="62">
        <f>8148.1+416.34+72.69</f>
        <v>8637.1299999999992</v>
      </c>
      <c r="K51" s="30">
        <f>D51-J51</f>
        <v>0</v>
      </c>
      <c r="L51" s="195"/>
      <c r="M51" s="70"/>
      <c r="N51" s="70"/>
      <c r="O51" s="76"/>
    </row>
    <row r="52" spans="1:15" s="37" customFormat="1" ht="39.75" customHeight="1" x14ac:dyDescent="0.25">
      <c r="A52" s="162"/>
      <c r="B52" s="158" t="s">
        <v>11</v>
      </c>
      <c r="C52" s="15"/>
      <c r="D52" s="15"/>
      <c r="E52" s="15"/>
      <c r="F52" s="100"/>
      <c r="G52" s="15"/>
      <c r="H52" s="100"/>
      <c r="I52" s="15"/>
      <c r="J52" s="15"/>
      <c r="K52" s="16"/>
      <c r="L52" s="195"/>
      <c r="M52" s="70"/>
      <c r="N52" s="70"/>
      <c r="O52" s="76"/>
    </row>
    <row r="53" spans="1:15" s="37" customFormat="1" ht="39.75" customHeight="1" x14ac:dyDescent="0.25">
      <c r="A53" s="162"/>
      <c r="B53" s="158" t="s">
        <v>13</v>
      </c>
      <c r="C53" s="15"/>
      <c r="D53" s="15"/>
      <c r="E53" s="15"/>
      <c r="F53" s="100"/>
      <c r="G53" s="15"/>
      <c r="H53" s="100"/>
      <c r="I53" s="15"/>
      <c r="J53" s="15"/>
      <c r="K53" s="16"/>
      <c r="L53" s="195"/>
      <c r="M53" s="70"/>
      <c r="N53" s="70"/>
      <c r="O53" s="76"/>
    </row>
    <row r="54" spans="1:15" s="37" customFormat="1" ht="39.75" customHeight="1" x14ac:dyDescent="0.25">
      <c r="A54" s="162"/>
      <c r="B54" s="158" t="s">
        <v>5</v>
      </c>
      <c r="C54" s="34"/>
      <c r="D54" s="34"/>
      <c r="E54" s="34"/>
      <c r="F54" s="108"/>
      <c r="G54" s="34"/>
      <c r="H54" s="108"/>
      <c r="I54" s="34"/>
      <c r="J54" s="34"/>
      <c r="K54" s="16">
        <f>D54-J54</f>
        <v>0</v>
      </c>
      <c r="L54" s="195"/>
      <c r="M54" s="70"/>
      <c r="N54" s="70"/>
      <c r="O54" s="76"/>
    </row>
    <row r="55" spans="1:15" s="40" customFormat="1" ht="230.25" customHeight="1" x14ac:dyDescent="0.25">
      <c r="A55" s="162" t="s">
        <v>17</v>
      </c>
      <c r="B55" s="156" t="s">
        <v>102</v>
      </c>
      <c r="C55" s="104">
        <f>C56+C57+C58+C59+C60</f>
        <v>3031</v>
      </c>
      <c r="D55" s="104">
        <f>D56+D57+D58+D59+D60</f>
        <v>3031</v>
      </c>
      <c r="E55" s="104">
        <f t="shared" ref="E55" si="24">E56+E57+E58+E59+E60</f>
        <v>2901.7</v>
      </c>
      <c r="F55" s="105">
        <f>E55/D55</f>
        <v>0.96</v>
      </c>
      <c r="G55" s="104">
        <f>G56+G57+G58+G59+G60</f>
        <v>2872.4</v>
      </c>
      <c r="H55" s="105">
        <f>G55/D55</f>
        <v>0.95</v>
      </c>
      <c r="I55" s="104"/>
      <c r="J55" s="104">
        <f>J56+J57+J58+J59+J60</f>
        <v>3008.4</v>
      </c>
      <c r="K55" s="15">
        <f>K56+K57+K58+K59+K60</f>
        <v>22.6</v>
      </c>
      <c r="L55" s="209" t="s">
        <v>88</v>
      </c>
      <c r="M55" s="70"/>
      <c r="N55" s="70"/>
      <c r="O55" s="76"/>
    </row>
    <row r="56" spans="1:15" s="37" customFormat="1" x14ac:dyDescent="0.25">
      <c r="A56" s="162"/>
      <c r="B56" s="168" t="s">
        <v>4</v>
      </c>
      <c r="C56" s="34">
        <v>0</v>
      </c>
      <c r="D56" s="34">
        <v>0</v>
      </c>
      <c r="E56" s="34">
        <v>0</v>
      </c>
      <c r="F56" s="106" t="e">
        <f t="shared" ref="F56:F58" si="25">E56/D56</f>
        <v>#DIV/0!</v>
      </c>
      <c r="G56" s="107">
        <v>0</v>
      </c>
      <c r="H56" s="106" t="e">
        <f>G56/D56</f>
        <v>#DIV/0!</v>
      </c>
      <c r="I56" s="107"/>
      <c r="J56" s="34">
        <v>0</v>
      </c>
      <c r="K56" s="62">
        <f>D56-J56</f>
        <v>0</v>
      </c>
      <c r="L56" s="209"/>
      <c r="M56" s="70"/>
      <c r="N56" s="70"/>
      <c r="O56" s="76"/>
    </row>
    <row r="57" spans="1:15" s="37" customFormat="1" x14ac:dyDescent="0.25">
      <c r="A57" s="162"/>
      <c r="B57" s="168" t="s">
        <v>63</v>
      </c>
      <c r="C57" s="34">
        <v>3031</v>
      </c>
      <c r="D57" s="34">
        <v>3031</v>
      </c>
      <c r="E57" s="34">
        <f>997+1904.697</f>
        <v>2901.7</v>
      </c>
      <c r="F57" s="103">
        <f t="shared" si="25"/>
        <v>0.96</v>
      </c>
      <c r="G57" s="34">
        <v>2872.4</v>
      </c>
      <c r="H57" s="103">
        <f t="shared" ref="H57:H58" si="26">G57/D57</f>
        <v>0.95</v>
      </c>
      <c r="I57" s="62"/>
      <c r="J57" s="34">
        <f>997+2011.4</f>
        <v>3008.4</v>
      </c>
      <c r="K57" s="80">
        <f>D57-J57</f>
        <v>22.6</v>
      </c>
      <c r="L57" s="209"/>
      <c r="M57" s="70"/>
      <c r="N57" s="70"/>
      <c r="O57" s="76"/>
    </row>
    <row r="58" spans="1:15" s="37" customFormat="1" x14ac:dyDescent="0.25">
      <c r="A58" s="162"/>
      <c r="B58" s="168" t="s">
        <v>11</v>
      </c>
      <c r="C58" s="34">
        <v>0</v>
      </c>
      <c r="D58" s="34">
        <v>0</v>
      </c>
      <c r="E58" s="34">
        <f>G58</f>
        <v>0</v>
      </c>
      <c r="F58" s="106" t="e">
        <f t="shared" si="25"/>
        <v>#DIV/0!</v>
      </c>
      <c r="G58" s="107">
        <v>0</v>
      </c>
      <c r="H58" s="106" t="e">
        <f t="shared" si="26"/>
        <v>#DIV/0!</v>
      </c>
      <c r="I58" s="107"/>
      <c r="J58" s="34">
        <v>0</v>
      </c>
      <c r="K58" s="80">
        <f>D58-J58</f>
        <v>0</v>
      </c>
      <c r="L58" s="209"/>
      <c r="M58" s="70"/>
      <c r="N58" s="70"/>
      <c r="O58" s="76"/>
    </row>
    <row r="59" spans="1:15" s="37" customFormat="1" x14ac:dyDescent="0.25">
      <c r="A59" s="162"/>
      <c r="B59" s="168" t="s">
        <v>13</v>
      </c>
      <c r="C59" s="34"/>
      <c r="D59" s="34"/>
      <c r="E59" s="34"/>
      <c r="F59" s="108"/>
      <c r="G59" s="34"/>
      <c r="H59" s="108"/>
      <c r="I59" s="34"/>
      <c r="J59" s="34"/>
      <c r="K59" s="34"/>
      <c r="L59" s="209"/>
      <c r="M59" s="70"/>
      <c r="N59" s="70"/>
      <c r="O59" s="76"/>
    </row>
    <row r="60" spans="1:15" s="37" customFormat="1" x14ac:dyDescent="0.25">
      <c r="A60" s="162"/>
      <c r="B60" s="158" t="s">
        <v>5</v>
      </c>
      <c r="C60" s="34"/>
      <c r="D60" s="34"/>
      <c r="E60" s="34"/>
      <c r="F60" s="108"/>
      <c r="G60" s="34"/>
      <c r="H60" s="108"/>
      <c r="I60" s="34"/>
      <c r="J60" s="34"/>
      <c r="K60" s="34"/>
      <c r="L60" s="209"/>
      <c r="M60" s="70"/>
      <c r="N60" s="70"/>
      <c r="O60" s="76"/>
    </row>
    <row r="61" spans="1:15" s="37" customFormat="1" ht="60.75" outlineLevel="1" x14ac:dyDescent="0.25">
      <c r="A61" s="162" t="s">
        <v>18</v>
      </c>
      <c r="B61" s="157" t="s">
        <v>73</v>
      </c>
      <c r="C61" s="132"/>
      <c r="D61" s="132"/>
      <c r="E61" s="134"/>
      <c r="F61" s="133"/>
      <c r="G61" s="132"/>
      <c r="H61" s="133"/>
      <c r="I61" s="132"/>
      <c r="J61" s="133"/>
      <c r="K61" s="18"/>
      <c r="L61" s="85" t="s">
        <v>40</v>
      </c>
      <c r="M61" s="70"/>
      <c r="N61" s="70"/>
      <c r="O61" s="76"/>
    </row>
    <row r="62" spans="1:15" s="41" customFormat="1" ht="96.75" customHeight="1" x14ac:dyDescent="0.25">
      <c r="A62" s="162" t="s">
        <v>19</v>
      </c>
      <c r="B62" s="157" t="s">
        <v>74</v>
      </c>
      <c r="C62" s="132"/>
      <c r="D62" s="132"/>
      <c r="E62" s="134"/>
      <c r="F62" s="133"/>
      <c r="G62" s="132"/>
      <c r="H62" s="133"/>
      <c r="I62" s="132"/>
      <c r="J62" s="133"/>
      <c r="K62" s="18"/>
      <c r="L62" s="85" t="s">
        <v>40</v>
      </c>
      <c r="M62" s="70"/>
      <c r="N62" s="70"/>
      <c r="O62" s="76"/>
    </row>
    <row r="63" spans="1:15" s="42" customFormat="1" ht="100.5" customHeight="1" x14ac:dyDescent="0.25">
      <c r="A63" s="163" t="s">
        <v>20</v>
      </c>
      <c r="B63" s="169" t="s">
        <v>111</v>
      </c>
      <c r="C63" s="135">
        <f>SUM(C64:C67)</f>
        <v>378089.92</v>
      </c>
      <c r="D63" s="135">
        <f>SUM(D64:D67)</f>
        <v>602809.03</v>
      </c>
      <c r="E63" s="135">
        <f>SUM(E64:E67)</f>
        <v>239580.55</v>
      </c>
      <c r="F63" s="23">
        <f>E63/D63</f>
        <v>0.4</v>
      </c>
      <c r="G63" s="135">
        <f t="shared" ref="G63" si="27">SUM(G64:G68)</f>
        <v>224761.67</v>
      </c>
      <c r="H63" s="105">
        <f>G63/D63</f>
        <v>0.37</v>
      </c>
      <c r="I63" s="135"/>
      <c r="J63" s="135">
        <f>SUM(J64:J67)</f>
        <v>602809.03</v>
      </c>
      <c r="K63" s="97">
        <f>SUM(K64:K68)</f>
        <v>0</v>
      </c>
      <c r="L63" s="207"/>
      <c r="M63" s="70"/>
      <c r="N63" s="70"/>
      <c r="O63" s="76"/>
    </row>
    <row r="64" spans="1:15" s="43" customFormat="1" ht="30.75" customHeight="1" x14ac:dyDescent="0.25">
      <c r="A64" s="162"/>
      <c r="B64" s="158" t="s">
        <v>4</v>
      </c>
      <c r="C64" s="34">
        <f t="shared" ref="C64:E68" si="28">C70+C100</f>
        <v>20743.41</v>
      </c>
      <c r="D64" s="34">
        <f t="shared" si="28"/>
        <v>20743.41</v>
      </c>
      <c r="E64" s="34">
        <f t="shared" si="28"/>
        <v>18480.189999999999</v>
      </c>
      <c r="F64" s="136">
        <f t="shared" ref="F64:F66" si="29">E64/D64</f>
        <v>0.89100000000000001</v>
      </c>
      <c r="G64" s="34">
        <f>G70+G100</f>
        <v>5078.51</v>
      </c>
      <c r="H64" s="136">
        <f t="shared" ref="H64:H66" si="30">G64/D64</f>
        <v>0.245</v>
      </c>
      <c r="I64" s="34"/>
      <c r="J64" s="34">
        <f>J70+J100</f>
        <v>20743.41</v>
      </c>
      <c r="K64" s="17">
        <f>K70+K100</f>
        <v>0</v>
      </c>
      <c r="L64" s="212"/>
      <c r="M64" s="70"/>
      <c r="N64" s="70"/>
      <c r="O64" s="76"/>
    </row>
    <row r="65" spans="1:15" s="43" customFormat="1" ht="30.75" customHeight="1" x14ac:dyDescent="0.25">
      <c r="A65" s="162"/>
      <c r="B65" s="158" t="s">
        <v>41</v>
      </c>
      <c r="C65" s="34">
        <f t="shared" si="28"/>
        <v>306763.12</v>
      </c>
      <c r="D65" s="34">
        <f t="shared" si="28"/>
        <v>506763.12</v>
      </c>
      <c r="E65" s="34">
        <f t="shared" si="28"/>
        <v>197037.12</v>
      </c>
      <c r="F65" s="136">
        <f t="shared" si="29"/>
        <v>0.38900000000000001</v>
      </c>
      <c r="G65" s="34">
        <f>G71+G101</f>
        <v>195619.92</v>
      </c>
      <c r="H65" s="136">
        <f t="shared" si="30"/>
        <v>0.38600000000000001</v>
      </c>
      <c r="I65" s="34"/>
      <c r="J65" s="34">
        <f>J71+J101</f>
        <v>506763.12</v>
      </c>
      <c r="K65" s="17">
        <f>D65-J65</f>
        <v>0</v>
      </c>
      <c r="L65" s="212"/>
      <c r="M65" s="70"/>
      <c r="N65" s="70"/>
      <c r="O65" s="76"/>
    </row>
    <row r="66" spans="1:15" s="43" customFormat="1" ht="30.75" customHeight="1" x14ac:dyDescent="0.25">
      <c r="A66" s="162"/>
      <c r="B66" s="158" t="s">
        <v>11</v>
      </c>
      <c r="C66" s="34">
        <f t="shared" si="28"/>
        <v>50583.39</v>
      </c>
      <c r="D66" s="34">
        <f t="shared" si="28"/>
        <v>75302.5</v>
      </c>
      <c r="E66" s="34">
        <f t="shared" si="28"/>
        <v>24063.24</v>
      </c>
      <c r="F66" s="136">
        <f t="shared" si="29"/>
        <v>0.32</v>
      </c>
      <c r="G66" s="35">
        <f>G72+G102</f>
        <v>24063.24</v>
      </c>
      <c r="H66" s="136">
        <f t="shared" si="30"/>
        <v>0.32</v>
      </c>
      <c r="I66" s="34"/>
      <c r="J66" s="34">
        <f>J72+J102</f>
        <v>75302.5</v>
      </c>
      <c r="K66" s="17">
        <f>K72+K102</f>
        <v>0</v>
      </c>
      <c r="L66" s="212"/>
      <c r="M66" s="70"/>
      <c r="N66" s="70"/>
      <c r="O66" s="76"/>
    </row>
    <row r="67" spans="1:15" s="43" customFormat="1" ht="30.75" customHeight="1" x14ac:dyDescent="0.25">
      <c r="A67" s="166"/>
      <c r="B67" s="161" t="s">
        <v>13</v>
      </c>
      <c r="C67" s="35">
        <f t="shared" si="28"/>
        <v>0</v>
      </c>
      <c r="D67" s="35">
        <f t="shared" si="28"/>
        <v>0</v>
      </c>
      <c r="E67" s="35">
        <f t="shared" si="28"/>
        <v>0</v>
      </c>
      <c r="F67" s="137">
        <v>0</v>
      </c>
      <c r="G67" s="35">
        <f>G82+G103</f>
        <v>0</v>
      </c>
      <c r="H67" s="137">
        <v>0</v>
      </c>
      <c r="I67" s="35"/>
      <c r="J67" s="35">
        <f>J73+J103</f>
        <v>0</v>
      </c>
      <c r="K67" s="24">
        <f>K73+K103</f>
        <v>0</v>
      </c>
      <c r="L67" s="212"/>
      <c r="M67" s="70"/>
      <c r="N67" s="70"/>
      <c r="O67" s="76"/>
    </row>
    <row r="68" spans="1:15" s="43" customFormat="1" ht="30.75" customHeight="1" collapsed="1" x14ac:dyDescent="0.25">
      <c r="A68" s="166"/>
      <c r="B68" s="161" t="s">
        <v>5</v>
      </c>
      <c r="C68" s="35">
        <f t="shared" si="28"/>
        <v>0</v>
      </c>
      <c r="D68" s="35">
        <f t="shared" si="28"/>
        <v>0</v>
      </c>
      <c r="E68" s="35">
        <f t="shared" si="28"/>
        <v>0</v>
      </c>
      <c r="F68" s="137"/>
      <c r="G68" s="35"/>
      <c r="H68" s="137"/>
      <c r="I68" s="35"/>
      <c r="J68" s="35">
        <f>J74+J104</f>
        <v>0</v>
      </c>
      <c r="K68" s="50"/>
      <c r="L68" s="208"/>
      <c r="M68" s="70"/>
      <c r="N68" s="70"/>
      <c r="O68" s="76"/>
    </row>
    <row r="69" spans="1:15" s="42" customFormat="1" ht="59.25" customHeight="1" x14ac:dyDescent="0.25">
      <c r="A69" s="170" t="s">
        <v>49</v>
      </c>
      <c r="B69" s="171" t="s">
        <v>58</v>
      </c>
      <c r="C69" s="59">
        <f>SUM(C70:C74)</f>
        <v>349514.14</v>
      </c>
      <c r="D69" s="59">
        <f>SUM(D70:D74)</f>
        <v>574233.25</v>
      </c>
      <c r="E69" s="59">
        <f>SUM(E70:E74)</f>
        <v>218756.74</v>
      </c>
      <c r="F69" s="75">
        <f>E69/D69</f>
        <v>0.38</v>
      </c>
      <c r="G69" s="145">
        <f>SUM(G70:G74)</f>
        <v>218756.74</v>
      </c>
      <c r="H69" s="60">
        <f>G69/D69</f>
        <v>0.38100000000000001</v>
      </c>
      <c r="I69" s="59"/>
      <c r="J69" s="59">
        <f>SUM(J70:J74)</f>
        <v>574233.25</v>
      </c>
      <c r="K69" s="59">
        <f>SUM(K71:K74)</f>
        <v>0</v>
      </c>
      <c r="L69" s="268"/>
      <c r="M69" s="70"/>
      <c r="N69" s="72"/>
      <c r="O69" s="76"/>
    </row>
    <row r="70" spans="1:15" s="43" customFormat="1" x14ac:dyDescent="0.25">
      <c r="A70" s="172"/>
      <c r="B70" s="161" t="s">
        <v>4</v>
      </c>
      <c r="C70" s="24">
        <f>C88+C82</f>
        <v>0</v>
      </c>
      <c r="D70" s="24">
        <f t="shared" ref="D70:E70" si="31">D88+D82</f>
        <v>0</v>
      </c>
      <c r="E70" s="24">
        <f t="shared" si="31"/>
        <v>0</v>
      </c>
      <c r="F70" s="25"/>
      <c r="G70" s="35"/>
      <c r="H70" s="24"/>
      <c r="I70" s="24"/>
      <c r="J70" s="24">
        <f t="shared" ref="J70" si="32">J88+J82</f>
        <v>0</v>
      </c>
      <c r="K70" s="24">
        <f>D70-J70</f>
        <v>0</v>
      </c>
      <c r="L70" s="269"/>
      <c r="M70" s="70"/>
      <c r="N70" s="70"/>
      <c r="O70" s="76"/>
    </row>
    <row r="71" spans="1:15" s="43" customFormat="1" x14ac:dyDescent="0.25">
      <c r="A71" s="172"/>
      <c r="B71" s="161" t="s">
        <v>62</v>
      </c>
      <c r="C71" s="24">
        <f t="shared" ref="C71:E72" si="33">C77+C83+C89</f>
        <v>299299.40000000002</v>
      </c>
      <c r="D71" s="24">
        <f t="shared" si="33"/>
        <v>499299.4</v>
      </c>
      <c r="E71" s="24">
        <f t="shared" si="33"/>
        <v>194693.5</v>
      </c>
      <c r="F71" s="25">
        <f>E71/D71</f>
        <v>0.39</v>
      </c>
      <c r="G71" s="35">
        <f>G77+G83+G89</f>
        <v>194693.5</v>
      </c>
      <c r="H71" s="25">
        <f>G71/D71</f>
        <v>0.39</v>
      </c>
      <c r="I71" s="24"/>
      <c r="J71" s="24">
        <f>J77+J83+J89</f>
        <v>499299.4</v>
      </c>
      <c r="K71" s="24">
        <f>D71-J71</f>
        <v>0</v>
      </c>
      <c r="L71" s="269"/>
      <c r="M71" s="70"/>
      <c r="N71" s="70"/>
      <c r="O71" s="76"/>
    </row>
    <row r="72" spans="1:15" s="43" customFormat="1" x14ac:dyDescent="0.25">
      <c r="A72" s="172"/>
      <c r="B72" s="161" t="s">
        <v>11</v>
      </c>
      <c r="C72" s="24">
        <f t="shared" si="33"/>
        <v>50214.74</v>
      </c>
      <c r="D72" s="24">
        <f t="shared" si="33"/>
        <v>74933.850000000006</v>
      </c>
      <c r="E72" s="24">
        <f t="shared" si="33"/>
        <v>24063.24</v>
      </c>
      <c r="F72" s="25">
        <f>E72/D72</f>
        <v>0.32</v>
      </c>
      <c r="G72" s="35">
        <f>G78+G84+G90</f>
        <v>24063.24</v>
      </c>
      <c r="H72" s="25">
        <f>G72/D72</f>
        <v>0.32</v>
      </c>
      <c r="I72" s="24"/>
      <c r="J72" s="24">
        <f>J78+J84+J90</f>
        <v>74933.850000000006</v>
      </c>
      <c r="K72" s="24">
        <f>D72-J72</f>
        <v>0</v>
      </c>
      <c r="L72" s="269"/>
      <c r="M72" s="70"/>
      <c r="N72" s="70"/>
      <c r="O72" s="76"/>
    </row>
    <row r="73" spans="1:15" s="43" customFormat="1" x14ac:dyDescent="0.25">
      <c r="A73" s="172"/>
      <c r="B73" s="161" t="s">
        <v>13</v>
      </c>
      <c r="C73" s="24"/>
      <c r="D73" s="24"/>
      <c r="E73" s="24"/>
      <c r="F73" s="25">
        <v>0</v>
      </c>
      <c r="G73" s="35">
        <f>G91+G85</f>
        <v>0</v>
      </c>
      <c r="H73" s="25">
        <v>0</v>
      </c>
      <c r="I73" s="24"/>
      <c r="J73" s="24">
        <f>J91+J85</f>
        <v>0</v>
      </c>
      <c r="K73" s="24">
        <v>0</v>
      </c>
      <c r="L73" s="269"/>
      <c r="M73" s="70"/>
      <c r="N73" s="70"/>
      <c r="O73" s="76"/>
    </row>
    <row r="74" spans="1:15" s="43" customFormat="1" x14ac:dyDescent="0.25">
      <c r="A74" s="172"/>
      <c r="B74" s="161" t="s">
        <v>5</v>
      </c>
      <c r="C74" s="24">
        <f>C86+C92</f>
        <v>0</v>
      </c>
      <c r="D74" s="24">
        <f t="shared" ref="D74:K74" si="34">D86+D92</f>
        <v>0</v>
      </c>
      <c r="E74" s="24">
        <f t="shared" si="34"/>
        <v>0</v>
      </c>
      <c r="F74" s="24"/>
      <c r="G74" s="35">
        <f t="shared" si="34"/>
        <v>0</v>
      </c>
      <c r="H74" s="24"/>
      <c r="I74" s="24"/>
      <c r="J74" s="24">
        <f t="shared" si="34"/>
        <v>0</v>
      </c>
      <c r="K74" s="24">
        <f t="shared" si="34"/>
        <v>0</v>
      </c>
      <c r="L74" s="270"/>
      <c r="M74" s="70"/>
      <c r="N74" s="70"/>
      <c r="O74" s="76"/>
    </row>
    <row r="75" spans="1:15" s="32" customFormat="1" ht="60.75" x14ac:dyDescent="0.25">
      <c r="A75" s="173" t="s">
        <v>50</v>
      </c>
      <c r="B75" s="174" t="s">
        <v>91</v>
      </c>
      <c r="C75" s="57">
        <f>SUM(C76:C80)</f>
        <v>0</v>
      </c>
      <c r="D75" s="57">
        <f>SUM(D76:D80)</f>
        <v>222067.25</v>
      </c>
      <c r="E75" s="57">
        <v>0</v>
      </c>
      <c r="F75" s="61">
        <f>E75/D75</f>
        <v>0</v>
      </c>
      <c r="G75" s="144">
        <f>SUM(G76:G80)</f>
        <v>0</v>
      </c>
      <c r="H75" s="61">
        <v>0</v>
      </c>
      <c r="I75" s="57"/>
      <c r="J75" s="57">
        <f>SUM(J76:J80)</f>
        <v>222067.25</v>
      </c>
      <c r="K75" s="59">
        <f>K76+K77+K78+K79+K80</f>
        <v>0</v>
      </c>
      <c r="L75" s="150" t="s">
        <v>112</v>
      </c>
      <c r="M75" s="70"/>
      <c r="N75" s="73"/>
      <c r="O75" s="76"/>
    </row>
    <row r="76" spans="1:15" s="33" customFormat="1" x14ac:dyDescent="0.25">
      <c r="A76" s="173"/>
      <c r="B76" s="161" t="s">
        <v>4</v>
      </c>
      <c r="C76" s="24"/>
      <c r="D76" s="148"/>
      <c r="E76" s="24"/>
      <c r="F76" s="25"/>
      <c r="G76" s="35"/>
      <c r="H76" s="25">
        <v>0</v>
      </c>
      <c r="I76" s="24"/>
      <c r="J76" s="24"/>
      <c r="K76" s="24">
        <f>D76-J76</f>
        <v>0</v>
      </c>
      <c r="L76" s="151"/>
      <c r="M76" s="70"/>
      <c r="N76" s="74"/>
      <c r="O76" s="76"/>
    </row>
    <row r="77" spans="1:15" s="33" customFormat="1" x14ac:dyDescent="0.25">
      <c r="A77" s="173"/>
      <c r="B77" s="161" t="s">
        <v>62</v>
      </c>
      <c r="C77" s="24">
        <v>0</v>
      </c>
      <c r="D77" s="24">
        <v>197639.85</v>
      </c>
      <c r="E77" s="24">
        <v>0</v>
      </c>
      <c r="F77" s="25">
        <f>E77/D77</f>
        <v>0</v>
      </c>
      <c r="G77" s="35">
        <v>0</v>
      </c>
      <c r="H77" s="25">
        <v>0</v>
      </c>
      <c r="I77" s="24"/>
      <c r="J77" s="24">
        <v>197639.85</v>
      </c>
      <c r="K77" s="24">
        <f>D77-J77</f>
        <v>0</v>
      </c>
      <c r="L77" s="151"/>
      <c r="M77" s="70"/>
      <c r="N77" s="74"/>
      <c r="O77" s="76"/>
    </row>
    <row r="78" spans="1:15" s="33" customFormat="1" x14ac:dyDescent="0.25">
      <c r="A78" s="173"/>
      <c r="B78" s="161" t="s">
        <v>43</v>
      </c>
      <c r="C78" s="24">
        <v>0</v>
      </c>
      <c r="D78" s="24">
        <v>24427.4</v>
      </c>
      <c r="E78" s="24">
        <v>0</v>
      </c>
      <c r="F78" s="25">
        <f>E78/D78</f>
        <v>0</v>
      </c>
      <c r="G78" s="35">
        <v>0</v>
      </c>
      <c r="H78" s="25"/>
      <c r="I78" s="24"/>
      <c r="J78" s="24">
        <v>24427.4</v>
      </c>
      <c r="K78" s="24">
        <f>D78-J78</f>
        <v>0</v>
      </c>
      <c r="L78" s="151"/>
      <c r="M78" s="70"/>
      <c r="N78" s="74"/>
      <c r="O78" s="76"/>
    </row>
    <row r="79" spans="1:15" s="33" customFormat="1" x14ac:dyDescent="0.25">
      <c r="A79" s="173"/>
      <c r="B79" s="161" t="s">
        <v>13</v>
      </c>
      <c r="C79" s="24"/>
      <c r="D79" s="24"/>
      <c r="E79" s="24"/>
      <c r="F79" s="25"/>
      <c r="G79" s="35"/>
      <c r="H79" s="25"/>
      <c r="I79" s="24"/>
      <c r="J79" s="24"/>
      <c r="K79" s="24"/>
      <c r="L79" s="151"/>
      <c r="M79" s="70"/>
      <c r="N79" s="74"/>
      <c r="O79" s="76"/>
    </row>
    <row r="80" spans="1:15" s="33" customFormat="1" x14ac:dyDescent="0.25">
      <c r="A80" s="173"/>
      <c r="B80" s="161" t="s">
        <v>5</v>
      </c>
      <c r="C80" s="24"/>
      <c r="D80" s="148"/>
      <c r="E80" s="24"/>
      <c r="F80" s="25"/>
      <c r="G80" s="35"/>
      <c r="H80" s="25"/>
      <c r="I80" s="24"/>
      <c r="J80" s="24"/>
      <c r="K80" s="24"/>
      <c r="L80" s="151"/>
      <c r="M80" s="70"/>
      <c r="N80" s="74"/>
      <c r="O80" s="76"/>
    </row>
    <row r="81" spans="1:15" s="32" customFormat="1" x14ac:dyDescent="0.25">
      <c r="A81" s="173" t="s">
        <v>51</v>
      </c>
      <c r="B81" s="174" t="s">
        <v>42</v>
      </c>
      <c r="C81" s="57">
        <f>SUM(C82:C86)</f>
        <v>218756.74</v>
      </c>
      <c r="D81" s="57">
        <f>SUM(D82:D86)</f>
        <v>221408.6</v>
      </c>
      <c r="E81" s="57">
        <f>SUM(E82:E86)</f>
        <v>218756.74</v>
      </c>
      <c r="F81" s="61">
        <f>E81/D81</f>
        <v>0.99</v>
      </c>
      <c r="G81" s="144">
        <f>SUM(G82:G86)</f>
        <v>218756.74</v>
      </c>
      <c r="H81" s="61">
        <f>G81/D81</f>
        <v>0.99</v>
      </c>
      <c r="I81" s="57"/>
      <c r="J81" s="57">
        <f>SUM(J82:J86)</f>
        <v>221408.6</v>
      </c>
      <c r="K81" s="59">
        <f>K82+K83+K84+K85+K86</f>
        <v>0</v>
      </c>
      <c r="L81" s="265" t="s">
        <v>82</v>
      </c>
      <c r="M81" s="70"/>
      <c r="N81" s="73"/>
      <c r="O81" s="76"/>
    </row>
    <row r="82" spans="1:15" s="33" customFormat="1" x14ac:dyDescent="0.25">
      <c r="A82" s="173"/>
      <c r="B82" s="161" t="s">
        <v>4</v>
      </c>
      <c r="C82" s="24"/>
      <c r="D82" s="98"/>
      <c r="E82" s="24"/>
      <c r="F82" s="25"/>
      <c r="G82" s="35"/>
      <c r="H82" s="25"/>
      <c r="I82" s="24"/>
      <c r="J82" s="24"/>
      <c r="K82" s="24">
        <f>D82-J82</f>
        <v>0</v>
      </c>
      <c r="L82" s="266"/>
      <c r="M82" s="70"/>
      <c r="N82" s="74"/>
      <c r="O82" s="76"/>
    </row>
    <row r="83" spans="1:15" s="33" customFormat="1" x14ac:dyDescent="0.25">
      <c r="A83" s="173"/>
      <c r="B83" s="161" t="s">
        <v>62</v>
      </c>
      <c r="C83" s="24">
        <v>194693.5</v>
      </c>
      <c r="D83" s="24">
        <v>197053.65</v>
      </c>
      <c r="E83" s="24">
        <v>194693.5</v>
      </c>
      <c r="F83" s="25">
        <f>E83/D83</f>
        <v>0.99</v>
      </c>
      <c r="G83" s="35">
        <v>194693.5</v>
      </c>
      <c r="H83" s="25">
        <f>G83/D83</f>
        <v>0.99</v>
      </c>
      <c r="I83" s="24"/>
      <c r="J83" s="24">
        <v>197053.65</v>
      </c>
      <c r="K83" s="24">
        <f>D83-J83</f>
        <v>0</v>
      </c>
      <c r="L83" s="266"/>
      <c r="M83" s="70"/>
      <c r="N83" s="74"/>
      <c r="O83" s="76"/>
    </row>
    <row r="84" spans="1:15" s="33" customFormat="1" x14ac:dyDescent="0.25">
      <c r="A84" s="173"/>
      <c r="B84" s="161" t="s">
        <v>43</v>
      </c>
      <c r="C84" s="24">
        <v>24063.24</v>
      </c>
      <c r="D84" s="24">
        <v>24354.95</v>
      </c>
      <c r="E84" s="24">
        <v>24063.24</v>
      </c>
      <c r="F84" s="25">
        <f>E84/D84</f>
        <v>0.99</v>
      </c>
      <c r="G84" s="35">
        <v>24063.24</v>
      </c>
      <c r="H84" s="25">
        <f>G84/D84</f>
        <v>0.99</v>
      </c>
      <c r="I84" s="24"/>
      <c r="J84" s="24">
        <v>24354.95</v>
      </c>
      <c r="K84" s="24">
        <f>D84-J84</f>
        <v>0</v>
      </c>
      <c r="L84" s="266"/>
      <c r="M84" s="70"/>
      <c r="N84" s="74"/>
      <c r="O84" s="76"/>
    </row>
    <row r="85" spans="1:15" s="33" customFormat="1" x14ac:dyDescent="0.25">
      <c r="A85" s="173"/>
      <c r="B85" s="161" t="s">
        <v>13</v>
      </c>
      <c r="C85" s="24"/>
      <c r="D85" s="24"/>
      <c r="E85" s="24"/>
      <c r="F85" s="25"/>
      <c r="G85" s="35"/>
      <c r="H85" s="25"/>
      <c r="I85" s="24"/>
      <c r="J85" s="24"/>
      <c r="K85" s="24"/>
      <c r="L85" s="266"/>
      <c r="M85" s="70"/>
      <c r="N85" s="74"/>
      <c r="O85" s="76"/>
    </row>
    <row r="86" spans="1:15" s="33" customFormat="1" x14ac:dyDescent="0.25">
      <c r="A86" s="173"/>
      <c r="B86" s="161" t="s">
        <v>5</v>
      </c>
      <c r="C86" s="24"/>
      <c r="D86" s="98"/>
      <c r="E86" s="24"/>
      <c r="F86" s="25"/>
      <c r="G86" s="35"/>
      <c r="H86" s="25"/>
      <c r="I86" s="24"/>
      <c r="J86" s="24"/>
      <c r="K86" s="24"/>
      <c r="L86" s="267"/>
      <c r="M86" s="70"/>
      <c r="N86" s="74"/>
      <c r="O86" s="76"/>
    </row>
    <row r="87" spans="1:15" s="42" customFormat="1" ht="60.75" x14ac:dyDescent="0.25">
      <c r="A87" s="173" t="s">
        <v>89</v>
      </c>
      <c r="B87" s="174" t="s">
        <v>44</v>
      </c>
      <c r="C87" s="57">
        <f>SUM(C88:C92)</f>
        <v>130757.4</v>
      </c>
      <c r="D87" s="57">
        <f>SUM(D88:D92)</f>
        <v>130757.4</v>
      </c>
      <c r="E87" s="57">
        <f>SUM(E88:E92)</f>
        <v>0</v>
      </c>
      <c r="F87" s="61">
        <f>E87/D87</f>
        <v>0</v>
      </c>
      <c r="G87" s="144">
        <f>SUM(G88:G92)</f>
        <v>0</v>
      </c>
      <c r="H87" s="61">
        <f>G87/D87</f>
        <v>0</v>
      </c>
      <c r="I87" s="57"/>
      <c r="J87" s="57">
        <f>SUM(J88:J92)</f>
        <v>130757.4</v>
      </c>
      <c r="K87" s="59">
        <f>K88+K89+K90+K91+K92</f>
        <v>0</v>
      </c>
      <c r="L87" s="262"/>
      <c r="M87" s="70"/>
      <c r="N87" s="72"/>
      <c r="O87" s="76"/>
    </row>
    <row r="88" spans="1:15" s="43" customFormat="1" ht="30.75" customHeight="1" x14ac:dyDescent="0.25">
      <c r="A88" s="173"/>
      <c r="B88" s="161" t="s">
        <v>4</v>
      </c>
      <c r="C88" s="24">
        <f>C94</f>
        <v>0</v>
      </c>
      <c r="D88" s="24">
        <f>D94</f>
        <v>0</v>
      </c>
      <c r="E88" s="24">
        <f>E94</f>
        <v>0</v>
      </c>
      <c r="F88" s="25"/>
      <c r="G88" s="35"/>
      <c r="H88" s="25"/>
      <c r="I88" s="24"/>
      <c r="J88" s="24"/>
      <c r="K88" s="24">
        <f>D88-J88</f>
        <v>0</v>
      </c>
      <c r="L88" s="263"/>
      <c r="M88" s="70"/>
      <c r="N88" s="70"/>
      <c r="O88" s="76"/>
    </row>
    <row r="89" spans="1:15" s="43" customFormat="1" ht="30.75" customHeight="1" x14ac:dyDescent="0.25">
      <c r="A89" s="173"/>
      <c r="B89" s="161" t="s">
        <v>62</v>
      </c>
      <c r="C89" s="24">
        <f t="shared" ref="C89:D92" si="35">C95</f>
        <v>104605.9</v>
      </c>
      <c r="D89" s="24">
        <f t="shared" si="35"/>
        <v>104605.9</v>
      </c>
      <c r="E89" s="24">
        <f xml:space="preserve"> E95</f>
        <v>0</v>
      </c>
      <c r="F89" s="50">
        <f>E89/D89</f>
        <v>0</v>
      </c>
      <c r="G89" s="35">
        <f>E89</f>
        <v>0</v>
      </c>
      <c r="H89" s="50">
        <f>G89/D89</f>
        <v>0</v>
      </c>
      <c r="I89" s="24"/>
      <c r="J89" s="24">
        <f t="shared" ref="J89:J91" si="36">J95</f>
        <v>104605.9</v>
      </c>
      <c r="K89" s="24">
        <f>D89-J89</f>
        <v>0</v>
      </c>
      <c r="L89" s="263"/>
      <c r="M89" s="70"/>
      <c r="N89" s="70"/>
      <c r="O89" s="76"/>
    </row>
    <row r="90" spans="1:15" s="43" customFormat="1" ht="30.75" customHeight="1" x14ac:dyDescent="0.25">
      <c r="A90" s="173"/>
      <c r="B90" s="161" t="s">
        <v>43</v>
      </c>
      <c r="C90" s="24">
        <f t="shared" si="35"/>
        <v>26151.5</v>
      </c>
      <c r="D90" s="24">
        <f t="shared" si="35"/>
        <v>26151.5</v>
      </c>
      <c r="E90" s="24">
        <f>E96</f>
        <v>0</v>
      </c>
      <c r="F90" s="25">
        <f>E90/D90</f>
        <v>0</v>
      </c>
      <c r="G90" s="35">
        <f>G96</f>
        <v>0</v>
      </c>
      <c r="H90" s="25">
        <f>G90/D90</f>
        <v>0</v>
      </c>
      <c r="I90" s="24"/>
      <c r="J90" s="24">
        <f t="shared" si="36"/>
        <v>26151.5</v>
      </c>
      <c r="K90" s="24">
        <f>D90-J90</f>
        <v>0</v>
      </c>
      <c r="L90" s="263"/>
      <c r="M90" s="70"/>
      <c r="N90" s="70"/>
      <c r="O90" s="76"/>
    </row>
    <row r="91" spans="1:15" s="43" customFormat="1" ht="30.75" customHeight="1" x14ac:dyDescent="0.25">
      <c r="A91" s="173"/>
      <c r="B91" s="161" t="s">
        <v>13</v>
      </c>
      <c r="C91" s="24">
        <f t="shared" si="35"/>
        <v>0</v>
      </c>
      <c r="D91" s="24">
        <f t="shared" si="35"/>
        <v>0</v>
      </c>
      <c r="E91" s="24">
        <f>E97</f>
        <v>0</v>
      </c>
      <c r="F91" s="25"/>
      <c r="G91" s="35">
        <f>G97</f>
        <v>0</v>
      </c>
      <c r="H91" s="25"/>
      <c r="I91" s="24"/>
      <c r="J91" s="24">
        <f t="shared" si="36"/>
        <v>0</v>
      </c>
      <c r="K91" s="24">
        <f>D91-J91</f>
        <v>0</v>
      </c>
      <c r="L91" s="263"/>
      <c r="M91" s="70"/>
      <c r="N91" s="70"/>
      <c r="O91" s="76"/>
    </row>
    <row r="92" spans="1:15" s="43" customFormat="1" ht="30.75" customHeight="1" x14ac:dyDescent="0.25">
      <c r="A92" s="173"/>
      <c r="B92" s="161" t="s">
        <v>5</v>
      </c>
      <c r="C92" s="24">
        <f t="shared" si="35"/>
        <v>0</v>
      </c>
      <c r="D92" s="24">
        <f t="shared" si="35"/>
        <v>0</v>
      </c>
      <c r="E92" s="24">
        <f>E98</f>
        <v>0</v>
      </c>
      <c r="F92" s="25"/>
      <c r="G92" s="35"/>
      <c r="H92" s="25"/>
      <c r="I92" s="24"/>
      <c r="J92" s="24"/>
      <c r="K92" s="24"/>
      <c r="L92" s="264"/>
      <c r="M92" s="70"/>
      <c r="N92" s="70"/>
      <c r="O92" s="76"/>
    </row>
    <row r="93" spans="1:15" s="44" customFormat="1" ht="52.5" customHeight="1" x14ac:dyDescent="0.25">
      <c r="A93" s="170" t="s">
        <v>90</v>
      </c>
      <c r="B93" s="171" t="s">
        <v>70</v>
      </c>
      <c r="C93" s="59">
        <f>SUM(C94:C98)</f>
        <v>130757.4</v>
      </c>
      <c r="D93" s="59">
        <f>SUM(D94:D98)</f>
        <v>130757.4</v>
      </c>
      <c r="E93" s="59">
        <f>SUM(E94:E98)</f>
        <v>0</v>
      </c>
      <c r="F93" s="75">
        <f>E93/D93</f>
        <v>0</v>
      </c>
      <c r="G93" s="145">
        <f>SUM(G94:G98)</f>
        <v>0</v>
      </c>
      <c r="H93" s="75">
        <f>G93/D93</f>
        <v>0</v>
      </c>
      <c r="I93" s="59">
        <v>0</v>
      </c>
      <c r="J93" s="59">
        <f>SUM(J94:J98)</f>
        <v>130757.4</v>
      </c>
      <c r="K93" s="59">
        <f>K94+K95+K96+K97+K98</f>
        <v>0</v>
      </c>
      <c r="L93" s="187" t="s">
        <v>120</v>
      </c>
      <c r="M93" s="70"/>
      <c r="N93" s="72"/>
      <c r="O93" s="76"/>
    </row>
    <row r="94" spans="1:15" s="43" customFormat="1" ht="52.5" customHeight="1" x14ac:dyDescent="0.25">
      <c r="A94" s="173"/>
      <c r="B94" s="161" t="s">
        <v>4</v>
      </c>
      <c r="C94" s="24"/>
      <c r="D94" s="98"/>
      <c r="E94" s="24"/>
      <c r="F94" s="25"/>
      <c r="G94" s="35"/>
      <c r="H94" s="25"/>
      <c r="I94" s="24"/>
      <c r="J94" s="24"/>
      <c r="K94" s="24">
        <f>D94-J94</f>
        <v>0</v>
      </c>
      <c r="L94" s="188"/>
      <c r="M94" s="70"/>
      <c r="N94" s="70"/>
      <c r="O94" s="76"/>
    </row>
    <row r="95" spans="1:15" s="43" customFormat="1" ht="52.5" customHeight="1" x14ac:dyDescent="0.25">
      <c r="A95" s="173"/>
      <c r="B95" s="161" t="s">
        <v>62</v>
      </c>
      <c r="C95" s="24">
        <v>104605.9</v>
      </c>
      <c r="D95" s="24">
        <v>104605.9</v>
      </c>
      <c r="E95" s="24">
        <v>0</v>
      </c>
      <c r="F95" s="50">
        <f>E95/D95</f>
        <v>0</v>
      </c>
      <c r="G95" s="35">
        <v>0</v>
      </c>
      <c r="H95" s="50">
        <f>G95/D95</f>
        <v>0</v>
      </c>
      <c r="I95" s="24">
        <v>0</v>
      </c>
      <c r="J95" s="24">
        <v>104605.9</v>
      </c>
      <c r="K95" s="24">
        <f>D95-J95</f>
        <v>0</v>
      </c>
      <c r="L95" s="188"/>
      <c r="M95" s="70"/>
      <c r="N95" s="70"/>
      <c r="O95" s="76"/>
    </row>
    <row r="96" spans="1:15" s="43" customFormat="1" ht="52.5" customHeight="1" x14ac:dyDescent="0.25">
      <c r="A96" s="173"/>
      <c r="B96" s="161" t="s">
        <v>43</v>
      </c>
      <c r="C96" s="24">
        <v>26151.5</v>
      </c>
      <c r="D96" s="24">
        <v>26151.5</v>
      </c>
      <c r="E96" s="24">
        <v>0</v>
      </c>
      <c r="F96" s="25">
        <f>E96/D96</f>
        <v>0</v>
      </c>
      <c r="G96" s="35">
        <v>0</v>
      </c>
      <c r="H96" s="25">
        <f>G96/D96</f>
        <v>0</v>
      </c>
      <c r="I96" s="24"/>
      <c r="J96" s="24">
        <v>26151.5</v>
      </c>
      <c r="K96" s="24">
        <f>D96-J96</f>
        <v>0</v>
      </c>
      <c r="L96" s="188"/>
      <c r="M96" s="70"/>
      <c r="N96" s="70"/>
      <c r="O96" s="76"/>
    </row>
    <row r="97" spans="1:15" s="43" customFormat="1" ht="52.5" customHeight="1" x14ac:dyDescent="0.25">
      <c r="A97" s="173"/>
      <c r="B97" s="161" t="s">
        <v>13</v>
      </c>
      <c r="C97" s="24">
        <v>0</v>
      </c>
      <c r="D97" s="24">
        <v>0</v>
      </c>
      <c r="E97" s="24"/>
      <c r="F97" s="25"/>
      <c r="G97" s="35"/>
      <c r="H97" s="25">
        <v>0</v>
      </c>
      <c r="I97" s="24"/>
      <c r="J97" s="24"/>
      <c r="K97" s="24">
        <v>0</v>
      </c>
      <c r="L97" s="188"/>
      <c r="M97" s="70"/>
      <c r="N97" s="70"/>
      <c r="O97" s="76"/>
    </row>
    <row r="98" spans="1:15" s="43" customFormat="1" ht="52.5" customHeight="1" x14ac:dyDescent="0.25">
      <c r="A98" s="173"/>
      <c r="B98" s="161" t="s">
        <v>5</v>
      </c>
      <c r="C98" s="24"/>
      <c r="D98" s="98"/>
      <c r="E98" s="24"/>
      <c r="F98" s="25"/>
      <c r="G98" s="35"/>
      <c r="H98" s="25"/>
      <c r="I98" s="24"/>
      <c r="J98" s="25"/>
      <c r="K98" s="24"/>
      <c r="L98" s="189"/>
      <c r="M98" s="70"/>
      <c r="N98" s="70"/>
      <c r="O98" s="76"/>
    </row>
    <row r="99" spans="1:15" s="42" customFormat="1" ht="84.75" customHeight="1" x14ac:dyDescent="0.25">
      <c r="A99" s="170" t="s">
        <v>52</v>
      </c>
      <c r="B99" s="171" t="s">
        <v>59</v>
      </c>
      <c r="C99" s="59">
        <f>SUM(C100:C104)</f>
        <v>28575.78</v>
      </c>
      <c r="D99" s="59">
        <f t="shared" ref="D99" si="37">SUM(D100:D104)</f>
        <v>28575.78</v>
      </c>
      <c r="E99" s="59">
        <f>SUM(E100:E104)</f>
        <v>20823.810000000001</v>
      </c>
      <c r="F99" s="60">
        <f t="shared" ref="F99:F108" si="38">E99/D99</f>
        <v>0.72899999999999998</v>
      </c>
      <c r="G99" s="145">
        <f>SUM(G100:G104)</f>
        <v>6004.93</v>
      </c>
      <c r="H99" s="60">
        <f t="shared" ref="H99:H108" si="39">G99/D99</f>
        <v>0.21</v>
      </c>
      <c r="I99" s="59"/>
      <c r="J99" s="59">
        <f>SUM(J100:J104)</f>
        <v>28575.78</v>
      </c>
      <c r="K99" s="59">
        <f t="shared" ref="K99" si="40">K100+K101+K102+K103+K104</f>
        <v>0</v>
      </c>
      <c r="L99" s="268"/>
      <c r="M99" s="70"/>
      <c r="N99" s="70"/>
      <c r="O99" s="76"/>
    </row>
    <row r="100" spans="1:15" s="43" customFormat="1" x14ac:dyDescent="0.25">
      <c r="A100" s="172"/>
      <c r="B100" s="161" t="s">
        <v>4</v>
      </c>
      <c r="C100" s="24">
        <f>C124+C106+C112+C118+C130</f>
        <v>20743.41</v>
      </c>
      <c r="D100" s="24">
        <f t="shared" ref="D100" si="41">D124+D106+D112+D118+D130</f>
        <v>20743.41</v>
      </c>
      <c r="E100" s="24">
        <f>E106+E112+E118+E124+E130</f>
        <v>18480.189999999999</v>
      </c>
      <c r="F100" s="25">
        <f t="shared" si="38"/>
        <v>0.89</v>
      </c>
      <c r="G100" s="35">
        <f>G124+G106+G112+G118+G130</f>
        <v>5078.51</v>
      </c>
      <c r="H100" s="25">
        <f t="shared" si="39"/>
        <v>0.24</v>
      </c>
      <c r="I100" s="24"/>
      <c r="J100" s="24">
        <f>J106+J112+J118+J124+J130</f>
        <v>20743.41</v>
      </c>
      <c r="K100" s="24">
        <f>D100-J100</f>
        <v>0</v>
      </c>
      <c r="L100" s="269"/>
      <c r="M100" s="70"/>
      <c r="N100" s="70"/>
      <c r="O100" s="76"/>
    </row>
    <row r="101" spans="1:15" s="43" customFormat="1" x14ac:dyDescent="0.25">
      <c r="A101" s="172"/>
      <c r="B101" s="161" t="s">
        <v>41</v>
      </c>
      <c r="C101" s="24">
        <f>C125+C107+C113+C119+C131</f>
        <v>7463.72</v>
      </c>
      <c r="D101" s="24">
        <f t="shared" ref="C101:E104" si="42">D125+D107+D113+D119+D131</f>
        <v>7463.72</v>
      </c>
      <c r="E101" s="24">
        <f>E107++E113+E119+E125+E131</f>
        <v>2343.62</v>
      </c>
      <c r="F101" s="25">
        <f t="shared" si="38"/>
        <v>0.31</v>
      </c>
      <c r="G101" s="35">
        <f t="shared" ref="G101:G102" si="43">G125+G107+G113+G119+G131</f>
        <v>926.42</v>
      </c>
      <c r="H101" s="25">
        <f t="shared" si="39"/>
        <v>0.12</v>
      </c>
      <c r="I101" s="24"/>
      <c r="J101" s="24">
        <f>J107+J113+J119+J125+J131</f>
        <v>7463.72</v>
      </c>
      <c r="K101" s="24">
        <f>D101-J101</f>
        <v>0</v>
      </c>
      <c r="L101" s="269"/>
      <c r="M101" s="70"/>
      <c r="N101" s="70"/>
      <c r="O101" s="76"/>
    </row>
    <row r="102" spans="1:15" s="43" customFormat="1" x14ac:dyDescent="0.25">
      <c r="A102" s="172"/>
      <c r="B102" s="161" t="s">
        <v>43</v>
      </c>
      <c r="C102" s="24">
        <f t="shared" si="42"/>
        <v>368.65</v>
      </c>
      <c r="D102" s="24">
        <f t="shared" si="42"/>
        <v>368.65</v>
      </c>
      <c r="E102" s="24">
        <f t="shared" si="42"/>
        <v>0</v>
      </c>
      <c r="F102" s="25">
        <f t="shared" si="38"/>
        <v>0</v>
      </c>
      <c r="G102" s="35">
        <f t="shared" si="43"/>
        <v>0</v>
      </c>
      <c r="H102" s="25">
        <f t="shared" si="39"/>
        <v>0</v>
      </c>
      <c r="I102" s="24"/>
      <c r="J102" s="24">
        <f>J108+J114+J120+J126+J132</f>
        <v>368.65</v>
      </c>
      <c r="K102" s="24">
        <f>D102-J102</f>
        <v>0</v>
      </c>
      <c r="L102" s="269"/>
      <c r="M102" s="70"/>
      <c r="N102" s="70"/>
      <c r="O102" s="76"/>
    </row>
    <row r="103" spans="1:15" s="43" customFormat="1" x14ac:dyDescent="0.25">
      <c r="A103" s="172"/>
      <c r="B103" s="161" t="s">
        <v>13</v>
      </c>
      <c r="C103" s="24">
        <f t="shared" si="42"/>
        <v>0</v>
      </c>
      <c r="D103" s="24">
        <f t="shared" si="42"/>
        <v>0</v>
      </c>
      <c r="E103" s="24">
        <f t="shared" si="42"/>
        <v>0</v>
      </c>
      <c r="F103" s="25"/>
      <c r="G103" s="35"/>
      <c r="H103" s="25"/>
      <c r="I103" s="24"/>
      <c r="J103" s="24"/>
      <c r="K103" s="17"/>
      <c r="L103" s="269"/>
      <c r="M103" s="70"/>
      <c r="N103" s="70"/>
      <c r="O103" s="76"/>
    </row>
    <row r="104" spans="1:15" s="43" customFormat="1" collapsed="1" x14ac:dyDescent="0.25">
      <c r="A104" s="172"/>
      <c r="B104" s="161" t="s">
        <v>5</v>
      </c>
      <c r="C104" s="24">
        <f t="shared" si="42"/>
        <v>0</v>
      </c>
      <c r="D104" s="24">
        <f t="shared" si="42"/>
        <v>0</v>
      </c>
      <c r="E104" s="24">
        <f t="shared" si="42"/>
        <v>0</v>
      </c>
      <c r="F104" s="25"/>
      <c r="G104" s="35"/>
      <c r="H104" s="25"/>
      <c r="I104" s="24"/>
      <c r="J104" s="24"/>
      <c r="K104" s="17"/>
      <c r="L104" s="270"/>
      <c r="M104" s="70"/>
      <c r="N104" s="70"/>
      <c r="O104" s="76"/>
    </row>
    <row r="105" spans="1:15" s="63" customFormat="1" ht="40.5" x14ac:dyDescent="0.25">
      <c r="A105" s="173" t="s">
        <v>53</v>
      </c>
      <c r="B105" s="174" t="s">
        <v>45</v>
      </c>
      <c r="C105" s="57">
        <f t="shared" ref="C105:E105" si="44">SUM(C106:C110)</f>
        <v>6286.05</v>
      </c>
      <c r="D105" s="57">
        <f t="shared" si="44"/>
        <v>6286.05</v>
      </c>
      <c r="E105" s="57">
        <f t="shared" si="44"/>
        <v>0</v>
      </c>
      <c r="F105" s="61">
        <f>E105/D105</f>
        <v>0</v>
      </c>
      <c r="G105" s="144">
        <f>SUM(G106:G110)</f>
        <v>0</v>
      </c>
      <c r="H105" s="61">
        <f t="shared" si="39"/>
        <v>0</v>
      </c>
      <c r="I105" s="57"/>
      <c r="J105" s="57">
        <f>J106+J107+J108</f>
        <v>6286.05</v>
      </c>
      <c r="K105" s="16">
        <f t="shared" ref="K105" si="45">K106+K107+K108+K109+K110</f>
        <v>0</v>
      </c>
      <c r="L105" s="194" t="s">
        <v>94</v>
      </c>
      <c r="M105" s="70"/>
      <c r="N105" s="70"/>
      <c r="O105" s="76"/>
    </row>
    <row r="106" spans="1:15" s="45" customFormat="1" ht="39.75" customHeight="1" x14ac:dyDescent="0.25">
      <c r="A106" s="173"/>
      <c r="B106" s="161" t="s">
        <v>64</v>
      </c>
      <c r="C106" s="24">
        <v>797.3</v>
      </c>
      <c r="D106" s="24">
        <v>797.3</v>
      </c>
      <c r="E106" s="24"/>
      <c r="F106" s="25"/>
      <c r="G106" s="35"/>
      <c r="H106" s="61">
        <v>0</v>
      </c>
      <c r="I106" s="57"/>
      <c r="J106" s="117">
        <v>797.3</v>
      </c>
      <c r="K106" s="17">
        <f>D106-J106</f>
        <v>0</v>
      </c>
      <c r="L106" s="194"/>
      <c r="M106" s="70"/>
      <c r="N106" s="70"/>
      <c r="O106" s="76"/>
    </row>
    <row r="107" spans="1:15" s="45" customFormat="1" ht="36" customHeight="1" x14ac:dyDescent="0.25">
      <c r="A107" s="173"/>
      <c r="B107" s="161" t="s">
        <v>62</v>
      </c>
      <c r="C107" s="24">
        <v>5120.1000000000004</v>
      </c>
      <c r="D107" s="24">
        <v>5120.1000000000004</v>
      </c>
      <c r="E107" s="24">
        <v>0</v>
      </c>
      <c r="F107" s="124">
        <f t="shared" si="38"/>
        <v>0</v>
      </c>
      <c r="G107" s="112">
        <v>0</v>
      </c>
      <c r="H107" s="125">
        <f t="shared" si="39"/>
        <v>0</v>
      </c>
      <c r="I107" s="57"/>
      <c r="J107" s="117">
        <v>5120.1000000000004</v>
      </c>
      <c r="K107" s="17">
        <f>D107-J107</f>
        <v>0</v>
      </c>
      <c r="L107" s="194"/>
      <c r="M107" s="70"/>
      <c r="N107" s="70"/>
      <c r="O107" s="76"/>
    </row>
    <row r="108" spans="1:15" s="45" customFormat="1" ht="36" customHeight="1" x14ac:dyDescent="0.25">
      <c r="A108" s="173"/>
      <c r="B108" s="161" t="s">
        <v>43</v>
      </c>
      <c r="C108" s="24">
        <v>368.65</v>
      </c>
      <c r="D108" s="24">
        <v>368.65</v>
      </c>
      <c r="E108" s="24"/>
      <c r="F108" s="25">
        <f t="shared" si="38"/>
        <v>0</v>
      </c>
      <c r="G108" s="35">
        <v>0</v>
      </c>
      <c r="H108" s="61">
        <f t="shared" si="39"/>
        <v>0</v>
      </c>
      <c r="I108" s="57"/>
      <c r="J108" s="117">
        <v>368.65</v>
      </c>
      <c r="K108" s="17">
        <f>D108-J108</f>
        <v>0</v>
      </c>
      <c r="L108" s="194"/>
      <c r="M108" s="70"/>
      <c r="N108" s="70"/>
      <c r="O108" s="76"/>
    </row>
    <row r="109" spans="1:15" s="45" customFormat="1" ht="36" customHeight="1" x14ac:dyDescent="0.25">
      <c r="A109" s="173"/>
      <c r="B109" s="161" t="s">
        <v>13</v>
      </c>
      <c r="C109" s="24"/>
      <c r="D109" s="115"/>
      <c r="E109" s="24"/>
      <c r="F109" s="25"/>
      <c r="G109" s="35"/>
      <c r="H109" s="25"/>
      <c r="I109" s="24"/>
      <c r="J109" s="25"/>
      <c r="K109" s="17"/>
      <c r="L109" s="194"/>
      <c r="M109" s="70"/>
      <c r="N109" s="70"/>
      <c r="O109" s="76"/>
    </row>
    <row r="110" spans="1:15" s="45" customFormat="1" ht="36" customHeight="1" collapsed="1" x14ac:dyDescent="0.25">
      <c r="A110" s="173"/>
      <c r="B110" s="161" t="s">
        <v>5</v>
      </c>
      <c r="C110" s="24"/>
      <c r="D110" s="115"/>
      <c r="E110" s="24"/>
      <c r="F110" s="25"/>
      <c r="G110" s="35"/>
      <c r="H110" s="25"/>
      <c r="I110" s="24"/>
      <c r="J110" s="25"/>
      <c r="K110" s="17"/>
      <c r="L110" s="194"/>
      <c r="M110" s="70"/>
      <c r="N110" s="70"/>
      <c r="O110" s="76"/>
    </row>
    <row r="111" spans="1:15" s="63" customFormat="1" ht="174.75" customHeight="1" x14ac:dyDescent="0.25">
      <c r="A111" s="173" t="s">
        <v>54</v>
      </c>
      <c r="B111" s="174" t="s">
        <v>46</v>
      </c>
      <c r="C111" s="57">
        <f t="shared" ref="C111:E111" si="46">SUM(C112:C116)</f>
        <v>13.1</v>
      </c>
      <c r="D111" s="57">
        <f t="shared" si="46"/>
        <v>13.1</v>
      </c>
      <c r="E111" s="57">
        <f t="shared" si="46"/>
        <v>13.1</v>
      </c>
      <c r="F111" s="61">
        <f t="shared" ref="F111:F135" si="47">E111/D111</f>
        <v>1</v>
      </c>
      <c r="G111" s="144">
        <v>11.16</v>
      </c>
      <c r="H111" s="116">
        <f t="shared" ref="H111:H135" si="48">G111/D111</f>
        <v>0.85199999999999998</v>
      </c>
      <c r="I111" s="57"/>
      <c r="J111" s="117">
        <f>J113</f>
        <v>13.1</v>
      </c>
      <c r="K111" s="16">
        <f t="shared" ref="K111" si="49">K112+K113+K114+K115+K116</f>
        <v>0</v>
      </c>
      <c r="L111" s="260" t="s">
        <v>93</v>
      </c>
      <c r="M111" s="70"/>
      <c r="N111" s="70"/>
      <c r="O111" s="76"/>
    </row>
    <row r="112" spans="1:15" s="45" customFormat="1" x14ac:dyDescent="0.25">
      <c r="A112" s="173"/>
      <c r="B112" s="161" t="s">
        <v>4</v>
      </c>
      <c r="C112" s="24"/>
      <c r="D112" s="24"/>
      <c r="E112" s="24"/>
      <c r="F112" s="25"/>
      <c r="G112" s="35"/>
      <c r="H112" s="25"/>
      <c r="I112" s="24"/>
      <c r="J112" s="25"/>
      <c r="K112" s="17">
        <f>D112-J112</f>
        <v>0</v>
      </c>
      <c r="L112" s="260"/>
      <c r="M112" s="70"/>
      <c r="N112" s="70"/>
      <c r="O112" s="76"/>
    </row>
    <row r="113" spans="1:15" s="45" customFormat="1" x14ac:dyDescent="0.25">
      <c r="A113" s="173"/>
      <c r="B113" s="161" t="s">
        <v>41</v>
      </c>
      <c r="C113" s="24">
        <v>13.1</v>
      </c>
      <c r="D113" s="24">
        <v>13.1</v>
      </c>
      <c r="E113" s="24">
        <v>13.1</v>
      </c>
      <c r="F113" s="25">
        <f t="shared" si="47"/>
        <v>1</v>
      </c>
      <c r="G113" s="35">
        <v>11.16</v>
      </c>
      <c r="H113" s="50">
        <f t="shared" si="48"/>
        <v>0.85199999999999998</v>
      </c>
      <c r="I113" s="24"/>
      <c r="J113" s="117">
        <v>13.1</v>
      </c>
      <c r="K113" s="17">
        <f>D113-J113</f>
        <v>0</v>
      </c>
      <c r="L113" s="260"/>
      <c r="M113" s="70"/>
      <c r="N113" s="70"/>
      <c r="O113" s="76"/>
    </row>
    <row r="114" spans="1:15" s="45" customFormat="1" x14ac:dyDescent="0.25">
      <c r="A114" s="173"/>
      <c r="B114" s="161" t="s">
        <v>43</v>
      </c>
      <c r="C114" s="24"/>
      <c r="D114" s="24"/>
      <c r="E114" s="24"/>
      <c r="F114" s="25"/>
      <c r="G114" s="35"/>
      <c r="H114" s="25"/>
      <c r="I114" s="24"/>
      <c r="J114" s="25"/>
      <c r="K114" s="17">
        <f>D114-J114</f>
        <v>0</v>
      </c>
      <c r="L114" s="260"/>
      <c r="M114" s="70"/>
      <c r="N114" s="70"/>
      <c r="O114" s="76"/>
    </row>
    <row r="115" spans="1:15" s="45" customFormat="1" x14ac:dyDescent="0.25">
      <c r="A115" s="173"/>
      <c r="B115" s="161" t="s">
        <v>13</v>
      </c>
      <c r="C115" s="24"/>
      <c r="D115" s="24"/>
      <c r="E115" s="24"/>
      <c r="F115" s="25"/>
      <c r="G115" s="35"/>
      <c r="H115" s="25"/>
      <c r="I115" s="24"/>
      <c r="J115" s="25"/>
      <c r="K115" s="17"/>
      <c r="L115" s="260"/>
      <c r="M115" s="70"/>
      <c r="N115" s="70"/>
      <c r="O115" s="76"/>
    </row>
    <row r="116" spans="1:15" s="45" customFormat="1" collapsed="1" x14ac:dyDescent="0.25">
      <c r="A116" s="173"/>
      <c r="B116" s="161" t="s">
        <v>5</v>
      </c>
      <c r="C116" s="24"/>
      <c r="D116" s="24"/>
      <c r="E116" s="24"/>
      <c r="F116" s="25"/>
      <c r="G116" s="35"/>
      <c r="H116" s="25"/>
      <c r="I116" s="24"/>
      <c r="J116" s="25"/>
      <c r="K116" s="17"/>
      <c r="L116" s="260"/>
      <c r="M116" s="70"/>
      <c r="N116" s="70"/>
      <c r="O116" s="76"/>
    </row>
    <row r="117" spans="1:15" s="64" customFormat="1" ht="89.25" customHeight="1" outlineLevel="1" x14ac:dyDescent="0.25">
      <c r="A117" s="173" t="s">
        <v>55</v>
      </c>
      <c r="B117" s="174" t="s">
        <v>47</v>
      </c>
      <c r="C117" s="57">
        <f>SUM(C118:C122)</f>
        <v>9152.57</v>
      </c>
      <c r="D117" s="57">
        <f t="shared" ref="D117:E117" si="50">SUM(D118:D122)</f>
        <v>9152.57</v>
      </c>
      <c r="E117" s="57">
        <f t="shared" si="50"/>
        <v>7686.65</v>
      </c>
      <c r="F117" s="61">
        <f t="shared" si="47"/>
        <v>0.84</v>
      </c>
      <c r="G117" s="144">
        <f>SUM(G118:G122)</f>
        <v>0</v>
      </c>
      <c r="H117" s="61">
        <f t="shared" si="48"/>
        <v>0</v>
      </c>
      <c r="I117" s="57"/>
      <c r="J117" s="24">
        <f>J118</f>
        <v>9152.57</v>
      </c>
      <c r="K117" s="16">
        <f t="shared" ref="K117" si="51">K118+K119+K120+K121+K122</f>
        <v>0</v>
      </c>
      <c r="L117" s="261" t="s">
        <v>95</v>
      </c>
      <c r="M117" s="70"/>
      <c r="N117" s="70"/>
      <c r="O117" s="76"/>
    </row>
    <row r="118" spans="1:15" s="45" customFormat="1" outlineLevel="1" x14ac:dyDescent="0.25">
      <c r="A118" s="173"/>
      <c r="B118" s="161" t="s">
        <v>4</v>
      </c>
      <c r="C118" s="24">
        <v>9152.57</v>
      </c>
      <c r="D118" s="24">
        <v>9152.57</v>
      </c>
      <c r="E118" s="24">
        <v>7686.65</v>
      </c>
      <c r="F118" s="25">
        <f t="shared" si="47"/>
        <v>0.84</v>
      </c>
      <c r="G118" s="35">
        <v>0</v>
      </c>
      <c r="H118" s="25">
        <f t="shared" si="48"/>
        <v>0</v>
      </c>
      <c r="I118" s="24"/>
      <c r="J118" s="24">
        <v>9152.57</v>
      </c>
      <c r="K118" s="17">
        <f>D118-J118</f>
        <v>0</v>
      </c>
      <c r="L118" s="260"/>
      <c r="M118" s="70"/>
      <c r="N118" s="70"/>
      <c r="O118" s="76"/>
    </row>
    <row r="119" spans="1:15" s="45" customFormat="1" outlineLevel="1" x14ac:dyDescent="0.25">
      <c r="A119" s="173"/>
      <c r="B119" s="161" t="s">
        <v>41</v>
      </c>
      <c r="C119" s="24"/>
      <c r="D119" s="24"/>
      <c r="E119" s="24"/>
      <c r="F119" s="25"/>
      <c r="G119" s="35"/>
      <c r="H119" s="25"/>
      <c r="I119" s="24"/>
      <c r="J119" s="25"/>
      <c r="K119" s="17">
        <f>D119-J119</f>
        <v>0</v>
      </c>
      <c r="L119" s="260"/>
      <c r="M119" s="70"/>
      <c r="N119" s="70"/>
      <c r="O119" s="76"/>
    </row>
    <row r="120" spans="1:15" s="45" customFormat="1" outlineLevel="1" x14ac:dyDescent="0.25">
      <c r="A120" s="173"/>
      <c r="B120" s="161" t="s">
        <v>43</v>
      </c>
      <c r="C120" s="24"/>
      <c r="D120" s="24"/>
      <c r="E120" s="24"/>
      <c r="F120" s="25"/>
      <c r="G120" s="35"/>
      <c r="H120" s="25"/>
      <c r="I120" s="24"/>
      <c r="J120" s="25"/>
      <c r="K120" s="17">
        <f>D120-J120</f>
        <v>0</v>
      </c>
      <c r="L120" s="260"/>
      <c r="M120" s="70"/>
      <c r="N120" s="70"/>
      <c r="O120" s="76"/>
    </row>
    <row r="121" spans="1:15" s="45" customFormat="1" outlineLevel="1" x14ac:dyDescent="0.25">
      <c r="A121" s="173"/>
      <c r="B121" s="161" t="s">
        <v>13</v>
      </c>
      <c r="C121" s="24"/>
      <c r="D121" s="115"/>
      <c r="E121" s="24"/>
      <c r="F121" s="25"/>
      <c r="G121" s="35"/>
      <c r="H121" s="25"/>
      <c r="I121" s="24"/>
      <c r="J121" s="25"/>
      <c r="K121" s="17"/>
      <c r="L121" s="260"/>
      <c r="M121" s="70"/>
      <c r="N121" s="70"/>
      <c r="O121" s="76"/>
    </row>
    <row r="122" spans="1:15" s="45" customFormat="1" outlineLevel="1" collapsed="1" x14ac:dyDescent="0.25">
      <c r="A122" s="173"/>
      <c r="B122" s="161" t="s">
        <v>5</v>
      </c>
      <c r="C122" s="24"/>
      <c r="D122" s="115"/>
      <c r="E122" s="24"/>
      <c r="F122" s="25"/>
      <c r="G122" s="35"/>
      <c r="H122" s="25"/>
      <c r="I122" s="24"/>
      <c r="J122" s="25"/>
      <c r="K122" s="17"/>
      <c r="L122" s="260"/>
      <c r="M122" s="70"/>
      <c r="N122" s="70"/>
      <c r="O122" s="76"/>
    </row>
    <row r="123" spans="1:15" s="44" customFormat="1" ht="104.25" customHeight="1" x14ac:dyDescent="0.25">
      <c r="A123" s="173" t="s">
        <v>56</v>
      </c>
      <c r="B123" s="174" t="s">
        <v>48</v>
      </c>
      <c r="C123" s="57">
        <f t="shared" ref="C123:E123" si="52">SUM(C124:C128)</f>
        <v>9957.66</v>
      </c>
      <c r="D123" s="57">
        <f t="shared" si="52"/>
        <v>9957.66</v>
      </c>
      <c r="E123" s="57">
        <f t="shared" si="52"/>
        <v>9957.66</v>
      </c>
      <c r="F123" s="61">
        <f t="shared" si="47"/>
        <v>1</v>
      </c>
      <c r="G123" s="144">
        <f>SUM(G124:G128)</f>
        <v>5491.54</v>
      </c>
      <c r="H123" s="61">
        <f t="shared" si="48"/>
        <v>0.55000000000000004</v>
      </c>
      <c r="I123" s="57"/>
      <c r="J123" s="57">
        <f>SUM(J124:J128)</f>
        <v>9957.66</v>
      </c>
      <c r="K123" s="57">
        <f t="shared" ref="K123" si="53">K124+K125+K126+K127+K128</f>
        <v>0</v>
      </c>
      <c r="L123" s="271" t="s">
        <v>121</v>
      </c>
      <c r="M123" s="70"/>
      <c r="N123" s="70"/>
      <c r="O123" s="76"/>
    </row>
    <row r="124" spans="1:15" s="43" customFormat="1" ht="25.5" customHeight="1" x14ac:dyDescent="0.25">
      <c r="A124" s="173"/>
      <c r="B124" s="161" t="s">
        <v>4</v>
      </c>
      <c r="C124" s="24">
        <v>7627.14</v>
      </c>
      <c r="D124" s="24">
        <v>7627.14</v>
      </c>
      <c r="E124" s="24">
        <v>7627.14</v>
      </c>
      <c r="F124" s="25">
        <f t="shared" si="47"/>
        <v>1</v>
      </c>
      <c r="G124" s="35">
        <v>4576.28</v>
      </c>
      <c r="H124" s="25">
        <f t="shared" si="48"/>
        <v>0.6</v>
      </c>
      <c r="I124" s="24"/>
      <c r="J124" s="24">
        <v>7627.14</v>
      </c>
      <c r="K124" s="24">
        <f>D124-J124</f>
        <v>0</v>
      </c>
      <c r="L124" s="271"/>
      <c r="M124" s="70"/>
      <c r="N124" s="70"/>
      <c r="O124" s="76"/>
    </row>
    <row r="125" spans="1:15" s="43" customFormat="1" ht="25.5" customHeight="1" x14ac:dyDescent="0.25">
      <c r="A125" s="173"/>
      <c r="B125" s="161" t="s">
        <v>41</v>
      </c>
      <c r="C125" s="24">
        <v>2330.52</v>
      </c>
      <c r="D125" s="24">
        <v>2330.52</v>
      </c>
      <c r="E125" s="24">
        <v>2330.52</v>
      </c>
      <c r="F125" s="25">
        <f t="shared" si="47"/>
        <v>1</v>
      </c>
      <c r="G125" s="35">
        <v>915.26</v>
      </c>
      <c r="H125" s="25">
        <f t="shared" si="48"/>
        <v>0.39</v>
      </c>
      <c r="I125" s="24"/>
      <c r="J125" s="24">
        <v>2330.52</v>
      </c>
      <c r="K125" s="24">
        <f>D125-J125</f>
        <v>0</v>
      </c>
      <c r="L125" s="271"/>
      <c r="M125" s="70"/>
      <c r="N125" s="70"/>
      <c r="O125" s="76"/>
    </row>
    <row r="126" spans="1:15" s="43" customFormat="1" ht="25.5" customHeight="1" x14ac:dyDescent="0.25">
      <c r="A126" s="173"/>
      <c r="B126" s="161" t="s">
        <v>43</v>
      </c>
      <c r="C126" s="24"/>
      <c r="D126" s="24"/>
      <c r="E126" s="24"/>
      <c r="F126" s="25"/>
      <c r="G126" s="35"/>
      <c r="H126" s="25"/>
      <c r="I126" s="24"/>
      <c r="J126" s="25"/>
      <c r="K126" s="24">
        <f>D126-J126</f>
        <v>0</v>
      </c>
      <c r="L126" s="271"/>
      <c r="M126" s="70"/>
      <c r="N126" s="70"/>
      <c r="O126" s="76"/>
    </row>
    <row r="127" spans="1:15" s="43" customFormat="1" ht="25.5" customHeight="1" x14ac:dyDescent="0.25">
      <c r="A127" s="173"/>
      <c r="B127" s="161" t="s">
        <v>13</v>
      </c>
      <c r="C127" s="24"/>
      <c r="D127" s="98"/>
      <c r="E127" s="24"/>
      <c r="F127" s="25"/>
      <c r="G127" s="35"/>
      <c r="H127" s="25"/>
      <c r="I127" s="24"/>
      <c r="J127" s="25"/>
      <c r="K127" s="24"/>
      <c r="L127" s="271"/>
      <c r="M127" s="70"/>
      <c r="N127" s="70"/>
      <c r="O127" s="76"/>
    </row>
    <row r="128" spans="1:15" s="43" customFormat="1" ht="25.5" customHeight="1" x14ac:dyDescent="0.25">
      <c r="A128" s="173"/>
      <c r="B128" s="161" t="s">
        <v>5</v>
      </c>
      <c r="C128" s="24"/>
      <c r="D128" s="98"/>
      <c r="E128" s="24"/>
      <c r="F128" s="25"/>
      <c r="G128" s="35"/>
      <c r="H128" s="25"/>
      <c r="I128" s="24"/>
      <c r="J128" s="25"/>
      <c r="K128" s="24"/>
      <c r="L128" s="271"/>
      <c r="M128" s="70"/>
      <c r="N128" s="70"/>
      <c r="O128" s="76"/>
    </row>
    <row r="129" spans="1:15" s="44" customFormat="1" ht="85.5" customHeight="1" x14ac:dyDescent="0.25">
      <c r="A129" s="173" t="s">
        <v>57</v>
      </c>
      <c r="B129" s="174" t="s">
        <v>65</v>
      </c>
      <c r="C129" s="57">
        <f t="shared" ref="C129:E129" si="54">SUM(C130:C134)</f>
        <v>3166.4</v>
      </c>
      <c r="D129" s="57">
        <f t="shared" si="54"/>
        <v>3166.4</v>
      </c>
      <c r="E129" s="57">
        <f t="shared" si="54"/>
        <v>3166.4</v>
      </c>
      <c r="F129" s="61">
        <f t="shared" si="47"/>
        <v>1</v>
      </c>
      <c r="G129" s="144">
        <f>SUM(G130:G134)</f>
        <v>502.23</v>
      </c>
      <c r="H129" s="61">
        <f t="shared" si="48"/>
        <v>0.16</v>
      </c>
      <c r="I129" s="57"/>
      <c r="J129" s="24">
        <f>J130</f>
        <v>3166.4</v>
      </c>
      <c r="K129" s="57">
        <f t="shared" ref="K129" si="55">K130+K131+K132+K133+K134</f>
        <v>0</v>
      </c>
      <c r="L129" s="187" t="s">
        <v>96</v>
      </c>
      <c r="M129" s="70"/>
      <c r="N129" s="70"/>
      <c r="O129" s="76"/>
    </row>
    <row r="130" spans="1:15" s="43" customFormat="1" x14ac:dyDescent="0.25">
      <c r="A130" s="175"/>
      <c r="B130" s="161" t="s">
        <v>4</v>
      </c>
      <c r="C130" s="24">
        <v>3166.4</v>
      </c>
      <c r="D130" s="24">
        <v>3166.4</v>
      </c>
      <c r="E130" s="24">
        <v>3166.4</v>
      </c>
      <c r="F130" s="25">
        <f t="shared" si="47"/>
        <v>1</v>
      </c>
      <c r="G130" s="35">
        <v>502.23</v>
      </c>
      <c r="H130" s="25">
        <f t="shared" si="48"/>
        <v>0.16</v>
      </c>
      <c r="I130" s="24"/>
      <c r="J130" s="24">
        <v>3166.4</v>
      </c>
      <c r="K130" s="24">
        <f>D130-J130</f>
        <v>0</v>
      </c>
      <c r="L130" s="188"/>
      <c r="M130" s="70"/>
      <c r="N130" s="70"/>
      <c r="O130" s="76"/>
    </row>
    <row r="131" spans="1:15" s="43" customFormat="1" x14ac:dyDescent="0.25">
      <c r="A131" s="175"/>
      <c r="B131" s="161" t="s">
        <v>41</v>
      </c>
      <c r="C131" s="24"/>
      <c r="D131" s="24"/>
      <c r="E131" s="24"/>
      <c r="F131" s="25"/>
      <c r="G131" s="35"/>
      <c r="H131" s="25"/>
      <c r="I131" s="24"/>
      <c r="J131" s="25"/>
      <c r="K131" s="24">
        <f>D131-J131</f>
        <v>0</v>
      </c>
      <c r="L131" s="188"/>
      <c r="M131" s="70"/>
      <c r="N131" s="70"/>
      <c r="O131" s="76"/>
    </row>
    <row r="132" spans="1:15" s="43" customFormat="1" x14ac:dyDescent="0.25">
      <c r="A132" s="175"/>
      <c r="B132" s="161" t="s">
        <v>43</v>
      </c>
      <c r="C132" s="24"/>
      <c r="D132" s="24"/>
      <c r="E132" s="24"/>
      <c r="F132" s="25"/>
      <c r="G132" s="35"/>
      <c r="H132" s="25"/>
      <c r="I132" s="24"/>
      <c r="J132" s="25"/>
      <c r="K132" s="24">
        <f>D132-J132</f>
        <v>0</v>
      </c>
      <c r="L132" s="188"/>
      <c r="M132" s="70"/>
      <c r="N132" s="70"/>
      <c r="O132" s="76"/>
    </row>
    <row r="133" spans="1:15" s="43" customFormat="1" x14ac:dyDescent="0.25">
      <c r="A133" s="175"/>
      <c r="B133" s="161" t="s">
        <v>13</v>
      </c>
      <c r="C133" s="24"/>
      <c r="D133" s="115"/>
      <c r="E133" s="24"/>
      <c r="F133" s="25"/>
      <c r="G133" s="35"/>
      <c r="H133" s="25"/>
      <c r="I133" s="24"/>
      <c r="J133" s="25"/>
      <c r="K133" s="24"/>
      <c r="L133" s="188"/>
      <c r="M133" s="70"/>
      <c r="N133" s="70"/>
      <c r="O133" s="76"/>
    </row>
    <row r="134" spans="1:15" s="43" customFormat="1" x14ac:dyDescent="0.25">
      <c r="A134" s="175"/>
      <c r="B134" s="161" t="s">
        <v>5</v>
      </c>
      <c r="C134" s="24"/>
      <c r="D134" s="115"/>
      <c r="E134" s="24"/>
      <c r="F134" s="25"/>
      <c r="G134" s="35"/>
      <c r="H134" s="25"/>
      <c r="I134" s="24"/>
      <c r="J134" s="25"/>
      <c r="K134" s="24"/>
      <c r="L134" s="189"/>
      <c r="M134" s="70"/>
      <c r="N134" s="70"/>
      <c r="O134" s="76"/>
    </row>
    <row r="135" spans="1:15" s="40" customFormat="1" ht="349.5" customHeight="1" x14ac:dyDescent="0.25">
      <c r="A135" s="197" t="s">
        <v>21</v>
      </c>
      <c r="B135" s="180" t="s">
        <v>103</v>
      </c>
      <c r="C135" s="182">
        <f>SUM(C137:C141)</f>
        <v>373327.56</v>
      </c>
      <c r="D135" s="182">
        <f>SUM(D137:D141)</f>
        <v>381024.75</v>
      </c>
      <c r="E135" s="182">
        <f t="shared" ref="E135:G135" si="56">SUM(E137:E141)</f>
        <v>55327.63</v>
      </c>
      <c r="F135" s="213">
        <f t="shared" si="47"/>
        <v>0.15</v>
      </c>
      <c r="G135" s="182">
        <f t="shared" si="56"/>
        <v>51325.83</v>
      </c>
      <c r="H135" s="213">
        <f t="shared" si="48"/>
        <v>0.13</v>
      </c>
      <c r="I135" s="152"/>
      <c r="J135" s="203">
        <f>J137+J138+J139+J140+J141</f>
        <v>381024.75</v>
      </c>
      <c r="K135" s="203">
        <f>SUM(K137:K141)</f>
        <v>0</v>
      </c>
      <c r="L135" s="198" t="s">
        <v>122</v>
      </c>
      <c r="M135" s="70"/>
      <c r="N135" s="70"/>
      <c r="O135" s="76"/>
    </row>
    <row r="136" spans="1:15" s="40" customFormat="1" ht="259.5" customHeight="1" x14ac:dyDescent="0.25">
      <c r="A136" s="197"/>
      <c r="B136" s="181"/>
      <c r="C136" s="183"/>
      <c r="D136" s="183"/>
      <c r="E136" s="183"/>
      <c r="F136" s="214"/>
      <c r="G136" s="183"/>
      <c r="H136" s="214"/>
      <c r="I136" s="153"/>
      <c r="J136" s="204"/>
      <c r="K136" s="204"/>
      <c r="L136" s="198"/>
      <c r="M136" s="70"/>
      <c r="N136" s="70"/>
      <c r="O136" s="76"/>
    </row>
    <row r="137" spans="1:15" s="37" customFormat="1" ht="34.5" customHeight="1" x14ac:dyDescent="0.25">
      <c r="A137" s="197"/>
      <c r="B137" s="158" t="s">
        <v>4</v>
      </c>
      <c r="C137" s="35"/>
      <c r="D137" s="35">
        <v>22927.9</v>
      </c>
      <c r="E137" s="35"/>
      <c r="F137" s="109"/>
      <c r="G137" s="35"/>
      <c r="H137" s="109">
        <f>G137/D137</f>
        <v>0</v>
      </c>
      <c r="I137" s="35"/>
      <c r="J137" s="35">
        <v>22927.9</v>
      </c>
      <c r="K137" s="149">
        <f>D137-J137</f>
        <v>0</v>
      </c>
      <c r="L137" s="198"/>
      <c r="M137" s="70"/>
      <c r="N137" s="70"/>
      <c r="O137" s="76"/>
    </row>
    <row r="138" spans="1:15" s="78" customFormat="1" ht="34.5" customHeight="1" x14ac:dyDescent="0.25">
      <c r="A138" s="197"/>
      <c r="B138" s="168" t="s">
        <v>16</v>
      </c>
      <c r="C138" s="35">
        <f>20636.7+107023.8</f>
        <v>127660.5</v>
      </c>
      <c r="D138" s="35">
        <v>118381.8</v>
      </c>
      <c r="E138" s="35">
        <v>4153.09</v>
      </c>
      <c r="F138" s="109">
        <f>E138/D138</f>
        <v>0.04</v>
      </c>
      <c r="G138" s="35">
        <v>151.29</v>
      </c>
      <c r="H138" s="109">
        <f>G138/D138</f>
        <v>0</v>
      </c>
      <c r="I138" s="35"/>
      <c r="J138" s="34">
        <v>118381.8</v>
      </c>
      <c r="K138" s="114">
        <f>D138-J138</f>
        <v>0</v>
      </c>
      <c r="L138" s="198"/>
      <c r="M138" s="70"/>
      <c r="N138" s="74"/>
      <c r="O138" s="76"/>
    </row>
    <row r="139" spans="1:15" s="78" customFormat="1" ht="34.5" customHeight="1" x14ac:dyDescent="0.25">
      <c r="A139" s="197"/>
      <c r="B139" s="168" t="s">
        <v>11</v>
      </c>
      <c r="C139" s="35">
        <v>89553.38</v>
      </c>
      <c r="D139" s="35">
        <v>83601.37</v>
      </c>
      <c r="E139" s="35">
        <f>G139</f>
        <v>24069.67</v>
      </c>
      <c r="F139" s="109">
        <f>E139/D139</f>
        <v>0.28999999999999998</v>
      </c>
      <c r="G139" s="35">
        <v>24069.67</v>
      </c>
      <c r="H139" s="109">
        <f>G139/D139</f>
        <v>0.28999999999999998</v>
      </c>
      <c r="I139" s="35"/>
      <c r="J139" s="34">
        <f>76254.71+5488.21+1858.45</f>
        <v>83601.37</v>
      </c>
      <c r="K139" s="114">
        <f>D139-J139</f>
        <v>0</v>
      </c>
      <c r="L139" s="198"/>
      <c r="M139" s="70"/>
      <c r="N139" s="74"/>
      <c r="O139" s="76"/>
    </row>
    <row r="140" spans="1:15" s="37" customFormat="1" ht="34.5" customHeight="1" x14ac:dyDescent="0.25">
      <c r="A140" s="197"/>
      <c r="B140" s="158" t="s">
        <v>13</v>
      </c>
      <c r="C140" s="35"/>
      <c r="D140" s="35"/>
      <c r="E140" s="110"/>
      <c r="F140" s="109"/>
      <c r="G140" s="110"/>
      <c r="H140" s="109"/>
      <c r="I140" s="35"/>
      <c r="J140" s="34"/>
      <c r="K140" s="34">
        <f>D140-J140</f>
        <v>0</v>
      </c>
      <c r="L140" s="198"/>
      <c r="M140" s="70"/>
      <c r="N140" s="70"/>
      <c r="O140" s="76"/>
    </row>
    <row r="141" spans="1:15" s="37" customFormat="1" ht="313.5" customHeight="1" x14ac:dyDescent="0.25">
      <c r="A141" s="197"/>
      <c r="B141" s="158" t="s">
        <v>5</v>
      </c>
      <c r="C141" s="34">
        <v>156113.68</v>
      </c>
      <c r="D141" s="34">
        <v>156113.68</v>
      </c>
      <c r="E141" s="35">
        <f>G141</f>
        <v>27104.87</v>
      </c>
      <c r="F141" s="109">
        <f t="shared" ref="F141:F147" si="57">E141/D141</f>
        <v>0.17</v>
      </c>
      <c r="G141" s="35">
        <v>27104.87</v>
      </c>
      <c r="H141" s="109">
        <f t="shared" ref="H141:H147" si="58">G141/D141</f>
        <v>0.17</v>
      </c>
      <c r="I141" s="35"/>
      <c r="J141" s="34">
        <v>156113.68</v>
      </c>
      <c r="K141" s="34">
        <f>D141-J141</f>
        <v>0</v>
      </c>
      <c r="L141" s="198"/>
      <c r="M141" s="70"/>
      <c r="N141" s="70"/>
      <c r="O141" s="76"/>
    </row>
    <row r="142" spans="1:15" s="40" customFormat="1" ht="409.5" customHeight="1" x14ac:dyDescent="0.25">
      <c r="A142" s="199" t="s">
        <v>22</v>
      </c>
      <c r="B142" s="201" t="s">
        <v>104</v>
      </c>
      <c r="C142" s="178">
        <f>C144+C145+C146+C147+C148</f>
        <v>48181.27</v>
      </c>
      <c r="D142" s="178">
        <f>D144+D145+D146+D147+D148</f>
        <v>48303.87</v>
      </c>
      <c r="E142" s="178">
        <f>E144+E145+E146+E147+E148</f>
        <v>24025.58</v>
      </c>
      <c r="F142" s="205">
        <f t="shared" si="57"/>
        <v>0.5</v>
      </c>
      <c r="G142" s="216">
        <f>G144+G145+G146+G147+G148</f>
        <v>23085.119999999999</v>
      </c>
      <c r="H142" s="205">
        <f t="shared" si="58"/>
        <v>0.48</v>
      </c>
      <c r="I142" s="210">
        <f>I145+I146</f>
        <v>2535.8000000000002</v>
      </c>
      <c r="J142" s="215">
        <f>J144+J145+J146+J147+J148</f>
        <v>48303.87</v>
      </c>
      <c r="K142" s="215">
        <f>K145+K144+K146+K147+K148</f>
        <v>0</v>
      </c>
      <c r="L142" s="193" t="s">
        <v>115</v>
      </c>
      <c r="M142" s="70"/>
      <c r="N142" s="70"/>
      <c r="O142" s="76"/>
    </row>
    <row r="143" spans="1:15" s="40" customFormat="1" ht="211.5" customHeight="1" x14ac:dyDescent="0.25">
      <c r="A143" s="200"/>
      <c r="B143" s="202"/>
      <c r="C143" s="179"/>
      <c r="D143" s="179"/>
      <c r="E143" s="179"/>
      <c r="F143" s="206"/>
      <c r="G143" s="217"/>
      <c r="H143" s="206"/>
      <c r="I143" s="211"/>
      <c r="J143" s="215"/>
      <c r="K143" s="215"/>
      <c r="L143" s="194"/>
      <c r="M143" s="70"/>
      <c r="N143" s="70"/>
      <c r="O143" s="76"/>
    </row>
    <row r="144" spans="1:15" s="37" customFormat="1" ht="32.25" customHeight="1" x14ac:dyDescent="0.25">
      <c r="A144" s="166"/>
      <c r="B144" s="158" t="s">
        <v>4</v>
      </c>
      <c r="C144" s="24">
        <v>94</v>
      </c>
      <c r="D144" s="24">
        <v>16.600000000000001</v>
      </c>
      <c r="E144" s="24"/>
      <c r="F144" s="25">
        <f t="shared" si="57"/>
        <v>0</v>
      </c>
      <c r="G144" s="35"/>
      <c r="H144" s="25">
        <f t="shared" si="58"/>
        <v>0</v>
      </c>
      <c r="I144" s="99"/>
      <c r="J144" s="24">
        <v>16.600000000000001</v>
      </c>
      <c r="K144" s="35">
        <f>D144-J144</f>
        <v>0</v>
      </c>
      <c r="L144" s="194"/>
      <c r="M144" s="70"/>
      <c r="N144" s="70"/>
      <c r="O144" s="76"/>
    </row>
    <row r="145" spans="1:15" s="37" customFormat="1" ht="32.25" customHeight="1" x14ac:dyDescent="0.25">
      <c r="A145" s="166"/>
      <c r="B145" s="158" t="s">
        <v>16</v>
      </c>
      <c r="C145" s="24">
        <v>25451.8</v>
      </c>
      <c r="D145" s="24">
        <v>25651.8</v>
      </c>
      <c r="E145" s="24">
        <v>16492.37</v>
      </c>
      <c r="F145" s="25">
        <f t="shared" si="57"/>
        <v>0.64</v>
      </c>
      <c r="G145" s="35">
        <v>15551.91</v>
      </c>
      <c r="H145" s="25">
        <f t="shared" si="58"/>
        <v>0.61</v>
      </c>
      <c r="I145" s="99">
        <f>388.7+1161</f>
        <v>1549.7</v>
      </c>
      <c r="J145" s="24">
        <f>375+15904.3+9172.5+200</f>
        <v>25651.8</v>
      </c>
      <c r="K145" s="35">
        <f>D145-J145</f>
        <v>0</v>
      </c>
      <c r="L145" s="194"/>
      <c r="M145" s="70"/>
      <c r="N145" s="70"/>
      <c r="O145" s="76"/>
    </row>
    <row r="146" spans="1:15" s="37" customFormat="1" ht="32.25" customHeight="1" x14ac:dyDescent="0.25">
      <c r="A146" s="166"/>
      <c r="B146" s="158" t="s">
        <v>11</v>
      </c>
      <c r="C146" s="24">
        <f>534.75+275.8+3280.5</f>
        <v>4091.05</v>
      </c>
      <c r="D146" s="24">
        <f>C146</f>
        <v>4091.05</v>
      </c>
      <c r="E146" s="24">
        <f>G146</f>
        <v>1768.5</v>
      </c>
      <c r="F146" s="25">
        <f t="shared" si="57"/>
        <v>0.43</v>
      </c>
      <c r="G146" s="24">
        <v>1768.5</v>
      </c>
      <c r="H146" s="25">
        <f t="shared" si="58"/>
        <v>0.43</v>
      </c>
      <c r="I146" s="99">
        <f>133.7+32.2+820.2</f>
        <v>986.1</v>
      </c>
      <c r="J146" s="24">
        <f>22635.47-J147</f>
        <v>4091.05</v>
      </c>
      <c r="K146" s="35">
        <f>D146-J146</f>
        <v>0</v>
      </c>
      <c r="L146" s="194"/>
      <c r="M146" s="70"/>
      <c r="N146" s="70"/>
      <c r="O146" s="76"/>
    </row>
    <row r="147" spans="1:15" s="37" customFormat="1" ht="32.25" customHeight="1" x14ac:dyDescent="0.25">
      <c r="A147" s="166"/>
      <c r="B147" s="158" t="s">
        <v>13</v>
      </c>
      <c r="C147" s="24">
        <f>22635.47-C146</f>
        <v>18544.419999999998</v>
      </c>
      <c r="D147" s="24">
        <f>C147</f>
        <v>18544.419999999998</v>
      </c>
      <c r="E147" s="24">
        <f>G147</f>
        <v>5764.71</v>
      </c>
      <c r="F147" s="25">
        <f t="shared" si="57"/>
        <v>0.31</v>
      </c>
      <c r="G147" s="24">
        <f>7533.21-G146</f>
        <v>5764.71</v>
      </c>
      <c r="H147" s="25">
        <f t="shared" si="58"/>
        <v>0.31</v>
      </c>
      <c r="I147" s="99"/>
      <c r="J147" s="24">
        <f>D147</f>
        <v>18544.419999999998</v>
      </c>
      <c r="K147" s="35">
        <f>D147-J147</f>
        <v>0</v>
      </c>
      <c r="L147" s="194"/>
      <c r="M147" s="70"/>
      <c r="N147" s="70"/>
      <c r="O147" s="76"/>
    </row>
    <row r="148" spans="1:15" s="37" customFormat="1" ht="39.75" customHeight="1" x14ac:dyDescent="0.25">
      <c r="A148" s="166"/>
      <c r="B148" s="158" t="s">
        <v>5</v>
      </c>
      <c r="C148" s="24"/>
      <c r="D148" s="24"/>
      <c r="E148" s="24"/>
      <c r="F148" s="25"/>
      <c r="G148" s="35"/>
      <c r="H148" s="25"/>
      <c r="I148" s="99"/>
      <c r="J148" s="24"/>
      <c r="K148" s="71"/>
      <c r="L148" s="194"/>
      <c r="M148" s="70"/>
      <c r="N148" s="70"/>
      <c r="O148" s="76"/>
    </row>
    <row r="149" spans="1:15" s="40" customFormat="1" ht="111" customHeight="1" x14ac:dyDescent="0.25">
      <c r="A149" s="162" t="s">
        <v>23</v>
      </c>
      <c r="B149" s="157" t="s">
        <v>75</v>
      </c>
      <c r="C149" s="118"/>
      <c r="D149" s="118"/>
      <c r="E149" s="118"/>
      <c r="F149" s="119"/>
      <c r="G149" s="132"/>
      <c r="H149" s="119"/>
      <c r="I149" s="104"/>
      <c r="J149" s="119"/>
      <c r="K149" s="18"/>
      <c r="L149" s="259" t="s">
        <v>40</v>
      </c>
      <c r="M149" s="70"/>
      <c r="N149" s="70"/>
      <c r="O149" s="76"/>
    </row>
    <row r="150" spans="1:15" s="40" customFormat="1" x14ac:dyDescent="0.25">
      <c r="A150" s="162"/>
      <c r="B150" s="158" t="s">
        <v>4</v>
      </c>
      <c r="C150" s="118"/>
      <c r="D150" s="118"/>
      <c r="E150" s="118"/>
      <c r="F150" s="119"/>
      <c r="G150" s="132"/>
      <c r="H150" s="119"/>
      <c r="I150" s="80"/>
      <c r="J150" s="119"/>
      <c r="K150" s="18"/>
      <c r="L150" s="257"/>
      <c r="M150" s="70"/>
      <c r="N150" s="70"/>
      <c r="O150" s="76"/>
    </row>
    <row r="151" spans="1:15" s="40" customFormat="1" x14ac:dyDescent="0.25">
      <c r="A151" s="162"/>
      <c r="B151" s="158" t="s">
        <v>16</v>
      </c>
      <c r="C151" s="118"/>
      <c r="D151" s="118"/>
      <c r="E151" s="118"/>
      <c r="F151" s="119"/>
      <c r="G151" s="132"/>
      <c r="H151" s="119"/>
      <c r="I151" s="80"/>
      <c r="J151" s="119"/>
      <c r="K151" s="18"/>
      <c r="L151" s="257"/>
      <c r="M151" s="70"/>
      <c r="N151" s="70"/>
      <c r="O151" s="76"/>
    </row>
    <row r="152" spans="1:15" s="40" customFormat="1" x14ac:dyDescent="0.25">
      <c r="A152" s="162"/>
      <c r="B152" s="158" t="s">
        <v>11</v>
      </c>
      <c r="C152" s="118"/>
      <c r="D152" s="118"/>
      <c r="E152" s="118"/>
      <c r="F152" s="119"/>
      <c r="G152" s="132"/>
      <c r="H152" s="119"/>
      <c r="I152" s="80"/>
      <c r="J152" s="119"/>
      <c r="K152" s="18"/>
      <c r="L152" s="257"/>
      <c r="M152" s="70"/>
      <c r="N152" s="70"/>
      <c r="O152" s="76"/>
    </row>
    <row r="153" spans="1:15" s="40" customFormat="1" x14ac:dyDescent="0.25">
      <c r="A153" s="162"/>
      <c r="B153" s="158" t="s">
        <v>13</v>
      </c>
      <c r="C153" s="118"/>
      <c r="D153" s="118"/>
      <c r="E153" s="118"/>
      <c r="F153" s="119"/>
      <c r="G153" s="132"/>
      <c r="H153" s="119"/>
      <c r="I153" s="80"/>
      <c r="J153" s="119"/>
      <c r="K153" s="18"/>
      <c r="L153" s="257"/>
      <c r="M153" s="70"/>
      <c r="N153" s="70"/>
      <c r="O153" s="76"/>
    </row>
    <row r="154" spans="1:15" s="40" customFormat="1" x14ac:dyDescent="0.25">
      <c r="A154" s="162"/>
      <c r="B154" s="158" t="s">
        <v>5</v>
      </c>
      <c r="C154" s="118"/>
      <c r="D154" s="118"/>
      <c r="E154" s="118"/>
      <c r="F154" s="119"/>
      <c r="G154" s="132"/>
      <c r="H154" s="119"/>
      <c r="I154" s="80"/>
      <c r="J154" s="119"/>
      <c r="K154" s="18"/>
      <c r="L154" s="258"/>
      <c r="M154" s="70"/>
      <c r="N154" s="70"/>
      <c r="O154" s="76"/>
    </row>
    <row r="155" spans="1:15" s="41" customFormat="1" ht="191.25" customHeight="1" x14ac:dyDescent="0.25">
      <c r="A155" s="162" t="s">
        <v>24</v>
      </c>
      <c r="B155" s="156" t="s">
        <v>105</v>
      </c>
      <c r="C155" s="104">
        <f>SUM(C156:C160)</f>
        <v>84.1</v>
      </c>
      <c r="D155" s="104">
        <f t="shared" ref="D155:K155" si="59">SUM(D156:D160)</f>
        <v>84.1</v>
      </c>
      <c r="E155" s="104">
        <f t="shared" si="59"/>
        <v>0</v>
      </c>
      <c r="F155" s="104">
        <f t="shared" si="59"/>
        <v>0</v>
      </c>
      <c r="G155" s="104">
        <f t="shared" si="59"/>
        <v>0</v>
      </c>
      <c r="H155" s="104">
        <f t="shared" si="59"/>
        <v>0</v>
      </c>
      <c r="I155" s="104"/>
      <c r="J155" s="104">
        <f t="shared" si="59"/>
        <v>84.1</v>
      </c>
      <c r="K155" s="104">
        <f t="shared" si="59"/>
        <v>0</v>
      </c>
      <c r="L155" s="256" t="s">
        <v>85</v>
      </c>
      <c r="M155" s="70"/>
      <c r="N155" s="70"/>
      <c r="O155" s="76"/>
    </row>
    <row r="156" spans="1:15" s="41" customFormat="1" x14ac:dyDescent="0.25">
      <c r="A156" s="162"/>
      <c r="B156" s="168" t="s">
        <v>4</v>
      </c>
      <c r="C156" s="80"/>
      <c r="D156" s="80"/>
      <c r="E156" s="80"/>
      <c r="F156" s="113"/>
      <c r="G156" s="80"/>
      <c r="H156" s="113"/>
      <c r="I156" s="80"/>
      <c r="J156" s="80"/>
      <c r="K156" s="113"/>
      <c r="L156" s="257"/>
      <c r="M156" s="70"/>
      <c r="N156" s="70"/>
      <c r="O156" s="76"/>
    </row>
    <row r="157" spans="1:15" s="41" customFormat="1" x14ac:dyDescent="0.25">
      <c r="A157" s="162"/>
      <c r="B157" s="168" t="s">
        <v>16</v>
      </c>
      <c r="C157" s="80">
        <v>84.1</v>
      </c>
      <c r="D157" s="80">
        <v>84.1</v>
      </c>
      <c r="E157" s="80">
        <v>0</v>
      </c>
      <c r="F157" s="113"/>
      <c r="G157" s="80"/>
      <c r="H157" s="113"/>
      <c r="I157" s="80"/>
      <c r="J157" s="80">
        <f>79.34+4.76</f>
        <v>84.1</v>
      </c>
      <c r="K157" s="113">
        <f>D157-J157</f>
        <v>0</v>
      </c>
      <c r="L157" s="257"/>
      <c r="M157" s="70"/>
      <c r="N157" s="70"/>
      <c r="O157" s="76"/>
    </row>
    <row r="158" spans="1:15" s="41" customFormat="1" x14ac:dyDescent="0.25">
      <c r="A158" s="162"/>
      <c r="B158" s="168" t="s">
        <v>11</v>
      </c>
      <c r="C158" s="80"/>
      <c r="D158" s="80"/>
      <c r="E158" s="80"/>
      <c r="F158" s="113"/>
      <c r="G158" s="80"/>
      <c r="H158" s="113"/>
      <c r="I158" s="80"/>
      <c r="J158" s="80"/>
      <c r="K158" s="113">
        <f>D158-J158</f>
        <v>0</v>
      </c>
      <c r="L158" s="257"/>
      <c r="M158" s="70"/>
      <c r="N158" s="70"/>
      <c r="O158" s="76"/>
    </row>
    <row r="159" spans="1:15" s="41" customFormat="1" x14ac:dyDescent="0.25">
      <c r="A159" s="162"/>
      <c r="B159" s="168" t="s">
        <v>13</v>
      </c>
      <c r="C159" s="80"/>
      <c r="D159" s="80"/>
      <c r="E159" s="80"/>
      <c r="F159" s="113"/>
      <c r="G159" s="80"/>
      <c r="H159" s="113"/>
      <c r="I159" s="80"/>
      <c r="J159" s="80"/>
      <c r="K159" s="113">
        <f>D159-J159</f>
        <v>0</v>
      </c>
      <c r="L159" s="257"/>
      <c r="M159" s="70"/>
      <c r="N159" s="70"/>
      <c r="O159" s="76"/>
    </row>
    <row r="160" spans="1:15" s="41" customFormat="1" x14ac:dyDescent="0.25">
      <c r="A160" s="162"/>
      <c r="B160" s="168" t="s">
        <v>5</v>
      </c>
      <c r="C160" s="80"/>
      <c r="D160" s="80"/>
      <c r="E160" s="80"/>
      <c r="F160" s="113"/>
      <c r="G160" s="80"/>
      <c r="H160" s="113"/>
      <c r="I160" s="80"/>
      <c r="J160" s="80"/>
      <c r="K160" s="113">
        <f>D160-J160</f>
        <v>0</v>
      </c>
      <c r="L160" s="258"/>
      <c r="M160" s="70"/>
      <c r="N160" s="70"/>
      <c r="O160" s="76"/>
    </row>
    <row r="161" spans="1:15" s="65" customFormat="1" ht="312" customHeight="1" x14ac:dyDescent="0.25">
      <c r="A161" s="162" t="s">
        <v>25</v>
      </c>
      <c r="B161" s="156" t="s">
        <v>106</v>
      </c>
      <c r="C161" s="115">
        <f>C163+C162+C164+C165+C166</f>
        <v>175813.12</v>
      </c>
      <c r="D161" s="115">
        <f>D163+D162+D164+D165+D166</f>
        <v>175736.95999999999</v>
      </c>
      <c r="E161" s="115">
        <f t="shared" ref="E161:K161" si="60">E163+E162+E164+E165+E166</f>
        <v>97869.49</v>
      </c>
      <c r="F161" s="138">
        <f>E161/D161</f>
        <v>0.56000000000000005</v>
      </c>
      <c r="G161" s="146">
        <f>G163+G162+G164+G165+G166</f>
        <v>97869.49</v>
      </c>
      <c r="H161" s="138">
        <f t="shared" ref="H161" si="61">G161/D161</f>
        <v>0.56000000000000005</v>
      </c>
      <c r="I161" s="24"/>
      <c r="J161" s="115">
        <f>J163+J162+J164+J165+J166</f>
        <v>175736.95999999999</v>
      </c>
      <c r="K161" s="81">
        <f t="shared" si="60"/>
        <v>0</v>
      </c>
      <c r="L161" s="253" t="s">
        <v>123</v>
      </c>
      <c r="M161" s="70"/>
      <c r="N161" s="70"/>
      <c r="O161" s="76"/>
    </row>
    <row r="162" spans="1:15" s="37" customFormat="1" ht="44.25" customHeight="1" x14ac:dyDescent="0.25">
      <c r="A162" s="162"/>
      <c r="B162" s="158" t="s">
        <v>4</v>
      </c>
      <c r="C162" s="24"/>
      <c r="D162" s="24"/>
      <c r="E162" s="24"/>
      <c r="F162" s="25"/>
      <c r="G162" s="35"/>
      <c r="H162" s="25"/>
      <c r="I162" s="24"/>
      <c r="J162" s="24"/>
      <c r="K162" s="83"/>
      <c r="L162" s="254"/>
      <c r="M162" s="70"/>
      <c r="N162" s="70"/>
      <c r="O162" s="76"/>
    </row>
    <row r="163" spans="1:15" s="37" customFormat="1" ht="44.25" customHeight="1" x14ac:dyDescent="0.25">
      <c r="A163" s="162"/>
      <c r="B163" s="158" t="s">
        <v>16</v>
      </c>
      <c r="C163" s="24">
        <v>155445.79999999999</v>
      </c>
      <c r="D163" s="24">
        <v>155445.79999999999</v>
      </c>
      <c r="E163" s="24">
        <v>92024.37</v>
      </c>
      <c r="F163" s="25">
        <f>E163/D163</f>
        <v>0.59</v>
      </c>
      <c r="G163" s="35">
        <v>92024.37</v>
      </c>
      <c r="H163" s="25">
        <f>G163/D163</f>
        <v>0.59</v>
      </c>
      <c r="I163" s="24"/>
      <c r="J163" s="24">
        <f>142344.9+13100.9</f>
        <v>155445.79999999999</v>
      </c>
      <c r="K163" s="83">
        <f>D163-J163</f>
        <v>0</v>
      </c>
      <c r="L163" s="254"/>
      <c r="M163" s="70"/>
      <c r="N163" s="70"/>
      <c r="O163" s="76"/>
    </row>
    <row r="164" spans="1:15" s="37" customFormat="1" ht="44.25" customHeight="1" x14ac:dyDescent="0.25">
      <c r="A164" s="162"/>
      <c r="B164" s="158" t="s">
        <v>11</v>
      </c>
      <c r="C164" s="24">
        <f>20367.32-C165</f>
        <v>20362.39</v>
      </c>
      <c r="D164" s="24">
        <f>20291.16-D165</f>
        <v>20286.23</v>
      </c>
      <c r="E164" s="35">
        <v>5845.12</v>
      </c>
      <c r="F164" s="109">
        <f>E164/D164</f>
        <v>0.28999999999999998</v>
      </c>
      <c r="G164" s="35">
        <v>5845.12</v>
      </c>
      <c r="H164" s="25">
        <f>G164/D164</f>
        <v>0.28999999999999998</v>
      </c>
      <c r="I164" s="24"/>
      <c r="J164" s="24">
        <f>9897.93+10388.3</f>
        <v>20286.23</v>
      </c>
      <c r="K164" s="83">
        <f>D164-J164</f>
        <v>0</v>
      </c>
      <c r="L164" s="254"/>
      <c r="M164" s="70"/>
      <c r="N164" s="70"/>
      <c r="O164" s="76"/>
    </row>
    <row r="165" spans="1:15" s="37" customFormat="1" ht="44.25" customHeight="1" x14ac:dyDescent="0.25">
      <c r="A165" s="162"/>
      <c r="B165" s="158" t="s">
        <v>13</v>
      </c>
      <c r="C165" s="24">
        <v>4.93</v>
      </c>
      <c r="D165" s="24">
        <f>C165</f>
        <v>4.93</v>
      </c>
      <c r="E165" s="24">
        <f>G165</f>
        <v>0</v>
      </c>
      <c r="F165" s="25"/>
      <c r="G165" s="35">
        <v>0</v>
      </c>
      <c r="H165" s="25"/>
      <c r="I165" s="24"/>
      <c r="J165" s="24">
        <f>D165</f>
        <v>4.93</v>
      </c>
      <c r="K165" s="83">
        <f>D165-J165</f>
        <v>0</v>
      </c>
      <c r="L165" s="254"/>
      <c r="M165" s="70"/>
      <c r="N165" s="70"/>
      <c r="O165" s="76"/>
    </row>
    <row r="166" spans="1:15" s="37" customFormat="1" ht="44.25" customHeight="1" x14ac:dyDescent="0.25">
      <c r="A166" s="162"/>
      <c r="B166" s="158" t="s">
        <v>5</v>
      </c>
      <c r="C166" s="83"/>
      <c r="D166" s="83"/>
      <c r="E166" s="83"/>
      <c r="F166" s="82"/>
      <c r="G166" s="114"/>
      <c r="H166" s="82"/>
      <c r="I166" s="83"/>
      <c r="J166" s="83"/>
      <c r="K166" s="83"/>
      <c r="L166" s="255"/>
      <c r="M166" s="70"/>
      <c r="N166" s="70"/>
      <c r="O166" s="76"/>
    </row>
    <row r="167" spans="1:15" s="14" customFormat="1" ht="63.75" customHeight="1" x14ac:dyDescent="0.25">
      <c r="A167" s="162" t="s">
        <v>26</v>
      </c>
      <c r="B167" s="157" t="s">
        <v>76</v>
      </c>
      <c r="C167" s="118"/>
      <c r="D167" s="118"/>
      <c r="E167" s="120"/>
      <c r="F167" s="121"/>
      <c r="G167" s="131"/>
      <c r="H167" s="121"/>
      <c r="I167" s="122"/>
      <c r="J167" s="121"/>
      <c r="K167" s="18"/>
      <c r="L167" s="85" t="s">
        <v>40</v>
      </c>
      <c r="M167" s="70"/>
      <c r="N167" s="70"/>
      <c r="O167" s="76"/>
    </row>
    <row r="168" spans="1:15" ht="118.5" customHeight="1" x14ac:dyDescent="0.4">
      <c r="A168" s="162" t="s">
        <v>27</v>
      </c>
      <c r="B168" s="157" t="s">
        <v>107</v>
      </c>
      <c r="C168" s="15">
        <f>SUM(C169:C173)</f>
        <v>463233.57</v>
      </c>
      <c r="D168" s="15">
        <f t="shared" ref="D168:G168" si="62">SUM(D169:D173)</f>
        <v>463233.57</v>
      </c>
      <c r="E168" s="15">
        <f t="shared" si="62"/>
        <v>95119.51</v>
      </c>
      <c r="F168" s="101">
        <f>E168/D168</f>
        <v>0.21</v>
      </c>
      <c r="G168" s="15">
        <f t="shared" si="62"/>
        <v>95119.51</v>
      </c>
      <c r="H168" s="101">
        <f>G168/D168</f>
        <v>0.21</v>
      </c>
      <c r="I168" s="102">
        <v>0</v>
      </c>
      <c r="J168" s="15">
        <f>SUM(J169:J173)</f>
        <v>463233.57</v>
      </c>
      <c r="K168" s="16">
        <f>D168-J168</f>
        <v>0</v>
      </c>
      <c r="L168" s="195" t="s">
        <v>124</v>
      </c>
      <c r="M168" s="70"/>
      <c r="N168" s="70"/>
      <c r="O168" s="76"/>
    </row>
    <row r="169" spans="1:15" x14ac:dyDescent="0.4">
      <c r="A169" s="162"/>
      <c r="B169" s="158" t="s">
        <v>4</v>
      </c>
      <c r="C169" s="34"/>
      <c r="D169" s="34"/>
      <c r="E169" s="34"/>
      <c r="F169" s="108"/>
      <c r="G169" s="34"/>
      <c r="H169" s="108"/>
      <c r="I169" s="34"/>
      <c r="J169" s="34"/>
      <c r="K169" s="16">
        <f>D169-G169</f>
        <v>0</v>
      </c>
      <c r="L169" s="196"/>
      <c r="M169" s="70"/>
      <c r="N169" s="70"/>
      <c r="O169" s="76"/>
    </row>
    <row r="170" spans="1:15" s="79" customFormat="1" x14ac:dyDescent="0.4">
      <c r="A170" s="176"/>
      <c r="B170" s="168" t="s">
        <v>16</v>
      </c>
      <c r="C170" s="34">
        <v>440071.1</v>
      </c>
      <c r="D170" s="34">
        <v>440071.1</v>
      </c>
      <c r="E170" s="34">
        <f>G170</f>
        <v>90363.53</v>
      </c>
      <c r="F170" s="108">
        <f>E170/D170</f>
        <v>0.21</v>
      </c>
      <c r="G170" s="34">
        <v>90363.53</v>
      </c>
      <c r="H170" s="108">
        <f>G170/D170</f>
        <v>0.21</v>
      </c>
      <c r="I170" s="34"/>
      <c r="J170" s="34">
        <f>D170</f>
        <v>440071.1</v>
      </c>
      <c r="K170" s="34">
        <f>D170-J170</f>
        <v>0</v>
      </c>
      <c r="L170" s="196"/>
      <c r="M170" s="70"/>
      <c r="N170" s="74"/>
      <c r="O170" s="76"/>
    </row>
    <row r="171" spans="1:15" s="79" customFormat="1" x14ac:dyDescent="0.4">
      <c r="A171" s="176"/>
      <c r="B171" s="168" t="s">
        <v>11</v>
      </c>
      <c r="C171" s="34">
        <v>23162.47</v>
      </c>
      <c r="D171" s="34">
        <v>23162.47</v>
      </c>
      <c r="E171" s="34">
        <f>G171</f>
        <v>4755.9799999999996</v>
      </c>
      <c r="F171" s="108">
        <f>E171/D171</f>
        <v>0.21</v>
      </c>
      <c r="G171" s="34">
        <v>4755.9799999999996</v>
      </c>
      <c r="H171" s="108">
        <f>G171/D171</f>
        <v>0.21</v>
      </c>
      <c r="I171" s="34"/>
      <c r="J171" s="34">
        <f>D171</f>
        <v>23162.47</v>
      </c>
      <c r="K171" s="34">
        <f>D171-J171</f>
        <v>0</v>
      </c>
      <c r="L171" s="196"/>
      <c r="M171" s="70"/>
      <c r="N171" s="74"/>
      <c r="O171" s="76"/>
    </row>
    <row r="172" spans="1:15" x14ac:dyDescent="0.4">
      <c r="A172" s="162"/>
      <c r="B172" s="158" t="s">
        <v>13</v>
      </c>
      <c r="C172" s="34">
        <v>0</v>
      </c>
      <c r="D172" s="34">
        <v>0</v>
      </c>
      <c r="E172" s="34">
        <v>0</v>
      </c>
      <c r="F172" s="111"/>
      <c r="G172" s="112">
        <v>0</v>
      </c>
      <c r="H172" s="111"/>
      <c r="I172" s="112"/>
      <c r="J172" s="34">
        <v>0</v>
      </c>
      <c r="K172" s="62">
        <f>D172-J172</f>
        <v>0</v>
      </c>
      <c r="L172" s="196"/>
      <c r="M172" s="70"/>
      <c r="N172" s="70"/>
      <c r="O172" s="76"/>
    </row>
    <row r="173" spans="1:15" x14ac:dyDescent="0.4">
      <c r="A173" s="162"/>
      <c r="B173" s="158" t="s">
        <v>5</v>
      </c>
      <c r="C173" s="17"/>
      <c r="D173" s="17"/>
      <c r="E173" s="17"/>
      <c r="F173" s="19"/>
      <c r="G173" s="34"/>
      <c r="H173" s="19"/>
      <c r="I173" s="17"/>
      <c r="J173" s="17"/>
      <c r="K173" s="17"/>
      <c r="L173" s="196"/>
      <c r="M173" s="70"/>
      <c r="N173" s="70"/>
      <c r="O173" s="76"/>
    </row>
    <row r="174" spans="1:15" s="46" customFormat="1" ht="60.75" x14ac:dyDescent="0.25">
      <c r="A174" s="162" t="s">
        <v>28</v>
      </c>
      <c r="B174" s="157" t="s">
        <v>77</v>
      </c>
      <c r="C174" s="118"/>
      <c r="D174" s="118"/>
      <c r="E174" s="120"/>
      <c r="F174" s="121"/>
      <c r="G174" s="131"/>
      <c r="H174" s="121"/>
      <c r="I174" s="122"/>
      <c r="J174" s="121"/>
      <c r="K174" s="18"/>
      <c r="L174" s="85" t="s">
        <v>40</v>
      </c>
      <c r="M174" s="70"/>
      <c r="N174" s="70"/>
      <c r="O174" s="76"/>
    </row>
    <row r="175" spans="1:15" s="123" customFormat="1" ht="216.75" customHeight="1" x14ac:dyDescent="0.25">
      <c r="A175" s="176" t="s">
        <v>31</v>
      </c>
      <c r="B175" s="156" t="s">
        <v>108</v>
      </c>
      <c r="C175" s="15">
        <f>C176+C177+C178</f>
        <v>73836.490000000005</v>
      </c>
      <c r="D175" s="15">
        <f t="shared" ref="D175:E175" si="63">D176+D177+D178</f>
        <v>73836.490000000005</v>
      </c>
      <c r="E175" s="15">
        <f t="shared" si="63"/>
        <v>46400.58</v>
      </c>
      <c r="F175" s="15">
        <f t="shared" ref="F175" si="64">E175/D175*100</f>
        <v>62.84</v>
      </c>
      <c r="G175" s="15">
        <f>G176+G177+G178</f>
        <v>46400.58</v>
      </c>
      <c r="H175" s="15">
        <f t="shared" ref="H175" si="65">G175/D175*100</f>
        <v>62.84</v>
      </c>
      <c r="I175" s="15"/>
      <c r="J175" s="15">
        <f>J176+J177+J178</f>
        <v>73836.490000000005</v>
      </c>
      <c r="K175" s="15">
        <f>K176+K177+K178</f>
        <v>0</v>
      </c>
      <c r="L175" s="190" t="s">
        <v>84</v>
      </c>
      <c r="M175" s="70"/>
      <c r="N175" s="74"/>
      <c r="O175" s="88"/>
    </row>
    <row r="176" spans="1:15" s="78" customFormat="1" x14ac:dyDescent="0.25">
      <c r="A176" s="177"/>
      <c r="B176" s="168" t="s">
        <v>4</v>
      </c>
      <c r="C176" s="34"/>
      <c r="D176" s="34"/>
      <c r="E176" s="34"/>
      <c r="F176" s="108"/>
      <c r="G176" s="34"/>
      <c r="H176" s="108"/>
      <c r="I176" s="34"/>
      <c r="J176" s="34"/>
      <c r="K176" s="34">
        <f>E176-J176</f>
        <v>0</v>
      </c>
      <c r="L176" s="191"/>
      <c r="M176" s="70"/>
      <c r="N176" s="74"/>
      <c r="O176" s="88"/>
    </row>
    <row r="177" spans="1:15" s="78" customFormat="1" x14ac:dyDescent="0.25">
      <c r="A177" s="177"/>
      <c r="B177" s="168" t="s">
        <v>16</v>
      </c>
      <c r="C177" s="34">
        <v>70144.7</v>
      </c>
      <c r="D177" s="34">
        <v>70144.7</v>
      </c>
      <c r="E177" s="34">
        <v>44318.3</v>
      </c>
      <c r="F177" s="108">
        <f>E177/D177</f>
        <v>0.63</v>
      </c>
      <c r="G177" s="34">
        <v>44318.3</v>
      </c>
      <c r="H177" s="108">
        <f>G177/D177</f>
        <v>0.63</v>
      </c>
      <c r="I177" s="34"/>
      <c r="J177" s="34">
        <f>23906.4+8000.1+38238.2</f>
        <v>70144.7</v>
      </c>
      <c r="K177" s="34">
        <f>D177-J177</f>
        <v>0</v>
      </c>
      <c r="L177" s="191"/>
      <c r="M177" s="70"/>
      <c r="N177" s="74"/>
      <c r="O177" s="88"/>
    </row>
    <row r="178" spans="1:15" s="78" customFormat="1" x14ac:dyDescent="0.25">
      <c r="A178" s="177"/>
      <c r="B178" s="168" t="s">
        <v>11</v>
      </c>
      <c r="C178" s="34">
        <v>3691.79</v>
      </c>
      <c r="D178" s="34">
        <v>3691.79</v>
      </c>
      <c r="E178" s="34">
        <v>2082.2800000000002</v>
      </c>
      <c r="F178" s="108">
        <f>E178/D178</f>
        <v>0.56000000000000005</v>
      </c>
      <c r="G178" s="34">
        <v>2082.2800000000002</v>
      </c>
      <c r="H178" s="108">
        <f>G178/D178</f>
        <v>0.56000000000000005</v>
      </c>
      <c r="I178" s="34"/>
      <c r="J178" s="34">
        <f>1258.23+421.022+2012.535</f>
        <v>3691.79</v>
      </c>
      <c r="K178" s="34">
        <f>D178-J178</f>
        <v>0</v>
      </c>
      <c r="L178" s="191"/>
      <c r="M178" s="70"/>
      <c r="N178" s="74"/>
      <c r="O178" s="88"/>
    </row>
    <row r="179" spans="1:15" s="78" customFormat="1" x14ac:dyDescent="0.25">
      <c r="A179" s="177"/>
      <c r="B179" s="168" t="s">
        <v>13</v>
      </c>
      <c r="C179" s="34"/>
      <c r="D179" s="34"/>
      <c r="E179" s="34"/>
      <c r="F179" s="108"/>
      <c r="G179" s="34"/>
      <c r="H179" s="108"/>
      <c r="I179" s="34"/>
      <c r="J179" s="34"/>
      <c r="K179" s="34">
        <f>E179-J179</f>
        <v>0</v>
      </c>
      <c r="L179" s="191"/>
      <c r="M179" s="70"/>
      <c r="N179" s="74"/>
      <c r="O179" s="88"/>
    </row>
    <row r="180" spans="1:15" s="78" customFormat="1" x14ac:dyDescent="0.25">
      <c r="A180" s="177"/>
      <c r="B180" s="168" t="s">
        <v>5</v>
      </c>
      <c r="C180" s="34"/>
      <c r="D180" s="34"/>
      <c r="E180" s="34"/>
      <c r="F180" s="108"/>
      <c r="G180" s="34"/>
      <c r="H180" s="108"/>
      <c r="I180" s="34"/>
      <c r="J180" s="34"/>
      <c r="K180" s="34">
        <f>E180-J180</f>
        <v>0</v>
      </c>
      <c r="L180" s="192"/>
      <c r="M180" s="70"/>
      <c r="N180" s="74"/>
      <c r="O180" s="88"/>
    </row>
    <row r="181" spans="1:15" s="39" customFormat="1" ht="74.25" customHeight="1" x14ac:dyDescent="0.25">
      <c r="A181" s="162" t="s">
        <v>30</v>
      </c>
      <c r="B181" s="157" t="s">
        <v>78</v>
      </c>
      <c r="C181" s="132"/>
      <c r="D181" s="132"/>
      <c r="E181" s="132"/>
      <c r="F181" s="133"/>
      <c r="G181" s="132"/>
      <c r="H181" s="133"/>
      <c r="I181" s="132"/>
      <c r="J181" s="133"/>
      <c r="K181" s="18"/>
      <c r="L181" s="85" t="s">
        <v>40</v>
      </c>
      <c r="M181" s="70"/>
      <c r="N181" s="70"/>
      <c r="O181" s="76"/>
    </row>
    <row r="182" spans="1:15" s="39" customFormat="1" ht="72.75" customHeight="1" x14ac:dyDescent="0.25">
      <c r="A182" s="162" t="s">
        <v>29</v>
      </c>
      <c r="B182" s="157" t="s">
        <v>79</v>
      </c>
      <c r="C182" s="132"/>
      <c r="D182" s="132"/>
      <c r="E182" s="132"/>
      <c r="F182" s="133"/>
      <c r="G182" s="132"/>
      <c r="H182" s="133"/>
      <c r="I182" s="132"/>
      <c r="J182" s="133"/>
      <c r="K182" s="18"/>
      <c r="L182" s="85" t="s">
        <v>40</v>
      </c>
      <c r="M182" s="70"/>
      <c r="N182" s="70"/>
      <c r="O182" s="76"/>
    </row>
    <row r="183" spans="1:15" s="39" customFormat="1" ht="69" customHeight="1" x14ac:dyDescent="0.25">
      <c r="A183" s="162" t="s">
        <v>38</v>
      </c>
      <c r="B183" s="157" t="s">
        <v>80</v>
      </c>
      <c r="C183" s="132"/>
      <c r="D183" s="132"/>
      <c r="E183" s="134"/>
      <c r="F183" s="133"/>
      <c r="G183" s="132"/>
      <c r="H183" s="133"/>
      <c r="I183" s="132"/>
      <c r="J183" s="133"/>
      <c r="K183" s="18"/>
      <c r="L183" s="85" t="s">
        <v>40</v>
      </c>
      <c r="M183" s="70"/>
      <c r="N183" s="70"/>
      <c r="O183" s="76"/>
    </row>
    <row r="184" spans="1:15" ht="94.5" customHeight="1" x14ac:dyDescent="0.4">
      <c r="A184" s="162" t="s">
        <v>37</v>
      </c>
      <c r="B184" s="157" t="s">
        <v>81</v>
      </c>
      <c r="C184" s="132"/>
      <c r="D184" s="132"/>
      <c r="E184" s="134"/>
      <c r="F184" s="133"/>
      <c r="G184" s="132"/>
      <c r="H184" s="133"/>
      <c r="I184" s="132"/>
      <c r="J184" s="133"/>
      <c r="K184" s="18"/>
      <c r="L184" s="85" t="s">
        <v>40</v>
      </c>
      <c r="M184" s="70"/>
      <c r="N184" s="70"/>
      <c r="O184" s="76"/>
    </row>
    <row r="185" spans="1:15" ht="226.5" customHeight="1" x14ac:dyDescent="0.4">
      <c r="A185" s="162" t="s">
        <v>71</v>
      </c>
      <c r="B185" s="157" t="s">
        <v>109</v>
      </c>
      <c r="C185" s="115">
        <f>SUM(C186:C189)</f>
        <v>30315</v>
      </c>
      <c r="D185" s="115">
        <f>SUM(D186:D189)</f>
        <v>30315</v>
      </c>
      <c r="E185" s="115">
        <f>SUM(E186:E189)</f>
        <v>21192</v>
      </c>
      <c r="F185" s="138">
        <f>E185/D185</f>
        <v>0.7</v>
      </c>
      <c r="G185" s="146">
        <f>SUM(G186:G189)</f>
        <v>17647.77</v>
      </c>
      <c r="H185" s="138">
        <f>G185/D185</f>
        <v>0.57999999999999996</v>
      </c>
      <c r="I185" s="24"/>
      <c r="J185" s="115">
        <f>SUM(J186:J189)</f>
        <v>30315</v>
      </c>
      <c r="K185" s="93">
        <f>SUM(K186:K189)</f>
        <v>0</v>
      </c>
      <c r="L185" s="96" t="s">
        <v>116</v>
      </c>
      <c r="M185" s="70"/>
      <c r="N185" s="70"/>
      <c r="O185" s="76"/>
    </row>
    <row r="186" spans="1:15" s="84" customFormat="1" ht="33.75" customHeight="1" x14ac:dyDescent="0.4">
      <c r="A186" s="162"/>
      <c r="B186" s="158" t="s">
        <v>4</v>
      </c>
      <c r="C186" s="24">
        <v>23499.1</v>
      </c>
      <c r="D186" s="24">
        <v>23499.1</v>
      </c>
      <c r="E186" s="24">
        <v>16262</v>
      </c>
      <c r="F186" s="25">
        <f>E186/D186</f>
        <v>0.69</v>
      </c>
      <c r="G186" s="35">
        <v>13060.01</v>
      </c>
      <c r="H186" s="25">
        <f t="shared" ref="H186:H187" si="66">G186/D186</f>
        <v>0.56000000000000005</v>
      </c>
      <c r="I186" s="24"/>
      <c r="J186" s="24">
        <v>23499.1</v>
      </c>
      <c r="K186" s="35">
        <f>D186-J186</f>
        <v>0</v>
      </c>
      <c r="L186" s="94"/>
      <c r="M186" s="70"/>
      <c r="N186" s="70"/>
      <c r="O186" s="77"/>
    </row>
    <row r="187" spans="1:15" s="84" customFormat="1" ht="33.75" customHeight="1" x14ac:dyDescent="0.4">
      <c r="A187" s="162"/>
      <c r="B187" s="158" t="s">
        <v>16</v>
      </c>
      <c r="C187" s="24">
        <v>6815.9</v>
      </c>
      <c r="D187" s="24">
        <v>6815.9</v>
      </c>
      <c r="E187" s="24">
        <v>4930</v>
      </c>
      <c r="F187" s="25">
        <f>E187/D187</f>
        <v>0.72</v>
      </c>
      <c r="G187" s="35">
        <v>4587.76</v>
      </c>
      <c r="H187" s="25">
        <f t="shared" si="66"/>
        <v>0.67</v>
      </c>
      <c r="I187" s="24"/>
      <c r="J187" s="24">
        <v>6815.9</v>
      </c>
      <c r="K187" s="35">
        <f>D187-J187</f>
        <v>0</v>
      </c>
      <c r="L187" s="94"/>
      <c r="M187" s="70"/>
      <c r="N187" s="70"/>
      <c r="O187" s="77"/>
    </row>
    <row r="188" spans="1:15" s="84" customFormat="1" ht="33.75" customHeight="1" x14ac:dyDescent="0.4">
      <c r="A188" s="162"/>
      <c r="B188" s="158" t="s">
        <v>11</v>
      </c>
      <c r="C188" s="24"/>
      <c r="D188" s="24"/>
      <c r="E188" s="24"/>
      <c r="F188" s="25"/>
      <c r="G188" s="35"/>
      <c r="H188" s="25"/>
      <c r="I188" s="25"/>
      <c r="J188" s="24"/>
      <c r="K188" s="35">
        <f>D188-J188</f>
        <v>0</v>
      </c>
      <c r="L188" s="94"/>
      <c r="M188" s="70"/>
      <c r="N188" s="70"/>
      <c r="O188" s="77"/>
    </row>
    <row r="189" spans="1:15" s="84" customFormat="1" ht="33.75" customHeight="1" x14ac:dyDescent="0.4">
      <c r="A189" s="162"/>
      <c r="B189" s="158" t="s">
        <v>13</v>
      </c>
      <c r="C189" s="83"/>
      <c r="D189" s="83"/>
      <c r="E189" s="83"/>
      <c r="F189" s="82"/>
      <c r="G189" s="114"/>
      <c r="H189" s="82"/>
      <c r="I189" s="82"/>
      <c r="J189" s="83"/>
      <c r="K189" s="83">
        <f>E189-J189</f>
        <v>0</v>
      </c>
      <c r="L189" s="95"/>
      <c r="M189" s="70"/>
      <c r="N189" s="70"/>
      <c r="O189" s="77"/>
    </row>
    <row r="190" spans="1:15" ht="141.75" customHeight="1" x14ac:dyDescent="0.4">
      <c r="A190" s="184"/>
      <c r="B190" s="185"/>
      <c r="C190" s="185"/>
      <c r="D190" s="185"/>
      <c r="E190" s="185"/>
      <c r="F190" s="185"/>
      <c r="G190" s="185"/>
      <c r="H190" s="185"/>
      <c r="I190" s="185"/>
      <c r="J190" s="185"/>
      <c r="K190" s="185"/>
      <c r="L190" s="186"/>
      <c r="M190" s="70"/>
      <c r="N190" s="70"/>
      <c r="O190" s="76"/>
    </row>
    <row r="405" spans="10:11" x14ac:dyDescent="0.4">
      <c r="J405" s="6"/>
      <c r="K405" s="6"/>
    </row>
    <row r="406" spans="10:11" x14ac:dyDescent="0.4">
      <c r="J406" s="6"/>
      <c r="K406" s="6"/>
    </row>
    <row r="407" spans="10:11" x14ac:dyDescent="0.4">
      <c r="J407" s="6"/>
      <c r="K407" s="6"/>
    </row>
  </sheetData>
  <autoFilter ref="A7:L392"/>
  <customSheetViews>
    <customSheetView guid="{72C0943B-A5D5-4B80-AD54-166C5CDC74DE}" scale="40" showPageBreaks="1" outlineSymbols="0" zeroValues="0" fitToPage="1" printArea="1" showAutoFilter="1" view="pageBreakPreview" topLeftCell="A5">
      <pane xSplit="4" ySplit="10" topLeftCell="I158" activePane="bottomRight" state="frozen"/>
      <selection pane="bottomRight" activeCell="D164" sqref="D164"/>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1"/>
      <autoFilter ref="A3:M19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D95852A1-B0FC-4AC5-B62B-5CCBE05B0D15}" scale="40" showPageBreaks="1" outlineSymbols="0" zeroValues="0" fitToPage="1" showAutoFilter="1" view="pageBreakPreview" topLeftCell="A5">
      <pane xSplit="4" ySplit="4" topLeftCell="J99" activePane="bottomRight" state="frozen"/>
      <selection pane="bottomRight" activeCell="L117" sqref="L117:L122"/>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4" fitToHeight="0" orientation="landscape" r:id="rId2"/>
      <autoFilter ref="A7:L386"/>
    </customSheetView>
    <customSheetView guid="{0CCCFAED-79CE-4449-BC23-D60C794B65C2}" scale="50" showPageBreaks="1" outlineSymbols="0" zeroValues="0" fitToPage="1" printArea="1" showAutoFilter="1" view="pageBreakPreview" topLeftCell="A5">
      <pane xSplit="2" ySplit="4" topLeftCell="D32" activePane="bottomRight" state="frozen"/>
      <selection pane="bottomRight" activeCell="B38" sqref="B38"/>
      <rowBreaks count="32" manualBreakCount="32">
        <brk id="68" max="11" man="1"/>
        <brk id="122" max="11" man="1"/>
        <brk id="146" max="11" man="1"/>
        <brk id="168" max="11"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0" fitToHeight="0" orientation="landscape" horizontalDpi="4294967293" r:id="rId3"/>
      <autoFilter ref="A7:L386"/>
    </customSheetView>
    <customSheetView guid="{3EEA7E1A-5F2B-4408-A34C-1F0223B5B245}" scale="40" showPageBreaks="1" outlineSymbols="0" zeroValues="0" fitToPage="1" printArea="1" showAutoFilter="1" view="pageBreakPreview" topLeftCell="A5">
      <pane xSplit="4" ySplit="10" topLeftCell="J21" activePane="bottomRight" state="frozen"/>
      <selection pane="bottomRight" activeCell="G26" sqref="G26"/>
      <rowBreaks count="30" manualBreakCount="30">
        <brk id="28" max="15"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0" fitToHeight="0" orientation="landscape" horizontalDpi="4294967293" r:id="rId4"/>
      <autoFilter ref="A7:L386"/>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5"/>
      <autoFilter ref="A7:K386"/>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6"/>
      <autoFilter ref="A7:P398"/>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7"/>
      <autoFilter ref="A7:P401"/>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8"/>
      <autoFilter ref="A7:P401"/>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9"/>
      <autoFilter ref="A7:P393"/>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0"/>
      <autoFilter ref="A9:S1185"/>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1"/>
      <autoFilter ref="A9:S1185"/>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2"/>
      <autoFilter ref="A9:T116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3"/>
      <autoFilter ref="A9:T1142"/>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4"/>
      <autoFilter ref="B1:T1"/>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5"/>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6"/>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17"/>
      <headerFooter alignWithMargins="0"/>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18"/>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19"/>
      <autoFilter ref="A9:V1172"/>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20"/>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21"/>
      <autoFilter ref="A9:S1185"/>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22"/>
      <autoFilter ref="A7:P404"/>
    </customSheetView>
    <customSheetView guid="{CA384592-0CFD-4322-A4EB-34EC04693944}" scale="33" showPageBreaks="1" outlineSymbols="0" zeroValues="0" fitToPage="1" printArea="1" showAutoFilter="1" view="pageBreakPreview" topLeftCell="B34">
      <selection activeCell="B44" sqref="A44:XFD48"/>
      <rowBreaks count="31" manualBreakCount="31">
        <brk id="28" max="10" man="1"/>
        <brk id="147" max="10" man="1"/>
        <brk id="171" max="10"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0" fitToHeight="0" orientation="landscape" r:id="rId23"/>
      <autoFilter ref="A7:L386"/>
    </customSheetView>
    <customSheetView guid="{45DE1976-7F07-4EB4-8A9C-FB72D060BEFA}" scale="40" showPageBreaks="1" outlineSymbols="0" zeroValues="0" fitToPage="1" printArea="1" showAutoFilter="1" hiddenColumns="1" view="pageBreakPreview" topLeftCell="A90">
      <selection activeCell="H115" sqref="H115"/>
      <rowBreaks count="32" manualBreakCount="32">
        <brk id="30" max="11" man="1"/>
        <brk id="128" max="11" man="1"/>
        <brk id="147" max="11" man="1"/>
        <brk id="171" max="11" man="1"/>
        <brk id="206" max="18"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37" fitToHeight="0" orientation="landscape" r:id="rId24"/>
      <autoFilter ref="A7:L386"/>
    </customSheetView>
    <customSheetView guid="{67ADFAE6-A9AF-44D7-8539-93CD0F6B7849}" scale="50" showPageBreaks="1" outlineSymbols="0" zeroValues="0" fitToPage="1" printArea="1" showAutoFilter="1" hiddenRows="1" hiddenColumns="1" view="pageBreakPreview" topLeftCell="A4">
      <pane xSplit="4" ySplit="7" topLeftCell="E108" activePane="bottomRight" state="frozen"/>
      <selection pane="bottomRight" activeCell="A153" sqref="A153:XFD154"/>
      <rowBreaks count="33" manualBreakCount="33">
        <brk id="28" max="11" man="1"/>
        <brk id="40" max="11" man="1"/>
        <brk id="61" max="11" man="1"/>
        <brk id="98" max="11" man="1"/>
        <brk id="128" max="11" man="1"/>
        <brk id="207" max="18" man="1"/>
        <brk id="1030" max="18" man="1"/>
        <brk id="1080" max="18" man="1"/>
        <brk id="1137" max="18" man="1"/>
        <brk id="1208" max="18" man="1"/>
        <brk id="1263" max="14" man="1"/>
        <brk id="1278" max="10" man="1"/>
        <brk id="1314" max="10" man="1"/>
        <brk id="1354" max="10" man="1"/>
        <brk id="1393" max="10" man="1"/>
        <brk id="1431" max="10" man="1"/>
        <brk id="1467" max="10" man="1"/>
        <brk id="1504" max="10" man="1"/>
        <brk id="1542" max="10" man="1"/>
        <brk id="1577" max="10" man="1"/>
        <brk id="1613" max="10" man="1"/>
        <brk id="1653" max="10" man="1"/>
        <brk id="1692" max="10" man="1"/>
        <brk id="1731" max="10" man="1"/>
        <brk id="1771" max="10" man="1"/>
        <brk id="1809" max="10" man="1"/>
        <brk id="1844" max="10" man="1"/>
        <brk id="1874" max="10" man="1"/>
        <brk id="1911" max="10" man="1"/>
        <brk id="1948" max="10" man="1"/>
        <brk id="1983" max="10" man="1"/>
        <brk id="2025" max="10" man="1"/>
        <brk id="2079" max="10" man="1"/>
      </rowBreaks>
      <pageMargins left="0" right="0" top="0.9055118110236221" bottom="0" header="0" footer="0"/>
      <printOptions horizontalCentered="1"/>
      <pageSetup paperSize="8" scale="40" fitToHeight="0" orientation="landscape" horizontalDpi="4294967293" r:id="rId25"/>
      <autoFilter ref="A7:L386"/>
    </customSheetView>
    <customSheetView guid="{99950613-28E7-4EC2-B918-559A2757B0A9}" scale="50" showPageBreaks="1" outlineSymbols="0" zeroValues="0" fitToPage="1" printArea="1" showAutoFilter="1" view="pageBreakPreview" topLeftCell="A3">
      <pane xSplit="2" ySplit="5" topLeftCell="C137" activePane="bottomRight" state="frozen"/>
      <selection pane="bottomRight" activeCell="I47" sqref="I47"/>
      <rowBreaks count="33" manualBreakCount="33">
        <brk id="42" max="10" man="1"/>
        <brk id="93" max="10" man="1"/>
        <brk id="135" max="10" man="1"/>
        <brk id="155" max="10" man="1"/>
        <brk id="181" max="10" man="1"/>
        <brk id="210" max="18" man="1"/>
        <brk id="1027" max="18" man="1"/>
        <brk id="1077" max="18" man="1"/>
        <brk id="1134" max="18" man="1"/>
        <brk id="1205" max="18" man="1"/>
        <brk id="1260" max="14" man="1"/>
        <brk id="1275" max="10" man="1"/>
        <brk id="1311" max="10" man="1"/>
        <brk id="1351" max="10" man="1"/>
        <brk id="1390" max="10" man="1"/>
        <brk id="1428" max="10" man="1"/>
        <brk id="1464" max="10" man="1"/>
        <brk id="1501" max="10" man="1"/>
        <brk id="1539" max="10" man="1"/>
        <brk id="1574" max="10" man="1"/>
        <brk id="1610" max="10" man="1"/>
        <brk id="1650" max="10" man="1"/>
        <brk id="1689" max="10" man="1"/>
        <brk id="1728" max="10" man="1"/>
        <brk id="1768" max="10" man="1"/>
        <brk id="1806" max="10" man="1"/>
        <brk id="1841" max="10" man="1"/>
        <brk id="1871" max="10" man="1"/>
        <brk id="1908" max="10" man="1"/>
        <brk id="1945" max="10" man="1"/>
        <brk id="1980" max="10" man="1"/>
        <brk id="2022" max="10" man="1"/>
        <brk id="2076" max="10" man="1"/>
      </rowBreaks>
      <colBreaks count="1" manualBreakCount="1">
        <brk id="11" max="182" man="1"/>
      </colBreaks>
      <pageMargins left="0" right="0" top="0.9055118110236221" bottom="0" header="0" footer="0"/>
      <printOptions horizontalCentered="1"/>
      <pageSetup paperSize="8" scale="39" fitToHeight="0" orientation="landscape" horizontalDpi="4294967293" r:id="rId26"/>
      <autoFilter ref="A7:L392"/>
    </customSheetView>
    <customSheetView guid="{A0A3CD9B-2436-40D7-91DB-589A95FBBF00}" scale="40" showPageBreaks="1" outlineSymbols="0" zeroValues="0" fitToPage="1" printArea="1" showAutoFilter="1" hiddenColumns="1" view="pageBreakPreview">
      <pane xSplit="2" ySplit="8" topLeftCell="C60" activePane="bottomRight" state="frozen"/>
      <selection pane="bottomRight" activeCell="B72" sqref="B72"/>
      <rowBreaks count="29" manualBreakCount="29">
        <brk id="174" max="18" man="1"/>
        <brk id="208" max="18"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9055118110236221" bottom="0" header="0" footer="0"/>
      <printOptions horizontalCentered="1"/>
      <pageSetup paperSize="8" scale="41" fitToHeight="0" orientation="landscape" r:id="rId27"/>
      <autoFilter ref="A7:L392"/>
    </customSheetView>
    <customSheetView guid="{649E5CE3-4976-49D9-83DA-4E57FFC714BF}" scale="40" showPageBreaks="1" outlineSymbols="0" zeroValues="0" fitToPage="1" printArea="1" showAutoFilter="1" view="pageBreakPreview">
      <pane xSplit="8" ySplit="3" topLeftCell="I130" activePane="bottomRight" state="frozen"/>
      <selection pane="bottomRight" activeCell="G138" sqref="G138:G139"/>
      <rowBreaks count="30" manualBreakCount="30">
        <brk id="28" max="15"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39" fitToHeight="0" orientation="landscape" horizontalDpi="4294967293" r:id="rId28"/>
      <autoFilter ref="A7:L392"/>
    </customSheetView>
    <customSheetView guid="{BEA0FDBA-BB07-4C19-8BBD-5E57EE395C09}" scale="50" showPageBreaks="1" outlineSymbols="0" zeroValues="0" printArea="1" showAutoFilter="1" hiddenColumns="1" view="pageBreakPreview" topLeftCell="A5">
      <pane xSplit="2" ySplit="4" topLeftCell="K156" activePane="bottomRight" state="frozen"/>
      <selection pane="bottomRight" activeCell="K161" sqref="K161"/>
      <rowBreaks count="34" manualBreakCount="34">
        <brk id="20" max="11" man="1"/>
        <brk id="28" max="11" man="1"/>
        <brk id="83" max="11" man="1"/>
        <brk id="117" max="11" man="1"/>
        <brk id="141" max="11" man="1"/>
        <brk id="160" max="11" man="1"/>
        <brk id="204" max="18"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 header="0" footer="0"/>
      <printOptions horizontalCentered="1"/>
      <pageSetup paperSize="8" scale="43" fitToHeight="0" orientation="landscape" r:id="rId29"/>
      <autoFilter ref="A7:L392"/>
    </customSheetView>
  </customSheetViews>
  <mergeCells count="85">
    <mergeCell ref="H21:H23"/>
    <mergeCell ref="I29:I30"/>
    <mergeCell ref="I21:I23"/>
    <mergeCell ref="L161:L166"/>
    <mergeCell ref="L155:L160"/>
    <mergeCell ref="L149:L154"/>
    <mergeCell ref="L111:L116"/>
    <mergeCell ref="L117:L122"/>
    <mergeCell ref="L87:L92"/>
    <mergeCell ref="L81:L86"/>
    <mergeCell ref="L69:L74"/>
    <mergeCell ref="L129:L134"/>
    <mergeCell ref="L99:L104"/>
    <mergeCell ref="L123:L128"/>
    <mergeCell ref="L105:L110"/>
    <mergeCell ref="E5:H5"/>
    <mergeCell ref="L9:L14"/>
    <mergeCell ref="I5:I7"/>
    <mergeCell ref="L15:L20"/>
    <mergeCell ref="L37:L42"/>
    <mergeCell ref="L21:L28"/>
    <mergeCell ref="L29:L35"/>
    <mergeCell ref="F21:F23"/>
    <mergeCell ref="G21:G23"/>
    <mergeCell ref="J21:J23"/>
    <mergeCell ref="K29:K30"/>
    <mergeCell ref="G29:G30"/>
    <mergeCell ref="H29:H30"/>
    <mergeCell ref="J29:J30"/>
    <mergeCell ref="K21:K23"/>
    <mergeCell ref="F29:F30"/>
    <mergeCell ref="B29:B30"/>
    <mergeCell ref="A29:A30"/>
    <mergeCell ref="C29:C30"/>
    <mergeCell ref="D29:D30"/>
    <mergeCell ref="A3:L3"/>
    <mergeCell ref="G6:H6"/>
    <mergeCell ref="A9:A14"/>
    <mergeCell ref="A5:A7"/>
    <mergeCell ref="E6:F6"/>
    <mergeCell ref="D6:D7"/>
    <mergeCell ref="C5:D5"/>
    <mergeCell ref="C6:C7"/>
    <mergeCell ref="B5:B7"/>
    <mergeCell ref="J5:J7"/>
    <mergeCell ref="K5:K7"/>
    <mergeCell ref="L5:L7"/>
    <mergeCell ref="A15:A20"/>
    <mergeCell ref="B21:B23"/>
    <mergeCell ref="C21:C23"/>
    <mergeCell ref="D21:D23"/>
    <mergeCell ref="E21:E23"/>
    <mergeCell ref="A21:A22"/>
    <mergeCell ref="E29:E30"/>
    <mergeCell ref="L49:L54"/>
    <mergeCell ref="L43:L48"/>
    <mergeCell ref="L55:L60"/>
    <mergeCell ref="I142:I143"/>
    <mergeCell ref="L63:L68"/>
    <mergeCell ref="E135:E136"/>
    <mergeCell ref="F135:F136"/>
    <mergeCell ref="K142:K143"/>
    <mergeCell ref="G142:G143"/>
    <mergeCell ref="G135:G136"/>
    <mergeCell ref="H135:H136"/>
    <mergeCell ref="J135:J136"/>
    <mergeCell ref="J142:J143"/>
    <mergeCell ref="F142:F143"/>
    <mergeCell ref="E142:E143"/>
    <mergeCell ref="C142:C143"/>
    <mergeCell ref="B135:B136"/>
    <mergeCell ref="C135:C136"/>
    <mergeCell ref="A190:L190"/>
    <mergeCell ref="L93:L98"/>
    <mergeCell ref="L175:L180"/>
    <mergeCell ref="L142:L148"/>
    <mergeCell ref="L168:L173"/>
    <mergeCell ref="A135:A141"/>
    <mergeCell ref="L135:L141"/>
    <mergeCell ref="A142:A143"/>
    <mergeCell ref="B142:B143"/>
    <mergeCell ref="D135:D136"/>
    <mergeCell ref="D142:D143"/>
    <mergeCell ref="K135:K136"/>
    <mergeCell ref="H142:H143"/>
  </mergeCells>
  <phoneticPr fontId="4" type="noConversion"/>
  <printOptions horizontalCentered="1"/>
  <pageMargins left="0" right="0" top="0.9055118110236221" bottom="0" header="0" footer="0"/>
  <pageSetup paperSize="8" scale="43" fitToHeight="0" orientation="landscape" r:id="rId30"/>
  <rowBreaks count="35" manualBreakCount="35">
    <brk id="28" max="11" man="1"/>
    <brk id="38" max="11" man="1"/>
    <brk id="54" max="11" man="1"/>
    <brk id="92" max="11" man="1"/>
    <brk id="122" max="11" man="1"/>
    <brk id="140" max="11" man="1"/>
    <brk id="154" max="11" man="1"/>
    <brk id="204" max="18"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legacyDrawing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01.08.2017</vt:lpstr>
      <vt:lpstr>'на 01.08.2017'!Заголовки_для_печати</vt:lpstr>
      <vt:lpstr>'на 01.08.2017'!Область_печати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2017-08-07T08:30:59Z</cp:lastPrinted>
  <dcterms:created xsi:type="dcterms:W3CDTF">2011-12-13T05:34:09Z</dcterms:created>
  <dcterms:modified xsi:type="dcterms:W3CDTF">2017-08-10T05:29:51Z</dcterms:modified>
</cp:coreProperties>
</file>