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17.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38.xml" ContentType="application/vnd.openxmlformats-officedocument.spreadsheetml.revisionLog+xml"/>
  <Override PartName="/xl/revisions/revisionLog159.xml" ContentType="application/vnd.openxmlformats-officedocument.spreadsheetml.revisionLog+xml"/>
  <Override PartName="/xl/revisions/revisionLog170.xml" ContentType="application/vnd.openxmlformats-officedocument.spreadsheetml.revisionLog+xml"/>
  <Override PartName="/xl/revisions/revisionLog191.xml" ContentType="application/vnd.openxmlformats-officedocument.spreadsheetml.revisionLog+xml"/>
  <Override PartName="/xl/revisions/revisionLog205.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128.xml" ContentType="application/vnd.openxmlformats-officedocument.spreadsheetml.revisionLog+xml"/>
  <Override PartName="/xl/revisions/revisionLog149.xml" ContentType="application/vnd.openxmlformats-officedocument.spreadsheetml.revisionLog+xml"/>
  <Override PartName="/xl/revisions/revisionLog5.xml" ContentType="application/vnd.openxmlformats-officedocument.spreadsheetml.revisionLog+xml"/>
  <Override PartName="/xl/revisions/revisionLog95.xml" ContentType="application/vnd.openxmlformats-officedocument.spreadsheetml.revisionLog+xml"/>
  <Override PartName="/xl/revisions/revisionLog160.xml" ContentType="application/vnd.openxmlformats-officedocument.spreadsheetml.revisionLog+xml"/>
  <Override PartName="/xl/revisions/revisionLog181.xml" ContentType="application/vnd.openxmlformats-officedocument.spreadsheetml.revisionLog+xml"/>
  <Override PartName="/xl/revisions/revisionLog90.xml" ContentType="application/vnd.openxmlformats-officedocument.spreadsheetml.revisionLog+xml"/>
  <Override PartName="/xl/revisions/revisionLog165.xml" ContentType="application/vnd.openxmlformats-officedocument.spreadsheetml.revisionLog+xml"/>
  <Override PartName="/xl/revisions/revisionLog186.xml" ContentType="application/vnd.openxmlformats-officedocument.spreadsheetml.revisionLog+xml"/>
  <Override PartName="/xl/revisions/revisionLog216.xml" ContentType="application/vnd.openxmlformats-officedocument.spreadsheetml.revisionLog+xml"/>
  <Override PartName="/xl/revisions/revisionLog211.xml" ContentType="application/vnd.openxmlformats-officedocument.spreadsheetml.revisionLog+xml"/>
  <Override PartName="/xl/revisions/revisionLog22.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118.xml" ContentType="application/vnd.openxmlformats-officedocument.spreadsheetml.revisionLog+xml"/>
  <Override PartName="/xl/revisions/revisionLog139.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34.xml" ContentType="application/vnd.openxmlformats-officedocument.spreadsheetml.revisionLog+xml"/>
  <Override PartName="/xl/revisions/revisionLog85.xml" ContentType="application/vnd.openxmlformats-officedocument.spreadsheetml.revisionLog+xml"/>
  <Override PartName="/xl/revisions/revisionLog150.xml" ContentType="application/vnd.openxmlformats-officedocument.spreadsheetml.revisionLog+xml"/>
  <Override PartName="/xl/revisions/revisionLog171.xml" ContentType="application/vnd.openxmlformats-officedocument.spreadsheetml.revisionLog+xml"/>
  <Override PartName="/xl/revisions/revisionLog192.xml" ContentType="application/vnd.openxmlformats-officedocument.spreadsheetml.revisionLog+xml"/>
  <Override PartName="/xl/revisions/revisionLog206.xml" ContentType="application/vnd.openxmlformats-officedocument.spreadsheetml.revisionLog+xml"/>
  <Override PartName="/xl/revisions/revisionLog80.xml" ContentType="application/vnd.openxmlformats-officedocument.spreadsheetml.revisionLog+xml"/>
  <Override PartName="/xl/revisions/revisionLog155.xml" ContentType="application/vnd.openxmlformats-officedocument.spreadsheetml.revisionLog+xml"/>
  <Override PartName="/xl/revisions/revisionLog176.xml" ContentType="application/vnd.openxmlformats-officedocument.spreadsheetml.revisionLog+xml"/>
  <Override PartName="/xl/revisions/revisionLog197.xml" ContentType="application/vnd.openxmlformats-officedocument.spreadsheetml.revisionLog+xml"/>
  <Override PartName="/xl/revisions/revisionLog201.xml" ContentType="application/vnd.openxmlformats-officedocument.spreadsheetml.revisionLog+xml"/>
  <Override PartName="/xl/revisions/revisionLog12.xml" ContentType="application/vnd.openxmlformats-officedocument.spreadsheetml.revisionLog+xml"/>
  <Override PartName="/xl/revisions/revisionLog33.xml" ContentType="application/vnd.openxmlformats-officedocument.spreadsheetml.revisionLog+xml"/>
  <Override PartName="/xl/revisions/revisionLog108.xml" ContentType="application/vnd.openxmlformats-officedocument.spreadsheetml.revisionLog+xml"/>
  <Override PartName="/xl/revisions/revisionLog129.xml" ContentType="application/vnd.openxmlformats-officedocument.spreadsheetml.revisionLog+xml"/>
  <Override PartName="/xl/revisions/revisionLog17.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24.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96.xml" ContentType="application/vnd.openxmlformats-officedocument.spreadsheetml.revisionLog+xml"/>
  <Override PartName="/xl/revisions/revisionLog140.xml" ContentType="application/vnd.openxmlformats-officedocument.spreadsheetml.revisionLog+xml"/>
  <Override PartName="/xl/revisions/revisionLog161.xml" ContentType="application/vnd.openxmlformats-officedocument.spreadsheetml.revisionLog+xml"/>
  <Override PartName="/xl/revisions/revisionLog182.xml" ContentType="application/vnd.openxmlformats-officedocument.spreadsheetml.revisionLog+xml"/>
  <Override PartName="/xl/revisions/revisionLog70.xml" ContentType="application/vnd.openxmlformats-officedocument.spreadsheetml.revisionLog+xml"/>
  <Override PartName="/xl/revisions/revisionLog91.xml" ContentType="application/vnd.openxmlformats-officedocument.spreadsheetml.revisionLog+xml"/>
  <Override PartName="/xl/revisions/revisionLog145.xml" ContentType="application/vnd.openxmlformats-officedocument.spreadsheetml.revisionLog+xml"/>
  <Override PartName="/xl/revisions/revisionLog166.xml" ContentType="application/vnd.openxmlformats-officedocument.spreadsheetml.revisionLog+xml"/>
  <Override PartName="/xl/revisions/revisionLog187.xml" ContentType="application/vnd.openxmlformats-officedocument.spreadsheetml.revisionLog+xml"/>
  <Override PartName="/xl/revisions/revisionLog217.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212.xml" ContentType="application/vnd.openxmlformats-officedocument.spreadsheetml.revisionLog+xml"/>
  <Override PartName="/xl/revisions/revisionLog23.xml" ContentType="application/vnd.openxmlformats-officedocument.spreadsheetml.revisionLog+xml"/>
  <Override PartName="/xl/revisions/revisionLog119.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130.xml" ContentType="application/vnd.openxmlformats-officedocument.spreadsheetml.revisionLog+xml"/>
  <Override PartName="/xl/revisions/revisionLog151.xml" ContentType="application/vnd.openxmlformats-officedocument.spreadsheetml.revisionLog+xml"/>
  <Override PartName="/xl/revisions/revisionLog60.xml" ContentType="application/vnd.openxmlformats-officedocument.spreadsheetml.revisionLog+xml"/>
  <Override PartName="/xl/revisions/revisionLog81.xml" ContentType="application/vnd.openxmlformats-officedocument.spreadsheetml.revisionLog+xml"/>
  <Override PartName="/xl/revisions/revisionLog135.xml" ContentType="application/vnd.openxmlformats-officedocument.spreadsheetml.revisionLog+xml"/>
  <Override PartName="/xl/revisions/revisionLog156.xml" ContentType="application/vnd.openxmlformats-officedocument.spreadsheetml.revisionLog+xml"/>
  <Override PartName="/xl/revisions/revisionLog177.xml" ContentType="application/vnd.openxmlformats-officedocument.spreadsheetml.revisionLog+xml"/>
  <Override PartName="/xl/revisions/revisionLog198.xml" ContentType="application/vnd.openxmlformats-officedocument.spreadsheetml.revisionLog+xml"/>
  <Override PartName="/xl/revisions/revisionLog172.xml" ContentType="application/vnd.openxmlformats-officedocument.spreadsheetml.revisionLog+xml"/>
  <Override PartName="/xl/revisions/revisionLog193.xml" ContentType="application/vnd.openxmlformats-officedocument.spreadsheetml.revisionLog+xml"/>
  <Override PartName="/xl/revisions/revisionLog207.xml" ContentType="application/vnd.openxmlformats-officedocument.spreadsheetml.revisionLog+xml"/>
  <Override PartName="/xl/revisions/revisionLog202.xml" ContentType="application/vnd.openxmlformats-officedocument.spreadsheetml.revisionLog+xml"/>
  <Override PartName="/xl/revisions/revisionLog13.xml" ContentType="application/vnd.openxmlformats-officedocument.spreadsheetml.revisionLog+xml"/>
  <Override PartName="/xl/revisions/revisionLog109.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34.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20.xml" ContentType="application/vnd.openxmlformats-officedocument.spreadsheetml.revisionLog+xml"/>
  <Override PartName="/xl/revisions/revisionLog141.xml" ContentType="application/vnd.openxmlformats-officedocument.spreadsheetml.revisionLog+xml"/>
  <Override PartName="/xl/revisions/revisionLog50.xml" ContentType="application/vnd.openxmlformats-officedocument.spreadsheetml.revisionLog+xml"/>
  <Override PartName="/xl/revisions/revisionLog104.xml" ContentType="application/vnd.openxmlformats-officedocument.spreadsheetml.revisionLog+xml"/>
  <Override PartName="/xl/revisions/revisionLog125.xml" ContentType="application/vnd.openxmlformats-officedocument.spreadsheetml.revisionLog+xml"/>
  <Override PartName="/xl/revisions/revisionLog146.xml" ContentType="application/vnd.openxmlformats-officedocument.spreadsheetml.revisionLog+xml"/>
  <Override PartName="/xl/revisions/revisionLog167.xml" ContentType="application/vnd.openxmlformats-officedocument.spreadsheetml.revisionLog+xml"/>
  <Override PartName="/xl/revisions/revisionLog188.xml" ContentType="application/vnd.openxmlformats-officedocument.spreadsheetml.revisionLog+xml"/>
  <Override PartName="/xl/revisions/revisionLog7.xml" ContentType="application/vnd.openxmlformats-officedocument.spreadsheetml.revisionLog+xml"/>
  <Override PartName="/xl/revisions/revisionLog162.xml" ContentType="application/vnd.openxmlformats-officedocument.spreadsheetml.revisionLog+xml"/>
  <Override PartName="/xl/revisions/revisionLog183.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13.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31.xml" ContentType="application/vnd.openxmlformats-officedocument.spreadsheetml.revisionLog+xml"/>
  <Override PartName="/xl/revisions/revisionLog40.xml" ContentType="application/vnd.openxmlformats-officedocument.spreadsheetml.revisionLog+xml"/>
  <Override PartName="/xl/revisions/revisionLog115.xml" ContentType="application/vnd.openxmlformats-officedocument.spreadsheetml.revisionLog+xml"/>
  <Override PartName="/xl/revisions/revisionLog136.xml" ContentType="application/vnd.openxmlformats-officedocument.spreadsheetml.revisionLog+xml"/>
  <Override PartName="/xl/revisions/revisionLog157.xml" ContentType="application/vnd.openxmlformats-officedocument.spreadsheetml.revisionLog+xml"/>
  <Override PartName="/xl/revisions/revisionLog178.xml" ContentType="application/vnd.openxmlformats-officedocument.spreadsheetml.revisionLog+xml"/>
  <Override PartName="/xl/revisions/revisionLog152.xml" ContentType="application/vnd.openxmlformats-officedocument.spreadsheetml.revisionLog+xml"/>
  <Override PartName="/xl/revisions/revisionLog173.xml" ContentType="application/vnd.openxmlformats-officedocument.spreadsheetml.revisionLog+xml"/>
  <Override PartName="/xl/revisions/revisionLog194.xml" ContentType="application/vnd.openxmlformats-officedocument.spreadsheetml.revisionLog+xml"/>
  <Override PartName="/xl/revisions/revisionLog208.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9.xml" ContentType="application/vnd.openxmlformats-officedocument.spreadsheetml.revisionLog+xml"/>
  <Override PartName="/xl/revisions/revisionLog203.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168.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163.xml" ContentType="application/vnd.openxmlformats-officedocument.spreadsheetml.revisionLog+xml"/>
  <Override PartName="/xl/revisions/revisionLog184.xml" ContentType="application/vnd.openxmlformats-officedocument.spreadsheetml.revisionLog+xml"/>
  <Override PartName="/xl/revisions/revisionLog189.xml" ContentType="application/vnd.openxmlformats-officedocument.spreadsheetml.revisionLog+xml"/>
  <Override PartName="/xl/revisions/revisionLog3.xml" ContentType="application/vnd.openxmlformats-officedocument.spreadsheetml.revisionLog+xml"/>
  <Override PartName="/xl/revisions/revisionLog214.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158.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153.xml" ContentType="application/vnd.openxmlformats-officedocument.spreadsheetml.revisionLog+xml"/>
  <Override PartName="/xl/revisions/revisionLog174.xml" ContentType="application/vnd.openxmlformats-officedocument.spreadsheetml.revisionLog+xml"/>
  <Override PartName="/xl/revisions/revisionLog179.xml" ContentType="application/vnd.openxmlformats-officedocument.spreadsheetml.revisionLog+xml"/>
  <Override PartName="/xl/revisions/revisionLog195.xml" ContentType="application/vnd.openxmlformats-officedocument.spreadsheetml.revisionLog+xml"/>
  <Override PartName="/xl/revisions/revisionLog209.xml" ContentType="application/vnd.openxmlformats-officedocument.spreadsheetml.revisionLog+xml"/>
  <Override PartName="/xl/revisions/revisionLog190.xml" ContentType="application/vnd.openxmlformats-officedocument.spreadsheetml.revisionLog+xml"/>
  <Override PartName="/xl/revisions/revisionLog204.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48.xml" ContentType="application/vnd.openxmlformats-officedocument.spreadsheetml.revisionLog+xml"/>
  <Override PartName="/xl/revisions/revisionLog164.xml" ContentType="application/vnd.openxmlformats-officedocument.spreadsheetml.revisionLog+xml"/>
  <Override PartName="/xl/revisions/revisionLog169.xml" ContentType="application/vnd.openxmlformats-officedocument.spreadsheetml.revisionLog+xml"/>
  <Override PartName="/xl/revisions/revisionLog18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80.xml" ContentType="application/vnd.openxmlformats-officedocument.spreadsheetml.revisionLog+xml"/>
  <Override PartName="/xl/revisions/revisionLog210.xml" ContentType="application/vnd.openxmlformats-officedocument.spreadsheetml.revisionLog+xml"/>
  <Override PartName="/xl/revisions/revisionLog215.xml" ContentType="application/vnd.openxmlformats-officedocument.spreadsheetml.revisionLog+xml"/>
  <Override PartName="/xl/revisions/revisionLog26.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154.xml" ContentType="application/vnd.openxmlformats-officedocument.spreadsheetml.revisionLog+xml"/>
  <Override PartName="/xl/revisions/revisionLog175.xml" ContentType="application/vnd.openxmlformats-officedocument.spreadsheetml.revisionLog+xml"/>
  <Override PartName="/xl/revisions/revisionLog196.xml" ContentType="application/vnd.openxmlformats-officedocument.spreadsheetml.revisionLog+xml"/>
  <Override PartName="/xl/revisions/revisionLog200.xml" ContentType="application/vnd.openxmlformats-officedocument.spreadsheetml.revisionLog+xml"/>
  <Override PartName="/xl/revisions/revisionLog16.xml" ContentType="application/vnd.openxmlformats-officedocument.spreadsheetml.revisionLog+xml"/>
  <Override PartName="/xl/revisions/revisionLog37.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330" tabRatio="522"/>
  </bookViews>
  <sheets>
    <sheet name="на 01.12.2019" sheetId="1" r:id="rId1"/>
  </sheets>
  <definedNames>
    <definedName name="_xlnm._FilterDatabase" localSheetId="0" hidden="1">'на 01.12.2019'!$A$7:$J$411</definedName>
    <definedName name="Z_0005951B_56A8_4F75_9731_3C8A24CD1AB5_.wvu.FilterData" localSheetId="0" hidden="1">'на 01.12.2019'!$A$7:$J$411</definedName>
    <definedName name="Z_0084E16F_DDA9_4699_9D5A_C5F7B89E6378_.wvu.FilterData" localSheetId="0" hidden="1">'на 01.12.2019'!$A$7:$J$411</definedName>
    <definedName name="Z_00EBC834_CC04_4600_ADF0_5EC4AEDA5595_.wvu.FilterData" localSheetId="0" hidden="1">'на 01.12.2019'!$A$7:$J$411</definedName>
    <definedName name="Z_01613E68_6B78_4CC0_9C3D_60683185C182_.wvu.FilterData" localSheetId="0" hidden="1">'на 01.12.2019'!$A$7:$J$411</definedName>
    <definedName name="Z_01D4DC8C_5FD8_4E22_9898_A6D2EE840F42_.wvu.FilterData" localSheetId="0" hidden="1">'на 01.12.2019'!$A$7:$J$411</definedName>
    <definedName name="Z_02102EEE_2287_4468_A4A7_52D50729EDDD_.wvu.FilterData" localSheetId="0" hidden="1">'на 01.12.2019'!$A$7:$J$411</definedName>
    <definedName name="Z_0217F586_7BE2_4803_B88F_1646729DF76E_.wvu.FilterData" localSheetId="0" hidden="1">'на 01.12.2019'!$A$7:$J$411</definedName>
    <definedName name="Z_02D2F435_66DA_468E_987B_F2AECDDD4E3B_.wvu.FilterData" localSheetId="0" hidden="1">'на 01.12.2019'!$A$7:$J$411</definedName>
    <definedName name="Z_036F0B1A_A4C3_4ACE_90F0_C92FA4824CCC_.wvu.FilterData" localSheetId="0" hidden="1">'на 01.12.2019'!$A$7:$J$411</definedName>
    <definedName name="Z_03CE4E6D_AA11_4BB9_B07A_EF26A768B26B_.wvu.FilterData" localSheetId="0" hidden="1">'на 01.12.2019'!$A$7:$J$411</definedName>
    <definedName name="Z_040F7A53_882C_426B_A971_3BA4E7F819F6_.wvu.FilterData" localSheetId="0" hidden="1">'на 01.12.2019'!$A$7:$H$158</definedName>
    <definedName name="Z_041557F5_3257_416A_8401_99DEC5D0D1B5_.wvu.FilterData" localSheetId="0" hidden="1">'на 01.12.2019'!$A$7:$J$411</definedName>
    <definedName name="Z_05132324_2347_4886_ACC0_B2417CD7A8E0_.wvu.FilterData" localSheetId="0" hidden="1">'на 01.12.2019'!$A$7:$J$411</definedName>
    <definedName name="Z_056CFCF2_1D67_47C0_BE8C_D1F7ABB1120B_.wvu.FilterData" localSheetId="0" hidden="1">'на 01.12.2019'!$A$7:$J$411</definedName>
    <definedName name="Z_05716ABD_418C_4DA4_AC8A_C2D9BFCD057A_.wvu.FilterData" localSheetId="0" hidden="1">'на 01.12.2019'!$A$7:$J$411</definedName>
    <definedName name="Z_05917B93_2768_415F_AFD9_F6B5D0EF275E_.wvu.FilterData" localSheetId="0" hidden="1">'на 01.12.2019'!$A$7:$J$411</definedName>
    <definedName name="Z_05C1E2BB_B583_44DD_A8AC_FBF87A053735_.wvu.FilterData" localSheetId="0" hidden="1">'на 01.12.2019'!$A$7:$H$158</definedName>
    <definedName name="Z_05C9DD0B_EBEE_40E7_A642_8B2CDCC810BA_.wvu.FilterData" localSheetId="0" hidden="1">'на 01.12.2019'!$A$7:$H$158</definedName>
    <definedName name="Z_0623BA59_06E0_47C4_A9E0_EFF8949456C2_.wvu.FilterData" localSheetId="0" hidden="1">'на 01.12.2019'!$A$7:$H$158</definedName>
    <definedName name="Z_0644E522_2545_474C_824A_2ED6C2798897_.wvu.FilterData" localSheetId="0" hidden="1">'на 01.12.2019'!$A$7:$J$411</definedName>
    <definedName name="Z_064B5A1E_A42B_4485_93B8_B6DA090B161C_.wvu.FilterData" localSheetId="0" hidden="1">'на 01.12.2019'!$A$7:$J$411</definedName>
    <definedName name="Z_06CAE47A_6EDD_4FE2_8E3A_333266247E42_.wvu.FilterData" localSheetId="0" hidden="1">'на 01.12.2019'!$A$7:$J$411</definedName>
    <definedName name="Z_06E8A760_77DE_44B7_B51E_7A5411604938_.wvu.FilterData" localSheetId="0" hidden="1">'на 01.12.2019'!$A$7:$J$411</definedName>
    <definedName name="Z_06ECB70F_782C_4925_AAED_43BDE49D6216_.wvu.FilterData" localSheetId="0" hidden="1">'на 01.12.2019'!$A$7:$J$411</definedName>
    <definedName name="Z_071188D9_4773_41E2_8227_482316F94E22_.wvu.FilterData" localSheetId="0" hidden="1">'на 01.12.2019'!$A$7:$J$411</definedName>
    <definedName name="Z_076157D9_97A7_4D47_8780_D3B408E54324_.wvu.FilterData" localSheetId="0" hidden="1">'на 01.12.2019'!$A$7:$J$411</definedName>
    <definedName name="Z_079216EF_F396_45DE_93AA_DF26C49F532F_.wvu.FilterData" localSheetId="0" hidden="1">'на 01.12.2019'!$A$7:$H$158</definedName>
    <definedName name="Z_0796BB39_B763_4CFE_9C89_197614BDD8D2_.wvu.FilterData" localSheetId="0" hidden="1">'на 01.12.2019'!$A$7:$J$411</definedName>
    <definedName name="Z_081D092E_BCFD_434D_99DD_F262EBF81A7D_.wvu.FilterData" localSheetId="0" hidden="1">'на 01.12.2019'!$A$7:$H$158</definedName>
    <definedName name="Z_081D1E71_FAB1_490F_8347_4363E467A6B8_.wvu.FilterData" localSheetId="0" hidden="1">'на 01.12.2019'!$A$7:$J$411</definedName>
    <definedName name="Z_087A5F39_BB99_44E2_988C_BE702BB1218A_.wvu.FilterData" localSheetId="0" hidden="1">'на 01.12.2019'!$A$7:$J$411</definedName>
    <definedName name="Z_091FE98F_2A3F_496F_927E_914C3E410046_.wvu.FilterData" localSheetId="0" hidden="1">'на 01.12.2019'!$A$7:$J$411</definedName>
    <definedName name="Z_094B4134_1EAA_4AE3_8904_2CA55A37A0CD_.wvu.FilterData" localSheetId="0" hidden="1">'на 01.12.2019'!$A$7:$J$411</definedName>
    <definedName name="Z_09665491_2447_4ACE_847B_4452B60F2DF2_.wvu.FilterData" localSheetId="0" hidden="1">'на 01.12.2019'!$A$7:$J$411</definedName>
    <definedName name="Z_09EDEF91_2CA5_4F56_B67B_9D290C461670_.wvu.FilterData" localSheetId="0" hidden="1">'на 01.12.2019'!$A$7:$H$158</definedName>
    <definedName name="Z_09F9F792_37D5_476B_BEEE_67E9106F48F0_.wvu.FilterData" localSheetId="0" hidden="1">'на 01.12.2019'!$A$7:$J$411</definedName>
    <definedName name="Z_0A10B2C2_8811_4514_A02D_EDC7436B6D07_.wvu.FilterData" localSheetId="0" hidden="1">'на 01.12.2019'!$A$7:$J$411</definedName>
    <definedName name="Z_0AA70BDA_573F_4BEC_A548_CA5C4475BFE7_.wvu.FilterData" localSheetId="0" hidden="1">'на 01.12.2019'!$A$7:$J$411</definedName>
    <definedName name="Z_0AC3FA68_E0C8_4657_AD81_AF6345EA501C_.wvu.FilterData" localSheetId="0" hidden="1">'на 01.12.2019'!$A$7:$H$158</definedName>
    <definedName name="Z_0B579593_C56D_4394_91C1_F024BBE56EB1_.wvu.FilterData" localSheetId="0" hidden="1">'на 01.12.2019'!$A$7:$H$158</definedName>
    <definedName name="Z_0BC55D76_817D_4871_ADFD_780685E85798_.wvu.FilterData" localSheetId="0" hidden="1">'на 01.12.2019'!$A$7:$J$411</definedName>
    <definedName name="Z_0C6B39CB_8BE2_4437_B7EF_2B863FB64A7A_.wvu.FilterData" localSheetId="0" hidden="1">'на 01.12.2019'!$A$7:$H$158</definedName>
    <definedName name="Z_0C80C604_218C_428E_8C68_64D1AFDB22E0_.wvu.FilterData" localSheetId="0" hidden="1">'на 01.12.2019'!$A$7:$J$411</definedName>
    <definedName name="Z_0C81132D_0EFB_424B_A2C0_D694846C9416_.wvu.FilterData" localSheetId="0" hidden="1">'на 01.12.2019'!$A$7:$J$411</definedName>
    <definedName name="Z_0C8C20D3_1DCE_4FE1_95B1_F35D8D398254_.wvu.FilterData" localSheetId="0" hidden="1">'на 01.12.2019'!$A$7:$H$158</definedName>
    <definedName name="Z_0CC48B05_D738_4589_9F69_B44D9887E2C7_.wvu.FilterData" localSheetId="0" hidden="1">'на 01.12.2019'!$A$7:$J$411</definedName>
    <definedName name="Z_0CC9441C_88E9_46D0_951D_A49C84EDA8CE_.wvu.FilterData" localSheetId="0" hidden="1">'на 01.12.2019'!$A$7:$J$411</definedName>
    <definedName name="Z_0CCCFAED_79CE_4449_BC23_D60C794B65C2_.wvu.FilterData" localSheetId="0" hidden="1">'на 01.12.2019'!$A$7:$J$411</definedName>
    <definedName name="Z_0CCCFAED_79CE_4449_BC23_D60C794B65C2_.wvu.PrintArea" localSheetId="0" hidden="1">'на 01.12.2019'!$A$1:$J$210</definedName>
    <definedName name="Z_0CCCFAED_79CE_4449_BC23_D60C794B65C2_.wvu.PrintTitles" localSheetId="0" hidden="1">'на 01.12.2019'!$5:$8</definedName>
    <definedName name="Z_0CF3E93E_60F6_45C8_AD33_C2CE08831546_.wvu.FilterData" localSheetId="0" hidden="1">'на 01.12.2019'!$A$7:$H$158</definedName>
    <definedName name="Z_0D69C398_7947_4D78_B1FE_A2A25AB79E10_.wvu.FilterData" localSheetId="0" hidden="1">'на 01.12.2019'!$A$7:$J$411</definedName>
    <definedName name="Z_0D7F5190_D20E_42FD_AD77_53CB309C7272_.wvu.FilterData" localSheetId="0" hidden="1">'на 01.12.2019'!$A$7:$H$158</definedName>
    <definedName name="Z_0DBB7EB7_A885_4D4A_A4F3_1AB3A0FE5EB1_.wvu.FilterData" localSheetId="0" hidden="1">'на 01.12.2019'!$A$7:$J$411</definedName>
    <definedName name="Z_0E1EE7C4_535F_48D8_9D3B_6BBF2B693A19_.wvu.FilterData" localSheetId="0" hidden="1">'на 01.12.2019'!$A$7:$J$411</definedName>
    <definedName name="Z_0E67843B_6B59_48DA_8F29_8BAD133298E1_.wvu.FilterData" localSheetId="0" hidden="1">'на 01.12.2019'!$A$7:$J$411</definedName>
    <definedName name="Z_0E6786D8_AC3A_48D5_9AD7_4E7485DB6D9C_.wvu.FilterData" localSheetId="0" hidden="1">'на 01.12.2019'!$A$7:$H$158</definedName>
    <definedName name="Z_0EBE1707_975C_4649_91D3_2E9B46A60B44_.wvu.FilterData" localSheetId="0" hidden="1">'на 01.12.2019'!$A$7:$J$411</definedName>
    <definedName name="Z_101FC8DD_6A10_4029_AD34_21DB4CDC5FDB_.wvu.FilterData" localSheetId="0" hidden="1">'на 01.12.2019'!$A$7:$J$411</definedName>
    <definedName name="Z_10372EC3_3966_4BDA_9F48_B7D63EE0E174_.wvu.FilterData" localSheetId="0" hidden="1">'на 01.12.2019'!$A$7:$J$411</definedName>
    <definedName name="Z_105D23B5_3830_4B2C_A4D4_FBFBD3BEFB9C_.wvu.FilterData" localSheetId="0" hidden="1">'на 01.12.2019'!$A$7:$H$158</definedName>
    <definedName name="Z_113A0779_204C_451B_8401_73E507046130_.wvu.FilterData" localSheetId="0" hidden="1">'на 01.12.2019'!$A$7:$J$411</definedName>
    <definedName name="Z_119EECA6_2DA1_40F6_BD98_65D18CFC0359_.wvu.FilterData" localSheetId="0" hidden="1">'на 01.12.2019'!$A$7:$J$411</definedName>
    <definedName name="Z_11B0FA8E_E0BF_44A4_A141_D0892BF4BA78_.wvu.FilterData" localSheetId="0" hidden="1">'на 01.12.2019'!$A$7:$J$411</definedName>
    <definedName name="Z_11DB2F46_E41B_4E33_8BC5_70370AE2E289_.wvu.FilterData" localSheetId="0" hidden="1">'на 01.12.2019'!$A$7:$J$411</definedName>
    <definedName name="Z_11EBBD1F_0821_4763_A781_80F95B559C64_.wvu.FilterData" localSheetId="0" hidden="1">'на 01.12.2019'!$A$7:$J$411</definedName>
    <definedName name="Z_12397037_6208_4B36_BC95_11438284A9DE_.wvu.FilterData" localSheetId="0" hidden="1">'на 01.12.2019'!$A$7:$H$158</definedName>
    <definedName name="Z_12C2408D_275D_4295_8823_146036CCAF72_.wvu.FilterData" localSheetId="0" hidden="1">'на 01.12.2019'!$A$7:$J$411</definedName>
    <definedName name="Z_130C16AD_E930_4810_BDF0_A6DD3A87B8D5_.wvu.FilterData" localSheetId="0" hidden="1">'на 01.12.2019'!$A$7:$J$411</definedName>
    <definedName name="Z_1315266B_953C_4E7F_B538_74B6DF400647_.wvu.FilterData" localSheetId="0" hidden="1">'на 01.12.2019'!$A$7:$H$158</definedName>
    <definedName name="Z_132984D2_035C_4C6F_8087_28C1188A76E6_.wvu.FilterData" localSheetId="0" hidden="1">'на 01.12.2019'!$A$7:$J$411</definedName>
    <definedName name="Z_13A75724_7658_4A80_9239_F37E0BC75B64_.wvu.FilterData" localSheetId="0" hidden="1">'на 01.12.2019'!$A$7:$J$411</definedName>
    <definedName name="Z_13BE7114_35DF_4699_8779_61985C68F6C3_.wvu.FilterData" localSheetId="0" hidden="1">'на 01.12.2019'!$A$7:$J$411</definedName>
    <definedName name="Z_13BE7114_35DF_4699_8779_61985C68F6C3_.wvu.PrintArea" localSheetId="0" hidden="1">'на 01.12.2019'!$A$1:$J$211</definedName>
    <definedName name="Z_13BE7114_35DF_4699_8779_61985C68F6C3_.wvu.PrintTitles" localSheetId="0" hidden="1">'на 01.12.2019'!$5:$8</definedName>
    <definedName name="Z_13E7ADA2_058C_4412_9AEA_31547694DD5C_.wvu.FilterData" localSheetId="0" hidden="1">'на 01.12.2019'!$A$7:$H$158</definedName>
    <definedName name="Z_1474826F_81A7_45CE_9E32_539008BC6006_.wvu.FilterData" localSheetId="0" hidden="1">'на 01.12.2019'!$A$7:$J$411</definedName>
    <definedName name="Z_148D8FAA_3DC1_4430_9D42_1AFD9B8B331B_.wvu.FilterData" localSheetId="0" hidden="1">'на 01.12.2019'!$A$7:$J$411</definedName>
    <definedName name="Z_14901D06_6751_467D_A640_08BD51FC6A24_.wvu.FilterData" localSheetId="0" hidden="1">'на 01.12.2019'!$A$7:$J$411</definedName>
    <definedName name="Z_1539101F_31E9_4994_A34D_436B2BB1B73C_.wvu.FilterData" localSheetId="0" hidden="1">'на 01.12.2019'!$A$7:$J$411</definedName>
    <definedName name="Z_158130B9_9537_4E7D_AC4C_ED389C9B13A6_.wvu.FilterData" localSheetId="0" hidden="1">'на 01.12.2019'!$A$7:$J$411</definedName>
    <definedName name="Z_15AF9AFF_36E4_41C3_A9EA_A83C0A87FA00_.wvu.FilterData" localSheetId="0" hidden="1">'на 01.12.2019'!$A$7:$J$411</definedName>
    <definedName name="Z_1611C1BA_C4E2_40AE_8F45_3BEDE164E518_.wvu.FilterData" localSheetId="0" hidden="1">'на 01.12.2019'!$A$7:$J$411</definedName>
    <definedName name="Z_16533C21_4A9A_450C_8A94_553B88C3A9CF_.wvu.FilterData" localSheetId="0" hidden="1">'на 01.12.2019'!$A$7:$H$158</definedName>
    <definedName name="Z_1682CF4C_6BE2_4E45_A613_382D117E51BF_.wvu.FilterData" localSheetId="0" hidden="1">'на 01.12.2019'!$A$7:$J$411</definedName>
    <definedName name="Z_168FD5D4_D13B_47B9_8E56_61C627E3620F_.wvu.FilterData" localSheetId="0" hidden="1">'на 01.12.2019'!$A$7:$H$158</definedName>
    <definedName name="Z_169B516E_654F_469D_A8A0_69AB59FA498D_.wvu.FilterData" localSheetId="0" hidden="1">'на 01.12.2019'!$A$7:$J$411</definedName>
    <definedName name="Z_176FBEC7_B2AF_4702_A894_382F81F9ECF6_.wvu.FilterData" localSheetId="0" hidden="1">'на 01.12.2019'!$A$7:$H$158</definedName>
    <definedName name="Z_17AC66D0_E8BD_44BA_92AB_131AEC3E5A62_.wvu.FilterData" localSheetId="0" hidden="1">'на 01.12.2019'!$A$7:$J$411</definedName>
    <definedName name="Z_17AEC02B_67B1_483A_97D2_C1C6DFD21518_.wvu.FilterData" localSheetId="0" hidden="1">'на 01.12.2019'!$A$7:$J$411</definedName>
    <definedName name="Z_1902C2E4_C521_44EB_B934_0EBD6E871DD8_.wvu.FilterData" localSheetId="0" hidden="1">'на 01.12.2019'!$A$7:$J$411</definedName>
    <definedName name="Z_191D2631_8F19_4FC0_96A1_F397D331A068_.wvu.FilterData" localSheetId="0" hidden="1">'на 01.12.2019'!$A$7:$J$411</definedName>
    <definedName name="Z_1922598D_45C0_4DFB_A9E9_4D22AFD5603E_.wvu.FilterData" localSheetId="0" hidden="1">'на 01.12.2019'!$A$7:$J$411</definedName>
    <definedName name="Z_19497421_00C1_4657_A11B_18FB2BAAE62A_.wvu.FilterData" localSheetId="0" hidden="1">'на 01.12.2019'!$A$7:$J$411</definedName>
    <definedName name="Z_19510E6E_7565_4AC2_BCB4_A345501456B6_.wvu.FilterData" localSheetId="0" hidden="1">'на 01.12.2019'!$A$7:$H$158</definedName>
    <definedName name="Z_196632C6_99FC_4BC5_B189_10CF2045DEC3_.wvu.FilterData" localSheetId="0" hidden="1">'на 01.12.2019'!$A$7:$J$411</definedName>
    <definedName name="Z_197DC433_2311_4239_A28E_8D90CD4AEB73_.wvu.FilterData" localSheetId="0" hidden="1">'на 01.12.2019'!$A$7:$J$411</definedName>
    <definedName name="Z_19944AB6_3B70_4B1C_8696_B2E3AC2ED125_.wvu.FilterData" localSheetId="0" hidden="1">'на 01.12.2019'!$A$7:$J$411</definedName>
    <definedName name="Z_19A4AADC_FDEE_45BB_8FEE_0F5508EFB8E2_.wvu.FilterData" localSheetId="0" hidden="1">'на 01.12.2019'!$A$7:$J$411</definedName>
    <definedName name="Z_19B34FC3_E683_4280_90EE_7791220AE682_.wvu.FilterData" localSheetId="0" hidden="1">'на 01.12.2019'!$A$7:$J$411</definedName>
    <definedName name="Z_19E5B318_3123_4687_A10B_72F3BDA9A599_.wvu.FilterData" localSheetId="0" hidden="1">'на 01.12.2019'!$A$7:$J$411</definedName>
    <definedName name="Z_1A049C7C_CD0A_4889_B39E_1914732262E3_.wvu.FilterData" localSheetId="0" hidden="1">'на 01.12.2019'!$A$7:$J$411</definedName>
    <definedName name="Z_1ADD4354_436F_41C7_AFD6_B73FA2D9BC20_.wvu.FilterData" localSheetId="0" hidden="1">'на 01.12.2019'!$A$7:$J$411</definedName>
    <definedName name="Z_1AFCAE36_6F52_4F92_B134_D70D6576DA9A_.wvu.FilterData" localSheetId="0" hidden="1">'на 01.12.2019'!$A$7:$J$411</definedName>
    <definedName name="Z_1B413C41_F5DB_4793_803B_D278F6A0BE2C_.wvu.FilterData" localSheetId="0" hidden="1">'на 01.12.2019'!$A$7:$J$411</definedName>
    <definedName name="Z_1B943BCB_9609_428B_963E_E25F01748D7C_.wvu.FilterData" localSheetId="0" hidden="1">'на 01.12.2019'!$A$7:$J$411</definedName>
    <definedName name="Z_1BA0A829_1467_4894_A294_9BFD1EA8F94D_.wvu.FilterData" localSheetId="0" hidden="1">'на 01.12.2019'!$A$7:$J$411</definedName>
    <definedName name="Z_1C384A54_E3F0_4C1E_862E_6CD9154B364F_.wvu.FilterData" localSheetId="0" hidden="1">'на 01.12.2019'!$A$7:$J$411</definedName>
    <definedName name="Z_1C3DA4EF_3676_4683_84F0_1C41D26FFC16_.wvu.FilterData" localSheetId="0" hidden="1">'на 01.12.2019'!$A$7:$J$411</definedName>
    <definedName name="Z_1C3DF549_BEC3_47F7_8F0B_A96D42597ECF_.wvu.FilterData" localSheetId="0" hidden="1">'на 01.12.2019'!$A$7:$H$158</definedName>
    <definedName name="Z_1C681B2A_8932_44D9_BF50_EA5DBCC10436_.wvu.FilterData" localSheetId="0" hidden="1">'на 01.12.2019'!$A$7:$H$158</definedName>
    <definedName name="Z_1CB0764B_554D_4C09_98DC_8DED9FC27F03_.wvu.FilterData" localSheetId="0" hidden="1">'на 01.12.2019'!$A$7:$J$411</definedName>
    <definedName name="Z_1CB0CE3F_75F2_462B_8FE5_E94B0D7D6C1F_.wvu.FilterData" localSheetId="0" hidden="1">'на 01.12.2019'!$A$7:$J$411</definedName>
    <definedName name="Z_1CB5C523_AFA5_43A8_9C28_9F12CFE5BE65_.wvu.FilterData" localSheetId="0" hidden="1">'на 01.12.2019'!$A$7:$J$411</definedName>
    <definedName name="Z_1CEF9102_6C60_416B_8820_19DA6CA2FF8F_.wvu.FilterData" localSheetId="0" hidden="1">'на 01.12.2019'!$A$7:$J$411</definedName>
    <definedName name="Z_1D2C2901_70D8_494F_B885_AA5F7F9A1D2E_.wvu.FilterData" localSheetId="0" hidden="1">'на 01.12.2019'!$A$7:$J$411</definedName>
    <definedName name="Z_1D546444_6D70_47F2_86F2_EDA85896BE29_.wvu.FilterData" localSheetId="0" hidden="1">'на 01.12.2019'!$A$7:$J$411</definedName>
    <definedName name="Z_1D797472_1425_44E0_B821_543CF555289A_.wvu.FilterData" localSheetId="0" hidden="1">'на 01.12.2019'!$A$7:$J$411</definedName>
    <definedName name="Z_1E88DC95_DDEB_4EE8_8544_5724B1E6FA94_.wvu.FilterData" localSheetId="0" hidden="1">'на 01.12.2019'!$A$7:$J$411</definedName>
    <definedName name="Z_1F274A4D_4DCC_44CA_A1BD_90B7EE180486_.wvu.FilterData" localSheetId="0" hidden="1">'на 01.12.2019'!$A$7:$H$158</definedName>
    <definedName name="Z_1F6B5B08_FAE9_43CF_A27B_EE7ACD6D4DF6_.wvu.FilterData" localSheetId="0" hidden="1">'на 01.12.2019'!$A$7:$J$411</definedName>
    <definedName name="Z_1F6FF066_5CAF_4FE9_9ABD_85517853573D_.wvu.FilterData" localSheetId="0" hidden="1">'на 01.12.2019'!$A$7:$J$411</definedName>
    <definedName name="Z_1F885BC0_FA2D_45E9_BC66_C7BA68F6529B_.wvu.FilterData" localSheetId="0" hidden="1">'на 01.12.2019'!$A$7:$J$411</definedName>
    <definedName name="Z_1FD02FF0_4DBF_48AF_BE48_54893718170B_.wvu.FilterData" localSheetId="0" hidden="1">'на 01.12.2019'!$A$7:$J$411</definedName>
    <definedName name="Z_1FF678B1_7F2B_4362_81E7_D3C79ED64B95_.wvu.FilterData" localSheetId="0" hidden="1">'на 01.12.2019'!$A$7:$H$158</definedName>
    <definedName name="Z_202A973C_D681_42B4_9905_A37D128193B3_.wvu.FilterData" localSheetId="0" hidden="1">'на 01.12.2019'!$A$7:$J$411</definedName>
    <definedName name="Z_20461DED_BCEE_4284_A6DA_6F07C40C8239_.wvu.FilterData" localSheetId="0" hidden="1">'на 01.12.2019'!$A$7:$J$411</definedName>
    <definedName name="Z_20A3EB12_07C5_4317_9D11_7C0131FF1F02_.wvu.FilterData" localSheetId="0" hidden="1">'на 01.12.2019'!$A$7:$J$411</definedName>
    <definedName name="Z_215E0AF3_2FB9_4AD2_85EB_5BB3A76EA017_.wvu.FilterData" localSheetId="0" hidden="1">'на 01.12.2019'!$A$7:$J$411</definedName>
    <definedName name="Z_216AEA56_C079_4104_83C7_B22F3C2C4895_.wvu.FilterData" localSheetId="0" hidden="1">'на 01.12.2019'!$A$7:$H$158</definedName>
    <definedName name="Z_2181C7D4_AA52_40AC_A808_5D532F9A4DB9_.wvu.FilterData" localSheetId="0" hidden="1">'на 01.12.2019'!$A$7:$H$158</definedName>
    <definedName name="Z_218F942B_7171_436E_9FD2_B42E8B2BD7B1_.wvu.FilterData" localSheetId="0" hidden="1">'на 01.12.2019'!$A$7:$J$411</definedName>
    <definedName name="Z_222CB208_6EE7_4ACF_9056_A80606B8DEAE_.wvu.FilterData" localSheetId="0" hidden="1">'на 01.12.2019'!$A$7:$J$411</definedName>
    <definedName name="Z_22A3361C_6866_4206_B8FA_E848438D95B8_.wvu.FilterData" localSheetId="0" hidden="1">'на 01.12.2019'!$A$7:$H$158</definedName>
    <definedName name="Z_23D71F5A_A534_4F07_942A_44ED3D76C570_.wvu.FilterData" localSheetId="0" hidden="1">'на 01.12.2019'!$A$7:$J$411</definedName>
    <definedName name="Z_23D8BDF0_F68C_428D_99C2_B4353262A495_.wvu.FilterData" localSheetId="0" hidden="1">'на 01.12.2019'!$A$7:$J$411</definedName>
    <definedName name="Z_24648CF3_B608_41C2_86D6_82A173782245_.wvu.FilterData" localSheetId="0" hidden="1">'на 01.12.2019'!$A$7:$J$411</definedName>
    <definedName name="Z_246D425F_E7DE_4F74_93E1_1CA6487BB7AF_.wvu.FilterData" localSheetId="0" hidden="1">'на 01.12.2019'!$A$7:$J$411</definedName>
    <definedName name="Z_24860D1B_9CB0_4DBB_9F9A_A7B23A9FBD9E_.wvu.FilterData" localSheetId="0" hidden="1">'на 01.12.2019'!$A$7:$J$411</definedName>
    <definedName name="Z_24D1D1DF_90B3_41D1_82E1_05DE887CC58D_.wvu.FilterData" localSheetId="0" hidden="1">'на 01.12.2019'!$A$7:$H$158</definedName>
    <definedName name="Z_24E5C1BC_322C_4FEF_B964_F0DCC04482C1_.wvu.Cols" localSheetId="0" hidden="1">'на 01.12.2019'!#REF!,'на 01.12.2019'!#REF!</definedName>
    <definedName name="Z_24E5C1BC_322C_4FEF_B964_F0DCC04482C1_.wvu.FilterData" localSheetId="0" hidden="1">'на 01.12.2019'!$A$7:$H$158</definedName>
    <definedName name="Z_24E5C1BC_322C_4FEF_B964_F0DCC04482C1_.wvu.Rows" localSheetId="0" hidden="1">'на 01.12.2019'!#REF!</definedName>
    <definedName name="Z_25997FFA_90F9_4B4A_8C73_3E119DFE9BDB_.wvu.FilterData" localSheetId="0" hidden="1">'на 01.12.2019'!$A$7:$J$411</definedName>
    <definedName name="Z_25DD804F_4FCB_49C0_B290_F226E6C8FC4D_.wvu.FilterData" localSheetId="0" hidden="1">'на 01.12.2019'!$A$7:$J$411</definedName>
    <definedName name="Z_25F305AA_6420_44FE_A658_6597DFDEDA7F_.wvu.FilterData" localSheetId="0" hidden="1">'на 01.12.2019'!$A$7:$J$411</definedName>
    <definedName name="Z_26390C63_E690_4CD6_B911_4F7F9CCE06AD_.wvu.FilterData" localSheetId="0" hidden="1">'на 01.12.2019'!$A$7:$J$411</definedName>
    <definedName name="Z_2647282E_5B25_4148_AAD9_72AB0A3F24C4_.wvu.FilterData" localSheetId="0" hidden="1">'на 01.12.2019'!$A$3:$K$195</definedName>
    <definedName name="Z_26E7CD7D_71FD_4075_B268_E6444384CE7D_.wvu.FilterData" localSheetId="0" hidden="1">'на 01.12.2019'!$A$7:$H$158</definedName>
    <definedName name="Z_271A6422_0558_45A4_90D0_4FBBFA0C466A_.wvu.FilterData" localSheetId="0" hidden="1">'на 01.12.2019'!$A$7:$J$411</definedName>
    <definedName name="Z_2751B79E_F60F_449F_9B1A_ED01F0EE4A3F_.wvu.FilterData" localSheetId="0" hidden="1">'на 01.12.2019'!$A$7:$J$411</definedName>
    <definedName name="Z_28008BE5_0693_468D_890E_2AE562EDDFCA_.wvu.FilterData" localSheetId="0" hidden="1">'на 01.12.2019'!$A$7:$H$158</definedName>
    <definedName name="Z_282F013D_E5B1_4C17_8727_7949891CEFC8_.wvu.FilterData" localSheetId="0" hidden="1">'на 01.12.2019'!$A$7:$J$411</definedName>
    <definedName name="Z_28E41E88_388C_4DFB_9AF5_1D40B3E9E104_.wvu.FilterData" localSheetId="0" hidden="1">'на 01.12.2019'!$A$7:$J$411</definedName>
    <definedName name="Z_28E4EEA1_2ECD_4F92_886B_4623628382D4_.wvu.FilterData" localSheetId="0" hidden="1">'на 01.12.2019'!$A$7:$J$411</definedName>
    <definedName name="Z_2932A736_9A81_4C2B_931E_457899534006_.wvu.FilterData" localSheetId="0" hidden="1">'на 01.12.2019'!$A$7:$J$411</definedName>
    <definedName name="Z_29A3F31E_AA0E_4520_83F3_6EDE69E47FB4_.wvu.FilterData" localSheetId="0" hidden="1">'на 01.12.2019'!$A$7:$J$411</definedName>
    <definedName name="Z_29D1C55E_0AE0_4CA9_A4C9_F358DEE7E9AD_.wvu.FilterData" localSheetId="0" hidden="1">'на 01.12.2019'!$A$7:$J$411</definedName>
    <definedName name="Z_29D71C82_2577_4FF3_9305_7EF7756DC376_.wvu.FilterData" localSheetId="0" hidden="1">'на 01.12.2019'!$A$7:$J$411</definedName>
    <definedName name="Z_2A075779_EE89_4995_9517_DAD5135FF513_.wvu.FilterData" localSheetId="0" hidden="1">'на 01.12.2019'!$A$7:$J$411</definedName>
    <definedName name="Z_2A1C394E_EC37_4AB7_9E3A_0759931D8CFD_.wvu.FilterData" localSheetId="0" hidden="1">'на 01.12.2019'!$A$7:$J$411</definedName>
    <definedName name="Z_2A567982_7892_4F86_A16D_3A26E4C78607_.wvu.FilterData" localSheetId="0" hidden="1">'на 01.12.2019'!$A$7:$J$411</definedName>
    <definedName name="Z_2A6F2DEB_E43C_4851_BD61_C2D3E4DD465D_.wvu.FilterData" localSheetId="0" hidden="1">'на 01.12.2019'!$A$7:$J$411</definedName>
    <definedName name="Z_2A9D3288_FE38_46DD_A0BD_6FD4437B54BF_.wvu.FilterData" localSheetId="0" hidden="1">'на 01.12.2019'!$A$7:$J$411</definedName>
    <definedName name="Z_2ABFD162_2396_40CA_8AA1_6D6B8B2ADEFC_.wvu.FilterData" localSheetId="0" hidden="1">'на 01.12.2019'!$A$7:$J$411</definedName>
    <definedName name="Z_2B4EF399_1F78_4650_9196_70339D27DB54_.wvu.FilterData" localSheetId="0" hidden="1">'на 01.12.2019'!$A$7:$J$411</definedName>
    <definedName name="Z_2B67E997_66AF_4883_9EE5_9876648FDDE9_.wvu.FilterData" localSheetId="0" hidden="1">'на 01.12.2019'!$A$7:$J$411</definedName>
    <definedName name="Z_2B6BAC9D_8ECF_4B5C_AEA7_CCE1C0524E55_.wvu.FilterData" localSheetId="0" hidden="1">'на 01.12.2019'!$A$7:$J$411</definedName>
    <definedName name="Z_2C029299_5EEC_4151_A9E2_241D31E08692_.wvu.FilterData" localSheetId="0" hidden="1">'на 01.12.2019'!$A$7:$J$411</definedName>
    <definedName name="Z_2C43A648_766E_499E_95B2_EA6F7EA791D4_.wvu.FilterData" localSheetId="0" hidden="1">'на 01.12.2019'!$A$7:$J$411</definedName>
    <definedName name="Z_2C47EAD7_6B0B_40AB_9599_0BF3302E35F1_.wvu.FilterData" localSheetId="0" hidden="1">'на 01.12.2019'!$A$7:$H$158</definedName>
    <definedName name="Z_2C83C5CF_2113_4A26_AC8F_B29994F8C20B_.wvu.FilterData" localSheetId="0" hidden="1">'на 01.12.2019'!$A$7:$J$411</definedName>
    <definedName name="Z_2C9B35C8_0958_4329_B3BA_1B34E888FA9D_.wvu.FilterData" localSheetId="0" hidden="1">'на 01.12.2019'!$A$7:$J$411</definedName>
    <definedName name="Z_2CA13149_FCDD_4675_859E_83B5251A0804_.wvu.FilterData" localSheetId="0" hidden="1">'на 01.12.2019'!$A$7:$J$411</definedName>
    <definedName name="Z_2CD18B03_71F5_4B8A_8C6C_592F5A66335B_.wvu.FilterData" localSheetId="0" hidden="1">'на 01.12.2019'!$A$7:$J$411</definedName>
    <definedName name="Z_2D011736_53B8_48A8_8C2E_71DD995F6546_.wvu.FilterData" localSheetId="0" hidden="1">'на 01.12.2019'!$A$7:$J$411</definedName>
    <definedName name="Z_2D540280_F40F_4530_A32A_1FF2E78E7147_.wvu.FilterData" localSheetId="0" hidden="1">'на 01.12.2019'!$A$7:$J$411</definedName>
    <definedName name="Z_2D918A37_6905_4BEF_BC3A_DA45E968DAC3_.wvu.FilterData" localSheetId="0" hidden="1">'на 01.12.2019'!$A$7:$H$158</definedName>
    <definedName name="Z_2D97755C_B099_4001_9C5F_12A88788A461_.wvu.FilterData" localSheetId="0" hidden="1">'на 01.12.2019'!$A$7:$J$411</definedName>
    <definedName name="Z_2DCF6207_B24B_43F5_B844_6C1E92F9CADA_.wvu.FilterData" localSheetId="0" hidden="1">'на 01.12.2019'!$A$7:$J$411</definedName>
    <definedName name="Z_2DF88C31_E5A0_4DFE_877D_5A31D3992603_.wvu.Rows" localSheetId="0" hidden="1">'на 01.12.2019'!#REF!,'на 01.12.2019'!#REF!,'на 01.12.2019'!#REF!,'на 01.12.2019'!#REF!,'на 01.12.2019'!#REF!,'на 01.12.2019'!#REF!,'на 01.12.2019'!#REF!,'на 01.12.2019'!#REF!,'на 01.12.2019'!#REF!,'на 01.12.2019'!#REF!,'на 01.12.2019'!#REF!</definedName>
    <definedName name="Z_2F3BAFC5_8792_4BC0_833F_5CB9ACB14A14_.wvu.FilterData" localSheetId="0" hidden="1">'на 01.12.2019'!$A$7:$H$158</definedName>
    <definedName name="Z_2F3DE7DB_1DEA_4A0C_88EC_B05C9EEC768F_.wvu.FilterData" localSheetId="0" hidden="1">'на 01.12.2019'!$A$7:$J$411</definedName>
    <definedName name="Z_2F6EDC09_23D3_4C07_9EAF_76DD4D3B3A18_.wvu.FilterData" localSheetId="0" hidden="1">'на 01.12.2019'!$A$7:$J$411</definedName>
    <definedName name="Z_2F72C4E3_E946_4870_A59B_C47D17A3E8B0_.wvu.FilterData" localSheetId="0" hidden="1">'на 01.12.2019'!$A$7:$J$411</definedName>
    <definedName name="Z_2F7AC811_CA37_46E3_866E_6E10DF43054A_.wvu.FilterData" localSheetId="0" hidden="1">'на 01.12.2019'!$A$7:$J$411</definedName>
    <definedName name="Z_2FAB8F10_5F5A_4B70_9158_E79B14A6565A_.wvu.FilterData" localSheetId="0" hidden="1">'на 01.12.2019'!$A$7:$J$411</definedName>
    <definedName name="Z_300D3722_BC5B_4EFC_A306_CB3461E96075_.wvu.FilterData" localSheetId="0" hidden="1">'на 01.12.2019'!$A$7:$J$411</definedName>
    <definedName name="Z_3023B4E6_3B5A_4EE2_B0CD_0EB8476E923A_.wvu.FilterData" localSheetId="0" hidden="1">'на 01.12.2019'!$A$7:$J$411</definedName>
    <definedName name="Z_30325303_BF31_42D5_AC1B_F6902B32CA33_.wvu.FilterData" localSheetId="0" hidden="1">'на 01.12.2019'!$A$7:$J$411</definedName>
    <definedName name="Z_308AF0B3_EE19_4841_BBC0_915C9A7203E9_.wvu.FilterData" localSheetId="0" hidden="1">'на 01.12.2019'!$A$7:$J$411</definedName>
    <definedName name="Z_30F94082_E7C8_4DE7_AE26_19B3A4317363_.wvu.FilterData" localSheetId="0" hidden="1">'на 01.12.2019'!$A$7:$J$411</definedName>
    <definedName name="Z_315B3829_E75D_48BB_A407_88A96C0D6A4B_.wvu.FilterData" localSheetId="0" hidden="1">'на 01.12.2019'!$A$7:$J$411</definedName>
    <definedName name="Z_3169E1B8_6971_4325_933B_3FDE2BEB6DA0_.wvu.FilterData" localSheetId="0" hidden="1">'на 01.12.2019'!$A$7:$J$411</definedName>
    <definedName name="Z_316B9C14_7546_49E5_A384_4190EC7682DE_.wvu.FilterData" localSheetId="0" hidden="1">'на 01.12.2019'!$A$7:$J$411</definedName>
    <definedName name="Z_31985263_3556_4B71_A26F_62706F49B320_.wvu.FilterData" localSheetId="0" hidden="1">'на 01.12.2019'!$A$7:$H$158</definedName>
    <definedName name="Z_31C5283F_7633_4B8A_ADD5_7EB245AE899F_.wvu.FilterData" localSheetId="0" hidden="1">'на 01.12.2019'!$A$7:$J$411</definedName>
    <definedName name="Z_31E849A6_B4EF_45EE_ADBC_BDC56906C3E6_.wvu.FilterData" localSheetId="0" hidden="1">'на 01.12.2019'!$A$7:$J$411</definedName>
    <definedName name="Z_31EABA3C_DD8D_46BF_85B1_09527EF8E816_.wvu.FilterData" localSheetId="0" hidden="1">'на 01.12.2019'!$A$7:$H$158</definedName>
    <definedName name="Z_320B1B6B_1198_44A6_8D72_260589D02390_.wvu.FilterData" localSheetId="0" hidden="1">'на 01.12.2019'!$A$7:$J$411</definedName>
    <definedName name="Z_327D3863_28FE_46AD_A301_334172CA68F9_.wvu.FilterData" localSheetId="0" hidden="1">'на 01.12.2019'!$A$7:$J$411</definedName>
    <definedName name="Z_328B1FBD_B9E0_4F8C_AA1F_438ED0F19823_.wvu.FilterData" localSheetId="0" hidden="1">'на 01.12.2019'!$A$7:$J$411</definedName>
    <definedName name="Z_32F81156_0F3B_49A8_B56D_9A01AA7C97FE_.wvu.FilterData" localSheetId="0" hidden="1">'на 01.12.2019'!$A$7:$J$411</definedName>
    <definedName name="Z_33081AFE_875F_4448_8DBB_C2288E582829_.wvu.FilterData" localSheetId="0" hidden="1">'на 01.12.2019'!$A$7:$J$411</definedName>
    <definedName name="Z_33725023_9491_4856_AC32_391D3DCA1E13_.wvu.FilterData" localSheetId="0" hidden="1">'на 01.12.2019'!$A$7:$J$411</definedName>
    <definedName name="Z_33995DBE_E7D5_4BC5_96C4_CB599185238D_.wvu.FilterData" localSheetId="0" hidden="1">'на 01.12.2019'!$A$7:$J$411</definedName>
    <definedName name="Z_33F06620_89E2_4BA8_BAB0_6A7070FEBD8A_.wvu.FilterData" localSheetId="0" hidden="1">'на 01.12.2019'!$A$7:$J$411</definedName>
    <definedName name="Z_341157D5_6FE2_4CCE_98C5_3D5F2A4B115C_.wvu.FilterData" localSheetId="0" hidden="1">'на 01.12.2019'!$A$7:$J$411</definedName>
    <definedName name="Z_34587A22_A707_48EC_A6D8_8CA0D443CB5A_.wvu.FilterData" localSheetId="0" hidden="1">'на 01.12.2019'!$A$7:$J$411</definedName>
    <definedName name="Z_349EEACA_C7A1_441E_BFE3_096E57329F7C_.wvu.FilterData" localSheetId="0" hidden="1">'на 01.12.2019'!$A$7:$J$411</definedName>
    <definedName name="Z_34E97F8E_B808_4C29_AFA8_24160BA8B576_.wvu.FilterData" localSheetId="0" hidden="1">'на 01.12.2019'!$A$7:$H$158</definedName>
    <definedName name="Z_354643EC_374D_4252_A3BA_624B9338CCF6_.wvu.FilterData" localSheetId="0" hidden="1">'на 01.12.2019'!$A$7:$J$411</definedName>
    <definedName name="Z_356902C5_CBA1_407E_849C_39B6CAAFCD34_.wvu.FilterData" localSheetId="0" hidden="1">'на 01.12.2019'!$A$7:$J$411</definedName>
    <definedName name="Z_356FBDD5_3775_4781_9E0A_901095CE6157_.wvu.FilterData" localSheetId="0" hidden="1">'на 01.12.2019'!$A$7:$J$411</definedName>
    <definedName name="Z_3597F15D_13FB_47E4_B2D7_0713796F1B32_.wvu.FilterData" localSheetId="0" hidden="1">'на 01.12.2019'!$A$7:$H$158</definedName>
    <definedName name="Z_35A82584_BCCD_413D_BF58_739C849379E3_.wvu.FilterData" localSheetId="0" hidden="1">'на 01.12.2019'!$A$7:$J$411</definedName>
    <definedName name="Z_35ACC04C_1574_41FF_A750_E4D141D78D72_.wvu.FilterData" localSheetId="0" hidden="1">'на 01.12.2019'!$A$7:$J$411</definedName>
    <definedName name="Z_3611D4B3_6578_4507_971B_09764C0B1D01_.wvu.FilterData" localSheetId="0" hidden="1">'на 01.12.2019'!$A$7:$J$411</definedName>
    <definedName name="Z_36279478_DEDD_46A7_8B6D_9500CB65A35C_.wvu.FilterData" localSheetId="0" hidden="1">'на 01.12.2019'!$A$7:$H$158</definedName>
    <definedName name="Z_36282042_958F_4D98_9515_9E9271F26AA2_.wvu.FilterData" localSheetId="0" hidden="1">'на 01.12.2019'!$A$7:$H$158</definedName>
    <definedName name="Z_36483E9A_03E9_431F_B24B_73C77EA6547E_.wvu.FilterData" localSheetId="0" hidden="1">'на 01.12.2019'!$A$7:$J$411</definedName>
    <definedName name="Z_368728BB_F981_4DE3_8F4E_C77C2580C6B3_.wvu.FilterData" localSheetId="0" hidden="1">'на 01.12.2019'!$A$7:$J$411</definedName>
    <definedName name="Z_36AEB3FF_FCBC_4E21_8EFE_F20781816ED3_.wvu.FilterData" localSheetId="0" hidden="1">'на 01.12.2019'!$A$7:$H$158</definedName>
    <definedName name="Z_371CA4AD_891B_4B1D_9403_45AB26546607_.wvu.FilterData" localSheetId="0" hidden="1">'на 01.12.2019'!$A$7:$J$411</definedName>
    <definedName name="Z_375FD1ED_0F0C_4C78_AE3D_1D583BC74E47_.wvu.FilterData" localSheetId="0" hidden="1">'на 01.12.2019'!$A$7:$J$411</definedName>
    <definedName name="Z_3780FC5F_184E_406C_B40E_6BE29406408E_.wvu.FilterData" localSheetId="0" hidden="1">'на 01.12.2019'!$A$7:$J$411</definedName>
    <definedName name="Z_3789C719_2C4D_4FFB_B9EF_5AA095975824_.wvu.FilterData" localSheetId="0" hidden="1">'на 01.12.2019'!$A$7:$J$411</definedName>
    <definedName name="Z_37F8CE32_8CE8_4D95_9C0E_63112E6EFFE9_.wvu.Cols" localSheetId="0" hidden="1">'на 01.12.2019'!#REF!</definedName>
    <definedName name="Z_37F8CE32_8CE8_4D95_9C0E_63112E6EFFE9_.wvu.FilterData" localSheetId="0" hidden="1">'на 01.12.2019'!$A$7:$H$158</definedName>
    <definedName name="Z_37F8CE32_8CE8_4D95_9C0E_63112E6EFFE9_.wvu.PrintArea" localSheetId="0" hidden="1">'на 01.12.2019'!$A$1:$J$158</definedName>
    <definedName name="Z_37F8CE32_8CE8_4D95_9C0E_63112E6EFFE9_.wvu.PrintTitles" localSheetId="0" hidden="1">'на 01.12.2019'!$5:$8</definedName>
    <definedName name="Z_37F8CE32_8CE8_4D95_9C0E_63112E6EFFE9_.wvu.Rows" localSheetId="0" hidden="1">'на 01.12.2019'!#REF!,'на 01.12.2019'!#REF!,'на 01.12.2019'!#REF!,'на 01.12.2019'!#REF!,'на 01.12.2019'!#REF!,'на 01.12.2019'!#REF!,'на 01.12.2019'!#REF!,'на 01.12.2019'!#REF!,'на 01.12.2019'!#REF!,'на 01.12.2019'!#REF!,'на 01.12.2019'!#REF!,'на 01.12.2019'!#REF!,'на 01.12.2019'!#REF!,'на 01.12.2019'!#REF!,'на 01.12.2019'!#REF!,'на 01.12.2019'!#REF!,'на 01.12.2019'!#REF!</definedName>
    <definedName name="Z_386EE007_6994_4AA6_8824_D461BF01F1EA_.wvu.FilterData" localSheetId="0" hidden="1">'на 01.12.2019'!$A$7:$J$411</definedName>
    <definedName name="Z_394FB935_0201_44F8_9182_26C511D48F51_.wvu.FilterData" localSheetId="0" hidden="1">'на 01.12.2019'!$A$7:$J$411</definedName>
    <definedName name="Z_39897EE2_53F6_432A_9A7F_7DBB2FBB08E4_.wvu.FilterData" localSheetId="0" hidden="1">'на 01.12.2019'!$A$7:$J$411</definedName>
    <definedName name="Z_39BDB0EB_9BA4_409E_B505_137EC009426F_.wvu.FilterData" localSheetId="0" hidden="1">'на 01.12.2019'!$A$7:$J$411</definedName>
    <definedName name="Z_39C96D4E_1C4D_4F18_8517_A4E3C24B1712_.wvu.FilterData" localSheetId="0" hidden="1">'на 01.12.2019'!$A$7:$J$411</definedName>
    <definedName name="Z_3A08D49D_7322_4FD5_90D4_F8436B9BCFE3_.wvu.FilterData" localSheetId="0" hidden="1">'на 01.12.2019'!$A$7:$J$411</definedName>
    <definedName name="Z_3A152827_EFCD_4FCD_A4F0_81C604FF3F88_.wvu.FilterData" localSheetId="0" hidden="1">'на 01.12.2019'!$A$7:$J$411</definedName>
    <definedName name="Z_3A3C36BB_10E7_4C1E_B0B9_7B6ED7A3EB3A_.wvu.FilterData" localSheetId="0" hidden="1">'на 01.12.2019'!$A$7:$J$411</definedName>
    <definedName name="Z_3A3DB971_386F_40FA_8DD4_4A74AFE3B4C9_.wvu.FilterData" localSheetId="0" hidden="1">'на 01.12.2019'!$A$7:$J$411</definedName>
    <definedName name="Z_3AAEA08B_779A_471D_BFA0_0D98BF9A4FAD_.wvu.FilterData" localSheetId="0" hidden="1">'на 01.12.2019'!$A$7:$H$158</definedName>
    <definedName name="Z_3ABBA6B1_F69F_4AC7_8A6D_97A73D7030DF_.wvu.FilterData" localSheetId="0" hidden="1">'на 01.12.2019'!$A$7:$J$411</definedName>
    <definedName name="Z_3B9A8A09_51D3_4E7C_A285_7AC18DD1651A_.wvu.FilterData" localSheetId="0" hidden="1">'на 01.12.2019'!$A$7:$J$411</definedName>
    <definedName name="Z_3C62C2D0_C27D_4A54_8798_05FBD22117F1_.wvu.FilterData" localSheetId="0" hidden="1">'на 01.12.2019'!$A$7:$J$411</definedName>
    <definedName name="Z_3C664174_3E98_4762_A560_3810A313981F_.wvu.FilterData" localSheetId="0" hidden="1">'на 01.12.2019'!$A$7:$J$411</definedName>
    <definedName name="Z_3C9F72CF_10C2_48CF_BBB6_A2B9A1393F37_.wvu.FilterData" localSheetId="0" hidden="1">'на 01.12.2019'!$A$7:$H$158</definedName>
    <definedName name="Z_3CBCA6B7_5D7C_44A4_844A_26E2A61FDE86_.wvu.FilterData" localSheetId="0" hidden="1">'на 01.12.2019'!$A$7:$J$411</definedName>
    <definedName name="Z_3CF5067B_C0BF_4885_AAB9_F758BBB164A0_.wvu.FilterData" localSheetId="0" hidden="1">'на 01.12.2019'!$A$7:$J$411</definedName>
    <definedName name="Z_3D1280C8_646B_4BB2_862F_8A8207220C6A_.wvu.FilterData" localSheetId="0" hidden="1">'на 01.12.2019'!$A$7:$H$158</definedName>
    <definedName name="Z_3D12D47D_2661_467F_878A_C80F625F0D27_.wvu.FilterData" localSheetId="0" hidden="1">'на 01.12.2019'!$A$7:$J$411</definedName>
    <definedName name="Z_3D221415_9606_4173_A756_975B19400305_.wvu.FilterData" localSheetId="0" hidden="1">'на 01.12.2019'!$A$7:$J$411</definedName>
    <definedName name="Z_3D4245D9_9AB3_43FE_97D0_205A6EA7E6E4_.wvu.FilterData" localSheetId="0" hidden="1">'на 01.12.2019'!$A$7:$J$411</definedName>
    <definedName name="Z_3D5A28D4_CB7B_405C_9FFF_EB22C14AB77F_.wvu.FilterData" localSheetId="0" hidden="1">'на 01.12.2019'!$A$7:$J$411</definedName>
    <definedName name="Z_3D6E136A_63AE_4912_A965_BD438229D989_.wvu.FilterData" localSheetId="0" hidden="1">'на 01.12.2019'!$A$7:$J$411</definedName>
    <definedName name="Z_3D767291_F26D_442B_900B_2A17CA4A2D3C_.wvu.FilterData" localSheetId="0" hidden="1">'на 01.12.2019'!$A$7:$J$411</definedName>
    <definedName name="Z_3DB4F6FC_CE58_4083_A6ED_88DCB901BB99_.wvu.FilterData" localSheetId="0" hidden="1">'на 01.12.2019'!$A$7:$H$158</definedName>
    <definedName name="Z_3E14FD86_95B1_4D0E_A8F6_A4FFDE0E3FF0_.wvu.FilterData" localSheetId="0" hidden="1">'на 01.12.2019'!$A$7:$J$411</definedName>
    <definedName name="Z_3E7BBA27_FCB5_4D66_864C_8656009B9E88_.wvu.FilterData" localSheetId="0" hidden="1">'на 01.12.2019'!$A$3:$K$195</definedName>
    <definedName name="Z_3EEA7E1A_5F2B_4408_A34C_1F0223B5B245_.wvu.FilterData" localSheetId="0" hidden="1">'на 01.12.2019'!$A$7:$J$411</definedName>
    <definedName name="Z_3F0F098D_D998_48FD_BB26_7A5537CB4DC9_.wvu.FilterData" localSheetId="0" hidden="1">'на 01.12.2019'!$A$7:$J$411</definedName>
    <definedName name="Z_3F4B50A3_77F4_4415_B0BF_C7AAD2F22592_.wvu.FilterData" localSheetId="0" hidden="1">'на 01.12.2019'!$A$7:$J$411</definedName>
    <definedName name="Z_3F4E18FA_E0CE_43C2_A7F4_5CAE036892ED_.wvu.FilterData" localSheetId="0" hidden="1">'на 01.12.2019'!$A$7:$J$411</definedName>
    <definedName name="Z_3F7954D6_04C1_4B23_AE36_0FF9609A2280_.wvu.FilterData" localSheetId="0" hidden="1">'на 01.12.2019'!$A$7:$J$411</definedName>
    <definedName name="Z_3F839701_87D5_496C_AD9C_2B5AE5742513_.wvu.FilterData" localSheetId="0" hidden="1">'на 01.12.2019'!$A$7:$J$411</definedName>
    <definedName name="Z_3FE8ACF3_2097_4BA9_8230_2DBD30F09632_.wvu.FilterData" localSheetId="0" hidden="1">'на 01.12.2019'!$A$7:$J$411</definedName>
    <definedName name="Z_3FEA0B99_83A0_4934_91F1_66BC8E596ABB_.wvu.FilterData" localSheetId="0" hidden="1">'на 01.12.2019'!$A$7:$J$411</definedName>
    <definedName name="Z_3FEDCFF8_5450_469D_9A9E_38AB8819A083_.wvu.FilterData" localSheetId="0" hidden="1">'на 01.12.2019'!$A$7:$J$411</definedName>
    <definedName name="Z_402DFE3F_A5E1_41E8_BB4F_E3062FAE22D8_.wvu.FilterData" localSheetId="0" hidden="1">'на 01.12.2019'!$A$7:$J$411</definedName>
    <definedName name="Z_403313B7_B74E_4D03_8AB9_B2A52A5BA330_.wvu.FilterData" localSheetId="0" hidden="1">'на 01.12.2019'!$A$7:$H$158</definedName>
    <definedName name="Z_4055661A_C391_44E3_B71B_DF824D593415_.wvu.FilterData" localSheetId="0" hidden="1">'на 01.12.2019'!$A$7:$H$158</definedName>
    <definedName name="Z_4102256A_B8EA_4260_93B3_E17EB54C607E_.wvu.FilterData" localSheetId="0" hidden="1">'на 01.12.2019'!$A$7:$J$411</definedName>
    <definedName name="Z_413E8ADC_60FE_4AEB_A365_51405ED7DAEF_.wvu.FilterData" localSheetId="0" hidden="1">'на 01.12.2019'!$A$7:$J$411</definedName>
    <definedName name="Z_415B8653_FE9C_472E_85AE_9CFA9B00FD5E_.wvu.FilterData" localSheetId="0" hidden="1">'на 01.12.2019'!$A$7:$H$158</definedName>
    <definedName name="Z_418F9F46_9018_4AFC_A504_8CA60A905B83_.wvu.FilterData" localSheetId="0" hidden="1">'на 01.12.2019'!$A$7:$J$411</definedName>
    <definedName name="Z_41A2847A_411A_4D8D_8669_7A8FD6A7F9E8_.wvu.FilterData" localSheetId="0" hidden="1">'на 01.12.2019'!$A$7:$J$411</definedName>
    <definedName name="Z_41C6EAF5_F389_4A73_A5DF_3E2ABACB9DC1_.wvu.FilterData" localSheetId="0" hidden="1">'на 01.12.2019'!$A$7:$J$411</definedName>
    <definedName name="Z_422AF1DB_ADD9_4056_90D1_EF57FA0619FA_.wvu.FilterData" localSheetId="0" hidden="1">'на 01.12.2019'!$A$7:$J$411</definedName>
    <definedName name="Z_423AE2BD_6FE7_4E39_8400_BD8A00496896_.wvu.FilterData" localSheetId="0" hidden="1">'на 01.12.2019'!$A$7:$J$411</definedName>
    <definedName name="Z_42BF13A9_20A4_4030_912B_F63923E11DBF_.wvu.FilterData" localSheetId="0" hidden="1">'на 01.12.2019'!$A$7:$J$411</definedName>
    <definedName name="Z_4388DD05_A74C_4C1C_A344_6EEDB2F4B1B0_.wvu.FilterData" localSheetId="0" hidden="1">'на 01.12.2019'!$A$7:$H$158</definedName>
    <definedName name="Z_43F7D742_5383_4CCE_A058_3A12F3676DF6_.wvu.FilterData" localSheetId="0" hidden="1">'на 01.12.2019'!$A$7:$J$411</definedName>
    <definedName name="Z_445590C0_7350_4A17_AB85_F8DCF9494ECC_.wvu.FilterData" localSheetId="0" hidden="1">'на 01.12.2019'!$A$7:$H$158</definedName>
    <definedName name="Z_448249C8_AE56_4244_9A71_332B9BB563B1_.wvu.FilterData" localSheetId="0" hidden="1">'на 01.12.2019'!$A$7:$J$411</definedName>
    <definedName name="Z_4500807F_0E0F_40C0_A6A6_F5F607F7BCF2_.wvu.FilterData" localSheetId="0" hidden="1">'на 01.12.2019'!$A$7:$J$411</definedName>
    <definedName name="Z_4518508D_B738_485B_8F09_2B48028E59D4_.wvu.FilterData" localSheetId="0" hidden="1">'на 01.12.2019'!$A$7:$J$411</definedName>
    <definedName name="Z_45394FC2_181E_425F_9DFF_B16FB4463D36_.wvu.FilterData" localSheetId="0" hidden="1">'на 01.12.2019'!$A$7:$J$411</definedName>
    <definedName name="Z_45D27932_FD3D_46DE_B431_4E5606457D7F_.wvu.FilterData" localSheetId="0" hidden="1">'на 01.12.2019'!$A$7:$H$158</definedName>
    <definedName name="Z_45DE1976_7F07_4EB4_8A9C_FB72D060BEFA_.wvu.FilterData" localSheetId="0" hidden="1">'на 01.12.2019'!$A$7:$J$411</definedName>
    <definedName name="Z_45DE1976_7F07_4EB4_8A9C_FB72D060BEFA_.wvu.PrintArea" localSheetId="0" hidden="1">'на 01.12.2019'!$A$1:$J$196</definedName>
    <definedName name="Z_45DE1976_7F07_4EB4_8A9C_FB72D060BEFA_.wvu.PrintTitles" localSheetId="0" hidden="1">'на 01.12.2019'!$5:$8</definedName>
    <definedName name="Z_463A6E53_B01C_47C1_A90D_6BF2068600E6_.wvu.FilterData" localSheetId="0" hidden="1">'на 01.12.2019'!$A$7:$J$411</definedName>
    <definedName name="Z_463F3E4B_81D6_4261_A251_5FB4227E67B1_.wvu.FilterData" localSheetId="0" hidden="1">'на 01.12.2019'!$A$7:$J$411</definedName>
    <definedName name="Z_4646AC6A_1AED_414D_9F5A_8C20F4393FAC_.wvu.FilterData" localSheetId="0" hidden="1">'на 01.12.2019'!$A$7:$J$411</definedName>
    <definedName name="Z_464A6675_A54C_47A6_87B3_7B4DF2961434_.wvu.FilterData" localSheetId="0" hidden="1">'на 01.12.2019'!$A$7:$J$411</definedName>
    <definedName name="Z_46710F25_253B_4E24_937C_29641ECA4F50_.wvu.FilterData" localSheetId="0" hidden="1">'на 01.12.2019'!$A$7:$J$411</definedName>
    <definedName name="Z_46EDADFA_EC35_46D3_9137_2B694BF910BA_.wvu.FilterData" localSheetId="0" hidden="1">'на 01.12.2019'!$A$7:$J$411</definedName>
    <definedName name="Z_474B57ED_4959_4C17_9ED5_42840CC1EF1F_.wvu.FilterData" localSheetId="0" hidden="1">'на 01.12.2019'!$A$7:$J$411</definedName>
    <definedName name="Z_4765959C_9F0B_44DF_B00A_10C6BB8CF204_.wvu.FilterData" localSheetId="0" hidden="1">'на 01.12.2019'!$A$7:$J$411</definedName>
    <definedName name="Z_476DBA6E_91D1_4913_8987_DE65424E41FC_.wvu.FilterData" localSheetId="0" hidden="1">'на 01.12.2019'!$A$7:$J$411</definedName>
    <definedName name="Z_477D6B5D_325A_45EE_9C5E_7F9C11D6E1EF_.wvu.FilterData" localSheetId="0" hidden="1">'на 01.12.2019'!$A$7:$J$411</definedName>
    <definedName name="Z_47A8A680_8C4D_4709_925D_1B1D9945DCD8_.wvu.FilterData" localSheetId="0" hidden="1">'на 01.12.2019'!$A$7:$J$411</definedName>
    <definedName name="Z_47BCB1EA_366A_4F56_B866_A7D2D6FB6413_.wvu.FilterData" localSheetId="0" hidden="1">'на 01.12.2019'!$A$7:$J$411</definedName>
    <definedName name="Z_47CE02E9_7BC4_47FC_9B44_1B5CC8466C98_.wvu.FilterData" localSheetId="0" hidden="1">'на 01.12.2019'!$A$7:$J$411</definedName>
    <definedName name="Z_47DE35B6_B347_4C65_8E49_C2008CA773EB_.wvu.FilterData" localSheetId="0" hidden="1">'на 01.12.2019'!$A$7:$H$158</definedName>
    <definedName name="Z_47E54F1A_929E_4350_846F_D427E0D466DD_.wvu.FilterData" localSheetId="0" hidden="1">'на 01.12.2019'!$A$7:$J$411</definedName>
    <definedName name="Z_486156AC_4370_4C02_BA8A_CB9B49D1A8EC_.wvu.FilterData" localSheetId="0" hidden="1">'на 01.12.2019'!$A$7:$J$411</definedName>
    <definedName name="Z_4861CA5D_AAF5_4F79_B1FC_28136A948C67_.wvu.FilterData" localSheetId="0" hidden="1">'на 01.12.2019'!$A$7:$J$411</definedName>
    <definedName name="Z_48DA5D36_0C58_49EA_8441_4706633948A7_.wvu.FilterData" localSheetId="0" hidden="1">'на 01.12.2019'!$A$7:$J$411</definedName>
    <definedName name="Z_490A2F1C_31D3_46A4_90C2_4FE00A2A3110_.wvu.FilterData" localSheetId="0" hidden="1">'на 01.12.2019'!$A$7:$J$411</definedName>
    <definedName name="Z_491B9ECD_9A04_4974_988C_053596828378_.wvu.FilterData" localSheetId="0" hidden="1">'на 01.12.2019'!$A$7:$J$411</definedName>
    <definedName name="Z_494248FA_238D_478D_A4F9_307A931FFEE2_.wvu.FilterData" localSheetId="0" hidden="1">'на 01.12.2019'!$A$7:$J$411</definedName>
    <definedName name="Z_495CB41C_9D74_45FB_9A3C_30411D304A3A_.wvu.FilterData" localSheetId="0" hidden="1">'на 01.12.2019'!$A$7:$J$411</definedName>
    <definedName name="Z_49C7329D_3247_4713_BC9A_64F0EE2B0B3C_.wvu.FilterData" localSheetId="0" hidden="1">'на 01.12.2019'!$A$7:$J$411</definedName>
    <definedName name="Z_49E10B09_97E3_41C9_892E_7D9C5DFF5740_.wvu.FilterData" localSheetId="0" hidden="1">'на 01.12.2019'!$A$7:$J$411</definedName>
    <definedName name="Z_49F2D403_965E_4EAD_9917_761D5083F09E_.wvu.FilterData" localSheetId="0" hidden="1">'на 01.12.2019'!$A$7:$J$411</definedName>
    <definedName name="Z_4A659025_264B_4535_9CC0_B58EAC1CFB45_.wvu.FilterData" localSheetId="0" hidden="1">'на 01.12.2019'!$A$7:$J$411</definedName>
    <definedName name="Z_4A8D74AF_6B6C_4239_9EC3_301119213646_.wvu.FilterData" localSheetId="0" hidden="1">'на 01.12.2019'!$A$7:$J$411</definedName>
    <definedName name="Z_4ACD5078_5B81_4758_B0EF_CE5F66AB6D3F_.wvu.FilterData" localSheetId="0" hidden="1">'на 01.12.2019'!$A$7:$J$411</definedName>
    <definedName name="Z_4AE61192_90D6_4C2B_9424_00320246C826_.wvu.FilterData" localSheetId="0" hidden="1">'на 01.12.2019'!$A$7:$J$411</definedName>
    <definedName name="Z_4AF0FF7E_D940_4246_AB71_AC8FEDA2EF24_.wvu.FilterData" localSheetId="0" hidden="1">'на 01.12.2019'!$A$7:$J$411</definedName>
    <definedName name="Z_4B8100D5_9B41_4D1D_BD47_2CC7A425BCB9_.wvu.FilterData" localSheetId="0" hidden="1">'на 01.12.2019'!$A$7:$J$411</definedName>
    <definedName name="Z_4BB7905C_0E11_42F1_848D_90186131796A_.wvu.FilterData" localSheetId="0" hidden="1">'на 01.12.2019'!$A$7:$H$158</definedName>
    <definedName name="Z_4BE15B2D_077F_41A8_A21C_AB77D19D57D3_.wvu.FilterData" localSheetId="0" hidden="1">'на 01.12.2019'!$A$7:$J$411</definedName>
    <definedName name="Z_4C1FE39D_945F_4F14_94DF_F69B283DCD9F_.wvu.FilterData" localSheetId="0" hidden="1">'на 01.12.2019'!$A$7:$H$158</definedName>
    <definedName name="Z_4C8FE8DC_A013_4BDA_A182_49DE5A00ABD2_.wvu.FilterData" localSheetId="0" hidden="1">'на 01.12.2019'!$A$7:$J$411</definedName>
    <definedName name="Z_4C99A172_787E_4AA6_A4A2_6DD4177EA173_.wvu.FilterData" localSheetId="0" hidden="1">'на 01.12.2019'!$A$7:$J$411</definedName>
    <definedName name="Z_4CA010EE_9FB5_4C7E_A14E_34EFE4C7E4F1_.wvu.FilterData" localSheetId="0" hidden="1">'на 01.12.2019'!$A$7:$J$411</definedName>
    <definedName name="Z_4CEB490B_58FB_4CA0_AAF2_63178FECD849_.wvu.FilterData" localSheetId="0" hidden="1">'на 01.12.2019'!$A$7:$J$411</definedName>
    <definedName name="Z_4DBA5214_E42E_4E7C_B43C_190A2BF79ACC_.wvu.FilterData" localSheetId="0" hidden="1">'на 01.12.2019'!$A$7:$J$411</definedName>
    <definedName name="Z_4DC9D79A_8761_4284_BFE5_DFE7738AB4F8_.wvu.FilterData" localSheetId="0" hidden="1">'на 01.12.2019'!$A$7:$J$411</definedName>
    <definedName name="Z_4DF21929_63B0_45D6_9063_EE3D75E46DF0_.wvu.FilterData" localSheetId="0" hidden="1">'на 01.12.2019'!$A$7:$J$411</definedName>
    <definedName name="Z_4E70B456_53A6_4A9B_B0D8_E54D21A50BAA_.wvu.FilterData" localSheetId="0" hidden="1">'на 01.12.2019'!$A$7:$J$411</definedName>
    <definedName name="Z_4EB9A2EB_6EC6_4AFE_AFFA_537868B4F130_.wvu.FilterData" localSheetId="0" hidden="1">'на 01.12.2019'!$A$7:$J$411</definedName>
    <definedName name="Z_4EF3C623_C372_46C1_AA60_4AC85C37C9F2_.wvu.FilterData" localSheetId="0" hidden="1">'на 01.12.2019'!$A$7:$J$411</definedName>
    <definedName name="Z_4F08029A_B8F0_4DA4_87B0_16FDC76C4FA3_.wvu.FilterData" localSheetId="0" hidden="1">'на 01.12.2019'!$A$7:$J$411</definedName>
    <definedName name="Z_4FA4A69A_6589_44A8_8710_9041295BCBA3_.wvu.FilterData" localSheetId="0" hidden="1">'на 01.12.2019'!$A$7:$J$411</definedName>
    <definedName name="Z_4FE18469_4F1B_4C4F_94F8_2337C288BBDA_.wvu.FilterData" localSheetId="0" hidden="1">'на 01.12.2019'!$A$7:$J$411</definedName>
    <definedName name="Z_5039ACE2_215B_49F3_AC23_F5E171EB2E04_.wvu.FilterData" localSheetId="0" hidden="1">'на 01.12.2019'!$A$7:$J$411</definedName>
    <definedName name="Z_50C47821_D4D0_4482_B67B_271683C3EE7C_.wvu.FilterData" localSheetId="0" hidden="1">'на 01.12.2019'!$A$7:$J$411</definedName>
    <definedName name="Z_50C7EE06_D3E5_466A_B02E_784815AC69C9_.wvu.FilterData" localSheetId="0" hidden="1">'на 01.12.2019'!$A$7:$J$411</definedName>
    <definedName name="Z_50F270BE_8CE5_4CA8_ACB0_0FE221C0502F_.wvu.FilterData" localSheetId="0" hidden="1">'на 01.12.2019'!$A$7:$J$411</definedName>
    <definedName name="Z_5118907D_F812_419B_BA38_C5D1A4D7AA9B_.wvu.FilterData" localSheetId="0" hidden="1">'на 01.12.2019'!$A$7:$J$411</definedName>
    <definedName name="Z_512708F0_FC6D_4404_BE68_DA23201791B7_.wvu.FilterData" localSheetId="0" hidden="1">'на 01.12.2019'!$A$7:$J$411</definedName>
    <definedName name="Z_51637613_0EB8_43CA_A073_E9BDD29429FF_.wvu.FilterData" localSheetId="0" hidden="1">'на 01.12.2019'!$A$7:$J$411</definedName>
    <definedName name="Z_51BD5A76_12FD_4D74_BB88_134070337907_.wvu.FilterData" localSheetId="0" hidden="1">'на 01.12.2019'!$A$7:$J$411</definedName>
    <definedName name="Z_5211D146_D07B_4B5D_8712_916865134037_.wvu.FilterData" localSheetId="0" hidden="1">'на 01.12.2019'!$A$7:$J$411</definedName>
    <definedName name="Z_52306391_FBA4_4117_8AD3_6946E8898C18_.wvu.FilterData" localSheetId="0" hidden="1">'на 01.12.2019'!$A$7:$J$411</definedName>
    <definedName name="Z_5253E1E1_F351_4BC1_B2DF_DE6F6B57B558_.wvu.FilterData" localSheetId="0" hidden="1">'на 01.12.2019'!$A$7:$J$411</definedName>
    <definedName name="Z_529A9D10_2BB0_46A7_944D_8ECDFA0395B8_.wvu.FilterData" localSheetId="0" hidden="1">'на 01.12.2019'!$A$7:$J$411</definedName>
    <definedName name="Z_52ACD1DE_5C8C_419B_897D_A938C2151D22_.wvu.FilterData" localSheetId="0" hidden="1">'на 01.12.2019'!$A$7:$J$411</definedName>
    <definedName name="Z_52C40832_4D48_45A4_B802_95C62DCB5A61_.wvu.FilterData" localSheetId="0" hidden="1">'на 01.12.2019'!$A$7:$H$158</definedName>
    <definedName name="Z_53011515_95F3_4C88_88B6_C1D6475FC303_.wvu.FilterData" localSheetId="0" hidden="1">'на 01.12.2019'!$A$7:$J$411</definedName>
    <definedName name="Z_539CB3DF_9B66_4BE7_9074_8CE0405EB8A6_.wvu.Cols" localSheetId="0" hidden="1">'на 01.12.2019'!#REF!,'на 01.12.2019'!#REF!</definedName>
    <definedName name="Z_539CB3DF_9B66_4BE7_9074_8CE0405EB8A6_.wvu.FilterData" localSheetId="0" hidden="1">'на 01.12.2019'!$A$7:$J$411</definedName>
    <definedName name="Z_539CB3DF_9B66_4BE7_9074_8CE0405EB8A6_.wvu.PrintArea" localSheetId="0" hidden="1">'на 01.12.2019'!$A$1:$J$190</definedName>
    <definedName name="Z_539CB3DF_9B66_4BE7_9074_8CE0405EB8A6_.wvu.PrintTitles" localSheetId="0" hidden="1">'на 01.12.2019'!$5:$8</definedName>
    <definedName name="Z_543FDC9E_DC95_4C7A_84E4_76AA766A82EF_.wvu.FilterData" localSheetId="0" hidden="1">'на 01.12.2019'!$A$7:$J$411</definedName>
    <definedName name="Z_54703B32_BADE_4A70_9C97_888CD74744A0_.wvu.FilterData" localSheetId="0" hidden="1">'на 01.12.2019'!$A$7:$J$411</definedName>
    <definedName name="Z_54998E4E_243D_4810_826F_6D61E2FD7B80_.wvu.FilterData" localSheetId="0" hidden="1">'на 01.12.2019'!$A$7:$J$411</definedName>
    <definedName name="Z_54BA7F95_777A_45AD_95C4_BDBF7D83E6C8_.wvu.FilterData" localSheetId="0" hidden="1">'на 01.12.2019'!$A$7:$J$411</definedName>
    <definedName name="Z_55266A36_B6A9_42E1_8467_17D14F12BABD_.wvu.FilterData" localSheetId="0" hidden="1">'на 01.12.2019'!$A$7:$H$158</definedName>
    <definedName name="Z_55F24CBB_212F_42F4_BB98_92561BDA95C3_.wvu.FilterData" localSheetId="0" hidden="1">'на 01.12.2019'!$A$7:$J$411</definedName>
    <definedName name="Z_564F82E8_8306_4799_B1F9_06B1FD1FB16E_.wvu.FilterData" localSheetId="0" hidden="1">'на 01.12.2019'!$A$3:$K$195</definedName>
    <definedName name="Z_565A1A16_6A4F_4794_B3C1_1808DC7E86C0_.wvu.FilterData" localSheetId="0" hidden="1">'на 01.12.2019'!$A$7:$H$158</definedName>
    <definedName name="Z_568C3823_FEE7_49C8_B4CF_3D48541DA65C_.wvu.FilterData" localSheetId="0" hidden="1">'на 01.12.2019'!$A$7:$H$158</definedName>
    <definedName name="Z_5696C387_34DF_4BED_BB60_2D85436D9DA8_.wvu.FilterData" localSheetId="0" hidden="1">'на 01.12.2019'!$A$7:$J$411</definedName>
    <definedName name="Z_56C18D87_C587_43F7_9147_D7827AADF66D_.wvu.FilterData" localSheetId="0" hidden="1">'на 01.12.2019'!$A$7:$H$158</definedName>
    <definedName name="Z_5729DC83_8713_4B21_9D2C_8A74D021747E_.wvu.FilterData" localSheetId="0" hidden="1">'на 01.12.2019'!$A$7:$H$158</definedName>
    <definedName name="Z_5730431A_42FA_4886_8F76_DA9C1179F65B_.wvu.FilterData" localSheetId="0" hidden="1">'на 01.12.2019'!$A$7:$J$411</definedName>
    <definedName name="Z_58270B81_2C5A_44D4_84D8_B29B6BA03243_.wvu.FilterData" localSheetId="0" hidden="1">'на 01.12.2019'!$A$7:$H$158</definedName>
    <definedName name="Z_5834E280_FA37_4F43_B5D8_B8D5A97A4524_.wvu.FilterData" localSheetId="0" hidden="1">'на 01.12.2019'!$A$7:$J$411</definedName>
    <definedName name="Z_58A2BFA9_7803_4AA8_99E8_85AF5847A611_.wvu.FilterData" localSheetId="0" hidden="1">'на 01.12.2019'!$A$7:$J$411</definedName>
    <definedName name="Z_58BFA8D4_CF88_4C84_B35F_981C21093C49_.wvu.FilterData" localSheetId="0" hidden="1">'на 01.12.2019'!$A$7:$J$411</definedName>
    <definedName name="Z_58EAD7A7_C312_4E53_9D90_6DB268F00AAE_.wvu.FilterData" localSheetId="0" hidden="1">'на 01.12.2019'!$A$7:$J$411</definedName>
    <definedName name="Z_59074C03_1A19_4344_8FE1_916D5A98CD29_.wvu.FilterData" localSheetId="0" hidden="1">'на 01.12.2019'!$A$7:$J$411</definedName>
    <definedName name="Z_593FC661_D3C9_4D5B_9F7F_4FD8BB281A5E_.wvu.FilterData" localSheetId="0" hidden="1">'на 01.12.2019'!$A$7:$J$411</definedName>
    <definedName name="Z_5996ED13_8652_498D_8DEE_2CE867E1D6DA_.wvu.FilterData" localSheetId="0" hidden="1">'на 01.12.2019'!$A$7:$J$411</definedName>
    <definedName name="Z_59CCB0AC_39EE_4AC7_9307_7FE7718BECEC_.wvu.FilterData" localSheetId="0" hidden="1">'на 01.12.2019'!$A$7:$J$411</definedName>
    <definedName name="Z_59F91900_CAE9_4608_97BE_FBC0993C389F_.wvu.FilterData" localSheetId="0" hidden="1">'на 01.12.2019'!$A$7:$H$158</definedName>
    <definedName name="Z_5A0826D2_48E8_4049_87EB_8011A792B32A_.wvu.FilterData" localSheetId="0" hidden="1">'на 01.12.2019'!$A$7:$J$411</definedName>
    <definedName name="Z_5AC843E8_BE7D_4B69_82E5_622B40389D76_.wvu.FilterData" localSheetId="0" hidden="1">'на 01.12.2019'!$A$7:$J$411</definedName>
    <definedName name="Z_5AED1EEB_F2BD_4EA8_B85A_ECC7CA9EB0BB_.wvu.FilterData" localSheetId="0" hidden="1">'на 01.12.2019'!$A$7:$J$411</definedName>
    <definedName name="Z_5B201F9D_0EC3_499C_A33C_1C4C3BFDAC63_.wvu.FilterData" localSheetId="0" hidden="1">'на 01.12.2019'!$A$7:$J$411</definedName>
    <definedName name="Z_5B530939_3820_4F41_B6AF_D342046937E2_.wvu.FilterData" localSheetId="0" hidden="1">'на 01.12.2019'!$A$7:$J$411</definedName>
    <definedName name="Z_5B6D98E6_8929_4747_9889_173EDC254AC0_.wvu.FilterData" localSheetId="0" hidden="1">'на 01.12.2019'!$A$7:$J$411</definedName>
    <definedName name="Z_5B8F35C7_BACE_46B7_A289_D37993E37EE6_.wvu.FilterData" localSheetId="0" hidden="1">'на 01.12.2019'!$A$7:$J$411</definedName>
    <definedName name="Z_5BD6B32C_AA9C_477B_9D18_4933499B50B8_.wvu.FilterData" localSheetId="0" hidden="1">'на 01.12.2019'!$A$7:$J$411</definedName>
    <definedName name="Z_5C13A1A0_C535_4639_90BE_9B5D72B8AEDB_.wvu.FilterData" localSheetId="0" hidden="1">'на 01.12.2019'!$A$7:$H$158</definedName>
    <definedName name="Z_5C253E80_F3BD_4FE4_AB93_2FEE92134E33_.wvu.FilterData" localSheetId="0" hidden="1">'на 01.12.2019'!$A$7:$J$411</definedName>
    <definedName name="Z_5C519772_2A20_4B5B_841B_37C4DE3DF25F_.wvu.FilterData" localSheetId="0" hidden="1">'на 01.12.2019'!$A$7:$J$411</definedName>
    <definedName name="Z_5CDE7466_9008_4EE8_8F19_E26D937B15F6_.wvu.FilterData" localSheetId="0" hidden="1">'на 01.12.2019'!$A$7:$H$158</definedName>
    <definedName name="Z_5D02AC07_9DDA_4DED_8BC0_7F56C2780A3D_.wvu.FilterData" localSheetId="0" hidden="1">'на 01.12.2019'!$A$7:$J$411</definedName>
    <definedName name="Z_5D1A8E24_0858_4B4C_9A88_78819F5A1F0E_.wvu.FilterData" localSheetId="0" hidden="1">'на 01.12.2019'!$A$7:$J$411</definedName>
    <definedName name="Z_5D493D37_85DF_4A0D_9E57_094C52290F45_.wvu.FilterData" localSheetId="0" hidden="1">'на 01.12.2019'!$A$7:$J$411</definedName>
    <definedName name="Z_5DA1F30B_C28D_4542_91B8_59775937AB4F_.wvu.FilterData" localSheetId="0" hidden="1">'на 01.12.2019'!$A$7:$J$411</definedName>
    <definedName name="Z_5E8319AA_70BE_4A15_908D_5BB7BC61D3F7_.wvu.FilterData" localSheetId="0" hidden="1">'на 01.12.2019'!$A$7:$J$411</definedName>
    <definedName name="Z_5EB104F4_627D_44E7_960F_6C67063C7D09_.wvu.FilterData" localSheetId="0" hidden="1">'на 01.12.2019'!$A$7:$J$411</definedName>
    <definedName name="Z_5EB1B5BB_79BE_4318_9140_3FA31802D519_.wvu.FilterData" localSheetId="0" hidden="1">'на 01.12.2019'!$A$7:$J$411</definedName>
    <definedName name="Z_5EB1B5BB_79BE_4318_9140_3FA31802D519_.wvu.PrintArea" localSheetId="0" hidden="1">'на 01.12.2019'!$A$1:$J$190</definedName>
    <definedName name="Z_5EB1B5BB_79BE_4318_9140_3FA31802D519_.wvu.PrintTitles" localSheetId="0" hidden="1">'на 01.12.2019'!$5:$8</definedName>
    <definedName name="Z_5FB953A5_71FF_4056_AF98_C9D06FF0EDF3_.wvu.Cols" localSheetId="0" hidden="1">'на 01.12.2019'!#REF!,'на 01.12.2019'!#REF!</definedName>
    <definedName name="Z_5FB953A5_71FF_4056_AF98_C9D06FF0EDF3_.wvu.FilterData" localSheetId="0" hidden="1">'на 01.12.2019'!$A$7:$J$411</definedName>
    <definedName name="Z_5FB953A5_71FF_4056_AF98_C9D06FF0EDF3_.wvu.PrintArea" localSheetId="0" hidden="1">'на 01.12.2019'!$A$1:$J$190</definedName>
    <definedName name="Z_5FB953A5_71FF_4056_AF98_C9D06FF0EDF3_.wvu.PrintTitles" localSheetId="0" hidden="1">'на 01.12.2019'!$5:$8</definedName>
    <definedName name="Z_6011A554_E1A4_465F_9A01_E0469A86D44D_.wvu.FilterData" localSheetId="0" hidden="1">'на 01.12.2019'!$A$7:$J$411</definedName>
    <definedName name="Z_60155C64_695E_458C_BBFE_B89C53118803_.wvu.FilterData" localSheetId="0" hidden="1">'на 01.12.2019'!$A$7:$J$411</definedName>
    <definedName name="Z_60657231_C99E_4191_A90E_C546FB588843_.wvu.FilterData" localSheetId="0" hidden="1">'на 01.12.2019'!$A$7:$H$158</definedName>
    <definedName name="Z_6068C3FF_17AA_48A5_A88B_2523CBAC39AE_.wvu.FilterData" localSheetId="0" hidden="1">'на 01.12.2019'!$A$7:$J$411</definedName>
    <definedName name="Z_6068C3FF_17AA_48A5_A88B_2523CBAC39AE_.wvu.PrintArea" localSheetId="0" hidden="1">'на 01.12.2019'!$A$1:$J$196</definedName>
    <definedName name="Z_6068C3FF_17AA_48A5_A88B_2523CBAC39AE_.wvu.PrintTitles" localSheetId="0" hidden="1">'на 01.12.2019'!$5:$8</definedName>
    <definedName name="Z_6096DF59_5639_431F_ACAA_6E74367471D4_.wvu.FilterData" localSheetId="0" hidden="1">'на 01.12.2019'!$A$7:$J$411</definedName>
    <definedName name="Z_60B33E92_3815_4061_91AA_8E38B8895054_.wvu.FilterData" localSheetId="0" hidden="1">'на 01.12.2019'!$A$7:$H$158</definedName>
    <definedName name="Z_61D3C2BE_E5C3_4670_8A8C_5EA015D7BE13_.wvu.FilterData" localSheetId="0" hidden="1">'на 01.12.2019'!$A$7:$J$411</definedName>
    <definedName name="Z_61FEE2C2_8D13_4755_8517_9B75B80FA4B1_.wvu.FilterData" localSheetId="0" hidden="1">'на 01.12.2019'!$A$7:$J$411</definedName>
    <definedName name="Z_6246324E_D224_4FAC_8C67_F9370E7D77EB_.wvu.FilterData" localSheetId="0" hidden="1">'на 01.12.2019'!$A$7:$J$411</definedName>
    <definedName name="Z_62534477_13C5_437C_87A9_3525FC60CE4D_.wvu.FilterData" localSheetId="0" hidden="1">'на 01.12.2019'!$A$7:$J$411</definedName>
    <definedName name="Z_62691467_BD46_47AE_A6DF_52CBD0D9817B_.wvu.FilterData" localSheetId="0" hidden="1">'на 01.12.2019'!$A$7:$H$158</definedName>
    <definedName name="Z_62AE6103_E87D_480F_B5E4_8DBCD8F5A21D_.wvu.FilterData" localSheetId="0" hidden="1">'на 01.12.2019'!$A$7:$J$411</definedName>
    <definedName name="Z_62BB10A5_EF28_4942_80EF_BF25E16F79EB_.wvu.FilterData" localSheetId="0" hidden="1">'на 01.12.2019'!$A$7:$J$411</definedName>
    <definedName name="Z_62C4D5B7_88F6_4885_99F7_CBFA0AACC2D9_.wvu.FilterData" localSheetId="0" hidden="1">'на 01.12.2019'!$A$7:$J$411</definedName>
    <definedName name="Z_62E7809F_D5DF_4BC1_AEFF_718779E2F7F6_.wvu.FilterData" localSheetId="0" hidden="1">'на 01.12.2019'!$A$7:$J$411</definedName>
    <definedName name="Z_62F28655_B8A8_45AE_A142_E93FF8C032BD_.wvu.FilterData" localSheetId="0" hidden="1">'на 01.12.2019'!$A$7:$J$411</definedName>
    <definedName name="Z_62F2B5AA_C3D1_4669_A4A0_184285923B8F_.wvu.FilterData" localSheetId="0" hidden="1">'на 01.12.2019'!$A$7:$J$411</definedName>
    <definedName name="Z_63436FDB_9A91_4157_840D_70107C085942_.wvu.FilterData" localSheetId="0" hidden="1">'на 01.12.2019'!$A$7:$J$411</definedName>
    <definedName name="Z_636DA917_E508_45C7_B31A_50C91F940D46_.wvu.FilterData" localSheetId="0" hidden="1">'на 01.12.2019'!$A$7:$J$411</definedName>
    <definedName name="Z_63720CAA_47FE_4977_B082_29E1534276C7_.wvu.FilterData" localSheetId="0" hidden="1">'на 01.12.2019'!$A$7:$J$411</definedName>
    <definedName name="Z_638AAAE8_8FF2_44D0_A160_BB2A9AEB5B72_.wvu.FilterData" localSheetId="0" hidden="1">'на 01.12.2019'!$A$7:$H$158</definedName>
    <definedName name="Z_63D45DC6_0D62_438A_9069_0A4378090381_.wvu.FilterData" localSheetId="0" hidden="1">'на 01.12.2019'!$A$7:$H$158</definedName>
    <definedName name="Z_647EE6A0_6C8D_4FBF_BCF1_907D60975A5A_.wvu.FilterData" localSheetId="0" hidden="1">'на 01.12.2019'!$A$7:$J$411</definedName>
    <definedName name="Z_648AB040_BD0E_49A1_BA40_87D3D9C0BA55_.wvu.FilterData" localSheetId="0" hidden="1">'на 01.12.2019'!$A$7:$J$411</definedName>
    <definedName name="Z_649E5CE3_4976_49D9_83DA_4E57FFC714BF_.wvu.Cols" localSheetId="0" hidden="1">'на 01.12.2019'!#REF!</definedName>
    <definedName name="Z_649E5CE3_4976_49D9_83DA_4E57FFC714BF_.wvu.FilterData" localSheetId="0" hidden="1">'на 01.12.2019'!$A$7:$J$411</definedName>
    <definedName name="Z_649E5CE3_4976_49D9_83DA_4E57FFC714BF_.wvu.PrintArea" localSheetId="0" hidden="1">'на 01.12.2019'!$A$1:$J$194</definedName>
    <definedName name="Z_649E5CE3_4976_49D9_83DA_4E57FFC714BF_.wvu.PrintTitles" localSheetId="0" hidden="1">'на 01.12.2019'!$5:$8</definedName>
    <definedName name="Z_64C01F03_E840_4B6E_960F_5E13E0981676_.wvu.FilterData" localSheetId="0" hidden="1">'на 01.12.2019'!$A$7:$J$411</definedName>
    <definedName name="Z_65F8B16B_220F_4FC8_86A4_6BDB56CB5C59_.wvu.FilterData" localSheetId="0" hidden="1">'на 01.12.2019'!$A$3:$K$195</definedName>
    <definedName name="Z_6654CD2E_14AE_4299_8801_306919BA9D32_.wvu.FilterData" localSheetId="0" hidden="1">'на 01.12.2019'!$A$7:$J$411</definedName>
    <definedName name="Z_66550ABE_0FE4_4071_B1FA_6163FA599414_.wvu.FilterData" localSheetId="0" hidden="1">'на 01.12.2019'!$A$7:$J$411</definedName>
    <definedName name="Z_6656F77C_55F8_4E1C_A222_2E884838D2F2_.wvu.FilterData" localSheetId="0" hidden="1">'на 01.12.2019'!$A$7:$J$411</definedName>
    <definedName name="Z_667B535C_31EB_4690_B9D0_A1691F287780_.wvu.FilterData" localSheetId="0" hidden="1">'на 01.12.2019'!$A$7:$J$411</definedName>
    <definedName name="Z_66EE8E68_84F1_44B5_B60B_7ED67214A421_.wvu.FilterData" localSheetId="0" hidden="1">'на 01.12.2019'!$A$7:$J$411</definedName>
    <definedName name="Z_67A1158E_8E10_4053_B044_B8AB7C784C01_.wvu.FilterData" localSheetId="0" hidden="1">'на 01.12.2019'!$A$7:$J$411</definedName>
    <definedName name="Z_67ADFAE6_A9AF_44D7_8539_93CD0F6B7849_.wvu.FilterData" localSheetId="0" hidden="1">'на 01.12.2019'!$A$7:$J$411</definedName>
    <definedName name="Z_67ADFAE6_A9AF_44D7_8539_93CD0F6B7849_.wvu.PrintArea" localSheetId="0" hidden="1">'на 01.12.2019'!$A$1:$J$210</definedName>
    <definedName name="Z_67ADFAE6_A9AF_44D7_8539_93CD0F6B7849_.wvu.PrintTitles" localSheetId="0" hidden="1">'на 01.12.2019'!$5:$8</definedName>
    <definedName name="Z_68543727_5837_47F3_A17E_A06AE03143F0_.wvu.FilterData" localSheetId="0" hidden="1">'на 01.12.2019'!$A$7:$J$411</definedName>
    <definedName name="Z_6901CD30_42B7_4EC1_AF54_8AB710BFE495_.wvu.FilterData" localSheetId="0" hidden="1">'на 01.12.2019'!$A$7:$J$411</definedName>
    <definedName name="Z_69321B6F_CF2A_4DAB_82CF_8CAAD629F257_.wvu.FilterData" localSheetId="0" hidden="1">'на 01.12.2019'!$A$7:$J$411</definedName>
    <definedName name="Z_6A19F32A_B160_4483_91DD_03217B777DF3_.wvu.FilterData" localSheetId="0" hidden="1">'на 01.12.2019'!$A$7:$J$411</definedName>
    <definedName name="Z_6A3BD144_0140_4ADD_AD88_B274AA069B37_.wvu.FilterData" localSheetId="0" hidden="1">'на 01.12.2019'!$A$7:$J$411</definedName>
    <definedName name="Z_6AE09898_DB20_4B56_B25D_C756C4A5A0A2_.wvu.FilterData" localSheetId="0" hidden="1">'на 01.12.2019'!$A$7:$J$411</definedName>
    <definedName name="Z_6B30174D_06F6_400C_8FE4_A489A229C982_.wvu.FilterData" localSheetId="0" hidden="1">'на 01.12.2019'!$A$7:$J$411</definedName>
    <definedName name="Z_6B9F1A4E_485B_421D_A44C_0AAE5901E28D_.wvu.FilterData" localSheetId="0" hidden="1">'на 01.12.2019'!$A$7:$J$411</definedName>
    <definedName name="Z_6BE4E62B_4F97_4F96_9638_8ADCE8F932B1_.wvu.FilterData" localSheetId="0" hidden="1">'на 01.12.2019'!$A$7:$H$158</definedName>
    <definedName name="Z_6BE735CC_AF2E_4F67_B22D_A8AB001D3353_.wvu.FilterData" localSheetId="0" hidden="1">'на 01.12.2019'!$A$7:$H$158</definedName>
    <definedName name="Z_6C574B3A_CBDC_4063_B039_06E2BE768645_.wvu.FilterData" localSheetId="0" hidden="1">'на 01.12.2019'!$A$7:$J$411</definedName>
    <definedName name="Z_6CF84B0C_144A_4CF4_A34E_B9147B738037_.wvu.FilterData" localSheetId="0" hidden="1">'на 01.12.2019'!$A$7:$H$158</definedName>
    <definedName name="Z_6D091BF8_3118_4C66_BFCF_A396B92963B0_.wvu.FilterData" localSheetId="0" hidden="1">'на 01.12.2019'!$A$7:$J$411</definedName>
    <definedName name="Z_6D692D1F_2186_4B62_878B_AABF13F25116_.wvu.FilterData" localSheetId="0" hidden="1">'на 01.12.2019'!$A$7:$J$411</definedName>
    <definedName name="Z_6D7CFBF1_75D3_41F3_8694_AE4E45FE6F72_.wvu.FilterData" localSheetId="0" hidden="1">'на 01.12.2019'!$A$7:$J$411</definedName>
    <definedName name="Z_6DC5357A_CB08_43BF_90C5_44CA067A2BB4_.wvu.FilterData" localSheetId="0" hidden="1">'на 01.12.2019'!$A$7:$J$411</definedName>
    <definedName name="Z_6E1926CF_4906_4A55_811C_617ED8BB98BA_.wvu.FilterData" localSheetId="0" hidden="1">'на 01.12.2019'!$A$7:$J$411</definedName>
    <definedName name="Z_6E2D6686_B9FD_4BBA_8CD4_95C6386F5509_.wvu.FilterData" localSheetId="0" hidden="1">'на 01.12.2019'!$A$7:$H$158</definedName>
    <definedName name="Z_6E4A7295_8CE0_4D28_ABEF_D38EBAE7C204_.wvu.FilterData" localSheetId="0" hidden="1">'на 01.12.2019'!$A$7:$J$411</definedName>
    <definedName name="Z_6E4A7295_8CE0_4D28_ABEF_D38EBAE7C204_.wvu.PrintArea" localSheetId="0" hidden="1">'на 01.12.2019'!$A$1:$J$211</definedName>
    <definedName name="Z_6E4A7295_8CE0_4D28_ABEF_D38EBAE7C204_.wvu.PrintTitles" localSheetId="0" hidden="1">'на 01.12.2019'!$5:$8</definedName>
    <definedName name="Z_6ECBF068_1C02_4E6C_B4E6_EB2B6EC464BD_.wvu.FilterData" localSheetId="0" hidden="1">'на 01.12.2019'!$A$7:$J$411</definedName>
    <definedName name="Z_6F1223ED_6D7E_4BDC_97BD_57C6B16DF50B_.wvu.FilterData" localSheetId="0" hidden="1">'на 01.12.2019'!$A$7:$J$411</definedName>
    <definedName name="Z_6F188E27_E72B_48C9_888E_3A4AAF082D5A_.wvu.FilterData" localSheetId="0" hidden="1">'на 01.12.2019'!$A$7:$J$411</definedName>
    <definedName name="Z_6F5A12C8_A074_4C40_BB8E_7EC26830E12E_.wvu.FilterData" localSheetId="0" hidden="1">'на 01.12.2019'!$A$7:$J$411</definedName>
    <definedName name="Z_6F60BF81_D1A9_4E04_93E7_3EE7124B8D23_.wvu.FilterData" localSheetId="0" hidden="1">'на 01.12.2019'!$A$7:$H$158</definedName>
    <definedName name="Z_6FA95ECB_A72C_44B0_B29D_BED71D2AC5FA_.wvu.FilterData" localSheetId="0" hidden="1">'на 01.12.2019'!$A$7:$J$411</definedName>
    <definedName name="Z_6FC51FBE_9907_47C6_90D2_77583F097BE8_.wvu.FilterData" localSheetId="0" hidden="1">'на 01.12.2019'!$A$7:$J$411</definedName>
    <definedName name="Z_701E5EC3_E633_4389_A70E_4DD82E713CE4_.wvu.FilterData" localSheetId="0" hidden="1">'на 01.12.2019'!$A$7:$J$411</definedName>
    <definedName name="Z_70563E19_BB5A_4FAB_8E42_6308F4D97788_.wvu.FilterData" localSheetId="0" hidden="1">'на 01.12.2019'!$A$7:$J$411</definedName>
    <definedName name="Z_70567FCD_AD22_4F19_9380_E5332B152F74_.wvu.FilterData" localSheetId="0" hidden="1">'на 01.12.2019'!$A$7:$J$411</definedName>
    <definedName name="Z_706D67E7_3361_40B2_829D_8844AB8060E2_.wvu.FilterData" localSheetId="0" hidden="1">'на 01.12.2019'!$A$7:$H$158</definedName>
    <definedName name="Z_70E4543C_ADDB_4019_BDB2_F36D27861FA5_.wvu.FilterData" localSheetId="0" hidden="1">'на 01.12.2019'!$A$7:$J$411</definedName>
    <definedName name="Z_70F1B7E8_7988_4C81_9922_ABE1AE06A197_.wvu.FilterData" localSheetId="0" hidden="1">'на 01.12.2019'!$A$7:$J$411</definedName>
    <definedName name="Z_71392A7E_0652_42FB_9A5C_35A0D8CFF7F9_.wvu.FilterData" localSheetId="0" hidden="1">'на 01.12.2019'!$A$7:$J$411</definedName>
    <definedName name="Z_7246383F_5A7C_4469_ABE5_F3DE99D7B98C_.wvu.FilterData" localSheetId="0" hidden="1">'на 01.12.2019'!$A$7:$H$158</definedName>
    <definedName name="Z_727CF329_C3C3_4900_8882_0105D9B87052_.wvu.FilterData" localSheetId="0" hidden="1">'на 01.12.2019'!$A$7:$J$411</definedName>
    <definedName name="Z_728B417D_5E48_46CF_86FE_9C0FFD136F19_.wvu.FilterData" localSheetId="0" hidden="1">'на 01.12.2019'!$A$7:$J$411</definedName>
    <definedName name="Z_72971C39_5C91_4008_BD77_2DC24FDFDCB6_.wvu.FilterData" localSheetId="0" hidden="1">'на 01.12.2019'!$A$7:$J$411</definedName>
    <definedName name="Z_72BCCF18_7B1D_4731_977C_FF5C187A4C82_.wvu.FilterData" localSheetId="0" hidden="1">'на 01.12.2019'!$A$7:$J$411</definedName>
    <definedName name="Z_72C0943B_A5D5_4B80_AD54_166C5CDC74DE_.wvu.FilterData" localSheetId="0" hidden="1">'на 01.12.2019'!$A$3:$K$195</definedName>
    <definedName name="Z_72C0943B_A5D5_4B80_AD54_166C5CDC74DE_.wvu.PrintArea" localSheetId="0" hidden="1">'на 01.12.2019'!$A$1:$J$210</definedName>
    <definedName name="Z_72C0943B_A5D5_4B80_AD54_166C5CDC74DE_.wvu.PrintTitles" localSheetId="0" hidden="1">'на 01.12.2019'!$5:$8</definedName>
    <definedName name="Z_7351B774_7780_442A_903E_647131A150ED_.wvu.FilterData" localSheetId="0" hidden="1">'на 01.12.2019'!$A$7:$J$411</definedName>
    <definedName name="Z_7376FA42_13A1_4710_BABC_A35C9B40426F_.wvu.FilterData" localSheetId="0" hidden="1">'на 01.12.2019'!$A$7:$J$411</definedName>
    <definedName name="Z_73DD0BF4_420B_48CB_9B9B_8A8636EFB6F5_.wvu.FilterData" localSheetId="0" hidden="1">'на 01.12.2019'!$A$7:$J$411</definedName>
    <definedName name="Z_741C3AAD_37E5_4231_B8F1_6F6ABAB5BA70_.wvu.FilterData" localSheetId="0" hidden="1">'на 01.12.2019'!$A$3:$K$195</definedName>
    <definedName name="Z_742C8CE1_B323_4B6C_901C_E2B713ADDB04_.wvu.FilterData" localSheetId="0" hidden="1">'на 01.12.2019'!$A$7:$H$158</definedName>
    <definedName name="Z_748F9DE0_4D4D_45B7_B0A6_8E38A8FAC9E9_.wvu.FilterData" localSheetId="0" hidden="1">'на 01.12.2019'!$A$7:$J$411</definedName>
    <definedName name="Z_74E76C1B_437A_4F95_A676_022F5E1C8D67_.wvu.FilterData" localSheetId="0" hidden="1">'на 01.12.2019'!$A$7:$J$411</definedName>
    <definedName name="Z_74F25527_9FBE_45D8_B38D_2B215FE8DD1E_.wvu.FilterData" localSheetId="0" hidden="1">'на 01.12.2019'!$A$7:$J$411</definedName>
    <definedName name="Z_762066AC_D656_4392_845D_8C6157B76764_.wvu.FilterData" localSheetId="0" hidden="1">'на 01.12.2019'!$A$7:$H$158</definedName>
    <definedName name="Z_7654DBDC_86A8_4903_B5DC_30516E94F2C0_.wvu.FilterData" localSheetId="0" hidden="1">'на 01.12.2019'!$A$7:$J$411</definedName>
    <definedName name="Z_77081AB2_288F_4D22_9FAD_2429DAF1E510_.wvu.FilterData" localSheetId="0" hidden="1">'на 01.12.2019'!$A$7:$J$411</definedName>
    <definedName name="Z_777611BF_FE54_48A9_A8A8_0C82A3AE3A94_.wvu.FilterData" localSheetId="0" hidden="1">'на 01.12.2019'!$A$7:$J$411</definedName>
    <definedName name="Z_784E79C4_44EE_4A5F_B5EE_E1C5DC2A73F5_.wvu.FilterData" localSheetId="0" hidden="1">'на 01.12.2019'!$A$7:$J$411</definedName>
    <definedName name="Z_793C7B2D_7F2B_48EC_8A47_D2709381137D_.wvu.FilterData" localSheetId="0" hidden="1">'на 01.12.2019'!$A$7:$J$411</definedName>
    <definedName name="Z_799DB00F_141C_483B_A462_359C05A36D93_.wvu.FilterData" localSheetId="0" hidden="1">'на 01.12.2019'!$A$7:$H$158</definedName>
    <definedName name="Z_79E4D554_5B2C_41A7_B934_B430838AA03E_.wvu.FilterData" localSheetId="0" hidden="1">'на 01.12.2019'!$A$7:$J$411</definedName>
    <definedName name="Z_7A01CF94_90AE_4821_93EE_D3FE8D12D8D5_.wvu.FilterData" localSheetId="0" hidden="1">'на 01.12.2019'!$A$7:$J$411</definedName>
    <definedName name="Z_7A09065A_45D5_4C53_B9DD_121DF6719D64_.wvu.FilterData" localSheetId="0" hidden="1">'на 01.12.2019'!$A$7:$H$158</definedName>
    <definedName name="Z_7A581F71_E82E_4B42_ADFE_CBB110352CF0_.wvu.FilterData" localSheetId="0" hidden="1">'на 01.12.2019'!$A$7:$J$411</definedName>
    <definedName name="Z_7A71A7FF_8800_4D00_AEC1_1B599D526CDE_.wvu.FilterData" localSheetId="0" hidden="1">'на 01.12.2019'!$A$7:$J$411</definedName>
    <definedName name="Z_7AE14342_BF53_4FA2_8C85_1038D8BA9596_.wvu.FilterData" localSheetId="0" hidden="1">'на 01.12.2019'!$A$7:$H$158</definedName>
    <definedName name="Z_7B245AB0_C2AF_4822_BFC4_2399F85856C1_.wvu.Cols" localSheetId="0" hidden="1">'на 01.12.2019'!#REF!,'на 01.12.2019'!#REF!</definedName>
    <definedName name="Z_7B245AB0_C2AF_4822_BFC4_2399F85856C1_.wvu.FilterData" localSheetId="0" hidden="1">'на 01.12.2019'!$A$7:$J$411</definedName>
    <definedName name="Z_7B245AB0_C2AF_4822_BFC4_2399F85856C1_.wvu.PrintArea" localSheetId="0" hidden="1">'на 01.12.2019'!$A$1:$J$190</definedName>
    <definedName name="Z_7B245AB0_C2AF_4822_BFC4_2399F85856C1_.wvu.PrintTitles" localSheetId="0" hidden="1">'на 01.12.2019'!$5:$8</definedName>
    <definedName name="Z_7B77AEA7_9EB0_430F_94C7_6393A69B0369_.wvu.FilterData" localSheetId="0" hidden="1">'на 01.12.2019'!$A$7:$J$411</definedName>
    <definedName name="Z_7BA445E6_50A0_4F67_81F2_B2945A5BFD3F_.wvu.FilterData" localSheetId="0" hidden="1">'на 01.12.2019'!$A$7:$J$411</definedName>
    <definedName name="Z_7BC27702_AD83_4B6E_860E_D694439F877D_.wvu.FilterData" localSheetId="0" hidden="1">'на 01.12.2019'!$A$7:$H$158</definedName>
    <definedName name="Z_7C23B52F_243B_4908_ACCE_2C6A732F4CE2_.wvu.FilterData" localSheetId="0" hidden="1">'на 01.12.2019'!$A$7:$J$411</definedName>
    <definedName name="Z_7C5735B6_B983_4E14_B7E4_71C183F79239_.wvu.FilterData" localSheetId="0" hidden="1">'на 01.12.2019'!$A$7:$J$411</definedName>
    <definedName name="Z_7CB2D520_A8A5_4D6C_BE39_64C505DBAE2C_.wvu.FilterData" localSheetId="0" hidden="1">'на 01.12.2019'!$A$7:$J$411</definedName>
    <definedName name="Z_7CB9D1CB_80BA_40B4_9A94_7ED38A1B10BF_.wvu.FilterData" localSheetId="0" hidden="1">'на 01.12.2019'!$A$7:$J$411</definedName>
    <definedName name="Z_7D3CF40D_731A_458F_92D4_5239AC179A47_.wvu.FilterData" localSheetId="0" hidden="1">'на 01.12.2019'!$A$7:$J$411</definedName>
    <definedName name="Z_7D748AFA_A668_4029_AD67_E233DAE0B748_.wvu.FilterData" localSheetId="0" hidden="1">'на 01.12.2019'!$A$7:$J$411</definedName>
    <definedName name="Z_7DB24378_D193_4D04_9739_831C8625EEAE_.wvu.FilterData" localSheetId="0" hidden="1">'на 01.12.2019'!$A$7:$J$60</definedName>
    <definedName name="Z_7DE2C6BB_5F23_4345_9D0D_B5B4BA992A74_.wvu.FilterData" localSheetId="0" hidden="1">'на 01.12.2019'!$A$7:$J$411</definedName>
    <definedName name="Z_7E10B4A2_86C5_49FE_B735_A2A4A6EBA352_.wvu.FilterData" localSheetId="0" hidden="1">'на 01.12.2019'!$A$7:$J$411</definedName>
    <definedName name="Z_7E77AE50_A8E9_48E1_BD6F_0651484E1DB4_.wvu.FilterData" localSheetId="0" hidden="1">'на 01.12.2019'!$A$7:$J$411</definedName>
    <definedName name="Z_7EA33A1B_0947_4DD9_ACB5_FE84B029B96C_.wvu.FilterData" localSheetId="0" hidden="1">'на 01.12.2019'!$A$7:$J$411</definedName>
    <definedName name="Z_8007FFF7_F225_4D07_B648_0021B9FE9E8A_.wvu.FilterData" localSheetId="0" hidden="1">'на 01.12.2019'!$A$7:$J$411</definedName>
    <definedName name="Z_80140D8B_E635_4A57_8CFB_A0D49EB42D6A_.wvu.FilterData" localSheetId="0" hidden="1">'на 01.12.2019'!$A$7:$J$411</definedName>
    <definedName name="Z_8031C64D_1C21_4159_B071_D2328195B6C4_.wvu.FilterData" localSheetId="0" hidden="1">'на 01.12.2019'!$A$7:$J$411</definedName>
    <definedName name="Z_807C45F3_0915_4303_8AB6_6E0CA1A5B954_.wvu.FilterData" localSheetId="0" hidden="1">'на 01.12.2019'!$A$7:$J$411</definedName>
    <definedName name="Z_80D84490_9B2F_4196_9FDE_6B9221814592_.wvu.FilterData" localSheetId="0" hidden="1">'на 01.12.2019'!$A$7:$J$411</definedName>
    <definedName name="Z_81403331_C5EB_4760_B273_D3D9C8D43951_.wvu.FilterData" localSheetId="0" hidden="1">'на 01.12.2019'!$A$7:$H$158</definedName>
    <definedName name="Z_81649847_CB5B_4966_A3DA_C8770A46509B_.wvu.FilterData" localSheetId="0" hidden="1">'на 01.12.2019'!$A$7:$J$411</definedName>
    <definedName name="Z_81BE03B7_DE2F_4E82_8496_CAF917D1CC3F_.wvu.FilterData" localSheetId="0" hidden="1">'на 01.12.2019'!$A$7:$J$411</definedName>
    <definedName name="Z_8220CA38_66F1_4F9F_A7AE_CF3DF89B0B66_.wvu.FilterData" localSheetId="0" hidden="1">'на 01.12.2019'!$A$7:$J$411</definedName>
    <definedName name="Z_8280D1E0_5055_49CD_A383_D6B2F2EBD512_.wvu.FilterData" localSheetId="0" hidden="1">'на 01.12.2019'!$A$7:$H$158</definedName>
    <definedName name="Z_82826E6C_8680_42C1_B9B0_00129694C4D7_.wvu.FilterData" localSheetId="0" hidden="1">'на 01.12.2019'!$A$7:$J$411</definedName>
    <definedName name="Z_829F5F3F_AACC_4AF4_A7EF_0FD75747C358_.wvu.FilterData" localSheetId="0" hidden="1">'на 01.12.2019'!$A$7:$J$411</definedName>
    <definedName name="Z_82EF6439_1F2C_48B0_83F0_00AD9D43623A_.wvu.FilterData" localSheetId="0" hidden="1">'на 01.12.2019'!$A$7:$J$411</definedName>
    <definedName name="Z_837CFD4A_C906_4267_9AF6_CD5874FBB89E_.wvu.FilterData" localSheetId="0" hidden="1">'на 01.12.2019'!$A$7:$J$411</definedName>
    <definedName name="Z_83894FAF_831A_4268_8B2F_EACBEA69E5F1_.wvu.FilterData" localSheetId="0" hidden="1">'на 01.12.2019'!$A$7:$J$411</definedName>
    <definedName name="Z_840133FA_9546_4ED0_AA3E_E87F8F80931F_.wvu.FilterData" localSheetId="0" hidden="1">'на 01.12.2019'!$A$7:$J$411</definedName>
    <definedName name="Z_8407F1E6_9EC7_461D_8D1B_94A2C00F9BA6_.wvu.FilterData" localSheetId="0" hidden="1">'на 01.12.2019'!$A$7:$J$411</definedName>
    <definedName name="Z_8462E4B7_FF49_4401_9CB1_027D70C3D86B_.wvu.FilterData" localSheetId="0" hidden="1">'на 01.12.2019'!$A$7:$H$158</definedName>
    <definedName name="Z_8518C130_335F_4917_99A5_712FA6AC79A6_.wvu.FilterData" localSheetId="0" hidden="1">'на 01.12.2019'!$A$7:$J$411</definedName>
    <definedName name="Z_8518EF96_21CF_4CEA_B17C_8AA8E48B82CF_.wvu.FilterData" localSheetId="0" hidden="1">'на 01.12.2019'!$A$7:$J$411</definedName>
    <definedName name="Z_85336449_1C25_4AF7_89BA_281D7385CDF9_.wvu.FilterData" localSheetId="0" hidden="1">'на 01.12.2019'!$A$7:$J$411</definedName>
    <definedName name="Z_85610BEE_6BD4_4AC9_9284_0AD9E6A15466_.wvu.FilterData" localSheetId="0" hidden="1">'на 01.12.2019'!$A$7:$J$411</definedName>
    <definedName name="Z_85621B9F_ABEF_4928_B406_5F6003CD3FC1_.wvu.FilterData" localSheetId="0" hidden="1">'на 01.12.2019'!$A$7:$J$411</definedName>
    <definedName name="Z_856E1644_43B0_4A35_AD05_C3FB0553F633_.wvu.FilterData" localSheetId="0" hidden="1">'на 01.12.2019'!$A$7:$J$411</definedName>
    <definedName name="Z_85941411_C589_4588_ABE6_705DAC8DCC3D_.wvu.FilterData" localSheetId="0" hidden="1">'на 01.12.2019'!$A$7:$J$411</definedName>
    <definedName name="Z_85EC44C9_3155_42D3_A129_8E0E8C37A7B0_.wvu.FilterData" localSheetId="0" hidden="1">'на 01.12.2019'!$A$7:$J$411</definedName>
    <definedName name="Z_8608FEAB_BF57_4E40_9AFB_AA087E242421_.wvu.FilterData" localSheetId="0" hidden="1">'на 01.12.2019'!$A$7:$J$411</definedName>
    <definedName name="Z_8649CC96_F63A_4F83_8C89_AA8F47AC05F3_.wvu.FilterData" localSheetId="0" hidden="1">'на 01.12.2019'!$A$7:$H$158</definedName>
    <definedName name="Z_865E39A3_4E09_45FF_A763_447E1E4F2C56_.wvu.FilterData" localSheetId="0" hidden="1">'на 01.12.2019'!$A$7:$J$411</definedName>
    <definedName name="Z_866666B3_A778_4059_8EF6_136684A0F698_.wvu.FilterData" localSheetId="0" hidden="1">'на 01.12.2019'!$A$7:$J$411</definedName>
    <definedName name="Z_868403B4_F60C_4700_B312_EDA79B4B2FC0_.wvu.FilterData" localSheetId="0" hidden="1">'на 01.12.2019'!$A$7:$J$411</definedName>
    <definedName name="Z_871DCBA4_4473_4C58_85F8_F17781E7BAB8_.wvu.FilterData" localSheetId="0" hidden="1">'на 01.12.2019'!$A$7:$J$411</definedName>
    <definedName name="Z_8789C1A0_51C5_46EF_B1F1_B319BE008AC1_.wvu.FilterData" localSheetId="0" hidden="1">'на 01.12.2019'!$A$7:$J$411</definedName>
    <definedName name="Z_87AE545F_036F_4E8B_9D04_AE59AB8BAC14_.wvu.FilterData" localSheetId="0" hidden="1">'на 01.12.2019'!$A$7:$H$158</definedName>
    <definedName name="Z_87D86486_B5EF_4463_9350_9D1E042A42DF_.wvu.FilterData" localSheetId="0" hidden="1">'на 01.12.2019'!$A$7:$J$411</definedName>
    <definedName name="Z_882AE0C6_2439_44EF_9DFE_625D71A6FEB9_.wvu.FilterData" localSheetId="0" hidden="1">'на 01.12.2019'!$A$7:$J$411</definedName>
    <definedName name="Z_883D51B0_0A2B_40BD_A4BD_D3780EBDA8D9_.wvu.FilterData" localSheetId="0" hidden="1">'на 01.12.2019'!$A$7:$J$411</definedName>
    <definedName name="Z_8878B53B_0E8A_4A11_8A26_C2AC9BB8A4A9_.wvu.FilterData" localSheetId="0" hidden="1">'на 01.12.2019'!$A$7:$H$158</definedName>
    <definedName name="Z_888B8943_9277_42CB_A862_699801009D7B_.wvu.FilterData" localSheetId="0" hidden="1">'на 01.12.2019'!$A$7:$J$411</definedName>
    <definedName name="Z_88A0F5C8_F1C4_4816_99C8_59CB44BCE491_.wvu.FilterData" localSheetId="0" hidden="1">'на 01.12.2019'!$A$7:$J$411</definedName>
    <definedName name="Z_893C2773_315C_4E37_8B64_9EE805C92E03_.wvu.FilterData" localSheetId="0" hidden="1">'на 01.12.2019'!$A$7:$J$411</definedName>
    <definedName name="Z_893FA4D1_A90D_4C00_9051_4D40650C669D_.wvu.FilterData" localSheetId="0" hidden="1">'на 01.12.2019'!$A$7:$J$411</definedName>
    <definedName name="Z_895608B2_F053_445E_BD6A_E885E9D4FE51_.wvu.FilterData" localSheetId="0" hidden="1">'на 01.12.2019'!$A$7:$J$411</definedName>
    <definedName name="Z_898FFEFC_C4FC_44BB_BE63_00FC13DD2042_.wvu.FilterData" localSheetId="0" hidden="1">'на 01.12.2019'!$A$7:$J$411</definedName>
    <definedName name="Z_89C6A5BF_E8A5_4A6F_A481_15B2F7A6D4E2_.wvu.FilterData" localSheetId="0" hidden="1">'на 01.12.2019'!$A$7:$J$411</definedName>
    <definedName name="Z_89F2DB1B_0F19_4230_A501_8A6666788E86_.wvu.FilterData" localSheetId="0" hidden="1">'на 01.12.2019'!$A$7:$J$411</definedName>
    <definedName name="Z_8A4ABF0A_262D_4454_86FE_CA0ADCDF3E94_.wvu.FilterData" localSheetId="0" hidden="1">'на 01.12.2019'!$A$7:$J$411</definedName>
    <definedName name="Z_8AEDF337_2CA8_4768_B777_87BA785EB7CF_.wvu.FilterData" localSheetId="0" hidden="1">'на 01.12.2019'!$A$7:$J$411</definedName>
    <definedName name="Z_8B038B35_C81C_4F87_B7FE_FC546863AAA3_.wvu.FilterData" localSheetId="0" hidden="1">'на 01.12.2019'!$A$7:$J$411</definedName>
    <definedName name="Z_8BA7C340_DD6D_4BDE_939B_41C98A02B423_.wvu.FilterData" localSheetId="0" hidden="1">'на 01.12.2019'!$A$7:$J$411</definedName>
    <definedName name="Z_8BB118EA_41BC_4E46_8EA1_4268AA5B6DB1_.wvu.FilterData" localSheetId="0" hidden="1">'на 01.12.2019'!$A$7:$J$411</definedName>
    <definedName name="Z_8C04CD6E_A1CC_4EF8_8DD5_B859F52073A0_.wvu.FilterData" localSheetId="0" hidden="1">'на 01.12.2019'!$A$7:$J$411</definedName>
    <definedName name="Z_8C654415_86D2_479D_A511_8A4B3774E375_.wvu.FilterData" localSheetId="0" hidden="1">'на 01.12.2019'!$A$7:$H$158</definedName>
    <definedName name="Z_8CAD663B_CD5E_4846_B4FD_69BCB6D1EB12_.wvu.FilterData" localSheetId="0" hidden="1">'на 01.12.2019'!$A$7:$H$158</definedName>
    <definedName name="Z_8CB267BE_E783_4914_8FFF_50D79F1D75CF_.wvu.FilterData" localSheetId="0" hidden="1">'на 01.12.2019'!$A$7:$H$158</definedName>
    <definedName name="Z_8D0153EB_A3EC_4213_A12B_74D6D827770F_.wvu.FilterData" localSheetId="0" hidden="1">'на 01.12.2019'!$A$7:$J$411</definedName>
    <definedName name="Z_8D165CA5_5C34_4274_A8CC_4FBD8A8EE6D4_.wvu.FilterData" localSheetId="0" hidden="1">'на 01.12.2019'!$A$7:$J$411</definedName>
    <definedName name="Z_8D7BE686_9FAF_4C26_8FD5_5395E55E0797_.wvu.FilterData" localSheetId="0" hidden="1">'на 01.12.2019'!$A$7:$H$158</definedName>
    <definedName name="Z_8D7C2311_E9FE_48F6_9665_BB17829B147C_.wvu.FilterData" localSheetId="0" hidden="1">'на 01.12.2019'!$A$7:$J$411</definedName>
    <definedName name="Z_8D8D2F4C_3B7E_4C1F_A367_4BA418733E1A_.wvu.FilterData" localSheetId="0" hidden="1">'на 01.12.2019'!$A$7:$H$158</definedName>
    <definedName name="Z_8DDC8341_BA1A_40C0_A52A_76C24F0B5E7E_.wvu.FilterData" localSheetId="0" hidden="1">'на 01.12.2019'!$A$7:$J$411</definedName>
    <definedName name="Z_8DFDD887_4859_4275_91A7_634544543F21_.wvu.FilterData" localSheetId="0" hidden="1">'на 01.12.2019'!$A$7:$J$411</definedName>
    <definedName name="Z_8E24E498_16C5_4763_BA45_4106C3DB8EF3_.wvu.FilterData" localSheetId="0" hidden="1">'на 01.12.2019'!$A$7:$J$411</definedName>
    <definedName name="Z_8E62A2BE_7CE7_496E_AC79_F133ABDC98BF_.wvu.FilterData" localSheetId="0" hidden="1">'на 01.12.2019'!$A$7:$H$158</definedName>
    <definedName name="Z_8E9F6F00_AE74_405E_A586_56EFCF2E0935_.wvu.FilterData" localSheetId="0" hidden="1">'на 01.12.2019'!$A$7:$J$411</definedName>
    <definedName name="Z_8EEB3EFB_2D0D_474D_A904_853356F13984_.wvu.FilterData" localSheetId="0" hidden="1">'на 01.12.2019'!$A$7:$J$411</definedName>
    <definedName name="Z_8F2A8A22_72A2_4B00_8248_255CA52D5828_.wvu.FilterData" localSheetId="0" hidden="1">'на 01.12.2019'!$A$7:$J$411</definedName>
    <definedName name="Z_8F2C6946_96AE_437C_B49F_554BFA809A0E_.wvu.FilterData" localSheetId="0" hidden="1">'на 01.12.2019'!$A$7:$J$411</definedName>
    <definedName name="Z_8F77D1FA_0A19_42EE_8A6C_A8B882128C49_.wvu.FilterData" localSheetId="0" hidden="1">'на 01.12.2019'!$A$7:$J$411</definedName>
    <definedName name="Z_8FF9DCA5_6AD6_43DC_B4C2_6F2C2BD54E25_.wvu.FilterData" localSheetId="0" hidden="1">'на 01.12.2019'!$A$7:$J$411</definedName>
    <definedName name="Z_90067115_7038_486C_B585_B48F5820801A_.wvu.FilterData" localSheetId="0" hidden="1">'на 01.12.2019'!$A$7:$J$411</definedName>
    <definedName name="Z_9044C5A5_1D21_4DB7_B551_B82CFEBFBFBE_.wvu.FilterData" localSheetId="0" hidden="1">'на 01.12.2019'!$A$7:$J$411</definedName>
    <definedName name="Z_9089CAE7_C9D5_4B44_BF40_622C1D4BEC1A_.wvu.FilterData" localSheetId="0" hidden="1">'на 01.12.2019'!$A$7:$J$411</definedName>
    <definedName name="Z_90B62036_E8E2_47F2_BA67_9490969E5E89_.wvu.FilterData" localSheetId="0" hidden="1">'на 01.12.2019'!$A$7:$J$411</definedName>
    <definedName name="Z_91482E4A_EB85_41D6_AA9F_21521D0F577E_.wvu.FilterData" localSheetId="0" hidden="1">'на 01.12.2019'!$A$7:$J$411</definedName>
    <definedName name="Z_91A44DD7_EFA1_45BC_BF8A_C6EBAED142C3_.wvu.FilterData" localSheetId="0" hidden="1">'на 01.12.2019'!$A$7:$J$411</definedName>
    <definedName name="Z_91E3A4F6_DD5F_4801_8A73_43FA173EA59A_.wvu.FilterData" localSheetId="0" hidden="1">'на 01.12.2019'!$A$7:$J$411</definedName>
    <definedName name="Z_920A2071_C71B_4F9A_9162_3A507E3571B7_.wvu.FilterData" localSheetId="0" hidden="1">'на 01.12.2019'!$A$7:$J$411</definedName>
    <definedName name="Z_920FBB9C_08EB_4E34_86D0_F557F6CFABB8_.wvu.FilterData" localSheetId="0" hidden="1">'на 01.12.2019'!$A$7:$J$411</definedName>
    <definedName name="Z_92A69ACC_08E1_4049_9A4E_909BE09E8D3F_.wvu.FilterData" localSheetId="0" hidden="1">'на 01.12.2019'!$A$7:$J$411</definedName>
    <definedName name="Z_92A7494D_B642_4D2E_8A98_FA3ADD190BCE_.wvu.FilterData" localSheetId="0" hidden="1">'на 01.12.2019'!$A$7:$J$411</definedName>
    <definedName name="Z_92A89EF4_8A4E_4790_B0CC_01892B6039EB_.wvu.FilterData" localSheetId="0" hidden="1">'на 01.12.2019'!$A$7:$J$411</definedName>
    <definedName name="Z_92B14807_1A18_49A7_BCF6_3D45DEFE0E47_.wvu.FilterData" localSheetId="0" hidden="1">'на 01.12.2019'!$A$7:$J$411</definedName>
    <definedName name="Z_92E38377_38CC_496E_BBD8_5394F7550FE3_.wvu.FilterData" localSheetId="0" hidden="1">'на 01.12.2019'!$A$7:$J$411</definedName>
    <definedName name="Z_93030161_EBD2_4C55_BB01_67290B2149A7_.wvu.FilterData" localSheetId="0" hidden="1">'на 01.12.2019'!$A$7:$J$411</definedName>
    <definedName name="Z_935DFEC4_8817_4BB5_A846_9674D5A05EE9_.wvu.FilterData" localSheetId="0" hidden="1">'на 01.12.2019'!$A$7:$H$158</definedName>
    <definedName name="Z_938F43B0_CEED_4632_948B_C835F76DFE4A_.wvu.FilterData" localSheetId="0" hidden="1">'на 01.12.2019'!$A$7:$J$411</definedName>
    <definedName name="Z_93997AAE_3E78_48E8_AE0E_38B78085663A_.wvu.FilterData" localSheetId="0" hidden="1">'на 01.12.2019'!$A$7:$J$411</definedName>
    <definedName name="Z_944D1186_FA84_48E6_9A44_19022D55084A_.wvu.FilterData" localSheetId="0" hidden="1">'на 01.12.2019'!$A$7:$J$411</definedName>
    <definedName name="Z_94851B80_49A7_4207_A790_443843F85060_.wvu.FilterData" localSheetId="0" hidden="1">'на 01.12.2019'!$A$7:$J$411</definedName>
    <definedName name="Z_94B7C2B3_DC8A_4452_BC25_88DB8E474127_.wvu.FilterData" localSheetId="0" hidden="1">'на 01.12.2019'!$A$7:$J$411</definedName>
    <definedName name="Z_94E3B816_367C_44F4_94FC_13D42F694C13_.wvu.FilterData" localSheetId="0" hidden="1">'на 01.12.2019'!$A$7:$J$411</definedName>
    <definedName name="Z_9567BAA3_C404_4ADC_8B8B_933A1A5CE7B8_.wvu.FilterData" localSheetId="0" hidden="1">'на 01.12.2019'!$A$7:$J$411</definedName>
    <definedName name="Z_95B26847_5719_44C4_809A_1AA433F7B4DC_.wvu.FilterData" localSheetId="0" hidden="1">'на 01.12.2019'!$A$7:$J$411</definedName>
    <definedName name="Z_95B5A563_A81C_425C_AC80_18232E0FA0F2_.wvu.FilterData" localSheetId="0" hidden="1">'на 01.12.2019'!$A$7:$H$158</definedName>
    <definedName name="Z_95DCDA71_E71C_4701_B168_34A55CC7547D_.wvu.FilterData" localSheetId="0" hidden="1">'на 01.12.2019'!$A$7:$J$411</definedName>
    <definedName name="Z_95E04D27_058D_4765_8CB6_B789CC5A15B9_.wvu.FilterData" localSheetId="0" hidden="1">'на 01.12.2019'!$A$7:$J$411</definedName>
    <definedName name="Z_96167660_EA8B_4F7D_87A1_785E97B459B3_.wvu.FilterData" localSheetId="0" hidden="1">'на 01.12.2019'!$A$7:$H$158</definedName>
    <definedName name="Z_96879477_4713_4ABC_982A_7EB1C07B4DED_.wvu.FilterData" localSheetId="0" hidden="1">'на 01.12.2019'!$A$7:$H$158</definedName>
    <definedName name="Z_969E164A_AA47_4A3D_AECC_F3C5A8BBA40A_.wvu.FilterData" localSheetId="0" hidden="1">'на 01.12.2019'!$A$7:$J$411</definedName>
    <definedName name="Z_96C46F49_6CFA_47C5_9713_424D77847057_.wvu.FilterData" localSheetId="0" hidden="1">'на 01.12.2019'!$A$7:$J$411</definedName>
    <definedName name="Z_9780079B_2369_4362_9878_DE63286783A8_.wvu.FilterData" localSheetId="0" hidden="1">'на 01.12.2019'!$A$7:$J$411</definedName>
    <definedName name="Z_97B55429_A18E_43B5_9AF8_FE73FCDE4BBB_.wvu.FilterData" localSheetId="0" hidden="1">'на 01.12.2019'!$A$7:$J$411</definedName>
    <definedName name="Z_97E2C09C_6040_4BDA_B6A0_AF60F993AC48_.wvu.FilterData" localSheetId="0" hidden="1">'на 01.12.2019'!$A$7:$J$411</definedName>
    <definedName name="Z_97F74FDF_2C27_4D85_A3A7_1EF51A8A2DFF_.wvu.FilterData" localSheetId="0" hidden="1">'на 01.12.2019'!$A$7:$H$158</definedName>
    <definedName name="Z_98620FAB_A12D_44CF_95E4_17A962FCE777_.wvu.FilterData" localSheetId="0" hidden="1">'на 01.12.2019'!$A$7:$J$411</definedName>
    <definedName name="Z_987C1B6D_28A7_49CB_BBF0_6C3FFB9FC1C5_.wvu.FilterData" localSheetId="0" hidden="1">'на 01.12.2019'!$A$7:$J$411</definedName>
    <definedName name="Z_98AE7DDA_90CE_4E15_AD8D_6630EEDB042C_.wvu.FilterData" localSheetId="0" hidden="1">'на 01.12.2019'!$A$7:$J$411</definedName>
    <definedName name="Z_98BF881C_EB9C_4397_B787_F3FB50ED2890_.wvu.FilterData" localSheetId="0" hidden="1">'на 01.12.2019'!$A$7:$J$411</definedName>
    <definedName name="Z_98E168F2_55D9_4CA5_BFC7_4762AF11FD48_.wvu.FilterData" localSheetId="0" hidden="1">'на 01.12.2019'!$A$7:$J$411</definedName>
    <definedName name="Z_998B8119_4FF3_4A16_838D_539C6AE34D55_.wvu.Cols" localSheetId="0" hidden="1">'на 01.12.2019'!#REF!,'на 01.12.2019'!#REF!</definedName>
    <definedName name="Z_998B8119_4FF3_4A16_838D_539C6AE34D55_.wvu.FilterData" localSheetId="0" hidden="1">'на 01.12.2019'!$A$7:$J$411</definedName>
    <definedName name="Z_998B8119_4FF3_4A16_838D_539C6AE34D55_.wvu.PrintArea" localSheetId="0" hidden="1">'на 01.12.2019'!$A$1:$J$190</definedName>
    <definedName name="Z_998B8119_4FF3_4A16_838D_539C6AE34D55_.wvu.PrintTitles" localSheetId="0" hidden="1">'на 01.12.2019'!$5:$8</definedName>
    <definedName name="Z_998B8119_4FF3_4A16_838D_539C6AE34D55_.wvu.Rows" localSheetId="0" hidden="1">'на 01.12.2019'!#REF!</definedName>
    <definedName name="Z_99950613_28E7_4EC2_B918_559A2757B0A9_.wvu.FilterData" localSheetId="0" hidden="1">'на 01.12.2019'!$A$7:$J$411</definedName>
    <definedName name="Z_99950613_28E7_4EC2_B918_559A2757B0A9_.wvu.PrintArea" localSheetId="0" hidden="1">'на 01.12.2019'!$A$1:$J$196</definedName>
    <definedName name="Z_99950613_28E7_4EC2_B918_559A2757B0A9_.wvu.PrintTitles" localSheetId="0" hidden="1">'на 01.12.2019'!$5:$8</definedName>
    <definedName name="Z_99A00621_53DB_4FBF_8383_336AC7B2FEE0_.wvu.FilterData" localSheetId="0" hidden="1">'на 01.12.2019'!$A$7:$J$411</definedName>
    <definedName name="Z_9A28E7E9_55CD_40D9_9E29_E07B8DD3C238_.wvu.FilterData" localSheetId="0" hidden="1">'на 01.12.2019'!$A$7:$J$411</definedName>
    <definedName name="Z_9A6418C5_C15B_4481_8C01_E36546203821_.wvu.FilterData" localSheetId="0" hidden="1">'на 01.12.2019'!$A$7:$J$411</definedName>
    <definedName name="Z_9A769443_7DFA_43D5_AB26_6F2EEF53DAF1_.wvu.FilterData" localSheetId="0" hidden="1">'на 01.12.2019'!$A$7:$H$158</definedName>
    <definedName name="Z_9A867A2D_A50A_44FA_836D_C92580FE5490_.wvu.FilterData" localSheetId="0" hidden="1">'на 01.12.2019'!$A$7:$J$411</definedName>
    <definedName name="Z_9A8CADCF_85D0_4D32_80F2_6CE3DE83CA66_.wvu.FilterData" localSheetId="0" hidden="1">'на 01.12.2019'!$A$7:$J$411</definedName>
    <definedName name="Z_9B640DD4_FBFD_444A_B4D5_4A34ED79B9BC_.wvu.FilterData" localSheetId="0" hidden="1">'на 01.12.2019'!$A$7:$J$411</definedName>
    <definedName name="Z_9C310551_EC8B_4B87_B5AF_39FC532C6FE3_.wvu.FilterData" localSheetId="0" hidden="1">'на 01.12.2019'!$A$7:$H$158</definedName>
    <definedName name="Z_9C38FBC7_6E93_40A5_BD30_7720FC92D0D4_.wvu.FilterData" localSheetId="0" hidden="1">'на 01.12.2019'!$A$7:$J$411</definedName>
    <definedName name="Z_9C9C6403_3B1D_44F0_9126_C822E2C48F50_.wvu.FilterData" localSheetId="0" hidden="1">'на 01.12.2019'!$A$7:$J$411</definedName>
    <definedName name="Z_9CB26755_9CF3_42C9_A567_6FF9CCE0F397_.wvu.FilterData" localSheetId="0" hidden="1">'на 01.12.2019'!$A$7:$J$411</definedName>
    <definedName name="Z_9CE1F91A_5326_41A6_9CA7_C24ACCBE2F48_.wvu.FilterData" localSheetId="0" hidden="1">'на 01.12.2019'!$A$7:$J$411</definedName>
    <definedName name="Z_9D24C81C_5B18_4B40_BF88_7236C9CAE366_.wvu.FilterData" localSheetId="0" hidden="1">'на 01.12.2019'!$A$7:$H$158</definedName>
    <definedName name="Z_9DE7839B_6B77_48C9_B008_4D6E417DD85D_.wvu.FilterData" localSheetId="0" hidden="1">'на 01.12.2019'!$A$7:$J$411</definedName>
    <definedName name="Z_9E1D944D_E62F_4660_B928_F956F86CCB3D_.wvu.FilterData" localSheetId="0" hidden="1">'на 01.12.2019'!$A$7:$J$411</definedName>
    <definedName name="Z_9E720D93_31F0_4636_BA00_6CE6F83F3651_.wvu.FilterData" localSheetId="0" hidden="1">'на 01.12.2019'!$A$7:$J$411</definedName>
    <definedName name="Z_9E943B7D_D4C7_443F_BC4C_8AB90546D8A5_.wvu.Cols" localSheetId="0" hidden="1">'на 01.12.2019'!#REF!,'на 01.12.2019'!#REF!</definedName>
    <definedName name="Z_9E943B7D_D4C7_443F_BC4C_8AB90546D8A5_.wvu.FilterData" localSheetId="0" hidden="1">'на 01.12.2019'!$A$3:$J$60</definedName>
    <definedName name="Z_9E943B7D_D4C7_443F_BC4C_8AB90546D8A5_.wvu.PrintTitles" localSheetId="0" hidden="1">'на 01.12.2019'!$5:$8</definedName>
    <definedName name="Z_9E943B7D_D4C7_443F_BC4C_8AB90546D8A5_.wvu.Rows" localSheetId="0" hidden="1">'на 01.12.2019'!#REF!,'на 01.12.2019'!#REF!,'на 01.12.2019'!#REF!,'на 01.12.2019'!#REF!,'на 01.12.2019'!#REF!,'на 01.12.2019'!#REF!,'на 01.12.2019'!#REF!,'на 01.12.2019'!#REF!,'на 01.12.2019'!#REF!,'на 01.12.2019'!#REF!,'на 01.12.2019'!#REF!,'на 01.12.2019'!#REF!,'на 01.12.2019'!#REF!,'на 01.12.2019'!#REF!,'на 01.12.2019'!#REF!,'на 01.12.2019'!#REF!,'на 01.12.2019'!#REF!,'на 01.12.2019'!#REF!,'на 01.12.2019'!#REF!,'на 01.12.2019'!#REF!</definedName>
    <definedName name="Z_9EC99D85_9CBB_4D41_A0AC_5A782960B43C_.wvu.FilterData" localSheetId="0" hidden="1">'на 01.12.2019'!$A$7:$H$158</definedName>
    <definedName name="Z_9EE9225B_6C4B_479E_B8A3_AD0EB35235F9_.wvu.FilterData" localSheetId="0" hidden="1">'на 01.12.2019'!$A$7:$J$411</definedName>
    <definedName name="Z_9F469FEB_94D1_4BA9_BDF6_0A94C53541EA_.wvu.FilterData" localSheetId="0" hidden="1">'на 01.12.2019'!$A$7:$J$411</definedName>
    <definedName name="Z_9FA29541_62F4_4CED_BF33_19F6BA57578F_.wvu.Cols" localSheetId="0" hidden="1">'на 01.12.2019'!#REF!,'на 01.12.2019'!#REF!</definedName>
    <definedName name="Z_9FA29541_62F4_4CED_BF33_19F6BA57578F_.wvu.FilterData" localSheetId="0" hidden="1">'на 01.12.2019'!$A$7:$J$411</definedName>
    <definedName name="Z_9FA29541_62F4_4CED_BF33_19F6BA57578F_.wvu.PrintArea" localSheetId="0" hidden="1">'на 01.12.2019'!$A$1:$J$190</definedName>
    <definedName name="Z_9FA29541_62F4_4CED_BF33_19F6BA57578F_.wvu.PrintTitles" localSheetId="0" hidden="1">'на 01.12.2019'!$5:$8</definedName>
    <definedName name="Z_9FDAEEB9_7434_4701_B9D3_AEFADA35D37B_.wvu.FilterData" localSheetId="0" hidden="1">'на 01.12.2019'!$A$7:$J$411</definedName>
    <definedName name="Z_A03C4C06_B945_48DE_83E2_706D18377BFA_.wvu.FilterData" localSheetId="0" hidden="1">'на 01.12.2019'!$A$7:$J$411</definedName>
    <definedName name="Z_A076AA26_B89C_401B_BFC1_DBB6CC9D6D95_.wvu.FilterData" localSheetId="0" hidden="1">'на 01.12.2019'!$A$7:$J$411</definedName>
    <definedName name="Z_A08B7B60_BE09_484D_B75E_15D9DE206B17_.wvu.FilterData" localSheetId="0" hidden="1">'на 01.12.2019'!$A$7:$J$411</definedName>
    <definedName name="Z_A0963EEC_5578_46DF_B7B0_2B9F8CADC5B9_.wvu.FilterData" localSheetId="0" hidden="1">'на 01.12.2019'!$A$7:$J$411</definedName>
    <definedName name="Z_A0A3CD9B_2436_40D7_91DB_589A95FBBF00_.wvu.FilterData" localSheetId="0" hidden="1">'на 01.12.2019'!$A$7:$J$411</definedName>
    <definedName name="Z_A0A3CD9B_2436_40D7_91DB_589A95FBBF00_.wvu.PrintArea" localSheetId="0" hidden="1">'на 01.12.2019'!$A$1:$J$210</definedName>
    <definedName name="Z_A0A3CD9B_2436_40D7_91DB_589A95FBBF00_.wvu.PrintTitles" localSheetId="0" hidden="1">'на 01.12.2019'!$5:$8</definedName>
    <definedName name="Z_A0EB0A04_1124_498B_8C4B_C1E25B53C1A8_.wvu.FilterData" localSheetId="0" hidden="1">'на 01.12.2019'!$A$7:$H$158</definedName>
    <definedName name="Z_A0F76A4B_6862_4C98_8A93_2EBAEE1B6BB0_.wvu.FilterData" localSheetId="0" hidden="1">'на 01.12.2019'!$A$7:$J$411</definedName>
    <definedName name="Z_A113B19A_DB2C_4585_AED7_B7EF9F05E57E_.wvu.FilterData" localSheetId="0" hidden="1">'на 01.12.2019'!$A$7:$J$411</definedName>
    <definedName name="Z_A1252AD3_62A9_4B5D_B0FA_98A0DCCDEFC0_.wvu.FilterData" localSheetId="0" hidden="1">'на 01.12.2019'!$A$7:$J$411</definedName>
    <definedName name="Z_A21CB1BD_5236_485F_8FCB_D43C0EB079B8_.wvu.FilterData" localSheetId="0" hidden="1">'на 01.12.2019'!$A$7:$J$411</definedName>
    <definedName name="Z_A248318D_C9F8_4612_8459_D14731DC6963_.wvu.FilterData" localSheetId="0" hidden="1">'на 01.12.2019'!$A$7:$J$411</definedName>
    <definedName name="Z_A2611F3A_C06C_4662_B39E_6F08BA7C9B14_.wvu.FilterData" localSheetId="0" hidden="1">'на 01.12.2019'!$A$7:$H$158</definedName>
    <definedName name="Z_A28DA500_33FC_4913_B21A_3E2D7ED7A130_.wvu.FilterData" localSheetId="0" hidden="1">'на 01.12.2019'!$A$7:$H$158</definedName>
    <definedName name="Z_A38250FB_559C_49CE_918A_6673F9586B86_.wvu.FilterData" localSheetId="0" hidden="1">'на 01.12.2019'!$A$7:$J$411</definedName>
    <definedName name="Z_A3A455A0_D439_4DB6_9552_34013CFCFF6F_.wvu.FilterData" localSheetId="0" hidden="1">'на 01.12.2019'!$A$7:$J$411</definedName>
    <definedName name="Z_A5169FE8_9D26_44E6_A6EA_F78B40E1DE01_.wvu.FilterData" localSheetId="0" hidden="1">'на 01.12.2019'!$A$7:$J$411</definedName>
    <definedName name="Z_A57C42F9_18B1_4AA0_97AE_4F8F0C3D5B4A_.wvu.FilterData" localSheetId="0" hidden="1">'на 01.12.2019'!$A$7:$J$411</definedName>
    <definedName name="Z_A62258B9_7768_4C4F_AFFC_537782E81CFF_.wvu.FilterData" localSheetId="0" hidden="1">'на 01.12.2019'!$A$7:$H$158</definedName>
    <definedName name="Z_A65D4FF6_26A1_47FE_AF98_41E05002FB1E_.wvu.FilterData" localSheetId="0" hidden="1">'на 01.12.2019'!$A$7:$H$158</definedName>
    <definedName name="Z_A6816A2A_A381_4629_A196_A2D2CBED046E_.wvu.FilterData" localSheetId="0" hidden="1">'на 01.12.2019'!$A$7:$J$411</definedName>
    <definedName name="Z_A6B98527_7CBF_4E4D_BDEA_9334A3EB779F_.wvu.Cols" localSheetId="0" hidden="1">'на 01.12.2019'!#REF!,'на 01.12.2019'!#REF!,'на 01.12.2019'!$K:$BN</definedName>
    <definedName name="Z_A6B98527_7CBF_4E4D_BDEA_9334A3EB779F_.wvu.FilterData" localSheetId="0" hidden="1">'на 01.12.2019'!$A$7:$J$411</definedName>
    <definedName name="Z_A6B98527_7CBF_4E4D_BDEA_9334A3EB779F_.wvu.PrintArea" localSheetId="0" hidden="1">'на 01.12.2019'!$A$1:$BN$190</definedName>
    <definedName name="Z_A6B98527_7CBF_4E4D_BDEA_9334A3EB779F_.wvu.PrintTitles" localSheetId="0" hidden="1">'на 01.12.2019'!$5:$7</definedName>
    <definedName name="Z_A80309A3_DC3C_4005_B42B_D4917A972961_.wvu.FilterData" localSheetId="0" hidden="1">'на 01.12.2019'!$A$7:$J$411</definedName>
    <definedName name="Z_A8EFE8CB_4B40_4A53_8B7A_29439E2B50D7_.wvu.FilterData" localSheetId="0" hidden="1">'на 01.12.2019'!$A$7:$J$411</definedName>
    <definedName name="Z_A98C96B5_CE3A_4FF9_B3E5_0DBB66ADC5BB_.wvu.FilterData" localSheetId="0" hidden="1">'на 01.12.2019'!$A$7:$H$158</definedName>
    <definedName name="Z_A9BB2943_E4B1_4809_A926_69F8C50E1CF2_.wvu.FilterData" localSheetId="0" hidden="1">'на 01.12.2019'!$A$7:$J$411</definedName>
    <definedName name="Z_AA4C7BF5_07E0_4095_B165_D2AF600190FA_.wvu.FilterData" localSheetId="0" hidden="1">'на 01.12.2019'!$A$7:$H$158</definedName>
    <definedName name="Z_AAC4B5AB_1913_4D9C_A1FF_BD9345E009EB_.wvu.FilterData" localSheetId="0" hidden="1">'на 01.12.2019'!$A$7:$H$158</definedName>
    <definedName name="Z_AB20AEF7_931C_411F_91E6_F461408B5AE6_.wvu.FilterData" localSheetId="0" hidden="1">'на 01.12.2019'!$A$7:$J$411</definedName>
    <definedName name="Z_ABA75302_0F6D_4886_9D81_1818E8870CAA_.wvu.FilterData" localSheetId="0" hidden="1">'на 01.12.2019'!$A$3:$K$195</definedName>
    <definedName name="Z_ABAF42E6_6CD6_46B1_A0C6_0099C207BC1C_.wvu.FilterData" localSheetId="0" hidden="1">'на 01.12.2019'!$A$7:$J$411</definedName>
    <definedName name="Z_ABF07E15_3FB5_46FA_8B18_72FA32E3F1DA_.wvu.FilterData" localSheetId="0" hidden="1">'на 01.12.2019'!$A$7:$J$411</definedName>
    <definedName name="Z_ACFE2E5A_B4BC_4793_B103_05F97C227772_.wvu.FilterData" localSheetId="0" hidden="1">'на 01.12.2019'!$A$7:$J$411</definedName>
    <definedName name="Z_AD079EA2_4E18_46EE_8E20_0C7923C917D2_.wvu.FilterData" localSheetId="0" hidden="1">'на 01.12.2019'!$A$7:$J$411</definedName>
    <definedName name="Z_AD5FD28B_B163_4E28_9CF1_4D777A9C7F23_.wvu.FilterData" localSheetId="0" hidden="1">'на 01.12.2019'!$A$7:$J$411</definedName>
    <definedName name="Z_ADE318A0_9CB5_431A_AF2B_D561B19631D9_.wvu.FilterData" localSheetId="0" hidden="1">'на 01.12.2019'!$A$7:$J$411</definedName>
    <definedName name="Z_ADEB3242_7660_4E37_BB66_F38B3721740A_.wvu.FilterData" localSheetId="0" hidden="1">'на 01.12.2019'!$A$7:$J$411</definedName>
    <definedName name="Z_ADF53E9B_9172_4E3F_AC45_4FF59160C1DB_.wvu.FilterData" localSheetId="0" hidden="1">'на 01.12.2019'!$A$7:$J$411</definedName>
    <definedName name="Z_AF01D870_77CB_46A2_A95B_3A27FF42EAA8_.wvu.FilterData" localSheetId="0" hidden="1">'на 01.12.2019'!$A$7:$H$158</definedName>
    <definedName name="Z_AF1AEFF5_9892_4FCB_BD3E_6CF1CEE1B71B_.wvu.FilterData" localSheetId="0" hidden="1">'на 01.12.2019'!$A$7:$J$411</definedName>
    <definedName name="Z_AF52B61E_FDEA_47EA_AEB5_644F9593AA6A_.wvu.FilterData" localSheetId="0" hidden="1">'на 01.12.2019'!$A$7:$J$411</definedName>
    <definedName name="Z_AF578863_5150_4761_94CC_531A4DF22DCE_.wvu.FilterData" localSheetId="0" hidden="1">'на 01.12.2019'!$A$7:$J$411</definedName>
    <definedName name="Z_AFA81EB9_2671_4E2A_8E75_7C4A62B9444A_.wvu.FilterData" localSheetId="0" hidden="1">'на 01.12.2019'!$A$7:$J$411</definedName>
    <definedName name="Z_AFABF6AA_2F6E_48B0_98F8_213EA30990B1_.wvu.FilterData" localSheetId="0" hidden="1">'на 01.12.2019'!$A$7:$J$411</definedName>
    <definedName name="Z_AFC26506_1EE1_430F_B247_3257CE41958A_.wvu.FilterData" localSheetId="0" hidden="1">'на 01.12.2019'!$A$7:$J$411</definedName>
    <definedName name="Z_B00B4D71_156E_4DD9_93CC_1F392CBA035F_.wvu.FilterData" localSheetId="0" hidden="1">'на 01.12.2019'!$A$7:$J$411</definedName>
    <definedName name="Z_B0B61858_D248_4F0B_95EB_A53482FBF19B_.wvu.FilterData" localSheetId="0" hidden="1">'на 01.12.2019'!$A$7:$J$411</definedName>
    <definedName name="Z_B0BB7BD4_E507_4D19_A9BF_6595068A89B5_.wvu.FilterData" localSheetId="0" hidden="1">'на 01.12.2019'!$A$7:$J$411</definedName>
    <definedName name="Z_B1092B1A_E83D_4B5A_8305_1FA97EA37480_.wvu.FilterData" localSheetId="0" hidden="1">'на 01.12.2019'!$A$7:$J$411</definedName>
    <definedName name="Z_B1378FA2_C7F2_4FA5_BEB6_CCDDC18D3830_.wvu.FilterData" localSheetId="0" hidden="1">'на 01.12.2019'!$A$7:$J$411</definedName>
    <definedName name="Z_B180D137_9F25_4AD4_9057_37928F1867A8_.wvu.FilterData" localSheetId="0" hidden="1">'на 01.12.2019'!$A$7:$H$158</definedName>
    <definedName name="Z_B1FA2CF0_321B_4787_93E8_EB6D5C78D6B5_.wvu.FilterData" localSheetId="0" hidden="1">'на 01.12.2019'!$A$7:$J$411</definedName>
    <definedName name="Z_B246A3A0_6AE0_4610_AE7A_F7490C26DBCA_.wvu.FilterData" localSheetId="0" hidden="1">'на 01.12.2019'!$A$7:$J$411</definedName>
    <definedName name="Z_B2D38EAC_E767_43A7_B7A2_621639FE347D_.wvu.FilterData" localSheetId="0" hidden="1">'на 01.12.2019'!$A$7:$H$158</definedName>
    <definedName name="Z_B2E9D1B9_C3FE_4F75_89F4_46F3E34C24E4_.wvu.FilterData" localSheetId="0" hidden="1">'на 01.12.2019'!$A$7:$J$411</definedName>
    <definedName name="Z_B30FEF93_CDBE_4AC5_9298_7B65E13C3F79_.wvu.FilterData" localSheetId="0" hidden="1">'на 01.12.2019'!$A$7:$J$411</definedName>
    <definedName name="Z_B3114865_FFF9_40B7_B9E6_C3642102DCF9_.wvu.FilterData" localSheetId="0" hidden="1">'на 01.12.2019'!$A$7:$J$411</definedName>
    <definedName name="Z_B3339176_D3D0_4D7A_8AAB_C0B71F942A93_.wvu.FilterData" localSheetId="0" hidden="1">'на 01.12.2019'!$A$7:$H$158</definedName>
    <definedName name="Z_B350A9CC_C225_45B2_AEE1_E6A61C6949F5_.wvu.FilterData" localSheetId="0" hidden="1">'на 01.12.2019'!$A$7:$J$411</definedName>
    <definedName name="Z_B3600A72_2219_4522_9D71_3438906DADEB_.wvu.FilterData" localSheetId="0" hidden="1">'на 01.12.2019'!$A$7:$J$411</definedName>
    <definedName name="Z_B3655F0F_A78B_43E5_BFD5_814C66A7690F_.wvu.FilterData" localSheetId="0" hidden="1">'на 01.12.2019'!$A$7:$J$411</definedName>
    <definedName name="Z_B45FAC42_679D_43AB_B511_9E5492CAC2DB_.wvu.FilterData" localSheetId="0" hidden="1">'на 01.12.2019'!$A$7:$H$158</definedName>
    <definedName name="Z_B47A0A9E_665F_4B62_A9A6_650B391D5D49_.wvu.FilterData" localSheetId="0" hidden="1">'на 01.12.2019'!$A$7:$J$411</definedName>
    <definedName name="Z_B499C08D_A2E7_417F_A9B7_BFCE2B66534F_.wvu.FilterData" localSheetId="0" hidden="1">'на 01.12.2019'!$A$7:$J$411</definedName>
    <definedName name="Z_B4E448FF_1059_48E0_93CC_976057024FF4_.wvu.FilterData" localSheetId="0" hidden="1">'на 01.12.2019'!$A$7:$J$411</definedName>
    <definedName name="Z_B509A51A_98E0_4D86_A1E4_A5AB9AE9E52F_.wvu.FilterData" localSheetId="0" hidden="1">'на 01.12.2019'!$A$7:$J$411</definedName>
    <definedName name="Z_B543C7D0_E350_4DA4_A835_ADCB64A4D66D_.wvu.FilterData" localSheetId="0" hidden="1">'на 01.12.2019'!$A$7:$J$411</definedName>
    <definedName name="Z_B5533D56_E1AE_4DE7_8436_EF9CA55A4943_.wvu.FilterData" localSheetId="0" hidden="1">'на 01.12.2019'!$A$7:$J$411</definedName>
    <definedName name="Z_B56BEF44_39DC_4F5B_A5E5_157C237832AF_.wvu.FilterData" localSheetId="0" hidden="1">'на 01.12.2019'!$A$7:$H$158</definedName>
    <definedName name="Z_B5A6FE62_B66C_45B1_AF17_B7686B0B3A3F_.wvu.FilterData" localSheetId="0" hidden="1">'на 01.12.2019'!$A$7:$J$411</definedName>
    <definedName name="Z_B603D180_E09A_4B9C_810F_9423EBA4A0EA_.wvu.FilterData" localSheetId="0" hidden="1">'на 01.12.2019'!$A$7:$J$411</definedName>
    <definedName name="Z_B666AFF1_6658_457A_A768_4BF1349F009A_.wvu.FilterData" localSheetId="0" hidden="1">'на 01.12.2019'!$A$7:$J$411</definedName>
    <definedName name="Z_B698776A_6A96_445D_9813_F5440DD90495_.wvu.FilterData" localSheetId="0" hidden="1">'на 01.12.2019'!$A$7:$J$411</definedName>
    <definedName name="Z_B6D72401_10F2_4D08_9A2D_EC1E2043D946_.wvu.FilterData" localSheetId="0" hidden="1">'на 01.12.2019'!$A$7:$J$411</definedName>
    <definedName name="Z_B6F11AB1_40C8_4880_BE42_1C35664CF325_.wvu.FilterData" localSheetId="0" hidden="1">'на 01.12.2019'!$A$7:$J$411</definedName>
    <definedName name="Z_B736B334_F8CF_4A1D_A747_B2B8CF3F3731_.wvu.FilterData" localSheetId="0" hidden="1">'на 01.12.2019'!$A$7:$J$411</definedName>
    <definedName name="Z_B7A22467_168B_475A_AC6B_F744F4990F6A_.wvu.FilterData" localSheetId="0" hidden="1">'на 01.12.2019'!$A$7:$J$411</definedName>
    <definedName name="Z_B7A4DC29_6CA3_48BD_BD2B_5EA61D250392_.wvu.FilterData" localSheetId="0" hidden="1">'на 01.12.2019'!$A$7:$H$158</definedName>
    <definedName name="Z_B7D9DE91_6329_4AB9_BB45_131E306E53B9_.wvu.FilterData" localSheetId="0" hidden="1">'на 01.12.2019'!$A$7:$J$411</definedName>
    <definedName name="Z_B7F67755_3086_43A6_86E7_370F80E61BD0_.wvu.FilterData" localSheetId="0" hidden="1">'на 01.12.2019'!$A$7:$H$158</definedName>
    <definedName name="Z_B8283716_285A_45D5_8283_DCA7A3C9CFC7_.wvu.FilterData" localSheetId="0" hidden="1">'на 01.12.2019'!$A$7:$J$411</definedName>
    <definedName name="Z_B858041A_E0C9_4C5A_A736_A0DA4684B712_.wvu.FilterData" localSheetId="0" hidden="1">'на 01.12.2019'!$A$7:$J$411</definedName>
    <definedName name="Z_B898A439_2A40_408A_B02D_FB1508A09127_.wvu.FilterData" localSheetId="0" hidden="1">'на 01.12.2019'!$A$7:$J$411</definedName>
    <definedName name="Z_B8EDA240_D337_4165_927F_4408D011F4B1_.wvu.FilterData" localSheetId="0" hidden="1">'на 01.12.2019'!$A$7:$J$411</definedName>
    <definedName name="Z_B908EE8E_4AFB_4152_A270_8C591D48DDA3_.wvu.FilterData" localSheetId="0" hidden="1">'на 01.12.2019'!$A$7:$J$411</definedName>
    <definedName name="Z_B94999B0_3597_431C_9F36_97A338C842BB_.wvu.FilterData" localSheetId="0" hidden="1">'на 01.12.2019'!$A$7:$J$411</definedName>
    <definedName name="Z_B9A29D57_1D84_4BB4_A72C_EF14D2D8DD4E_.wvu.FilterData" localSheetId="0" hidden="1">'на 01.12.2019'!$A$7:$J$411</definedName>
    <definedName name="Z_B9E4A290_7C7B_4FC4_B3B5_77FC903959FC_.wvu.FilterData" localSheetId="0" hidden="1">'на 01.12.2019'!$A$7:$J$411</definedName>
    <definedName name="Z_B9FDB936_DEDC_405B_AC55_3262523808BE_.wvu.FilterData" localSheetId="0" hidden="1">'на 01.12.2019'!$A$7:$J$411</definedName>
    <definedName name="Z_BAB4825B_2E54_4A6C_A72D_1F8E7B4FEFFB_.wvu.FilterData" localSheetId="0" hidden="1">'на 01.12.2019'!$A$7:$J$411</definedName>
    <definedName name="Z_BAFB3A8F_5ACD_4C4A_A33C_831C754D88C0_.wvu.FilterData" localSheetId="0" hidden="1">'на 01.12.2019'!$A$7:$J$411</definedName>
    <definedName name="Z_BB12E75B_C0CD_4F27_B16D_E901B605B487_.wvu.FilterData" localSheetId="0" hidden="1">'на 01.12.2019'!$A$7:$J$411</definedName>
    <definedName name="Z_BBED0997_5705_4C3C_95F1_5444E893BE19_.wvu.FilterData" localSheetId="0" hidden="1">'на 01.12.2019'!$A$7:$J$411</definedName>
    <definedName name="Z_BC09D690_D177_4FC8_AE1F_8F0F0D5C6ECD_.wvu.FilterData" localSheetId="0" hidden="1">'на 01.12.2019'!$A$7:$J$411</definedName>
    <definedName name="Z_BC202F3F_4E55_462F_AFE4_24E3BB6517B3_.wvu.FilterData" localSheetId="0" hidden="1">'на 01.12.2019'!$A$7:$J$411</definedName>
    <definedName name="Z_BC6910FC_42F8_457B_8F8D_9BC0111CE283_.wvu.FilterData" localSheetId="0" hidden="1">'на 01.12.2019'!$A$7:$J$411</definedName>
    <definedName name="Z_BD08DE99_B722_4C7F_897B_080446202D0F_.wvu.FilterData" localSheetId="0" hidden="1">'на 01.12.2019'!$A$7:$J$411</definedName>
    <definedName name="Z_BD43FB27_5C5A_40CF_A333_A059BA765D4E_.wvu.FilterData" localSheetId="0" hidden="1">'на 01.12.2019'!$A$7:$J$411</definedName>
    <definedName name="Z_BD690439_1CC5_4E37_A0E9_1B65A930CD21_.wvu.FilterData" localSheetId="0" hidden="1">'на 01.12.2019'!$A$7:$J$411</definedName>
    <definedName name="Z_BD707806_8F10_492F_81AE_A7900A187828_.wvu.FilterData" localSheetId="0" hidden="1">'на 01.12.2019'!$A$3:$K$195</definedName>
    <definedName name="Z_BD822A95_4AA3_4CF6_94E8_04D2B9283308_.wvu.FilterData" localSheetId="0" hidden="1">'на 01.12.2019'!$A$7:$J$411</definedName>
    <definedName name="Z_BDD573CF_BFE0_4002_B5F7_E438A5DAD635_.wvu.FilterData" localSheetId="0" hidden="1">'на 01.12.2019'!$A$7:$J$411</definedName>
    <definedName name="Z_BE3F7214_4B0C_40FA_B4F7_B0F38416BCEF_.wvu.FilterData" localSheetId="0" hidden="1">'на 01.12.2019'!$A$7:$J$411</definedName>
    <definedName name="Z_BE41C01B_5C79_4BA0_8F6F_0E99B8B69C13_.wvu.FilterData" localSheetId="0" hidden="1">'на 01.12.2019'!$A$7:$J$411</definedName>
    <definedName name="Z_BE442298_736F_47F5_9592_76FFCCDA59DB_.wvu.FilterData" localSheetId="0" hidden="1">'на 01.12.2019'!$A$7:$H$158</definedName>
    <definedName name="Z_BE6B1708_951F_4834_B0E1_EB03AAA7B777_.wvu.FilterData" localSheetId="0" hidden="1">'на 01.12.2019'!$A$7:$J$411</definedName>
    <definedName name="Z_BE842559_6B14_41AC_A92A_4E50A6CE8B79_.wvu.FilterData" localSheetId="0" hidden="1">'на 01.12.2019'!$A$7:$J$411</definedName>
    <definedName name="Z_BE97AC31_BFEB_4520_BC44_68B0C987C70A_.wvu.FilterData" localSheetId="0" hidden="1">'на 01.12.2019'!$A$7:$J$411</definedName>
    <definedName name="Z_BEA0FDBA_BB07_4C19_8BBD_5E57EE395C09_.wvu.FilterData" localSheetId="0" hidden="1">'на 01.12.2019'!$A$7:$J$411</definedName>
    <definedName name="Z_BEA0FDBA_BB07_4C19_8BBD_5E57EE395C09_.wvu.PrintArea" localSheetId="0" hidden="1">'на 01.12.2019'!$A$1:$J$210</definedName>
    <definedName name="Z_BEA0FDBA_BB07_4C19_8BBD_5E57EE395C09_.wvu.PrintTitles" localSheetId="0" hidden="1">'на 01.12.2019'!$5:$8</definedName>
    <definedName name="Z_BF22223F_B516_45E8_9C4B_DD4CB4CE2C48_.wvu.FilterData" localSheetId="0" hidden="1">'на 01.12.2019'!$A$7:$J$411</definedName>
    <definedName name="Z_BF65F093_304D_44F0_BF26_E5F8F9093CF5_.wvu.FilterData" localSheetId="0" hidden="1">'на 01.12.2019'!$A$7:$J$60</definedName>
    <definedName name="Z_C02D2AC3_00AB_4B4C_8299_349FC338B994_.wvu.FilterData" localSheetId="0" hidden="1">'на 01.12.2019'!$A$7:$J$411</definedName>
    <definedName name="Z_C0E14968_138D_48A2_9D67_80D62DD131B4_.wvu.FilterData" localSheetId="0" hidden="1">'на 01.12.2019'!$A$7:$J$411</definedName>
    <definedName name="Z_C0ED18A2_48B4_4C82_979B_4B80DB79BC08_.wvu.FilterData" localSheetId="0" hidden="1">'на 01.12.2019'!$A$7:$J$411</definedName>
    <definedName name="Z_C106F923_AD55_472E_86A3_2C4C13F084E8_.wvu.FilterData" localSheetId="0" hidden="1">'на 01.12.2019'!$A$7:$J$411</definedName>
    <definedName name="Z_C140C6EF_B272_4886_8555_3A3DB8A6C4A0_.wvu.FilterData" localSheetId="0" hidden="1">'на 01.12.2019'!$A$7:$J$411</definedName>
    <definedName name="Z_C14C28B9_3A8B_4F55_AC1E_B6D3DA6398D5_.wvu.FilterData" localSheetId="0" hidden="1">'на 01.12.2019'!$A$7:$J$411</definedName>
    <definedName name="Z_C276A679_E43E_444B_B0E9_B307A301A03A_.wvu.FilterData" localSheetId="0" hidden="1">'на 01.12.2019'!$A$7:$J$411</definedName>
    <definedName name="Z_C27BA0A8_746D_45AD_B889_823A6BAE07E3_.wvu.FilterData" localSheetId="0" hidden="1">'на 01.12.2019'!$A$7:$J$411</definedName>
    <definedName name="Z_C2E7FF11_4F7B_4EA9_AD45_A8385AC4BC24_.wvu.FilterData" localSheetId="0" hidden="1">'на 01.12.2019'!$A$7:$H$158</definedName>
    <definedName name="Z_C35C56D1_B129_4866_84BA_2C2957BC8254_.wvu.FilterData" localSheetId="0" hidden="1">'на 01.12.2019'!$A$7:$J$411</definedName>
    <definedName name="Z_C3E7B974_7E68_49C9_8A66_DEBBC3D71CB8_.wvu.FilterData" localSheetId="0" hidden="1">'на 01.12.2019'!$A$7:$H$158</definedName>
    <definedName name="Z_C3E97E4D_03A9_422E_8E65_116E90E7DE0A_.wvu.FilterData" localSheetId="0" hidden="1">'на 01.12.2019'!$A$7:$J$411</definedName>
    <definedName name="Z_C47D5376_4107_461D_B353_0F0CCA5A27B8_.wvu.FilterData" localSheetId="0" hidden="1">'на 01.12.2019'!$A$7:$H$158</definedName>
    <definedName name="Z_C4A81194_E272_4927_9E06_D47C43E50753_.wvu.FilterData" localSheetId="0" hidden="1">'на 01.12.2019'!$A$7:$J$411</definedName>
    <definedName name="Z_C4E388F3_F33E_45AF_8E75_3BD450853C20_.wvu.FilterData" localSheetId="0" hidden="1">'на 01.12.2019'!$A$7:$J$411</definedName>
    <definedName name="Z_C55D9313_9108_41CA_AD0E_FE2F7292C638_.wvu.FilterData" localSheetId="0" hidden="1">'на 01.12.2019'!$A$7:$H$158</definedName>
    <definedName name="Z_C5A38A18_427F_40C3_A14B_55DA8E81FB09_.wvu.FilterData" localSheetId="0" hidden="1">'на 01.12.2019'!$A$7:$J$411</definedName>
    <definedName name="Z_C5D84F85_3611_4C2A_903D_ECFF3A3DA3D9_.wvu.FilterData" localSheetId="0" hidden="1">'на 01.12.2019'!$A$7:$H$158</definedName>
    <definedName name="Z_C636DE0B_BC5D_45AA_89BD_B628CA1FE119_.wvu.FilterData" localSheetId="0" hidden="1">'на 01.12.2019'!$A$7:$J$411</definedName>
    <definedName name="Z_C70C85CF_5ADB_4631_87C7_BA23E9BE3196_.wvu.FilterData" localSheetId="0" hidden="1">'на 01.12.2019'!$A$7:$J$411</definedName>
    <definedName name="Z_C74598AC_1D4B_466D_8455_294C1A2E69BB_.wvu.FilterData" localSheetId="0" hidden="1">'на 01.12.2019'!$A$7:$H$158</definedName>
    <definedName name="Z_C745CD1F_9AA3_43D8_A7DA_ABDAF8508B62_.wvu.FilterData" localSheetId="0" hidden="1">'на 01.12.2019'!$A$7:$J$411</definedName>
    <definedName name="Z_C77795A2_6414_4CC8_AA0C_59805D660811_.wvu.FilterData" localSheetId="0" hidden="1">'на 01.12.2019'!$A$7:$J$411</definedName>
    <definedName name="Z_C7B45388_19BF_40B6_BABC_45E74244A2D0_.wvu.FilterData" localSheetId="0" hidden="1">'на 01.12.2019'!$A$7:$J$411</definedName>
    <definedName name="Z_C7DB809B_EB90_4CA8_929B_8A5AA3E83B84_.wvu.FilterData" localSheetId="0" hidden="1">'на 01.12.2019'!$A$7:$J$411</definedName>
    <definedName name="Z_C8544891_FA2D_4348_8F5A_3864908C96CE_.wvu.FilterData" localSheetId="0" hidden="1">'на 01.12.2019'!$A$7:$J$411</definedName>
    <definedName name="Z_C8579552_11B1_4140_9659_E1DA02EF9DD1_.wvu.FilterData" localSheetId="0" hidden="1">'на 01.12.2019'!$A$7:$J$411</definedName>
    <definedName name="Z_C8C7D91A_0101_429D_A7C4_25C2A366909A_.wvu.Cols" localSheetId="0" hidden="1">'на 01.12.2019'!#REF!,'на 01.12.2019'!#REF!</definedName>
    <definedName name="Z_C8C7D91A_0101_429D_A7C4_25C2A366909A_.wvu.FilterData" localSheetId="0" hidden="1">'на 01.12.2019'!$A$7:$J$60</definedName>
    <definedName name="Z_C8C7D91A_0101_429D_A7C4_25C2A366909A_.wvu.Rows" localSheetId="0" hidden="1">'на 01.12.2019'!#REF!,'на 01.12.2019'!#REF!,'на 01.12.2019'!#REF!,'на 01.12.2019'!#REF!,'на 01.12.2019'!#REF!,'на 01.12.2019'!#REF!,'на 01.12.2019'!#REF!,'на 01.12.2019'!#REF!,'на 01.12.2019'!#REF!,'на 01.12.2019'!#REF!</definedName>
    <definedName name="Z_C9081176_529C_43E8_8E20_8AC24E7C2D35_.wvu.FilterData" localSheetId="0" hidden="1">'на 01.12.2019'!$A$7:$J$411</definedName>
    <definedName name="Z_C92DFED3_0457_4ADD_A0DC_DCDA692FFBED_.wvu.FilterData" localSheetId="0" hidden="1">'на 01.12.2019'!$A$7:$J$411</definedName>
    <definedName name="Z_C9339390_6849_4952_8898_4133E1235E89_.wvu.FilterData" localSheetId="0" hidden="1">'на 01.12.2019'!$A$7:$J$411</definedName>
    <definedName name="Z_C94FB5D5_E515_4327_B4DC_AC3D7C1A6363_.wvu.FilterData" localSheetId="0" hidden="1">'на 01.12.2019'!$A$7:$J$411</definedName>
    <definedName name="Z_C97ACF3E_ACD3_4C9D_94FA_EA6F3D46505E_.wvu.FilterData" localSheetId="0" hidden="1">'на 01.12.2019'!$A$7:$J$411</definedName>
    <definedName name="Z_C98B4A4E_FC1F_45B3_ABB0_7DC9BD4B8057_.wvu.FilterData" localSheetId="0" hidden="1">'на 01.12.2019'!$A$7:$H$158</definedName>
    <definedName name="Z_C9A5AE8B_0A38_4D54_B36F_AFD2A577F3EF_.wvu.FilterData" localSheetId="0" hidden="1">'на 01.12.2019'!$A$7:$J$411</definedName>
    <definedName name="Z_CA384592_0CFD_4322_A4EB_34EC04693944_.wvu.FilterData" localSheetId="0" hidden="1">'на 01.12.2019'!$A$7:$J$411</definedName>
    <definedName name="Z_CA384592_0CFD_4322_A4EB_34EC04693944_.wvu.PrintArea" localSheetId="0" hidden="1">'на 01.12.2019'!$A$1:$J$210</definedName>
    <definedName name="Z_CA384592_0CFD_4322_A4EB_34EC04693944_.wvu.PrintTitles" localSheetId="0" hidden="1">'на 01.12.2019'!$5:$8</definedName>
    <definedName name="Z_CAABA8F8_73A9_4D5F_A949_7D5636830179_.wvu.FilterData" localSheetId="0" hidden="1">'на 01.12.2019'!$A$7:$J$411</definedName>
    <definedName name="Z_CAAD7F8A_A328_4C0A_9ECF_2AD83A08D699_.wvu.FilterData" localSheetId="0" hidden="1">'на 01.12.2019'!$A$7:$H$158</definedName>
    <definedName name="Z_CB1A56DC_A135_41E6_8A02_AE4E518C879F_.wvu.FilterData" localSheetId="0" hidden="1">'на 01.12.2019'!$A$7:$J$411</definedName>
    <definedName name="Z_CB37E750_1F35_4C0A_B3BA_F688CA9C8186_.wvu.FilterData" localSheetId="0" hidden="1">'на 01.12.2019'!$A$7:$J$411</definedName>
    <definedName name="Z_CB4880DD_CE83_4DFC_BBA7_70687256D5A4_.wvu.FilterData" localSheetId="0" hidden="1">'на 01.12.2019'!$A$7:$H$158</definedName>
    <definedName name="Z_CBDBA949_FA00_4560_8001_BD00E63FCCA4_.wvu.FilterData" localSheetId="0" hidden="1">'на 01.12.2019'!$A$7:$J$411</definedName>
    <definedName name="Z_CBE0F0AD_DD6D_4940_A07E_F4A48D085109_.wvu.FilterData" localSheetId="0" hidden="1">'на 01.12.2019'!$A$7:$J$411</definedName>
    <definedName name="Z_CBF12BD1_A071_4448_8003_32E74F40E3E3_.wvu.FilterData" localSheetId="0" hidden="1">'на 01.12.2019'!$A$7:$H$158</definedName>
    <definedName name="Z_CBF9D894_3FD2_4B68_BAC8_643DB23851C0_.wvu.FilterData" localSheetId="0" hidden="1">'на 01.12.2019'!$A$7:$H$158</definedName>
    <definedName name="Z_CBF9D894_3FD2_4B68_BAC8_643DB23851C0_.wvu.Rows" localSheetId="0" hidden="1">'на 01.12.2019'!#REF!,'на 01.12.2019'!#REF!,'на 01.12.2019'!#REF!,'на 01.12.2019'!#REF!</definedName>
    <definedName name="Z_CCC17219_B1A3_4C6B_B903_0E4550432FD0_.wvu.FilterData" localSheetId="0" hidden="1">'на 01.12.2019'!$A$7:$H$158</definedName>
    <definedName name="Z_CCF533A2_322B_40E2_88B2_065E6D1D35B4_.wvu.FilterData" localSheetId="0" hidden="1">'на 01.12.2019'!$A$7:$J$411</definedName>
    <definedName name="Z_CCF533A2_322B_40E2_88B2_065E6D1D35B4_.wvu.PrintArea" localSheetId="0" hidden="1">'на 01.12.2019'!$A$1:$J$210</definedName>
    <definedName name="Z_CCF533A2_322B_40E2_88B2_065E6D1D35B4_.wvu.PrintTitles" localSheetId="0" hidden="1">'на 01.12.2019'!$5:$8</definedName>
    <definedName name="Z_CD10AFE5_EACD_43E3_B0AD_1FCFF7EEADC3_.wvu.FilterData" localSheetId="0" hidden="1">'на 01.12.2019'!$A$7:$J$411</definedName>
    <definedName name="Z_CDABDA6A_CEAA_4779_9390_A07E787E5F1B_.wvu.FilterData" localSheetId="0" hidden="1">'на 01.12.2019'!$A$7:$J$411</definedName>
    <definedName name="Z_CDBBEB40_4DC8_4F8A_B0B0_EE0E987A2098_.wvu.FilterData" localSheetId="0" hidden="1">'на 01.12.2019'!$A$7:$J$411</definedName>
    <definedName name="Z_CDFBC319_A453_4828_B4DA_A1FF8333C207_.wvu.FilterData" localSheetId="0" hidden="1">'на 01.12.2019'!$A$7:$J$411</definedName>
    <definedName name="Z_CEF22FD3_C3E9_4C31_B864_568CAC74A486_.wvu.FilterData" localSheetId="0" hidden="1">'на 01.12.2019'!$A$7:$J$411</definedName>
    <definedName name="Z_CF48F23D_BCBE_4761_98DC_307CD6AE082C_.wvu.FilterData" localSheetId="0" hidden="1">'на 01.12.2019'!$A$7:$J$411</definedName>
    <definedName name="Z_CF5548A0_D31B_45AF_A34B_8CF892F36DC9_.wvu.FilterData" localSheetId="0" hidden="1">'на 01.12.2019'!$A$7:$J$411</definedName>
    <definedName name="Z_CFA268BD_7CEF_488F_ADF6_EE6E6545D4E9_.wvu.FilterData" localSheetId="0" hidden="1">'на 01.12.2019'!$A$7:$J$411</definedName>
    <definedName name="Z_CFEB7053_3C1D_451D_9A86_5940DFCF964A_.wvu.FilterData" localSheetId="0" hidden="1">'на 01.12.2019'!$A$7:$J$411</definedName>
    <definedName name="Z_CFFE4FD5_C502_46E6_9242_DE2A2DE0F752_.wvu.FilterData" localSheetId="0" hidden="1">'на 01.12.2019'!$A$7:$J$411</definedName>
    <definedName name="Z_D165341F_496A_48CE_829A_555B16787041_.wvu.FilterData" localSheetId="0" hidden="1">'на 01.12.2019'!$A$7:$J$411</definedName>
    <definedName name="Z_D20DFCFE_63F9_4265_B37B_4F36C46DF159_.wvu.Cols" localSheetId="0" hidden="1">'на 01.12.2019'!#REF!,'на 01.12.2019'!#REF!</definedName>
    <definedName name="Z_D20DFCFE_63F9_4265_B37B_4F36C46DF159_.wvu.FilterData" localSheetId="0" hidden="1">'на 01.12.2019'!$A$7:$J$411</definedName>
    <definedName name="Z_D20DFCFE_63F9_4265_B37B_4F36C46DF159_.wvu.PrintArea" localSheetId="0" hidden="1">'на 01.12.2019'!$A$1:$J$190</definedName>
    <definedName name="Z_D20DFCFE_63F9_4265_B37B_4F36C46DF159_.wvu.PrintTitles" localSheetId="0" hidden="1">'на 01.12.2019'!$5:$8</definedName>
    <definedName name="Z_D20DFCFE_63F9_4265_B37B_4F36C46DF159_.wvu.Rows" localSheetId="0" hidden="1">'на 01.12.2019'!#REF!,'на 01.12.2019'!#REF!,'на 01.12.2019'!#REF!,'на 01.12.2019'!#REF!,'на 01.12.2019'!#REF!</definedName>
    <definedName name="Z_D2422493_0DF6_4923_AFF9_1CE532FC9E0E_.wvu.FilterData" localSheetId="0" hidden="1">'на 01.12.2019'!$A$7:$J$411</definedName>
    <definedName name="Z_D26EAC32_42CC_46AF_8D27_8094727B2B8E_.wvu.FilterData" localSheetId="0" hidden="1">'на 01.12.2019'!$A$7:$J$411</definedName>
    <definedName name="Z_D286DC47_88D4_4B88_8422_D4AFC7D084CA_.wvu.FilterData" localSheetId="0" hidden="1">'на 01.12.2019'!$A$7:$J$411</definedName>
    <definedName name="Z_D298563F_7459_410D_A6E1_6B1CDFA6DAA7_.wvu.FilterData" localSheetId="0" hidden="1">'на 01.12.2019'!$A$7:$J$411</definedName>
    <definedName name="Z_D2CDC970_AFE4_4856_AE2C_2B5F33E42B72_.wvu.FilterData" localSheetId="0" hidden="1">'на 01.12.2019'!$A$7:$J$411</definedName>
    <definedName name="Z_D2D627FD_8F1D_4B0C_A4A1_1A515A2831A8_.wvu.FilterData" localSheetId="0" hidden="1">'на 01.12.2019'!$A$7:$J$411</definedName>
    <definedName name="Z_D343F548_3DE6_4716_9B8B_0FF1DF1B1DE3_.wvu.FilterData" localSheetId="0" hidden="1">'на 01.12.2019'!$A$7:$H$158</definedName>
    <definedName name="Z_D3607008_88A4_4735_BF9B_0D60A732D98C_.wvu.FilterData" localSheetId="0" hidden="1">'на 01.12.2019'!$A$7:$J$411</definedName>
    <definedName name="Z_D37028C2_D478_4FDC_B9A5_A1B5FA072303_.wvu.FilterData" localSheetId="0" hidden="1">'на 01.12.2019'!$A$7:$J$411</definedName>
    <definedName name="Z_D3C3EFC2_493C_4B9B_BC16_8147B08F8F65_.wvu.FilterData" localSheetId="0" hidden="1">'на 01.12.2019'!$A$7:$H$158</definedName>
    <definedName name="Z_D3D848E7_EB88_4E73_985E_C45B9AE68145_.wvu.FilterData" localSheetId="0" hidden="1">'на 01.12.2019'!$A$7:$J$411</definedName>
    <definedName name="Z_D3E86F4B_12A8_47CC_AEBE_74534991E315_.wvu.FilterData" localSheetId="0" hidden="1">'на 01.12.2019'!$A$7:$J$411</definedName>
    <definedName name="Z_D3F31BC4_4CDA_431B_BA5F_ADE76A923760_.wvu.FilterData" localSheetId="0" hidden="1">'на 01.12.2019'!$A$7:$H$158</definedName>
    <definedName name="Z_D41FF341_5913_4A9E_9CE5_B058CA00C0C7_.wvu.FilterData" localSheetId="0" hidden="1">'на 01.12.2019'!$A$7:$J$411</definedName>
    <definedName name="Z_D45ABB34_16CC_462D_8459_2034D47F465D_.wvu.FilterData" localSheetId="0" hidden="1">'на 01.12.2019'!$A$7:$H$158</definedName>
    <definedName name="Z_D479007E_A9E8_4307_A3E8_18A2BB5C55F2_.wvu.FilterData" localSheetId="0" hidden="1">'на 01.12.2019'!$A$7:$J$411</definedName>
    <definedName name="Z_D489BEDD_3BCD_49DF_9648_48FD6162F1E7_.wvu.FilterData" localSheetId="0" hidden="1">'на 01.12.2019'!$A$7:$J$411</definedName>
    <definedName name="Z_D48CEF89_B01B_4E1D_92B4_235EA4A40F11_.wvu.FilterData" localSheetId="0" hidden="1">'на 01.12.2019'!$A$7:$J$411</definedName>
    <definedName name="Z_D4970A81_9F63_471F_9226_DA2E8C61A4F3_.wvu.FilterData" localSheetId="0" hidden="1">'на 01.12.2019'!$A$7:$J$411</definedName>
    <definedName name="Z_D4B24D18_8D1D_47A1_AE9B_21E3F9EF98EE_.wvu.FilterData" localSheetId="0" hidden="1">'на 01.12.2019'!$A$7:$J$411</definedName>
    <definedName name="Z_D4C26987_0F4D_4A17_91A3_C1C154DC81B2_.wvu.FilterData" localSheetId="0" hidden="1">'на 01.12.2019'!$A$7:$J$411</definedName>
    <definedName name="Z_D4D3E883_F6A4_4364_94CA_00BA6BEEBB0B_.wvu.FilterData" localSheetId="0" hidden="1">'на 01.12.2019'!$A$7:$J$411</definedName>
    <definedName name="Z_D4E20E73_FD07_4BE4_B8FA_FE6B214643C4_.wvu.FilterData" localSheetId="0" hidden="1">'на 01.12.2019'!$A$7:$J$411</definedName>
    <definedName name="Z_D5317C3A_3EDA_404B_818D_EAF558810951_.wvu.FilterData" localSheetId="0" hidden="1">'на 01.12.2019'!$A$7:$H$158</definedName>
    <definedName name="Z_D537FB3B_712D_486A_BA32_4F73BEB2AA19_.wvu.FilterData" localSheetId="0" hidden="1">'на 01.12.2019'!$A$7:$H$158</definedName>
    <definedName name="Z_D595C49D_97EF_4321_8A15_252EDBF162F5_.wvu.FilterData" localSheetId="0" hidden="1">'на 01.12.2019'!$A$7:$J$411</definedName>
    <definedName name="Z_D6730C21_0555_4F4D_B589_9DE5CFF9C442_.wvu.FilterData" localSheetId="0" hidden="1">'на 01.12.2019'!$A$7:$H$158</definedName>
    <definedName name="Z_D692A203_B3F4_405F_AE1A_37385B86A714_.wvu.FilterData" localSheetId="0" hidden="1">'на 01.12.2019'!$A$7:$J$411</definedName>
    <definedName name="Z_D6D7FE80_F340_4943_9CA8_381604446690_.wvu.FilterData" localSheetId="0" hidden="1">'на 01.12.2019'!$A$7:$J$411</definedName>
    <definedName name="Z_D7104B72_13BA_47A2_BD7D_6C7C814EB74F_.wvu.FilterData" localSheetId="0" hidden="1">'на 01.12.2019'!$A$7:$J$411</definedName>
    <definedName name="Z_D74587C8_09B2_428F_ACC0_4DEF87F264B1_.wvu.FilterData" localSheetId="0" hidden="1">'на 01.12.2019'!$A$7:$J$411</definedName>
    <definedName name="Z_D7BC8E82_4392_4806_9DAE_D94253790B9C_.wvu.Cols" localSheetId="0" hidden="1">'на 01.12.2019'!#REF!,'на 01.12.2019'!#REF!,'на 01.12.2019'!$K:$BN</definedName>
    <definedName name="Z_D7BC8E82_4392_4806_9DAE_D94253790B9C_.wvu.FilterData" localSheetId="0" hidden="1">'на 01.12.2019'!$A$7:$J$411</definedName>
    <definedName name="Z_D7BC8E82_4392_4806_9DAE_D94253790B9C_.wvu.PrintArea" localSheetId="0" hidden="1">'на 01.12.2019'!$A$1:$BN$190</definedName>
    <definedName name="Z_D7BC8E82_4392_4806_9DAE_D94253790B9C_.wvu.PrintTitles" localSheetId="0" hidden="1">'на 01.12.2019'!$5:$7</definedName>
    <definedName name="Z_D7DA24ED_ABB7_4D6E_ACD6_4B88F5184AF8_.wvu.FilterData" localSheetId="0" hidden="1">'на 01.12.2019'!$A$7:$J$411</definedName>
    <definedName name="Z_D8418465_ECB6_40A4_8538_9D6D02B4E5CE_.wvu.FilterData" localSheetId="0" hidden="1">'на 01.12.2019'!$A$7:$H$158</definedName>
    <definedName name="Z_D84FBB24_1F53_4A51_B9A3_672EE24CBBBB_.wvu.FilterData" localSheetId="0" hidden="1">'на 01.12.2019'!$A$7:$J$411</definedName>
    <definedName name="Z_D8836A46_4276_4875_86A1_BB0E2B53006C_.wvu.FilterData" localSheetId="0" hidden="1">'на 01.12.2019'!$A$7:$H$158</definedName>
    <definedName name="Z_D8EBE17E_7A1A_4392_901C_A4C8DD4BAF28_.wvu.FilterData" localSheetId="0" hidden="1">'на 01.12.2019'!$A$7:$H$158</definedName>
    <definedName name="Z_D917D9C8_DA24_43F6_B702_2D065DC4F3EA_.wvu.FilterData" localSheetId="0" hidden="1">'на 01.12.2019'!$A$7:$J$411</definedName>
    <definedName name="Z_D921BCFE_106A_48C3_8051_F877509D5A90_.wvu.FilterData" localSheetId="0" hidden="1">'на 01.12.2019'!$A$7:$J$411</definedName>
    <definedName name="Z_D930048B_C8C6_498D_B7FD_C4CFAF447C25_.wvu.FilterData" localSheetId="0" hidden="1">'на 01.12.2019'!$A$7:$J$411</definedName>
    <definedName name="Z_D93C7415_B321_4E66_84AD_0490D011FDE7_.wvu.FilterData" localSheetId="0" hidden="1">'на 01.12.2019'!$A$7:$J$411</definedName>
    <definedName name="Z_D952F92C_16FA_49C0_ACE1_EEFE2012130A_.wvu.FilterData" localSheetId="0" hidden="1">'на 01.12.2019'!$A$7:$J$411</definedName>
    <definedName name="Z_D954D534_B88D_4A21_85D6_C0757B597D1E_.wvu.FilterData" localSheetId="0" hidden="1">'на 01.12.2019'!$A$7:$J$411</definedName>
    <definedName name="Z_D95852A1_B0FC_4AC5_B62B_5CCBE05B0D15_.wvu.FilterData" localSheetId="0" hidden="1">'на 01.12.2019'!$A$7:$J$411</definedName>
    <definedName name="Z_D959BDE9_080D_4FE3_8F84_52318978F935_.wvu.FilterData" localSheetId="0" hidden="1">'на 01.12.2019'!$A$7:$J$411</definedName>
    <definedName name="Z_D97BC9A1_860C_45CB_8FAD_B69CEE39193C_.wvu.FilterData" localSheetId="0" hidden="1">'на 01.12.2019'!$A$7:$H$158</definedName>
    <definedName name="Z_D97CD673_38FB_48B6_8FB8_0FF7F5746325_.wvu.FilterData" localSheetId="0" hidden="1">'на 01.12.2019'!$A$7:$J$411</definedName>
    <definedName name="Z_D981844C_3450_4227_997A_DB8016618FC0_.wvu.FilterData" localSheetId="0" hidden="1">'на 01.12.2019'!$A$7:$J$411</definedName>
    <definedName name="Z_D9AF22AD_2CFF_429C_97B7_A1AC24238F0C_.wvu.FilterData" localSheetId="0" hidden="1">'на 01.12.2019'!$A$7:$J$411</definedName>
    <definedName name="Z_D9CDE186_872E_4C54_B635_3E59E4427F7B_.wvu.FilterData" localSheetId="0" hidden="1">'на 01.12.2019'!$A$7:$J$411</definedName>
    <definedName name="Z_D9E7CF58_1888_4559_99D1_C71D21E76828_.wvu.FilterData" localSheetId="0" hidden="1">'на 01.12.2019'!$A$7:$J$411</definedName>
    <definedName name="Z_DA244080_1388_426A_A939_BCE866427DCE_.wvu.FilterData" localSheetId="0" hidden="1">'на 01.12.2019'!$A$7:$J$411</definedName>
    <definedName name="Z_DA3033F1_502F_4BCA_B468_CBA3E20E7254_.wvu.FilterData" localSheetId="0" hidden="1">'на 01.12.2019'!$A$7:$J$411</definedName>
    <definedName name="Z_DA5DFA2D_C1AA_42F5_8828_D1905F1C9BD0_.wvu.FilterData" localSheetId="0" hidden="1">'на 01.12.2019'!$A$7:$J$411</definedName>
    <definedName name="Z_DAB9487C_F291_4A20_8CE8_A04CF6419B39_.wvu.FilterData" localSheetId="0" hidden="1">'на 01.12.2019'!$A$7:$J$411</definedName>
    <definedName name="Z_DAC9AAEB_9A63_4C22_9074_CCD144369BE1_.wvu.FilterData" localSheetId="0" hidden="1">'на 01.12.2019'!$A$7:$J$411</definedName>
    <definedName name="Z_DB55315D_56C8_4F2C_9317_AA25AA5EAC9E_.wvu.FilterData" localSheetId="0" hidden="1">'на 01.12.2019'!$A$7:$J$411</definedName>
    <definedName name="Z_DBB88EE7_5C30_443C_A427_07BA2C7C58DA_.wvu.FilterData" localSheetId="0" hidden="1">'на 01.12.2019'!$A$7:$J$411</definedName>
    <definedName name="Z_DBF40914_927D_466F_8B6B_F333D1AFC9B0_.wvu.FilterData" localSheetId="0" hidden="1">'на 01.12.2019'!$A$7:$J$411</definedName>
    <definedName name="Z_DC263B7F_7E05_4E66_AE9F_05D6DDE635B1_.wvu.FilterData" localSheetId="0" hidden="1">'на 01.12.2019'!$A$7:$H$158</definedName>
    <definedName name="Z_DC796824_ECED_4590_A3E8_8D5A3534C637_.wvu.FilterData" localSheetId="0" hidden="1">'на 01.12.2019'!$A$7:$H$158</definedName>
    <definedName name="Z_DCC1B134_1BA2_418E_B1D0_0938D8743370_.wvu.FilterData" localSheetId="0" hidden="1">'на 01.12.2019'!$A$7:$H$158</definedName>
    <definedName name="Z_DCC98630_5CE8_4EB8_B53F_29063CBFDB7B_.wvu.FilterData" localSheetId="0" hidden="1">'на 01.12.2019'!$A$7:$J$411</definedName>
    <definedName name="Z_DCD43F69_17CB_4C08_94B1_4237BF1E81A1_.wvu.FilterData" localSheetId="0" hidden="1">'на 01.12.2019'!$A$7:$J$411</definedName>
    <definedName name="Z_DCF0AAEF_DCCD_45D0_96BB_43A3455DEADB_.wvu.FilterData" localSheetId="0" hidden="1">'на 01.12.2019'!$A$7:$J$411</definedName>
    <definedName name="Z_DD479BCC_48E3_497E_81BC_9A58CD7AC8EF_.wvu.FilterData" localSheetId="0" hidden="1">'на 01.12.2019'!$A$7:$J$411</definedName>
    <definedName name="Z_DDA68DE5_EF86_4A52_97CD_589088C5FE7A_.wvu.FilterData" localSheetId="0" hidden="1">'на 01.12.2019'!$A$7:$H$158</definedName>
    <definedName name="Z_DE210091_3D77_4964_B6B2_443A728CBE9E_.wvu.FilterData" localSheetId="0" hidden="1">'на 01.12.2019'!$A$7:$J$411</definedName>
    <definedName name="Z_DE2C3999_6F3E_4D24_86CF_8803BF5FAA48_.wvu.FilterData" localSheetId="0" hidden="1">'на 01.12.2019'!$A$7:$J$60</definedName>
    <definedName name="Z_DEA6EDB2_F27D_4C8F_B061_FD80BEC5543F_.wvu.FilterData" localSheetId="0" hidden="1">'на 01.12.2019'!$A$7:$H$158</definedName>
    <definedName name="Z_DEC0916C_F395_445D_ABBE_41FCE4F7A20B_.wvu.FilterData" localSheetId="0" hidden="1">'на 01.12.2019'!$A$7:$J$411</definedName>
    <definedName name="Z_DECE3245_1BE4_4A3F_B644_E8DE80612C1E_.wvu.FilterData" localSheetId="0" hidden="1">'на 01.12.2019'!$A$7:$J$411</definedName>
    <definedName name="Z_DF05D3F1_839D_4ABD_B109_8DDDEA6E4554_.wvu.FilterData" localSheetId="0" hidden="1">'на 01.12.2019'!$A$7:$J$411</definedName>
    <definedName name="Z_DF6B7D46_D8DB_447A_83A4_53EE18358CF2_.wvu.FilterData" localSheetId="0" hidden="1">'на 01.12.2019'!$A$7:$J$411</definedName>
    <definedName name="Z_DFB08918_D5A4_4224_AEA5_63620C0D53DD_.wvu.FilterData" localSheetId="0" hidden="1">'на 01.12.2019'!$A$7:$J$411</definedName>
    <definedName name="Z_DFFC57A9_AC13_44A1_9304_B04C6A69A49C_.wvu.FilterData" localSheetId="0" hidden="1">'на 01.12.2019'!$A$7:$J$411</definedName>
    <definedName name="Z_E0178566_B0D6_4A04_941F_723DE4642B4A_.wvu.FilterData" localSheetId="0" hidden="1">'на 01.12.2019'!$A$7:$J$411</definedName>
    <definedName name="Z_E0415026_A3A4_4408_93D6_8180A1256A98_.wvu.FilterData" localSheetId="0" hidden="1">'на 01.12.2019'!$A$7:$J$411</definedName>
    <definedName name="Z_E06FEE19_D4C1_4288_ADA7_5CB65BBBB4B6_.wvu.FilterData" localSheetId="0" hidden="1">'на 01.12.2019'!$A$7:$J$411</definedName>
    <definedName name="Z_E08AFE05_9FC9_4440_8CA6_890648C8FE48_.wvu.FilterData" localSheetId="0" hidden="1">'на 01.12.2019'!$A$7:$J$411</definedName>
    <definedName name="Z_E0B34E03_0754_4713_9A98_5ACEE69C9E71_.wvu.FilterData" localSheetId="0" hidden="1">'на 01.12.2019'!$A$7:$H$158</definedName>
    <definedName name="Z_E1E7843B_3EC3_4FFF_9B1C_53E7DE6A4004_.wvu.FilterData" localSheetId="0" hidden="1">'на 01.12.2019'!$A$7:$H$158</definedName>
    <definedName name="Z_E25FE844_1AD8_4E16_B2DB_9033A702F13A_.wvu.FilterData" localSheetId="0" hidden="1">'на 01.12.2019'!$A$7:$H$158</definedName>
    <definedName name="Z_E2861A4E_263A_4BE6_9223_2DA352B0AD2D_.wvu.FilterData" localSheetId="0" hidden="1">'на 01.12.2019'!$A$7:$H$158</definedName>
    <definedName name="Z_E2FB76DF_1C94_4620_8087_FEE12FDAA3D2_.wvu.FilterData" localSheetId="0" hidden="1">'на 01.12.2019'!$A$7:$H$158</definedName>
    <definedName name="Z_E32A8700_E851_4315_A889_932E30063272_.wvu.FilterData" localSheetId="0" hidden="1">'на 01.12.2019'!$A$7:$J$411</definedName>
    <definedName name="Z_E3C6ECC1_0F12_435D_9B36_B23F6133337F_.wvu.FilterData" localSheetId="0" hidden="1">'на 01.12.2019'!$A$7:$H$158</definedName>
    <definedName name="Z_E41459EA_F056_44F0_B971_CA485B38C4A7_.wvu.FilterData" localSheetId="0" hidden="1">'на 01.12.2019'!$A$7:$J$411</definedName>
    <definedName name="Z_E437F2F2_3B79_49F0_9901_D31498A163D7_.wvu.FilterData" localSheetId="0" hidden="1">'на 01.12.2019'!$A$7:$J$411</definedName>
    <definedName name="Z_E531BAEE_E556_4AEF_B35B_C675BD99939C_.wvu.FilterData" localSheetId="0" hidden="1">'на 01.12.2019'!$A$7:$J$411</definedName>
    <definedName name="Z_E563A17B_3B3B_4B28_89D6_A5FC82DB33C2_.wvu.FilterData" localSheetId="0" hidden="1">'на 01.12.2019'!$A$7:$J$411</definedName>
    <definedName name="Z_E5DA1B9B_62F2_4CE6_9A2F_0A446D4275B1_.wvu.FilterData" localSheetId="0" hidden="1">'на 01.12.2019'!$A$7:$J$411</definedName>
    <definedName name="Z_E5EC7523_F88D_4AD4_9A8D_84C16AB7BFC1_.wvu.FilterData" localSheetId="0" hidden="1">'на 01.12.2019'!$A$7:$J$411</definedName>
    <definedName name="Z_E62E0FFE_7555_4927_BA87_96C72751599B_.wvu.FilterData" localSheetId="0" hidden="1">'на 01.12.2019'!$A$7:$J$411</definedName>
    <definedName name="Z_E6B0F607_AC37_4539_B427_EA5DBDA71490_.wvu.FilterData" localSheetId="0" hidden="1">'на 01.12.2019'!$A$7:$J$411</definedName>
    <definedName name="Z_E6BEB68E_1813_43FA_83CB_AD563380E01C_.wvu.FilterData" localSheetId="0" hidden="1">'на 01.12.2019'!$A$7:$J$411</definedName>
    <definedName name="Z_E6F2229B_648C_45EB_AFDD_48E1933E9057_.wvu.FilterData" localSheetId="0" hidden="1">'на 01.12.2019'!$A$7:$J$411</definedName>
    <definedName name="Z_E79ABD49_719F_4887_A43D_3DE66BF8AD95_.wvu.FilterData" localSheetId="0" hidden="1">'на 01.12.2019'!$A$7:$J$411</definedName>
    <definedName name="Z_E7E34260_E3FF_494E_BB4E_1D372EA1276B_.wvu.FilterData" localSheetId="0" hidden="1">'на 01.12.2019'!$A$7:$J$411</definedName>
    <definedName name="Z_E818C85D_F563_4BCC_9747_0856B0207D9A_.wvu.FilterData" localSheetId="0" hidden="1">'на 01.12.2019'!$A$7:$J$411</definedName>
    <definedName name="Z_E85A9955_A3DD_46D7_A4A3_9B67A0E2B00C_.wvu.FilterData" localSheetId="0" hidden="1">'на 01.12.2019'!$A$7:$J$411</definedName>
    <definedName name="Z_E85CF805_B7EC_4B8E_BF6B_2D35F453C813_.wvu.FilterData" localSheetId="0" hidden="1">'на 01.12.2019'!$A$7:$J$411</definedName>
    <definedName name="Z_E8619C4F_9D0C_40CF_8636_CF30BDB53D78_.wvu.FilterData" localSheetId="0" hidden="1">'на 01.12.2019'!$A$7:$J$411</definedName>
    <definedName name="Z_E86B59AB_8419_4B63_BADC_4C4DB9795CAA_.wvu.FilterData" localSheetId="0" hidden="1">'на 01.12.2019'!$A$7:$J$411</definedName>
    <definedName name="Z_E88E1D11_18C0_4724_9D4F_2C85DDF57564_.wvu.FilterData" localSheetId="0" hidden="1">'на 01.12.2019'!$A$7:$H$158</definedName>
    <definedName name="Z_E8E447B7_386A_4449_A267_EA8A8ED2E9DF_.wvu.FilterData" localSheetId="0" hidden="1">'на 01.12.2019'!$A$7:$J$411</definedName>
    <definedName name="Z_E952215A_EF2B_4724_A091_1F77A330F7A6_.wvu.FilterData" localSheetId="0" hidden="1">'на 01.12.2019'!$A$7:$J$411</definedName>
    <definedName name="Z_E9A4F66F_BB40_4C19_8750_6E61AF1D74A1_.wvu.FilterData" localSheetId="0" hidden="1">'на 01.12.2019'!$A$7:$J$411</definedName>
    <definedName name="Z_EA16B1A6_A575_4BB9_B51E_98E088646246_.wvu.FilterData" localSheetId="0" hidden="1">'на 01.12.2019'!$A$7:$J$411</definedName>
    <definedName name="Z_EA234825_5817_4C50_AC45_83D70F061045_.wvu.FilterData" localSheetId="0" hidden="1">'на 01.12.2019'!$A$7:$J$411</definedName>
    <definedName name="Z_EA26BD39_D295_43F0_9554_645E38E73803_.wvu.FilterData" localSheetId="0" hidden="1">'на 01.12.2019'!$A$7:$J$411</definedName>
    <definedName name="Z_EA769D6D_3269_481D_9974_BC10C6C55FF6_.wvu.FilterData" localSheetId="0" hidden="1">'на 01.12.2019'!$A$7:$H$158</definedName>
    <definedName name="Z_EA7BB06C_40E6_4375_9BE4_353C118D0D8A_.wvu.FilterData" localSheetId="0" hidden="1">'на 01.12.2019'!$A$7:$J$411</definedName>
    <definedName name="Z_EAEC0497_D454_492F_A78A_948CBC8B7349_.wvu.FilterData" localSheetId="0" hidden="1">'на 01.12.2019'!$A$7:$J$411</definedName>
    <definedName name="Z_EB2D8BE6_72BC_4D23_BEC7_DBF109493B0C_.wvu.FilterData" localSheetId="0" hidden="1">'на 01.12.2019'!$A$7:$J$411</definedName>
    <definedName name="Z_EBCDBD63_50FE_4D52_B280_2A723FA77236_.wvu.FilterData" localSheetId="0" hidden="1">'на 01.12.2019'!$A$7:$H$158</definedName>
    <definedName name="Z_EBE6EB5A_28BA_42FD_8E13_84A84E5CEFFA_.wvu.FilterData" localSheetId="0" hidden="1">'на 01.12.2019'!$A$7:$J$411</definedName>
    <definedName name="Z_EC6B58CC_C695_4EAF_B026_DA7CE6279D7A_.wvu.FilterData" localSheetId="0" hidden="1">'на 01.12.2019'!$A$7:$J$411</definedName>
    <definedName name="Z_EC741CE0_C720_481D_9CFE_596247B0CF36_.wvu.FilterData" localSheetId="0" hidden="1">'на 01.12.2019'!$A$7:$J$411</definedName>
    <definedName name="Z_EC7DFC56_670B_4634_9C36_1A0E9779A8AB_.wvu.FilterData" localSheetId="0" hidden="1">'на 01.12.2019'!$A$7:$J$411</definedName>
    <definedName name="Z_EC7EDFF4_8717_443E_A482_A625A9C4247F_.wvu.FilterData" localSheetId="0" hidden="1">'на 01.12.2019'!$A$7:$J$411</definedName>
    <definedName name="Z_ECDB9DF1_6EBE_4872_A4EA_C132DB4F17D1_.wvu.FilterData" localSheetId="0" hidden="1">'на 01.12.2019'!$A$7:$J$411</definedName>
    <definedName name="Z_ED3CA1AD_27FA_49EB_91E7_60AB4F0D9C59_.wvu.FilterData" localSheetId="0" hidden="1">'на 01.12.2019'!$A$7:$J$411</definedName>
    <definedName name="Z_ED5F05CF_0821_469C_A3FE_35B2692E3A2E_.wvu.FilterData" localSheetId="0" hidden="1">'на 01.12.2019'!$A$7:$J$411</definedName>
    <definedName name="Z_ED74FBD3_DF35_4798_8C2A_7ADA46D140AA_.wvu.FilterData" localSheetId="0" hidden="1">'на 01.12.2019'!$A$7:$H$158</definedName>
    <definedName name="Z_EF1610FE_843B_4864_9DAD_05F697DD47DC_.wvu.FilterData" localSheetId="0" hidden="1">'на 01.12.2019'!$A$7:$J$411</definedName>
    <definedName name="Z_EFFADE78_6F23_4B5D_AE74_3E82BA29B398_.wvu.FilterData" localSheetId="0" hidden="1">'на 01.12.2019'!$A$7:$H$158</definedName>
    <definedName name="Z_F05EFB87_3BE7_41AF_8465_1EA73F5E8818_.wvu.FilterData" localSheetId="0" hidden="1">'на 01.12.2019'!$A$7:$J$411</definedName>
    <definedName name="Z_F0EB967D_F079_4FD4_AD5F_5BA84E405B49_.wvu.FilterData" localSheetId="0" hidden="1">'на 01.12.2019'!$A$7:$J$411</definedName>
    <definedName name="Z_F140A98E_30AA_4FD0_8B93_08F8951EDE5E_.wvu.FilterData" localSheetId="0" hidden="1">'на 01.12.2019'!$A$7:$H$158</definedName>
    <definedName name="Z_F1D58EA3_233E_4B2C_907F_20FB7B32BCEB_.wvu.FilterData" localSheetId="0" hidden="1">'на 01.12.2019'!$A$7:$J$411</definedName>
    <definedName name="Z_F2110B0B_AAE7_42F0_B553_C360E9249AD4_.wvu.Cols" localSheetId="0" hidden="1">'на 01.12.2019'!#REF!,'на 01.12.2019'!#REF!,'на 01.12.2019'!$K:$BN</definedName>
    <definedName name="Z_F2110B0B_AAE7_42F0_B553_C360E9249AD4_.wvu.FilterData" localSheetId="0" hidden="1">'на 01.12.2019'!$A$7:$J$411</definedName>
    <definedName name="Z_F2110B0B_AAE7_42F0_B553_C360E9249AD4_.wvu.PrintArea" localSheetId="0" hidden="1">'на 01.12.2019'!$A$1:$BN$190</definedName>
    <definedName name="Z_F2110B0B_AAE7_42F0_B553_C360E9249AD4_.wvu.PrintTitles" localSheetId="0" hidden="1">'на 01.12.2019'!$5:$7</definedName>
    <definedName name="Z_F24FF7CE_BEE9_4D69_9CC9_1D573409219A_.wvu.FilterData" localSheetId="0" hidden="1">'на 01.12.2019'!$A$7:$J$411</definedName>
    <definedName name="Z_F2B210B3_A608_46A5_94E1_E525F8F6A2C4_.wvu.FilterData" localSheetId="0" hidden="1">'на 01.12.2019'!$A$7:$J$411</definedName>
    <definedName name="Z_F30FADD4_07E9_4B4F_B53A_86E542EF0570_.wvu.FilterData" localSheetId="0" hidden="1">'на 01.12.2019'!$A$7:$J$411</definedName>
    <definedName name="Z_F31E06D7_BB46_4306_AC80_7D867336978C_.wvu.FilterData" localSheetId="0" hidden="1">'на 01.12.2019'!$A$7:$J$411</definedName>
    <definedName name="Z_F338BCFF_FE37_4512_82DE_8C10862CD583_.wvu.FilterData" localSheetId="0" hidden="1">'на 01.12.2019'!$A$7:$J$411</definedName>
    <definedName name="Z_F34EC6B1_390D_4B75_852C_F8775ACC3B29_.wvu.FilterData" localSheetId="0" hidden="1">'на 01.12.2019'!$A$7:$J$411</definedName>
    <definedName name="Z_F3E148B1_ED1B_4330_84E7_EFC4722C807A_.wvu.FilterData" localSheetId="0" hidden="1">'на 01.12.2019'!$A$7:$J$411</definedName>
    <definedName name="Z_F3EB4276_07ED_4C3D_8305_EFD9881E26ED_.wvu.FilterData" localSheetId="0" hidden="1">'на 01.12.2019'!$A$7:$J$411</definedName>
    <definedName name="Z_F3F1BB49_52AF_48BB_95BC_060170851629_.wvu.FilterData" localSheetId="0" hidden="1">'на 01.12.2019'!$A$7:$J$411</definedName>
    <definedName name="Z_F413BB5D_EA53_42FB_84EF_A630DFA6E3CE_.wvu.FilterData" localSheetId="0" hidden="1">'на 01.12.2019'!$A$7:$J$411</definedName>
    <definedName name="Z_F424C8EB_1FD1_4B7C_BB16_C87F07FB1A66_.wvu.FilterData" localSheetId="0" hidden="1">'на 01.12.2019'!$A$7:$J$411</definedName>
    <definedName name="Z_F48552A9_1F3B_415E_B25A_3A35D2E6EB46_.wvu.FilterData" localSheetId="0" hidden="1">'на 01.12.2019'!$A$7:$J$411</definedName>
    <definedName name="Z_F4D51502_0CCD_4E1C_8387_D94D30666E39_.wvu.FilterData" localSheetId="0" hidden="1">'на 01.12.2019'!$A$7:$J$411</definedName>
    <definedName name="Z_F52002B9_A233_461F_9C02_2195A969869E_.wvu.FilterData" localSheetId="0" hidden="1">'на 01.12.2019'!$A$7:$J$411</definedName>
    <definedName name="Z_F5904F57_BE1E_4C1A_B9F2_3334C6090028_.wvu.FilterData" localSheetId="0" hidden="1">'на 01.12.2019'!$A$7:$J$411</definedName>
    <definedName name="Z_F5A92536_7ADF_4574_9094_4E9E2907828D_.wvu.FilterData" localSheetId="0" hidden="1">'на 01.12.2019'!$A$7:$J$411</definedName>
    <definedName name="Z_F5F50589_1DF0_4A91_A5AE_A081904AF6B0_.wvu.FilterData" localSheetId="0" hidden="1">'на 01.12.2019'!$A$7:$J$411</definedName>
    <definedName name="Z_F66AFAC6_2D91_47B3_B144_43AE4E90F02F_.wvu.FilterData" localSheetId="0" hidden="1">'на 01.12.2019'!$A$7:$J$411</definedName>
    <definedName name="Z_F675BEC0_5D51_42CD_8359_31DF2F226166_.wvu.FilterData" localSheetId="0" hidden="1">'на 01.12.2019'!$A$7:$J$411</definedName>
    <definedName name="Z_F6F4D1CA_4991_462D_A51D_FD0D91822706_.wvu.FilterData" localSheetId="0" hidden="1">'на 01.12.2019'!$A$7:$J$411</definedName>
    <definedName name="Z_F7FC106B_79FE_40D3_AA43_206A7284AC4B_.wvu.FilterData" localSheetId="0" hidden="1">'на 01.12.2019'!$A$7:$J$411</definedName>
    <definedName name="Z_F800C951_7E3C_42D6_B362_3CDF78E7F025_.wvu.FilterData" localSheetId="0" hidden="1">'на 01.12.2019'!$A$7:$J$411</definedName>
    <definedName name="Z_F8CD48ED_A67F_492E_A417_09D352E93E12_.wvu.FilterData" localSheetId="0" hidden="1">'на 01.12.2019'!$A$7:$H$158</definedName>
    <definedName name="Z_F8E4304E_2CC4_4F73_A08A_BA6FE8EB77EF_.wvu.FilterData" localSheetId="0" hidden="1">'на 01.12.2019'!$A$7:$J$411</definedName>
    <definedName name="Z_F9AF50D2_05C8_4D13_9F15_43FAA7F1CB7A_.wvu.FilterData" localSheetId="0" hidden="1">'на 01.12.2019'!$A$7:$J$411</definedName>
    <definedName name="Z_F9F96D65_7E5D_4EDB_B47B_CD800EE8793F_.wvu.FilterData" localSheetId="0" hidden="1">'на 01.12.2019'!$A$7:$H$158</definedName>
    <definedName name="Z_FA263ADC_F7F9_4F21_8D0A_B162CFE58321_.wvu.FilterData" localSheetId="0" hidden="1">'на 01.12.2019'!$A$7:$J$411</definedName>
    <definedName name="Z_FA270880_5E39_4EAA_BE02_BDB906770A67_.wvu.FilterData" localSheetId="0" hidden="1">'на 01.12.2019'!$A$7:$J$411</definedName>
    <definedName name="Z_FA47CA05_CCF1_4EDC_AAF6_26967695B1D8_.wvu.FilterData" localSheetId="0" hidden="1">'на 01.12.2019'!$A$7:$J$411</definedName>
    <definedName name="Z_FA687933_7694_4C0F_8982_34C11239740C_.wvu.FilterData" localSheetId="0" hidden="1">'на 01.12.2019'!$A$7:$J$411</definedName>
    <definedName name="Z_FA9FECB8_BA16_47CC_97A5_FF0276B7BA2A_.wvu.FilterData" localSheetId="0" hidden="1">'на 01.12.2019'!$A$7:$J$411</definedName>
    <definedName name="Z_FADBBBF4_A5FD_47EA_87AF_F3DC2DF00CA8_.wvu.FilterData" localSheetId="0" hidden="1">'на 01.12.2019'!$A$7:$J$411</definedName>
    <definedName name="Z_FAEA1540_FB92_4A7F_8E18_381E2C6FAF74_.wvu.FilterData" localSheetId="0" hidden="1">'на 01.12.2019'!$A$7:$H$158</definedName>
    <definedName name="Z_FB2B2898_07E8_4F64_9660_A5CFE0C3B2A1_.wvu.FilterData" localSheetId="0" hidden="1">'на 01.12.2019'!$A$7:$J$411</definedName>
    <definedName name="Z_FB35B37B_2F7F_4D23_B40F_380D683C704C_.wvu.FilterData" localSheetId="0" hidden="1">'на 01.12.2019'!$A$7:$J$411</definedName>
    <definedName name="Z_FBEEEF36_B47B_4551_8D8A_904E9E1222D4_.wvu.FilterData" localSheetId="0" hidden="1">'на 01.12.2019'!$A$7:$H$158</definedName>
    <definedName name="Z_FBFEC7B7_C5D0_44F3_87E7_66C52A67E842_.wvu.FilterData" localSheetId="0" hidden="1">'на 01.12.2019'!$A$7:$J$411</definedName>
    <definedName name="Z_FC5D3D29_E6B6_4724_B01C_EFC5C58D36F7_.wvu.FilterData" localSheetId="0" hidden="1">'на 01.12.2019'!$A$7:$J$411</definedName>
    <definedName name="Z_FC921717_EFFF_4C5F_AE15_5DB48A6B2DDC_.wvu.FilterData" localSheetId="0" hidden="1">'на 01.12.2019'!$A$7:$J$411</definedName>
    <definedName name="Z_FCC3AE73_E537_4FEF_8316_D2033D529D47_.wvu.FilterData" localSheetId="0" hidden="1">'на 01.12.2019'!$A$7:$J$411</definedName>
    <definedName name="Z_FCFEE462_86B3_4D22_A291_C53135F468F2_.wvu.FilterData" localSheetId="0" hidden="1">'на 01.12.2019'!$A$7:$J$411</definedName>
    <definedName name="Z_FD01F790_1BBF_4238_916B_FA56833C331E_.wvu.FilterData" localSheetId="0" hidden="1">'на 01.12.2019'!$A$7:$J$411</definedName>
    <definedName name="Z_FD0E1B66_1ED2_4768_AEAA_4813773FCD1B_.wvu.FilterData" localSheetId="0" hidden="1">'на 01.12.2019'!$A$7:$H$158</definedName>
    <definedName name="Z_FD3BE8C9_37F8_4B3C_B2C7_E77CF8E04BFB_.wvu.FilterData" localSheetId="0" hidden="1">'на 01.12.2019'!$A$7:$J$411</definedName>
    <definedName name="Z_FD5CEF9A_4499_4018_A32D_B5C5AF11D935_.wvu.FilterData" localSheetId="0" hidden="1">'на 01.12.2019'!$A$7:$J$411</definedName>
    <definedName name="Z_FD5EDEE5_A3CE_4C43_835A_373611C65308_.wvu.FilterData" localSheetId="0" hidden="1">'на 01.12.2019'!$A$7:$J$411</definedName>
    <definedName name="Z_FD66CF31_1A62_4649_ABF8_67009C9EEFA8_.wvu.FilterData" localSheetId="0" hidden="1">'на 01.12.2019'!$A$7:$J$411</definedName>
    <definedName name="Z_FDDB310B_7AE0_49CB_BE16_F49E6EF78E5F_.wvu.FilterData" localSheetId="0" hidden="1">'на 01.12.2019'!$A$7:$J$411</definedName>
    <definedName name="Z_FDE37E7A_0D62_48F6_B80B_D6356ECC791B_.wvu.FilterData" localSheetId="0" hidden="1">'на 01.12.2019'!$A$7:$J$411</definedName>
    <definedName name="Z_FE9D531A_F987_4486_AC6F_37568587E0CC_.wvu.FilterData" localSheetId="0" hidden="1">'на 01.12.2019'!$A$7:$J$411</definedName>
    <definedName name="Z_FEE18FC2_E5D2_4C59_B7D0_FDF82F2008D4_.wvu.FilterData" localSheetId="0" hidden="1">'на 01.12.2019'!$A$7:$J$411</definedName>
    <definedName name="Z_FEF0FD9C_0AF1_4157_A391_071CD507BEBA_.wvu.FilterData" localSheetId="0" hidden="1">'на 01.12.2019'!$A$7:$J$411</definedName>
    <definedName name="Z_FEFFCD5F_F237_4316_B50A_6C71D0FF3363_.wvu.FilterData" localSheetId="0" hidden="1">'на 01.12.2019'!$A$7:$J$411</definedName>
    <definedName name="Z_FF7CC20D_CA9E_46D2_A113_9EB09E8A7DF6_.wvu.FilterData" localSheetId="0" hidden="1">'на 01.12.2019'!$A$7:$H$158</definedName>
    <definedName name="Z_FF7F531F_28CE_4C28_BA81_DE242DB82E03_.wvu.FilterData" localSheetId="0" hidden="1">'на 01.12.2019'!$A$7:$J$411</definedName>
    <definedName name="Z_FF9EFDBE_F5FD_432E_96BA_C22D4E9B91D4_.wvu.FilterData" localSheetId="0" hidden="1">'на 01.12.2019'!$A$7:$J$411</definedName>
    <definedName name="Z_FFBF84C0_8EC1_41E5_A130_1EB26E22D86E_.wvu.FilterData" localSheetId="0" hidden="1">'на 01.12.2019'!$A$7:$J$411</definedName>
    <definedName name="_xlnm.Print_Titles" localSheetId="0">'на 01.12.2019'!$5:$8</definedName>
    <definedName name="_xlnm.Print_Area" localSheetId="0">'на 01.12.2019'!$A$1:$J$210</definedName>
  </definedNames>
  <calcPr calcId="144525" fullPrecision="0"/>
  <customWorkbookViews>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522"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Маганёва Екатерина Николаевна - Личное представление" guid="{CA384592-0CFD-4322-A4EB-34EC04693944}" mergeInterval="0" personalView="1" maximized="1" xWindow="-8" yWindow="-8" windowWidth="1296" windowHeight="1000" tabRatio="522" activeSheetId="1"/>
    <customWorkbookView name="Астахова Анна Владимировна - Личное представление" guid="{13BE7114-35DF-4699-8779-61985C68F6C3}" mergeInterval="0" personalView="1" maximized="1" xWindow="-8" yWindow="-8" windowWidth="1296" windowHeight="1000" tabRatio="440" activeSheetId="1" showComments="commIndAndComment"/>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Вершинина Мария Игоревна - Личное представление" guid="{A0A3CD9B-2436-40D7-91DB-589A95FBBF00}" mergeInterval="0" personalView="1" maximized="1" windowWidth="1276" windowHeight="799" tabRatio="522"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Рогожина Ольга Сергеевна - Личное представление" guid="{BEA0FDBA-BB07-4C19-8BBD-5E57EE395C09}" mergeInterval="0" personalView="1" maximized="1" windowWidth="1276" windowHeight="743"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s>
  <fileRecoveryPr autoRecover="0"/>
</workbook>
</file>

<file path=xl/calcChain.xml><?xml version="1.0" encoding="utf-8"?>
<calcChain xmlns="http://schemas.openxmlformats.org/spreadsheetml/2006/main">
  <c r="I202" i="1" l="1"/>
  <c r="I32" i="1"/>
  <c r="H44" i="1"/>
  <c r="F44" i="1"/>
  <c r="E46" i="1"/>
  <c r="H38" i="1" l="1"/>
  <c r="H39" i="1"/>
  <c r="E40" i="1"/>
  <c r="I51" i="1"/>
  <c r="I25" i="1"/>
  <c r="I24" i="1" l="1"/>
  <c r="I183" i="1" l="1"/>
  <c r="I182" i="1"/>
  <c r="I162" i="1"/>
  <c r="I163" i="1"/>
  <c r="I161" i="1"/>
  <c r="G84" i="1"/>
  <c r="E84" i="1"/>
  <c r="G83" i="1"/>
  <c r="E83" i="1"/>
  <c r="G176" i="1" l="1"/>
  <c r="I26" i="1" l="1"/>
  <c r="G148" i="1"/>
  <c r="E148" i="1"/>
  <c r="D148" i="1"/>
  <c r="D84" i="1"/>
  <c r="C84" i="1"/>
  <c r="D83" i="1"/>
  <c r="C83" i="1"/>
  <c r="I17" i="1"/>
  <c r="I176" i="1" l="1"/>
  <c r="I201" i="1" l="1"/>
  <c r="G114" i="1" l="1"/>
  <c r="G113" i="1"/>
  <c r="E114" i="1"/>
  <c r="E113" i="1"/>
  <c r="D113" i="1"/>
  <c r="I29" i="1" l="1"/>
  <c r="I114" i="1"/>
  <c r="I113" i="1"/>
  <c r="I83" i="1"/>
  <c r="I123" i="1" l="1"/>
  <c r="E161" i="1"/>
  <c r="I175" i="1" l="1"/>
  <c r="E26" i="1" l="1"/>
  <c r="D159" i="1" l="1"/>
  <c r="C32" i="1" l="1"/>
  <c r="I76" i="1" l="1"/>
  <c r="I105" i="1"/>
  <c r="D181" i="1" l="1"/>
  <c r="C181" i="1"/>
  <c r="E77" i="1" l="1"/>
  <c r="G77" i="1"/>
  <c r="D105" i="1"/>
  <c r="E105" i="1"/>
  <c r="F105" i="1"/>
  <c r="G105" i="1"/>
  <c r="H105" i="1"/>
  <c r="C105" i="1"/>
  <c r="G78" i="1"/>
  <c r="E78" i="1"/>
  <c r="I84" i="1"/>
  <c r="C78" i="1"/>
  <c r="C101" i="1"/>
  <c r="I78" i="1" l="1"/>
  <c r="I81" i="1"/>
  <c r="C77" i="1"/>
  <c r="C75" i="1" s="1"/>
  <c r="D78" i="1"/>
  <c r="E165" i="1"/>
  <c r="I101" i="1" l="1"/>
  <c r="H99" i="1"/>
  <c r="G99" i="1"/>
  <c r="F99" i="1"/>
  <c r="E99" i="1"/>
  <c r="C99" i="1"/>
  <c r="I99" i="1" l="1"/>
  <c r="I77" i="1"/>
  <c r="D101" i="1"/>
  <c r="D99" i="1" l="1"/>
  <c r="D77" i="1"/>
  <c r="H26" i="1" l="1"/>
  <c r="H181" i="1" l="1"/>
  <c r="F181" i="1"/>
  <c r="C93" i="1" l="1"/>
  <c r="D93" i="1"/>
  <c r="C87" i="1"/>
  <c r="D87" i="1"/>
  <c r="I143" i="1" l="1"/>
  <c r="E141" i="1"/>
  <c r="D141" i="1"/>
  <c r="I141" i="1" s="1"/>
  <c r="F138" i="1"/>
  <c r="I137" i="1"/>
  <c r="I138" i="1"/>
  <c r="I136" i="1"/>
  <c r="F141" i="1" l="1"/>
  <c r="I135" i="1"/>
  <c r="I39" i="1"/>
  <c r="I40" i="1"/>
  <c r="G130" i="1" l="1"/>
  <c r="C131" i="1" l="1"/>
  <c r="I200" i="1"/>
  <c r="G29" i="1"/>
  <c r="E202" i="1" l="1"/>
  <c r="H201" i="1" l="1"/>
  <c r="F201" i="1"/>
  <c r="F200" i="1" l="1"/>
  <c r="F24" i="1" l="1"/>
  <c r="H24" i="1"/>
  <c r="C148" i="1" l="1"/>
  <c r="E131" i="1" l="1"/>
  <c r="I180" i="1" l="1"/>
  <c r="E183" i="1"/>
  <c r="E163" i="1"/>
  <c r="H149" i="1" l="1"/>
  <c r="F149" i="1"/>
  <c r="I57" i="1" l="1"/>
  <c r="E159" i="1" l="1"/>
  <c r="H96" i="1" l="1"/>
  <c r="F96" i="1"/>
  <c r="I93" i="1"/>
  <c r="H95" i="1"/>
  <c r="F95" i="1"/>
  <c r="G93" i="1"/>
  <c r="E93" i="1"/>
  <c r="C113" i="1"/>
  <c r="C71" i="1" s="1"/>
  <c r="D114" i="1"/>
  <c r="C114" i="1"/>
  <c r="I75" i="1" l="1"/>
  <c r="G75" i="1"/>
  <c r="E75" i="1"/>
  <c r="H93" i="1"/>
  <c r="F93" i="1"/>
  <c r="I148" i="1" l="1"/>
  <c r="I147" i="1" s="1"/>
  <c r="D147" i="1" l="1"/>
  <c r="I21" i="1" l="1"/>
  <c r="G14" i="1" l="1"/>
  <c r="G13" i="1"/>
  <c r="I45" i="1" l="1"/>
  <c r="I44" i="1"/>
  <c r="I208" i="1"/>
  <c r="I207" i="1"/>
  <c r="I134" i="1" l="1"/>
  <c r="I133" i="1"/>
  <c r="G134" i="1"/>
  <c r="G133" i="1"/>
  <c r="G132" i="1"/>
  <c r="G131" i="1"/>
  <c r="E130" i="1"/>
  <c r="E132" i="1"/>
  <c r="E133" i="1"/>
  <c r="E134" i="1"/>
  <c r="D131" i="1"/>
  <c r="D132" i="1"/>
  <c r="D133" i="1"/>
  <c r="D134" i="1"/>
  <c r="C132" i="1"/>
  <c r="C133" i="1"/>
  <c r="C134" i="1"/>
  <c r="G129" i="1" l="1"/>
  <c r="D130" i="1" l="1"/>
  <c r="C130" i="1"/>
  <c r="H126" i="1"/>
  <c r="F126" i="1"/>
  <c r="H125" i="1"/>
  <c r="F125" i="1"/>
  <c r="G123" i="1"/>
  <c r="E123" i="1"/>
  <c r="D123" i="1"/>
  <c r="C123" i="1"/>
  <c r="F123" i="1" l="1"/>
  <c r="H123" i="1"/>
  <c r="I192" i="1"/>
  <c r="I193" i="1"/>
  <c r="I191" i="1"/>
  <c r="I177" i="1"/>
  <c r="I209" i="1"/>
  <c r="H208" i="1"/>
  <c r="H207" i="1"/>
  <c r="F207" i="1"/>
  <c r="G205" i="1"/>
  <c r="D205" i="1"/>
  <c r="C205" i="1"/>
  <c r="I203" i="1"/>
  <c r="I197" i="1" l="1"/>
  <c r="I173" i="1"/>
  <c r="F208" i="1"/>
  <c r="E205" i="1"/>
  <c r="I205" i="1"/>
  <c r="H205" i="1"/>
  <c r="F205" i="1" l="1"/>
  <c r="H182" i="1" l="1"/>
  <c r="I132" i="1" l="1"/>
  <c r="G159" i="1"/>
  <c r="C159" i="1"/>
  <c r="G180" i="1"/>
  <c r="F182" i="1"/>
  <c r="C180" i="1"/>
  <c r="G55" i="1"/>
  <c r="D55" i="1"/>
  <c r="C55" i="1"/>
  <c r="I55" i="1"/>
  <c r="D180" i="1" l="1"/>
  <c r="H183" i="1"/>
  <c r="H55" i="1"/>
  <c r="H159" i="1"/>
  <c r="F183" i="1"/>
  <c r="E180" i="1"/>
  <c r="H180" i="1" l="1"/>
  <c r="F180" i="1"/>
  <c r="C29" i="1"/>
  <c r="I131" i="1" l="1"/>
  <c r="I47" i="1"/>
  <c r="I130" i="1" l="1"/>
  <c r="H78" i="1"/>
  <c r="H77" i="1"/>
  <c r="F78" i="1"/>
  <c r="F77" i="1"/>
  <c r="F119" i="1"/>
  <c r="I129" i="1" l="1"/>
  <c r="H89" i="1"/>
  <c r="H90" i="1"/>
  <c r="F90" i="1"/>
  <c r="E43" i="1" l="1"/>
  <c r="F26" i="1" l="1"/>
  <c r="E177" i="1"/>
  <c r="E203" i="1" l="1"/>
  <c r="G141" i="1" l="1"/>
  <c r="H163" i="1" l="1"/>
  <c r="G21" i="1" l="1"/>
  <c r="F143" i="1" l="1"/>
  <c r="D72" i="1" l="1"/>
  <c r="D66" i="1" s="1"/>
  <c r="H169" i="1" l="1"/>
  <c r="C49" i="1" l="1"/>
  <c r="E193" i="1"/>
  <c r="H84" i="1" l="1"/>
  <c r="F84" i="1"/>
  <c r="H83" i="1"/>
  <c r="F83" i="1"/>
  <c r="G81" i="1"/>
  <c r="E81" i="1"/>
  <c r="D81" i="1"/>
  <c r="C81" i="1"/>
  <c r="F81" i="1" l="1"/>
  <c r="H81" i="1"/>
  <c r="F89" i="1" l="1"/>
  <c r="I87" i="1"/>
  <c r="G87" i="1"/>
  <c r="E87" i="1"/>
  <c r="H87" i="1" l="1"/>
  <c r="F87" i="1"/>
  <c r="H176" i="1" l="1"/>
  <c r="H200" i="1" l="1"/>
  <c r="E190" i="1" l="1"/>
  <c r="I71" i="1" l="1"/>
  <c r="D71" i="1" l="1"/>
  <c r="C190" i="1" l="1"/>
  <c r="D190" i="1" l="1"/>
  <c r="H32" i="1" l="1"/>
  <c r="F40" i="1" l="1"/>
  <c r="C21" i="1" l="1"/>
  <c r="I70" i="1" l="1"/>
  <c r="H70" i="1"/>
  <c r="G70" i="1"/>
  <c r="G64" i="1" s="1"/>
  <c r="F70" i="1"/>
  <c r="I74" i="1"/>
  <c r="H74" i="1"/>
  <c r="G74" i="1"/>
  <c r="F74" i="1"/>
  <c r="H40" i="1"/>
  <c r="G37" i="1" l="1"/>
  <c r="F38" i="1" l="1"/>
  <c r="E37" i="1"/>
  <c r="D75" i="1" l="1"/>
  <c r="F75" i="1" l="1"/>
  <c r="H75" i="1"/>
  <c r="F161" i="1" l="1"/>
  <c r="E33" i="1" l="1"/>
  <c r="F137" i="1" l="1"/>
  <c r="F136" i="1"/>
  <c r="H137" i="1"/>
  <c r="H136" i="1"/>
  <c r="F169" i="1" l="1"/>
  <c r="H161" i="1" l="1"/>
  <c r="H162" i="1"/>
  <c r="C37" i="1" l="1"/>
  <c r="F163" i="1" l="1"/>
  <c r="D37" i="1"/>
  <c r="F159" i="1" l="1"/>
  <c r="I159" i="1"/>
  <c r="C43" i="1"/>
  <c r="H192" i="1" l="1"/>
  <c r="H191" i="1"/>
  <c r="F191" i="1"/>
  <c r="F45" i="1" l="1"/>
  <c r="I65" i="1" l="1"/>
  <c r="I11" i="1" s="1"/>
  <c r="D173" i="1" l="1"/>
  <c r="I153" i="1" l="1"/>
  <c r="I190" i="1" l="1"/>
  <c r="G190" i="1"/>
  <c r="F192" i="1"/>
  <c r="H190" i="1" l="1"/>
  <c r="F190" i="1"/>
  <c r="H138" i="1" l="1"/>
  <c r="I37" i="1" l="1"/>
  <c r="H45" i="1"/>
  <c r="H46" i="1"/>
  <c r="E34" i="1" l="1"/>
  <c r="E29" i="1" s="1"/>
  <c r="D167" i="1"/>
  <c r="E167" i="1"/>
  <c r="G167" i="1"/>
  <c r="I167" i="1"/>
  <c r="C167" i="1"/>
  <c r="H167" i="1" l="1"/>
  <c r="F167" i="1"/>
  <c r="D43" i="1" l="1"/>
  <c r="G147" i="1"/>
  <c r="C147" i="1"/>
  <c r="H120" i="1" l="1"/>
  <c r="F120" i="1"/>
  <c r="H119" i="1"/>
  <c r="I117" i="1"/>
  <c r="G117" i="1"/>
  <c r="E117" i="1"/>
  <c r="D117" i="1"/>
  <c r="C117" i="1"/>
  <c r="E116" i="1"/>
  <c r="D116" i="1"/>
  <c r="C116" i="1"/>
  <c r="C74" i="1" s="1"/>
  <c r="I115" i="1"/>
  <c r="G115" i="1"/>
  <c r="E115" i="1"/>
  <c r="D115" i="1"/>
  <c r="C115" i="1"/>
  <c r="I72" i="1"/>
  <c r="G72" i="1"/>
  <c r="E72" i="1"/>
  <c r="C72" i="1"/>
  <c r="E71" i="1"/>
  <c r="E65" i="1" s="1"/>
  <c r="E112" i="1"/>
  <c r="D112" i="1"/>
  <c r="C112" i="1"/>
  <c r="C70" i="1" s="1"/>
  <c r="I68" i="1"/>
  <c r="I14" i="1" s="1"/>
  <c r="I69" i="1" l="1"/>
  <c r="E74" i="1"/>
  <c r="E70" i="1"/>
  <c r="C65" i="1"/>
  <c r="C11" i="1" s="1"/>
  <c r="D70" i="1"/>
  <c r="D74" i="1"/>
  <c r="I111" i="1"/>
  <c r="D111" i="1"/>
  <c r="E111" i="1"/>
  <c r="C111" i="1"/>
  <c r="F113" i="1"/>
  <c r="F71" i="1" s="1"/>
  <c r="F114" i="1"/>
  <c r="F72" i="1" s="1"/>
  <c r="H114" i="1"/>
  <c r="H72" i="1" s="1"/>
  <c r="G71" i="1"/>
  <c r="G65" i="1" s="1"/>
  <c r="F117" i="1"/>
  <c r="H117" i="1"/>
  <c r="E69" i="1" l="1"/>
  <c r="C64" i="1"/>
  <c r="C10" i="1" s="1"/>
  <c r="C69" i="1"/>
  <c r="E66" i="1"/>
  <c r="I67" i="1"/>
  <c r="I13" i="1" s="1"/>
  <c r="D69" i="1"/>
  <c r="F111" i="1"/>
  <c r="H113" i="1"/>
  <c r="H71" i="1" s="1"/>
  <c r="G111" i="1"/>
  <c r="H111" i="1" s="1"/>
  <c r="F69" i="1" l="1"/>
  <c r="G69" i="1"/>
  <c r="H69" i="1" s="1"/>
  <c r="F32" i="1" l="1"/>
  <c r="G10" i="1"/>
  <c r="G135" i="1" l="1"/>
  <c r="I43" i="1" l="1"/>
  <c r="D21" i="1" l="1"/>
  <c r="H175" i="1"/>
  <c r="F175" i="1"/>
  <c r="H21" i="1" l="1"/>
  <c r="F176" i="1" l="1"/>
  <c r="C197" i="1" l="1"/>
  <c r="G43" i="1" l="1"/>
  <c r="F46" i="1"/>
  <c r="E58" i="1" l="1"/>
  <c r="E12" i="1" l="1"/>
  <c r="E55" i="1"/>
  <c r="E21" i="1"/>
  <c r="F21" i="1" l="1"/>
  <c r="F55" i="1"/>
  <c r="I49" i="1"/>
  <c r="G173" i="1" l="1"/>
  <c r="I66" i="1" l="1"/>
  <c r="I12" i="1" s="1"/>
  <c r="I64" i="1"/>
  <c r="I10" i="1" s="1"/>
  <c r="I9" i="1" l="1"/>
  <c r="I62" i="1"/>
  <c r="F39" i="1" l="1"/>
  <c r="H51" i="1"/>
  <c r="G49" i="1"/>
  <c r="D49" i="1"/>
  <c r="F51" i="1"/>
  <c r="E49" i="1" l="1"/>
  <c r="F37" i="1"/>
  <c r="H37" i="1"/>
  <c r="H49" i="1"/>
  <c r="F49" i="1" l="1"/>
  <c r="F43" i="1"/>
  <c r="H43" i="1"/>
  <c r="H25" i="1"/>
  <c r="H165" i="1"/>
  <c r="F165" i="1"/>
  <c r="F202" i="1"/>
  <c r="H202" i="1"/>
  <c r="G197" i="1"/>
  <c r="E197" i="1"/>
  <c r="D197" i="1"/>
  <c r="F25" i="1"/>
  <c r="H197" i="1" l="1"/>
  <c r="F197" i="1"/>
  <c r="D29" i="1"/>
  <c r="F29" i="1" l="1"/>
  <c r="H29" i="1"/>
  <c r="E173" i="1" l="1"/>
  <c r="C173" i="1"/>
  <c r="H173" i="1" l="1"/>
  <c r="F173" i="1"/>
  <c r="F162" i="1" l="1"/>
  <c r="G153" i="1"/>
  <c r="E153" i="1"/>
  <c r="D153" i="1"/>
  <c r="C153" i="1"/>
  <c r="H148" i="1"/>
  <c r="F148" i="1"/>
  <c r="E147" i="1"/>
  <c r="H143" i="1"/>
  <c r="C141" i="1"/>
  <c r="E135" i="1"/>
  <c r="D135" i="1"/>
  <c r="C135" i="1"/>
  <c r="C68" i="1"/>
  <c r="C14" i="1" s="1"/>
  <c r="C67" i="1"/>
  <c r="C13" i="1" s="1"/>
  <c r="G66" i="1"/>
  <c r="C66" i="1"/>
  <c r="C12" i="1" s="1"/>
  <c r="G11" i="1"/>
  <c r="C9" i="1" l="1"/>
  <c r="G12" i="1"/>
  <c r="D65" i="1"/>
  <c r="D64" i="1"/>
  <c r="E68" i="1"/>
  <c r="E67" i="1"/>
  <c r="F130" i="1"/>
  <c r="D68" i="1"/>
  <c r="D67" i="1"/>
  <c r="C62" i="1"/>
  <c r="C129" i="1"/>
  <c r="F135" i="1"/>
  <c r="F147" i="1"/>
  <c r="H132" i="1"/>
  <c r="D129" i="1"/>
  <c r="H131" i="1"/>
  <c r="F132" i="1"/>
  <c r="H135" i="1"/>
  <c r="H130" i="1"/>
  <c r="H141" i="1"/>
  <c r="H147" i="1"/>
  <c r="E14" i="1" l="1"/>
  <c r="E13" i="1"/>
  <c r="D12" i="1"/>
  <c r="D10" i="1"/>
  <c r="D11" i="1"/>
  <c r="D14" i="1"/>
  <c r="D13" i="1"/>
  <c r="D62" i="1"/>
  <c r="E129" i="1"/>
  <c r="E64" i="1"/>
  <c r="F131" i="1"/>
  <c r="H129" i="1"/>
  <c r="E10" i="1" l="1"/>
  <c r="F10" i="1" s="1"/>
  <c r="F129" i="1"/>
  <c r="E11" i="1"/>
  <c r="F11" i="1" s="1"/>
  <c r="H10" i="1"/>
  <c r="H11" i="1"/>
  <c r="H14" i="1"/>
  <c r="F14" i="1"/>
  <c r="H12" i="1"/>
  <c r="F12" i="1"/>
  <c r="D9" i="1"/>
  <c r="E62" i="1"/>
  <c r="F65" i="1"/>
  <c r="F64" i="1"/>
  <c r="H64" i="1"/>
  <c r="G62" i="1"/>
  <c r="H62" i="1" s="1"/>
  <c r="H65" i="1"/>
  <c r="G9" i="1"/>
  <c r="H66" i="1"/>
  <c r="F66" i="1"/>
  <c r="F62" i="1" l="1"/>
  <c r="H9" i="1"/>
  <c r="E9" i="1"/>
  <c r="F9" i="1" s="1"/>
  <c r="H57" i="1" l="1"/>
  <c r="F57" i="1"/>
  <c r="H17" i="1"/>
  <c r="I15" i="1"/>
  <c r="G15" i="1"/>
  <c r="D15" i="1"/>
  <c r="E15" i="1"/>
  <c r="C15" i="1"/>
  <c r="F17" i="1"/>
  <c r="H15" i="1" l="1"/>
  <c r="F15" i="1"/>
</calcChain>
</file>

<file path=xl/sharedStrings.xml><?xml version="1.0" encoding="utf-8"?>
<sst xmlns="http://schemas.openxmlformats.org/spreadsheetml/2006/main" count="288" uniqueCount="135">
  <si>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</si>
  <si>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</si>
  <si>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</si>
  <si>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</si>
  <si>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</si>
  <si>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</si>
  <si>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</si>
  <si>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</si>
  <si>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</si>
  <si>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</si>
  <si>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</si>
  <si>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</si>
  <si>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</si>
  <si>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</si>
  <si>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</si>
  <si>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</si>
  <si>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</si>
  <si>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</si>
  <si>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</si>
  <si>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</si>
  <si>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</si>
  <si>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</si>
  <si>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</si>
  <si>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</si>
  <si>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</si>
  <si>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</si>
  <si>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</si>
  <si>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</si>
  <si>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</si>
  <si>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</si>
  <si>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</si>
  <si>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</si>
  <si>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</si>
  <si>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</si>
  <si>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</si>
  <si>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</si>
  <si>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</si>
  <si>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</si>
  <si>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</si>
  <si>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</si>
  <si>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</si>
  <si>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</si>
  <si>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</si>
  <si>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</si>
  <si>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</si>
  <si>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</si>
  <si>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</si>
  <si>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</si>
  <si>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</si>
  <si>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</si>
  <si>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Улица Киртбая от  ул. 1 "З" до ул. 3 "З"(ДАиГ)</t>
  </si>
  <si>
    <t>26.</t>
  </si>
  <si>
    <t>11.1.2.</t>
  </si>
  <si>
    <t>11.1.2.1.</t>
  </si>
  <si>
    <t>27.</t>
  </si>
  <si>
    <t>28.</t>
  </si>
  <si>
    <t>11.1.1.1</t>
  </si>
  <si>
    <t>11.1.1.2</t>
  </si>
  <si>
    <t xml:space="preserve"> </t>
  </si>
  <si>
    <t xml:space="preserve">Утвержденный план 
на 2019 год </t>
  </si>
  <si>
    <t xml:space="preserve">Уточненный план 
на 2019 год </t>
  </si>
  <si>
    <t>Ожидаемое исполнение на 01.01.2020</t>
  </si>
  <si>
    <t>29.</t>
  </si>
  <si>
    <t>11.1.2.2.</t>
  </si>
  <si>
    <t>Улица Маяковского на участке от  ул. 30 лет Победы до ул. Университетской (ДАиГ)</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</si>
  <si>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</si>
  <si>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</si>
  <si>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Обеспечение жильем граждан, уволенных с военной службы, и приравненных к ним лиц (УУиРЖ)</t>
  </si>
  <si>
    <t>Предоставление субсидий из бюджета автономного округа бюджетам муниципальных образований автономного округа для реализации полномочий на переселение граждан из непригодного для проживания жилищного фонда и создание наемных домов социального использования (ДАиГ)</t>
  </si>
  <si>
    <t xml:space="preserve">В связи с отсутствием на 01.01.2019 участников подпрограммы, средства федерального бюджета до муниципального образования не доводились. </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</si>
  <si>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(ДАиГ)
</t>
  </si>
  <si>
    <t xml:space="preserve">Подпрограмма  4 "Обеспечение мерами государственной поддержки по улучшению жилищных условий отдельных категорий граждан"
</t>
  </si>
  <si>
    <t>Подпрограмма 2 "Содействие развитию жилищного строительства"</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</si>
  <si>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</si>
  <si>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</si>
  <si>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</si>
  <si>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</si>
  <si>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</si>
  <si>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</si>
  <si>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"Создание условий для эффективного управления муниципальными финансами"</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</si>
  <si>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</si>
  <si>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</si>
  <si>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</si>
  <si>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</si>
  <si>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</si>
  <si>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Выполнение работ по определению границ зон затопления, подтопления на территории муниципального образования (ДАиГ)</t>
  </si>
  <si>
    <t>11.1.1.3</t>
  </si>
  <si>
    <t>Проект планировки и проект межевания территории ЗПЛ2 (Северный жилой район), предусматривающей индивидуальное жилое строительство в городе Сургуте (ДАиГ)</t>
  </si>
  <si>
    <t>11.1.1.4</t>
  </si>
  <si>
    <r>
      <t xml:space="preserve">Финансовые затраты на реализацию программы в </t>
    </r>
    <r>
      <rPr>
        <u/>
        <sz val="18"/>
        <rFont val="Times New Roman"/>
        <family val="2"/>
        <charset val="204"/>
      </rPr>
      <t>2019</t>
    </r>
    <r>
      <rPr>
        <sz val="18"/>
        <rFont val="Times New Roman"/>
        <family val="2"/>
        <charset val="204"/>
      </rPr>
      <t xml:space="preserve"> году  </t>
    </r>
  </si>
  <si>
    <t>11.1.1.5</t>
  </si>
  <si>
    <t>Возмещение части затрат застройщика (инвестора) по строительству объектов инженерной инфраструктуры на основании итогов отбора</t>
  </si>
  <si>
    <t xml:space="preserve">Объект введен в эксплуатацию. Разрешение на ввод № 86-ru-86310000-51 от 13.09.2019.  
Остаток средств в размере 4 667,86 тыс. руб. - экономия по результатам проведенной закупки и заключения муниципального контракта, а также по факту выполнения работ. </t>
  </si>
  <si>
    <t xml:space="preserve">АГ(ДК): В рамках реализации государственной программы заключено соглашение от 04.03.2019 №44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Бюджетные ассигнования исполнены в полном объеме.                                                                                                                                                                                       </t>
  </si>
  <si>
    <t>Приобретение жилых помещений в целях их предоставления гражданам, переселяемым из аварийных многоквартирных домов</t>
  </si>
  <si>
    <t>Приобретение жилых помещений в целях обеспечения жильем граждан (ДАиГ)</t>
  </si>
  <si>
    <t xml:space="preserve">В 2019 году из средств окружного бюджета приобретены конверты и бумага. </t>
  </si>
  <si>
    <t>на 01.12.2019</t>
  </si>
  <si>
    <t>Проектно-изыскательские работы по определению границ зон затопления, подтопления на территории муниципального образования выполнены и оплачены в полном объеме (МК №26/2018 от 29.10.2018г с АО "Сибземпроект". Сумма по контракту 43 100,0 тыс.руб.)</t>
  </si>
  <si>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</si>
  <si>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t>Закупки на приобретение жилых помещений для участников программы будут размещены  05.12.2019 (185 квартир). Закупки на стадии согласования.</t>
  </si>
  <si>
    <t>Заключены муниципальные контракты на приобретение 369 жилых помещений на общую сумму 1 032 062,1 тыс.руб., оплата произведена. Размещение закупок на приобретение 53 жилых помещений состоится 05.12.2019. Закупки на стадии согласования.</t>
  </si>
  <si>
    <r>
      <t>Государственная программа "Развитие жилищной сферы"
(</t>
    </r>
    <r>
      <rPr>
        <sz val="16"/>
        <rFont val="Times New Roman"/>
        <family val="2"/>
        <charset val="204"/>
      </rPr>
      <t xml:space="preserve">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для реализации полномочий в области жилищного строительства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8.Осуществление полномочий по обеспечению жильем отдельных категорий граждан, установленных Федеральным законом от 12 января 1995 года № 5-ФЗ "О ветеранах"
9.Субсидии на реализацию мероприятий по обеспечению жильем молодых семей)
10. Субсидии на обеспечение устойчивого сокращения непригодного для проживания жилищного фонда за счет средств бюджета автономного округа
11. Субсидии на обеспечение устойчивого сокращения непригодного для проживания жилищного фонда за счет средств, поступивших от Фонда содействия реформированию жилищно-коммунального хозяйства </t>
    </r>
  </si>
  <si>
    <r>
      <t>Государственная программа "Развитие агропромышленного комплекса"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3. Субвенции на поддержку животноводства, переработку и реализацию продукции животноводства) </t>
    </r>
  </si>
  <si>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</si>
  <si>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 xml:space="preserve">Государственная программа "Экологическая безопасность"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</si>
  <si>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r>
  </si>
  <si>
    <t xml:space="preserve">   На 01.12.2019 участниками мероприятия числится 50 молодых семей.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01.12.2019 4 молодым семьям выдано свидетельство о праве на получение социальной выплаты, из них:
- 3 молодым семьям перечислены социальные выплаты;
- 1 молодая семья, получившая свидетельство, отказалась от  социальной выплаты. В настоящее время проводятся мероприятия по внесению изменений в список претендентов на получение социальных выплат в части замены на следующую по списку семью.</t>
  </si>
  <si>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Субсидии на развитие многофункциональных центров предоставления государственных и муниципальных услуг).</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</si>
  <si>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</si>
  <si>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t>
    </r>
  </si>
  <si>
    <r>
      <t xml:space="preserve">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реализацию программ формирования современной городской среды;
3.Субсидии на реализацию полномочий в сфере жилищно-коммунального комплекса)
</t>
    </r>
  </si>
  <si>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01.12.2019 заключены и исполнены контракты на приобретение оборудования и программного обеспечения. </t>
    </r>
    <r>
      <rPr>
        <sz val="16"/>
        <color rgb="FFFF0000"/>
        <rFont val="Times New Roman"/>
        <family val="2"/>
        <charset val="204"/>
      </rPr>
      <t xml:space="preserve">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01.12.2019 по 54 предпринимателям изданы постановления Администрации города "О предоставлении субсидии субъектам малого и среднего предпринимательства" на общую сумму 12 105,2 тыс. рублей. 
        В рамках исполнения муниципальных контрактов проведены следующие мероприятия:
-  ежегодный городской конкурс "Предприниматель года"; 
-  курс "Основы ведения предпринимательской деятельности".
</t>
    </r>
    <r>
      <rPr>
        <sz val="16"/>
        <color rgb="FFFF0000"/>
        <rFont val="Times New Roman"/>
        <family val="2"/>
        <charset val="204"/>
      </rPr>
      <t xml:space="preserve">
</t>
    </r>
  </si>
  <si>
    <r>
      <rPr>
        <u/>
        <sz val="16"/>
        <rFont val="Times New Roman"/>
        <family val="2"/>
        <charset val="204"/>
      </rPr>
      <t xml:space="preserve">АГ: </t>
    </r>
    <r>
      <rPr>
        <sz val="16"/>
        <rFont val="Times New Roman"/>
        <family val="2"/>
        <charset val="204"/>
      </rPr>
      <t xml:space="preserve">В рамках реализации  переданного государственного полномочия осуществляется деятельность  в сфере обращения с твердыми коммунальными отходами. Произведены расходы по выплате заработной платы, а также по поставке бумаги и конвертов. 
</t>
    </r>
  </si>
  <si>
    <r>
      <t xml:space="preserve">Государственная программа "Поддержка занятости населения"
</t>
    </r>
    <r>
      <rPr>
        <sz val="16"/>
        <rFont val="Times New Roman"/>
        <family val="2"/>
        <charset val="204"/>
      </rPr>
      <t>1.</t>
    </r>
    <r>
      <rPr>
        <b/>
        <sz val="16"/>
        <rFont val="Times New Roman"/>
        <family val="2"/>
        <charset val="204"/>
      </rPr>
      <t xml:space="preserve"> </t>
    </r>
    <r>
      <rPr>
        <sz val="16"/>
        <rFont val="Times New Roman"/>
        <family val="2"/>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3. 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t>
    </r>
  </si>
  <si>
    <r>
      <rPr>
        <sz val="16"/>
        <rFont val="Times New Roman"/>
        <family val="1"/>
        <charset val="204"/>
      </rPr>
      <t>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Готовность объекта - 70% .</t>
    </r>
    <r>
      <rPr>
        <sz val="16"/>
        <color rgb="FFFF0000"/>
        <rFont val="Times New Roman"/>
        <family val="2"/>
        <charset val="204"/>
      </rPr>
      <t xml:space="preserve">
</t>
    </r>
    <r>
      <rPr>
        <sz val="16"/>
        <rFont val="Times New Roman"/>
        <family val="1"/>
        <charset val="204"/>
      </rPr>
      <t>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Ввод объекта в эксплуатацию планируется в 2020 году.  Ожидаемое неисполнение средств 2019 года в сумме 21 977,03 тыс.руб. обусловлено оставанием подрядчика от графика производства работ.</t>
    </r>
  </si>
  <si>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01.12.2019 между КУ ХМАО-Югры «Сургутский центр занятости населения» и образовательными учреждениями заключены договоры на общую сумму 687,68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- 87,17 тыс. руб.- экономия, сложившаяся по итогам заключенных договоров  КУ ХМАО-Югры «Сургутский центр занятости населения» и образовательными учреждениями.</t>
    </r>
    <r>
      <rPr>
        <sz val="16"/>
        <color rgb="FFFF0000"/>
        <rFont val="Times New Roman"/>
        <family val="2"/>
        <charset val="204"/>
      </rPr>
      <t xml:space="preserve">
</t>
    </r>
    <r>
      <rPr>
        <u/>
        <sz val="16"/>
        <rFont val="Times New Roman"/>
        <family val="1"/>
        <charset val="204"/>
      </rPr>
      <t>АГ (ДК)</t>
    </r>
    <r>
      <rPr>
        <sz val="16"/>
        <rFont val="Times New Roman"/>
        <family val="1"/>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</si>
  <si>
    <r>
      <t xml:space="preserve">Государственная программа "Развитие образования"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</si>
  <si>
    <r>
      <t xml:space="preserve">Государственная программа "Реализация государственной национальной политики и профилактика экстремизма"
</t>
    </r>
    <r>
      <rPr>
        <sz val="16"/>
        <rFont val="Times New Roman"/>
        <family val="2"/>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</si>
  <si>
    <r>
      <rPr>
        <b/>
        <sz val="16"/>
        <rFont val="Times New Roman"/>
        <family val="2"/>
        <charset val="204"/>
      </rPr>
      <t>Государственная программа "Культурное пространство"</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государственную поддержку отрасли культуры;
4. Субсидии на поддержку творческой деятельности и техническое оснащение детских и кукольных театров.
</t>
    </r>
  </si>
  <si>
    <r>
      <t xml:space="preserve">Государственная программа "Развитие физической культуры и спорта"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2. Субсидии на государственную поддержку спортивных организаций, осуществляющих подготовку спортивного резерва для сборных команд Российской Федерации.
</t>
    </r>
  </si>
  <si>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01.12.2019 </t>
  </si>
  <si>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01.12.2019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u/>
        <sz val="16"/>
        <rFont val="Times New Roman"/>
        <family val="2"/>
        <charset val="204"/>
      </rPr>
      <t xml:space="preserve">
</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</si>
  <si>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Ожидаемое неисполнение составит 2,10 тыс.рублей. 
</t>
    </r>
    <r>
      <rPr>
        <sz val="16"/>
        <rFont val="Times New Roman"/>
        <family val="2"/>
        <charset val="204"/>
      </rPr>
      <t xml:space="preserve">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проведены обучающие занятия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</si>
  <si>
    <t>Подготовлен порядок предоставления субсидии на возмещение части затрат застройщикам (инвесторам) по строительству объектов инженерной инфраструктуры. Отбор участников для получения субсидии и ее выплата будут осуществлены в декабре 2019 года.</t>
  </si>
  <si>
    <t>Заключен муниципальный контракт на выполнении проектно-изыскательских работ по разработке проекта  планировки и проекта межевания территории 3ПЛ2, предусматривающий индивидуальное жилое строительство в городе Сургуте с ООО "Архивариус", сумма контракта 2 214,3 тыс.руб. Срок выполнения работ - 01.12.2019 года. 
0,07 тыс.руб. - экономия по результатам заключения муниципального контракта.</t>
  </si>
  <si>
    <r>
      <rPr>
        <u/>
        <sz val="16"/>
        <rFont val="Times New Roman"/>
        <family val="1"/>
        <charset val="204"/>
      </rPr>
      <t>ДГХ</t>
    </r>
    <r>
      <rPr>
        <sz val="16"/>
        <rFont val="Times New Roman"/>
        <family val="1"/>
        <charset val="204"/>
      </rPr>
      <t xml:space="preserve">: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соответствии с заключенными муниципальными контрактами срок оплаты выполненных работ до 31.12.2019.
3 334,85 тыс.руб. тыс.рублей - экономия в результате уточнения объемов работ (расторжение контрактов).
</t>
    </r>
    <r>
      <rPr>
        <u/>
        <sz val="16"/>
        <rFont val="Times New Roman"/>
        <family val="1"/>
        <charset val="204"/>
      </rPr>
      <t>ДАиГ</t>
    </r>
    <r>
      <rPr>
        <sz val="16"/>
        <rFont val="Times New Roman"/>
        <family val="1"/>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3. "Улица Киртбая от  ул. 1 "З" до ул. 3 "З" Объект введен в эксплуатацию. Разрешение на ввод № 86-ru-86310000-51 от 13.09.2019.
 Ожидаемое неисполнение средств в размере 29 151, 7 тыс. руб. обусловлено отставанием подрядчика от графика выполнения работ по объекту "Улица Маяковского от ул.30 лет Победы до ул.Университетская" (28 564,07 тыс.руб.)., экономией по результатам заключения муниципального контракта по объекту "Объездная автомобильная дорога г.Сургута (Объездная автомобильная дорога 1"З", VII пусковой комлекс, съезд на улицу Геологическую) (587,63 тыс.руб.).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- 6 867,50 тыс. руб. по расходам  предусмотренным для обеспечения доли местного бюджета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t>
    </r>
    <r>
      <rPr>
        <u/>
        <sz val="16"/>
        <color rgb="FFFF0000"/>
        <rFont val="Times New Roman"/>
        <family val="2"/>
        <charset val="204"/>
      </rPr>
      <t/>
    </r>
  </si>
  <si>
    <r>
      <rPr>
        <u/>
        <sz val="16"/>
        <rFont val="Times New Roman"/>
        <family val="1"/>
        <charset val="204"/>
      </rPr>
      <t>ДО</t>
    </r>
    <r>
      <rPr>
        <sz val="16"/>
        <rFont val="Times New Roman"/>
        <family val="1"/>
        <charset val="204"/>
      </rPr>
      <t>:  . Реализация программы осуществляется в плановом режиме.</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1"/>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1"/>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1"/>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1"/>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местного бюджета в сумме 1 472,9 тыс.руб. оплачены в ноябре, средства в размере 15 830,8 тыс.руб.  будут оплачены в декабре.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t>
    </r>
    <r>
      <rPr>
        <sz val="16"/>
        <color rgb="FFFF0000"/>
        <rFont val="Times New Roman"/>
        <family val="1"/>
        <charset val="204"/>
      </rPr>
      <t xml:space="preserve">
</t>
    </r>
    <r>
      <rPr>
        <sz val="16"/>
        <rFont val="Times New Roman"/>
        <family val="1"/>
        <charset val="204"/>
      </rPr>
      <t xml:space="preserve">Ожидаемое неисполнение средств в размере 73 216,6 тыс.руб. обусловлено отставанием подрядчика от графика выполнения работ по СОШ в мкр.32 (43 004,44 тыс.руб.), СОШ в мкр.33 (30 212,16 тыс.руб.)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(плановый показатель будет уточнен -738 чел).  </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</si>
  <si>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предоставлению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01.12.2019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1 589,52 тыс. рублей (55%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 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 (100%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</si>
  <si>
    <r>
      <t xml:space="preserve">
</t>
    </r>
    <r>
      <rPr>
        <u/>
        <sz val="16"/>
        <rFont val="Times New Roman"/>
        <family val="1"/>
        <charset val="204"/>
      </rPr>
      <t>АГ(ДК):</t>
    </r>
    <r>
      <rPr>
        <sz val="16"/>
        <rFont val="Times New Roman"/>
        <family val="1"/>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декабре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декабре 2019.                              </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</si>
  <si>
    <t xml:space="preserve">АГ(ДК): 1) В рамках реализации государственной программы заключено соглашение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Договоры на приобретение спортивного оборудования, экипировки и инвентаря  заключены, согласно условиям договора оплата произведится по факту поставки товаров.                                                                                                                                                                                                                                                                                                                                                                                                                                                                                                                                                                                                                                                                                                                                                                                                                                                                                                                                                                                                                                                                                                                                                                                                                                                                                                 2) В рамках реализации государственной программы Федерального проекта "Спорт-норма жизни" заключено соглашение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на территории России. Договоры на приобретение спортивного оборудования, экипировки и инвентаря  заключены, согласно условиям договора оплата произведится по факту поставки товаров. Освоение средств планируется до конца 2019 года. </t>
  </si>
  <si>
    <r>
      <rPr>
        <u/>
        <sz val="16"/>
        <rFont val="Times New Roman"/>
        <family val="1"/>
        <charset val="204"/>
      </rPr>
      <t>УППЭК:</t>
    </r>
    <r>
      <rPr>
        <sz val="16"/>
        <rFont val="Times New Roman"/>
        <family val="1"/>
        <charset val="204"/>
      </rPr>
      <t xml:space="preserve"> в рамках реализации государственной программы оказаны услуги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414,5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
Площадь подлежащая контролю эффективности:
- акарицидные обработки – 41,63 га;
- ларвицидные обработки – 32,62 га;
- дератизация – 23,23 га.
Исполнение 100% 
0,03 тыс.руб. - экономия, сложившаяся в результате фактического исполнения контракта и будет возвращена в бюджет автономного округа.
</t>
    </r>
    <r>
      <rPr>
        <sz val="16"/>
        <color rgb="FFFF0000"/>
        <rFont val="Times New Roman"/>
        <family val="1"/>
        <charset val="204"/>
      </rPr>
      <t xml:space="preserve">
</t>
    </r>
    <r>
      <rPr>
        <u/>
        <sz val="16"/>
        <rFont val="Times New Roman"/>
        <family val="1"/>
        <charset val="204"/>
      </rPr>
      <t>АГ:</t>
    </r>
    <r>
      <rPr>
        <sz val="16"/>
        <rFont val="Times New Roman"/>
        <family val="1"/>
        <charset val="204"/>
      </rPr>
      <t xml:space="preserve"> в рамках реализации государственной программы произведена выплата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</si>
  <si>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В соответствии с поступившими заявками предоставлена субсидия  в объеме 4 480,27 тыс.рублей.
После предоставления необходимых документов получателями субсидия будет предоставлена в полном объеме. </t>
    </r>
    <r>
      <rPr>
        <sz val="16"/>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осуществляется в рамках муниципальной программы. Запланированный объем по контракту 203 собаки.
Средства окружного бюджета исполнены в полном объеме.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rFont val="Times New Roman"/>
        <family val="2"/>
        <charset val="204"/>
      </rPr>
      <t xml:space="preserve">
</t>
    </r>
  </si>
  <si>
    <r>
      <rPr>
        <u/>
        <sz val="16"/>
        <rFont val="Times New Roman"/>
        <family val="1"/>
        <charset val="204"/>
      </rPr>
      <t>ДАиГ:</t>
    </r>
    <r>
      <rPr>
        <sz val="16"/>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07.05.2019. Экономия по итогам проведения конкурсных процедур составила 0,12 тыс.рублей.</t>
    </r>
    <r>
      <rPr>
        <sz val="16"/>
        <rFont val="Times New Roman"/>
        <family val="2"/>
        <charset val="204"/>
      </rPr>
      <t xml:space="preserve">
</t>
    </r>
    <r>
      <rPr>
        <u/>
        <sz val="16"/>
        <rFont val="Times New Roman"/>
        <family val="2"/>
        <charset val="204"/>
      </rPr>
      <t xml:space="preserve">АГ: </t>
    </r>
    <r>
      <rPr>
        <sz val="16"/>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01.12.2019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уточненного плана в 2019 году за счет средств федерального бюджета планируется предоставить субсидии 14 льготополучателям.
     По состоянию на 01.12.2019: 
- 12 гражданам перечислена субсидия;       
- 2 гражданам субсидия в стадии перечисления;                                                                                                                                                                                                             
- 4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- 8 граждан отказались от получения субсидий на основании личного заявления.
       </t>
    </r>
  </si>
  <si>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в размере 3 968,3 тыс.руб.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внесены изменения в части уменьшения суммы и исключения объектов, ремонт которых невозможен в текущем году.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состоянию на 01.12.2019 предоставлена субсидия АО "Сжиженный газ Север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ремонту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"Главная площадь города Сургута"Заключен МК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2.  "Исторический парк "Россия - моя история"Заключен МК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3. "Реконструкция (реновация) рекреационных территорий общественных пространств в западном жилом районе города Сургута". Заключен МК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
Ожидаемый остаток средств в размере 424,31 тыс.руб. - экономия по результатам заключения контрактов по объектам: "Главная площадь города Сургута" (227,55 тыс.руб.), "Исторический парк "Россия - моя история" (196,76 тыс.руб.)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</si>
</sst>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6"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20"/>
      <name val="Times New Roman"/>
      <family val="2"/>
      <charset val="204"/>
    </font>
    <font>
      <sz val="18"/>
      <name val="Times New Roman"/>
      <family val="2"/>
      <charset val="204"/>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i/>
      <sz val="16"/>
      <color rgb="FFFF0000"/>
      <name val="Times New Roman"/>
      <family val="2"/>
      <charset val="204"/>
    </font>
    <font>
      <b/>
      <sz val="18"/>
      <color rgb="FFFF0000"/>
      <name val="Times New Roman"/>
      <family val="2"/>
      <charset val="204"/>
    </font>
    <font>
      <i/>
      <sz val="20"/>
      <name val="Times New Roman"/>
      <family val="2"/>
      <charset val="204"/>
    </font>
    <font>
      <sz val="16"/>
      <color rgb="FFFF0000"/>
      <name val="Times New Roman"/>
      <family val="1"/>
      <charset val="204"/>
    </font>
    <font>
      <sz val="24"/>
      <name val="Times New Roman"/>
      <family val="2"/>
      <charset val="204"/>
    </font>
    <font>
      <u/>
      <sz val="18"/>
      <name val="Times New Roman"/>
      <family val="2"/>
      <charset val="204"/>
    </font>
    <font>
      <b/>
      <sz val="20"/>
      <name val="Times New Roman"/>
      <family val="2"/>
      <charset val="204"/>
    </font>
    <font>
      <b/>
      <i/>
      <sz val="20"/>
      <name val="Times New Roman"/>
      <family val="2"/>
      <charset val="204"/>
    </font>
    <font>
      <i/>
      <sz val="16"/>
      <name val="Times New Roman"/>
      <family val="2"/>
      <charset val="204"/>
    </font>
    <font>
      <i/>
      <sz val="18"/>
      <name val="Times New Roman"/>
      <family val="2"/>
      <charset val="204"/>
    </font>
    <font>
      <sz val="16"/>
      <name val="Times New Roman"/>
      <family val="2"/>
      <charset val="204"/>
    </font>
    <font>
      <b/>
      <sz val="16"/>
      <name val="Times New Roman"/>
      <family val="2"/>
      <charset val="204"/>
    </font>
    <font>
      <sz val="16"/>
      <name val="Times New Roman"/>
      <family val="1"/>
      <charset val="204"/>
    </font>
    <font>
      <b/>
      <i/>
      <sz val="16"/>
      <name val="Times New Roman"/>
      <family val="2"/>
      <charset val="204"/>
    </font>
    <font>
      <u/>
      <sz val="16"/>
      <name val="Times New Roman"/>
      <family val="1"/>
      <charset val="204"/>
    </font>
    <font>
      <u/>
      <sz val="16"/>
      <name val="Times New Roman"/>
      <family val="2"/>
      <charset val="204"/>
    </font>
    <font>
      <sz val="12"/>
      <name val="Times New Roman"/>
      <family val="2"/>
      <charset val="204"/>
    </font>
    <font>
      <i/>
      <sz val="20"/>
      <color theme="1"/>
      <name val="Times New Roman"/>
      <family val="2"/>
      <charset val="204"/>
    </font>
    <font>
      <sz val="20"/>
      <color theme="1"/>
      <name val="Times New Roman"/>
      <family val="2"/>
      <charset val="204"/>
    </font>
    <font>
      <sz val="16"/>
      <color theme="1"/>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4">
    <xf numFmtId="0" fontId="0" fillId="0" borderId="0" xfId="0"/>
    <xf numFmtId="4"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5" fillId="2" borderId="0" xfId="0" applyFont="1" applyFill="1" applyAlignment="1">
      <alignment horizontal="left" vertical="top" wrapText="1"/>
    </xf>
    <xf numFmtId="0" fontId="14" fillId="0" borderId="1" xfId="0" applyFont="1" applyFill="1" applyBorder="1" applyAlignment="1" applyProtection="1">
      <alignment horizontal="justify" vertical="top" wrapText="1"/>
      <protection locked="0"/>
    </xf>
    <xf numFmtId="0" fontId="24" fillId="0" borderId="0" xfId="0" applyFont="1" applyFill="1" applyAlignment="1">
      <alignment horizontal="left" vertical="top" wrapText="1"/>
    </xf>
    <xf numFmtId="0" fontId="24" fillId="2" borderId="0" xfId="0" applyFont="1" applyFill="1" applyAlignment="1">
      <alignment horizontal="left" vertical="top" wrapText="1"/>
    </xf>
    <xf numFmtId="0" fontId="26" fillId="2" borderId="1" xfId="0" applyFont="1" applyFill="1" applyBorder="1" applyAlignment="1">
      <alignment horizontal="justify" vertical="top" wrapText="1"/>
    </xf>
    <xf numFmtId="0" fontId="28" fillId="0" borderId="0" xfId="0" applyFont="1" applyFill="1" applyAlignment="1">
      <alignment horizontal="left"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justify" vertical="top" wrapText="1"/>
    </xf>
    <xf numFmtId="4" fontId="15" fillId="0" borderId="0" xfId="0" applyNumberFormat="1" applyFont="1" applyFill="1" applyBorder="1" applyAlignment="1">
      <alignment vertical="top" wrapText="1"/>
    </xf>
    <xf numFmtId="2" fontId="15" fillId="0" borderId="0" xfId="0" applyNumberFormat="1" applyFont="1" applyFill="1" applyBorder="1" applyAlignment="1">
      <alignment vertical="top" wrapText="1"/>
    </xf>
    <xf numFmtId="9" fontId="15" fillId="0" borderId="0" xfId="0" applyNumberFormat="1" applyFont="1" applyFill="1" applyBorder="1" applyAlignment="1">
      <alignment vertical="top" wrapText="1"/>
    </xf>
    <xf numFmtId="4" fontId="15" fillId="2" borderId="0" xfId="0" applyNumberFormat="1" applyFont="1" applyFill="1" applyBorder="1" applyAlignment="1">
      <alignment vertical="top" wrapText="1"/>
    </xf>
    <xf numFmtId="0" fontId="16" fillId="0" borderId="0" xfId="0" applyFont="1" applyFill="1" applyAlignment="1">
      <alignment horizontal="justify" vertical="top" wrapText="1"/>
    </xf>
    <xf numFmtId="0" fontId="15" fillId="0" borderId="0" xfId="0" applyFont="1" applyFill="1" applyAlignment="1">
      <alignment vertical="top" wrapText="1"/>
    </xf>
    <xf numFmtId="4" fontId="28" fillId="0" borderId="0" xfId="0" applyNumberFormat="1" applyFont="1" applyFill="1" applyAlignment="1">
      <alignment horizontal="left" vertical="top" wrapText="1"/>
    </xf>
    <xf numFmtId="4" fontId="15" fillId="2" borderId="1" xfId="0" applyNumberFormat="1" applyFont="1" applyFill="1" applyBorder="1" applyAlignment="1" applyProtection="1">
      <alignment horizontal="center" vertical="top" wrapText="1"/>
      <protection locked="0"/>
    </xf>
    <xf numFmtId="10" fontId="15" fillId="2" borderId="1" xfId="0" applyNumberFormat="1" applyFont="1" applyFill="1" applyBorder="1" applyAlignment="1" applyProtection="1">
      <alignment horizontal="center" vertical="top" wrapText="1"/>
      <protection locked="0"/>
    </xf>
    <xf numFmtId="4" fontId="14" fillId="2" borderId="1" xfId="0" applyNumberFormat="1" applyFont="1" applyFill="1" applyBorder="1" applyAlignment="1" applyProtection="1">
      <alignment horizontal="center" vertical="top" wrapText="1"/>
      <protection locked="0"/>
    </xf>
    <xf numFmtId="0" fontId="15" fillId="2" borderId="0" xfId="0" applyFont="1" applyFill="1" applyAlignment="1">
      <alignment vertical="top" wrapText="1"/>
    </xf>
    <xf numFmtId="4" fontId="15" fillId="0" borderId="1" xfId="0" applyNumberFormat="1" applyFont="1" applyFill="1" applyBorder="1" applyAlignment="1" applyProtection="1">
      <alignment horizontal="center" vertical="top" wrapText="1"/>
      <protection locked="0"/>
    </xf>
    <xf numFmtId="10" fontId="15" fillId="0" borderId="1" xfId="0" applyNumberFormat="1" applyFont="1" applyFill="1" applyBorder="1" applyAlignment="1" applyProtection="1">
      <alignment horizontal="center" vertical="top" wrapText="1"/>
      <protection locked="0"/>
    </xf>
    <xf numFmtId="4" fontId="20" fillId="2" borderId="1" xfId="0" applyNumberFormat="1" applyFont="1" applyFill="1" applyBorder="1" applyAlignment="1" applyProtection="1">
      <alignment horizontal="center" vertical="top" wrapText="1"/>
      <protection locked="0"/>
    </xf>
    <xf numFmtId="10" fontId="14" fillId="2" borderId="1" xfId="0" applyNumberFormat="1" applyFont="1" applyFill="1" applyBorder="1" applyAlignment="1" applyProtection="1">
      <alignment horizontal="center" vertical="top" wrapText="1"/>
      <protection locked="0"/>
    </xf>
    <xf numFmtId="0" fontId="20" fillId="0" borderId="0" xfId="0" applyFont="1" applyFill="1" applyAlignment="1">
      <alignment horizontal="left" vertical="top" wrapText="1"/>
    </xf>
    <xf numFmtId="0" fontId="23" fillId="0" borderId="0" xfId="0" applyFont="1" applyFill="1" applyAlignment="1">
      <alignment horizontal="left" vertical="top" wrapText="1"/>
    </xf>
    <xf numFmtId="0" fontId="23" fillId="2" borderId="0" xfId="0" applyFont="1" applyFill="1" applyAlignment="1">
      <alignment horizontal="left" vertical="top" wrapText="1"/>
    </xf>
    <xf numFmtId="0" fontId="25" fillId="2" borderId="0" xfId="0" applyFont="1" applyFill="1" applyAlignment="1">
      <alignment horizontal="left" vertical="top" wrapText="1"/>
    </xf>
    <xf numFmtId="0" fontId="23" fillId="3" borderId="0" xfId="0" applyFont="1" applyFill="1" applyAlignment="1">
      <alignment horizontal="left" vertical="top" wrapText="1"/>
    </xf>
    <xf numFmtId="0" fontId="27" fillId="3" borderId="0" xfId="0" applyFont="1" applyFill="1" applyAlignment="1">
      <alignment horizontal="left" vertical="top" wrapText="1"/>
    </xf>
    <xf numFmtId="0" fontId="17" fillId="0" borderId="0" xfId="0" applyFont="1" applyFill="1" applyAlignment="1">
      <alignment horizontal="left" vertical="top" wrapText="1"/>
    </xf>
    <xf numFmtId="0" fontId="20" fillId="3" borderId="0" xfId="0" applyFont="1" applyFill="1" applyAlignment="1">
      <alignment horizontal="left" vertical="top" wrapText="1"/>
    </xf>
    <xf numFmtId="0" fontId="20" fillId="4" borderId="0" xfId="0" applyFont="1" applyFill="1" applyAlignment="1">
      <alignment horizontal="left" vertical="top" wrapText="1"/>
    </xf>
    <xf numFmtId="4" fontId="15" fillId="0" borderId="1" xfId="0" applyNumberFormat="1" applyFont="1" applyFill="1" applyBorder="1" applyAlignment="1" applyProtection="1">
      <alignment horizontal="left" vertical="top" wrapText="1"/>
      <protection locked="0"/>
    </xf>
    <xf numFmtId="10" fontId="15" fillId="0" borderId="1" xfId="0" applyNumberFormat="1" applyFont="1" applyFill="1" applyBorder="1" applyAlignment="1" applyProtection="1">
      <alignment horizontal="left" vertical="top" wrapText="1"/>
      <protection locked="0"/>
    </xf>
    <xf numFmtId="4" fontId="15" fillId="2" borderId="1" xfId="0" applyNumberFormat="1" applyFont="1" applyFill="1" applyBorder="1" applyAlignment="1" applyProtection="1">
      <alignment horizontal="left" vertical="top" wrapText="1"/>
      <protection locked="0"/>
    </xf>
    <xf numFmtId="0" fontId="15" fillId="0" borderId="0" xfId="0" applyFont="1" applyFill="1" applyAlignment="1">
      <alignment horizontal="center" vertical="top" wrapText="1"/>
    </xf>
    <xf numFmtId="0" fontId="15" fillId="0" borderId="0" xfId="0" applyFont="1" applyFill="1" applyAlignment="1">
      <alignment horizontal="justify" vertical="top" wrapText="1"/>
    </xf>
    <xf numFmtId="4" fontId="15" fillId="0" borderId="0" xfId="0" applyNumberFormat="1" applyFont="1" applyFill="1" applyAlignment="1">
      <alignment vertical="top" wrapText="1"/>
    </xf>
    <xf numFmtId="2" fontId="15" fillId="0" borderId="0" xfId="0" applyNumberFormat="1" applyFont="1" applyFill="1" applyAlignment="1">
      <alignment vertical="top" wrapText="1"/>
    </xf>
    <xf numFmtId="9" fontId="15" fillId="0" borderId="0" xfId="0" applyNumberFormat="1" applyFont="1" applyFill="1" applyAlignment="1">
      <alignment vertical="top" wrapText="1"/>
    </xf>
    <xf numFmtId="4" fontId="15" fillId="2" borderId="0" xfId="0" applyNumberFormat="1" applyFont="1" applyFill="1" applyAlignment="1">
      <alignment vertical="top" wrapText="1"/>
    </xf>
    <xf numFmtId="4" fontId="20" fillId="0" borderId="0" xfId="0" applyNumberFormat="1" applyFont="1" applyFill="1" applyAlignment="1">
      <alignment horizontal="left" vertical="top" wrapText="1"/>
    </xf>
    <xf numFmtId="4" fontId="20" fillId="4" borderId="0" xfId="0" applyNumberFormat="1" applyFont="1" applyFill="1" applyAlignment="1">
      <alignment horizontal="left" vertical="top" wrapText="1"/>
    </xf>
    <xf numFmtId="0" fontId="12" fillId="0" borderId="0" xfId="0" applyFont="1" applyFill="1" applyAlignment="1">
      <alignment vertical="top" wrapText="1"/>
    </xf>
    <xf numFmtId="4" fontId="20" fillId="2" borderId="1" xfId="0" applyNumberFormat="1" applyFont="1" applyFill="1" applyBorder="1" applyAlignment="1" applyProtection="1">
      <alignment horizontal="left" vertical="top" wrapText="1"/>
      <protection locked="0"/>
    </xf>
    <xf numFmtId="0" fontId="12" fillId="0" borderId="0" xfId="0" applyFont="1" applyFill="1" applyAlignment="1">
      <alignment horizontal="left" vertical="top" wrapText="1"/>
    </xf>
    <xf numFmtId="0" fontId="12" fillId="0" borderId="0" xfId="0" applyFont="1" applyFill="1" applyBorder="1" applyAlignment="1" applyProtection="1">
      <alignment horizontal="center" vertical="top" wrapText="1"/>
      <protection locked="0"/>
    </xf>
    <xf numFmtId="4" fontId="12" fillId="0" borderId="0" xfId="0" applyNumberFormat="1" applyFont="1" applyFill="1" applyBorder="1" applyAlignment="1" applyProtection="1">
      <alignment horizontal="justify" vertical="top" wrapText="1"/>
      <protection locked="0"/>
    </xf>
    <xf numFmtId="4" fontId="12" fillId="0" borderId="0" xfId="0" applyNumberFormat="1" applyFont="1" applyFill="1" applyBorder="1" applyAlignment="1" applyProtection="1">
      <alignment horizontal="center" vertical="top" wrapText="1"/>
      <protection locked="0"/>
    </xf>
    <xf numFmtId="4" fontId="12" fillId="2" borderId="0" xfId="0" applyNumberFormat="1" applyFont="1" applyFill="1" applyBorder="1" applyAlignment="1" applyProtection="1">
      <alignment horizontal="center" vertical="top" wrapText="1"/>
      <protection locked="0"/>
    </xf>
    <xf numFmtId="9" fontId="12" fillId="0" borderId="0" xfId="0" applyNumberFormat="1" applyFont="1" applyFill="1" applyBorder="1" applyAlignment="1" applyProtection="1">
      <alignment horizontal="right" vertical="top" wrapText="1"/>
      <protection locked="0"/>
    </xf>
    <xf numFmtId="1" fontId="12" fillId="0" borderId="0" xfId="0" applyNumberFormat="1" applyFont="1" applyFill="1" applyBorder="1" applyAlignment="1" applyProtection="1">
      <alignment horizontal="right" vertical="top" wrapText="1"/>
      <protection locked="0"/>
    </xf>
    <xf numFmtId="4" fontId="12" fillId="0" borderId="0" xfId="0" applyNumberFormat="1" applyFont="1" applyFill="1" applyBorder="1" applyAlignment="1" applyProtection="1">
      <alignment horizontal="right" vertical="top" wrapText="1"/>
      <protection locked="0"/>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2" fontId="13"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4" fontId="13" fillId="2" borderId="1" xfId="0" applyNumberFormat="1" applyFont="1" applyFill="1" applyBorder="1" applyAlignment="1" applyProtection="1">
      <alignment horizontal="center" vertical="top" wrapText="1"/>
      <protection locked="0"/>
    </xf>
    <xf numFmtId="0" fontId="25" fillId="0" borderId="0" xfId="0" applyFont="1" applyFill="1" applyAlignment="1">
      <alignment horizontal="left" vertical="top" wrapText="1"/>
    </xf>
    <xf numFmtId="4" fontId="32" fillId="0" borderId="0" xfId="0" applyNumberFormat="1" applyFont="1" applyFill="1" applyAlignment="1">
      <alignment horizontal="left" vertical="top" wrapText="1"/>
    </xf>
    <xf numFmtId="0" fontId="28" fillId="2" borderId="0" xfId="0" applyFont="1" applyFill="1" applyAlignment="1">
      <alignment horizontal="left" vertical="top" wrapText="1"/>
    </xf>
    <xf numFmtId="0" fontId="32" fillId="0" borderId="0" xfId="0" applyFont="1" applyFill="1" applyAlignment="1">
      <alignment horizontal="left" vertical="top" wrapText="1"/>
    </xf>
    <xf numFmtId="0" fontId="33" fillId="0" borderId="0" xfId="0" applyFont="1" applyFill="1" applyAlignment="1">
      <alignment horizontal="left" vertical="top" wrapText="1"/>
    </xf>
    <xf numFmtId="0" fontId="14" fillId="0" borderId="3" xfId="0" applyFont="1" applyFill="1" applyBorder="1" applyAlignment="1" applyProtection="1">
      <alignment horizontal="justify" vertical="top" wrapText="1"/>
      <protection locked="0"/>
    </xf>
    <xf numFmtId="49" fontId="26" fillId="0" borderId="1" xfId="0" applyNumberFormat="1" applyFont="1" applyFill="1" applyBorder="1" applyAlignment="1" applyProtection="1">
      <alignment horizontal="justify" vertical="top" wrapText="1"/>
      <protection locked="0"/>
    </xf>
    <xf numFmtId="4" fontId="14" fillId="0" borderId="1" xfId="0" applyNumberFormat="1" applyFont="1" applyFill="1" applyBorder="1" applyAlignment="1" applyProtection="1">
      <alignment horizontal="center" vertical="top" wrapText="1"/>
      <protection locked="0"/>
    </xf>
    <xf numFmtId="9" fontId="15" fillId="0" borderId="1" xfId="0" applyNumberFormat="1" applyFont="1" applyFill="1" applyBorder="1" applyAlignment="1" applyProtection="1">
      <alignment horizontal="center" vertical="top" wrapText="1"/>
      <protection locked="0"/>
    </xf>
    <xf numFmtId="3" fontId="28" fillId="0" borderId="1" xfId="0" applyNumberFormat="1" applyFont="1" applyFill="1" applyBorder="1" applyAlignment="1" applyProtection="1">
      <alignment horizontal="center" vertical="top" wrapText="1"/>
      <protection locked="0"/>
    </xf>
    <xf numFmtId="1" fontId="28" fillId="0" borderId="1" xfId="0" applyNumberFormat="1" applyFont="1" applyFill="1" applyBorder="1" applyAlignment="1" applyProtection="1">
      <alignment horizontal="center" vertical="top" wrapText="1"/>
      <protection locked="0"/>
    </xf>
    <xf numFmtId="3" fontId="28" fillId="2" borderId="1" xfId="0" applyNumberFormat="1" applyFont="1" applyFill="1" applyBorder="1" applyAlignment="1" applyProtection="1">
      <alignment horizontal="center" vertical="top" wrapText="1"/>
      <protection locked="0"/>
    </xf>
    <xf numFmtId="0" fontId="28" fillId="0" borderId="1" xfId="0" applyFont="1" applyFill="1" applyBorder="1" applyAlignment="1" applyProtection="1">
      <alignment horizontal="center" vertical="top" wrapText="1"/>
      <protection locked="0"/>
    </xf>
    <xf numFmtId="0" fontId="34" fillId="0" borderId="1" xfId="0" applyFont="1" applyFill="1" applyBorder="1" applyAlignment="1" applyProtection="1">
      <alignment horizontal="center" vertical="top" wrapText="1"/>
      <protection locked="0"/>
    </xf>
    <xf numFmtId="9" fontId="22" fillId="2" borderId="1" xfId="0" applyNumberFormat="1"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14" fillId="0" borderId="1" xfId="0" quotePrefix="1" applyFont="1" applyFill="1" applyBorder="1" applyAlignment="1" applyProtection="1">
      <alignment horizontal="justify" vertical="top" wrapText="1"/>
      <protection locked="0"/>
    </xf>
    <xf numFmtId="4" fontId="20" fillId="0" borderId="1" xfId="0" applyNumberFormat="1" applyFont="1" applyFill="1" applyBorder="1" applyAlignment="1" applyProtection="1">
      <alignment horizontal="center" vertical="top" wrapText="1"/>
      <protection locked="0"/>
    </xf>
    <xf numFmtId="10" fontId="20" fillId="0" borderId="1" xfId="0" applyNumberFormat="1" applyFont="1" applyFill="1" applyBorder="1" applyAlignment="1" applyProtection="1">
      <alignment horizontal="center" vertical="top" wrapText="1"/>
      <protection locked="0"/>
    </xf>
    <xf numFmtId="0" fontId="14" fillId="0" borderId="1" xfId="0" applyFont="1" applyFill="1" applyBorder="1" applyAlignment="1" applyProtection="1">
      <alignment horizontal="left" vertical="top" wrapText="1"/>
      <protection locked="0"/>
    </xf>
    <xf numFmtId="49" fontId="35" fillId="0" borderId="1" xfId="0" applyNumberFormat="1"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4" fontId="28" fillId="0" borderId="1" xfId="0" applyNumberFormat="1" applyFont="1" applyFill="1" applyBorder="1" applyAlignment="1" applyProtection="1">
      <alignment horizontal="center" vertical="top" wrapText="1"/>
      <protection locked="0"/>
    </xf>
    <xf numFmtId="10" fontId="28" fillId="0" borderId="1" xfId="0" applyNumberFormat="1" applyFont="1" applyFill="1" applyBorder="1" applyAlignment="1" applyProtection="1">
      <alignment horizontal="center" vertical="top" wrapText="1"/>
      <protection locked="0"/>
    </xf>
    <xf numFmtId="10" fontId="12" fillId="0" borderId="1" xfId="0" applyNumberFormat="1" applyFont="1" applyFill="1" applyBorder="1" applyAlignment="1" applyProtection="1">
      <alignment horizontal="center" vertical="top" wrapText="1"/>
      <protection locked="0"/>
    </xf>
    <xf numFmtId="49" fontId="34" fillId="0" borderId="1" xfId="0" applyNumberFormat="1"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4" fontId="12" fillId="0" borderId="1" xfId="0" applyNumberFormat="1" applyFont="1" applyFill="1" applyBorder="1" applyAlignment="1" applyProtection="1">
      <alignment horizontal="center" vertical="top" wrapText="1"/>
      <protection locked="0"/>
    </xf>
    <xf numFmtId="4" fontId="32" fillId="0"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4" fontId="12" fillId="2"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10" fontId="12" fillId="2" borderId="1" xfId="0" applyNumberFormat="1" applyFont="1" applyFill="1" applyBorder="1" applyAlignment="1" applyProtection="1">
      <alignment horizontal="center" vertical="top" wrapText="1"/>
      <protection locked="0"/>
    </xf>
    <xf numFmtId="4" fontId="32" fillId="2" borderId="1" xfId="0" applyNumberFormat="1" applyFont="1" applyFill="1" applyBorder="1" applyAlignment="1" applyProtection="1">
      <alignment horizontal="center" vertical="top" wrapText="1"/>
      <protection locked="0"/>
    </xf>
    <xf numFmtId="49" fontId="28" fillId="0" borderId="1" xfId="0" applyNumberFormat="1" applyFont="1" applyFill="1" applyBorder="1" applyAlignment="1" applyProtection="1">
      <alignment horizontal="justify" vertical="top" wrapText="1"/>
      <protection locked="0"/>
    </xf>
    <xf numFmtId="9" fontId="12" fillId="0" borderId="1" xfId="0" applyNumberFormat="1" applyFont="1" applyFill="1" applyBorder="1" applyAlignment="1" applyProtection="1">
      <alignment horizontal="center" vertical="top" wrapText="1"/>
      <protection locked="0"/>
    </xf>
    <xf numFmtId="49" fontId="39" fillId="0" borderId="1" xfId="0" applyNumberFormat="1"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xf numFmtId="4" fontId="33" fillId="0" borderId="1" xfId="0" applyNumberFormat="1" applyFont="1" applyFill="1" applyBorder="1" applyAlignment="1" applyProtection="1">
      <alignment horizontal="center" vertical="top" wrapText="1"/>
      <protection locked="0"/>
    </xf>
    <xf numFmtId="10" fontId="33" fillId="0" borderId="1" xfId="0" applyNumberFormat="1" applyFont="1" applyFill="1" applyBorder="1" applyAlignment="1" applyProtection="1">
      <alignment horizontal="center" vertical="top" wrapText="1"/>
      <protection locked="0"/>
    </xf>
    <xf numFmtId="49" fontId="33" fillId="0" borderId="1" xfId="0" applyNumberFormat="1" applyFont="1" applyFill="1" applyBorder="1" applyAlignment="1" applyProtection="1">
      <alignment horizontal="justify" vertical="top" wrapText="1"/>
      <protection locked="0"/>
    </xf>
    <xf numFmtId="49" fontId="32" fillId="0" borderId="1" xfId="0" applyNumberFormat="1"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4" fontId="32" fillId="2" borderId="1" xfId="0" applyNumberFormat="1" applyFont="1" applyFill="1" applyBorder="1" applyAlignment="1" applyProtection="1">
      <alignment horizontal="center" vertical="top" wrapText="1"/>
      <protection locked="0"/>
    </xf>
    <xf numFmtId="4" fontId="32" fillId="0"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0" fontId="37" fillId="2" borderId="1" xfId="0" applyFont="1" applyFill="1" applyBorder="1" applyAlignment="1" applyProtection="1">
      <alignment horizontal="justify" vertical="top" wrapText="1"/>
      <protection locked="0"/>
    </xf>
    <xf numFmtId="0" fontId="36" fillId="2" borderId="1" xfId="0" applyFont="1" applyFill="1" applyBorder="1" applyAlignment="1" applyProtection="1">
      <alignment horizontal="justify" vertical="top" wrapText="1"/>
      <protection locked="0"/>
    </xf>
    <xf numFmtId="10" fontId="32" fillId="2" borderId="1" xfId="0" applyNumberFormat="1" applyFont="1" applyFill="1" applyBorder="1" applyAlignment="1" applyProtection="1">
      <alignment horizontal="center" vertical="top" wrapText="1"/>
      <protection locked="0"/>
    </xf>
    <xf numFmtId="0" fontId="32" fillId="2" borderId="1" xfId="0" applyFont="1" applyFill="1" applyBorder="1" applyAlignment="1" applyProtection="1">
      <alignment horizontal="justify" vertical="top" wrapText="1"/>
      <protection locked="0"/>
    </xf>
    <xf numFmtId="2" fontId="32" fillId="0" borderId="1" xfId="0" applyNumberFormat="1" applyFont="1" applyFill="1" applyBorder="1" applyAlignment="1" applyProtection="1">
      <alignment horizontal="center" vertical="top" wrapText="1"/>
      <protection locked="0"/>
    </xf>
    <xf numFmtId="9" fontId="32" fillId="0" borderId="1" xfId="0" applyNumberFormat="1" applyFont="1" applyFill="1" applyBorder="1" applyAlignment="1" applyProtection="1">
      <alignment horizontal="center" vertical="top" wrapText="1"/>
      <protection locked="0"/>
    </xf>
    <xf numFmtId="0" fontId="37" fillId="0" borderId="0" xfId="0" applyFont="1" applyAlignment="1">
      <alignment horizontal="left" vertical="top" wrapText="1"/>
    </xf>
    <xf numFmtId="2" fontId="32" fillId="2" borderId="1" xfId="0" applyNumberFormat="1" applyFont="1" applyFill="1" applyBorder="1" applyAlignment="1" applyProtection="1">
      <alignment horizontal="center" vertical="top" wrapText="1"/>
      <protection locked="0"/>
    </xf>
    <xf numFmtId="9" fontId="32" fillId="2" borderId="1" xfId="0" applyNumberFormat="1" applyFont="1" applyFill="1" applyBorder="1" applyAlignment="1" applyProtection="1">
      <alignment horizontal="center" vertical="top" wrapText="1"/>
      <protection locked="0"/>
    </xf>
    <xf numFmtId="0" fontId="36" fillId="0" borderId="1"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left" vertical="top" wrapText="1"/>
      <protection locked="0"/>
    </xf>
    <xf numFmtId="0" fontId="37" fillId="0" borderId="1" xfId="0" applyFont="1" applyBorder="1" applyAlignment="1">
      <alignment horizontal="left" vertical="top" wrapText="1"/>
    </xf>
    <xf numFmtId="4" fontId="12" fillId="2" borderId="1" xfId="0" applyNumberFormat="1" applyFont="1" applyFill="1" applyBorder="1" applyAlignment="1" applyProtection="1">
      <alignment horizontal="left" vertical="top" wrapText="1"/>
      <protection locked="0"/>
    </xf>
    <xf numFmtId="2" fontId="12" fillId="2" borderId="1" xfId="0" applyNumberFormat="1" applyFont="1" applyFill="1" applyBorder="1" applyAlignment="1" applyProtection="1">
      <alignment horizontal="left" vertical="top" wrapText="1"/>
      <protection locked="0"/>
    </xf>
    <xf numFmtId="10" fontId="12" fillId="2" borderId="1" xfId="0" applyNumberFormat="1" applyFont="1" applyFill="1" applyBorder="1" applyAlignment="1" applyProtection="1">
      <alignment horizontal="left" vertical="top" wrapText="1"/>
      <protection locked="0"/>
    </xf>
    <xf numFmtId="9" fontId="12" fillId="2" borderId="1" xfId="0" applyNumberFormat="1"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2" fillId="2" borderId="4" xfId="0" applyFont="1" applyFill="1" applyBorder="1" applyAlignment="1" applyProtection="1">
      <alignment horizontal="justify" vertical="top" wrapText="1"/>
      <protection locked="0"/>
    </xf>
    <xf numFmtId="0" fontId="37" fillId="0" borderId="6" xfId="0" applyFont="1" applyBorder="1" applyAlignment="1">
      <alignment vertical="top" wrapText="1"/>
    </xf>
    <xf numFmtId="4" fontId="32" fillId="2" borderId="4" xfId="0" applyNumberFormat="1" applyFont="1" applyFill="1" applyBorder="1" applyAlignment="1" applyProtection="1">
      <alignment horizontal="center" vertical="top" wrapText="1"/>
      <protection locked="0"/>
    </xf>
    <xf numFmtId="0" fontId="37" fillId="0" borderId="1" xfId="0" applyFont="1" applyBorder="1" applyAlignment="1">
      <alignment horizontal="left" vertical="top"/>
    </xf>
    <xf numFmtId="4" fontId="32" fillId="2" borderId="1" xfId="0" applyNumberFormat="1" applyFont="1" applyFill="1" applyBorder="1" applyAlignment="1" applyProtection="1">
      <alignment horizontal="left" vertical="top" wrapText="1"/>
      <protection locked="0"/>
    </xf>
    <xf numFmtId="10" fontId="32" fillId="2" borderId="1" xfId="0" applyNumberFormat="1" applyFont="1" applyFill="1" applyBorder="1" applyAlignment="1" applyProtection="1">
      <alignment horizontal="left" vertical="top" wrapText="1"/>
      <protection locked="0"/>
    </xf>
    <xf numFmtId="9" fontId="32" fillId="2" borderId="1" xfId="0" applyNumberFormat="1" applyFont="1" applyFill="1" applyBorder="1" applyAlignment="1" applyProtection="1">
      <alignment horizontal="left" vertical="top" wrapText="1"/>
      <protection locked="0"/>
    </xf>
    <xf numFmtId="0" fontId="37" fillId="0" borderId="1" xfId="0" applyFont="1" applyBorder="1" applyAlignment="1">
      <alignment vertical="top" wrapText="1"/>
    </xf>
    <xf numFmtId="0" fontId="12" fillId="2" borderId="1" xfId="0" applyFont="1" applyFill="1" applyBorder="1" applyAlignment="1">
      <alignment horizontal="left" vertical="top" wrapText="1"/>
    </xf>
    <xf numFmtId="0" fontId="32" fillId="0" borderId="4"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4" fontId="32" fillId="2" borderId="1" xfId="0"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justify" vertical="top" wrapText="1"/>
      <protection locked="0"/>
    </xf>
    <xf numFmtId="10" fontId="32" fillId="2"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left" vertical="top" wrapText="1"/>
      <protection locked="0"/>
    </xf>
    <xf numFmtId="4" fontId="12" fillId="0" borderId="1" xfId="0" applyNumberFormat="1" applyFont="1" applyFill="1" applyBorder="1" applyAlignment="1" applyProtection="1">
      <alignment horizontal="left" vertical="top" wrapText="1"/>
      <protection locked="0"/>
    </xf>
    <xf numFmtId="0" fontId="12" fillId="0" borderId="4" xfId="0" applyFont="1" applyFill="1" applyBorder="1" applyAlignment="1" applyProtection="1">
      <alignment horizontal="justify" vertical="top" wrapText="1"/>
      <protection locked="0"/>
    </xf>
    <xf numFmtId="2" fontId="12" fillId="0" borderId="5" xfId="0" applyNumberFormat="1" applyFont="1" applyFill="1" applyBorder="1" applyAlignment="1" applyProtection="1">
      <alignment horizontal="center" vertical="top" wrapText="1"/>
      <protection locked="0"/>
    </xf>
    <xf numFmtId="9" fontId="12" fillId="0" borderId="5" xfId="0" applyNumberFormat="1" applyFont="1" applyFill="1" applyBorder="1" applyAlignment="1" applyProtection="1">
      <alignment horizontal="center" vertical="top" wrapText="1"/>
      <protection locked="0"/>
    </xf>
    <xf numFmtId="4" fontId="32" fillId="2" borderId="1" xfId="0" applyNumberFormat="1" applyFont="1" applyFill="1" applyBorder="1" applyAlignment="1" applyProtection="1">
      <alignment horizontal="center" vertical="top" wrapText="1"/>
      <protection locked="0"/>
    </xf>
    <xf numFmtId="0" fontId="36" fillId="0" borderId="1" xfId="0"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4" fontId="43" fillId="0" borderId="1" xfId="0" applyNumberFormat="1" applyFont="1" applyFill="1" applyBorder="1" applyAlignment="1" applyProtection="1">
      <alignment horizontal="center" vertical="top" wrapText="1"/>
      <protection locked="0"/>
    </xf>
    <xf numFmtId="4" fontId="44" fillId="0" borderId="1" xfId="0" applyNumberFormat="1" applyFont="1" applyFill="1" applyBorder="1" applyAlignment="1" applyProtection="1">
      <alignment horizontal="center" vertical="top" wrapText="1"/>
      <protection locked="0"/>
    </xf>
    <xf numFmtId="0" fontId="36" fillId="0" borderId="4" xfId="0" applyFont="1" applyFill="1" applyBorder="1" applyAlignment="1" applyProtection="1">
      <alignment horizontal="left" vertical="top" wrapText="1"/>
      <protection locked="0"/>
    </xf>
    <xf numFmtId="0" fontId="42" fillId="0" borderId="2" xfId="0" applyFont="1" applyBorder="1" applyAlignment="1">
      <alignment horizontal="left" vertical="top" wrapText="1"/>
    </xf>
    <xf numFmtId="0" fontId="42" fillId="0" borderId="3" xfId="0" applyFont="1" applyBorder="1" applyAlignment="1">
      <alignment horizontal="left" vertical="top" wrapText="1"/>
    </xf>
    <xf numFmtId="9" fontId="36" fillId="0" borderId="1" xfId="0" applyNumberFormat="1" applyFont="1" applyFill="1" applyBorder="1" applyAlignment="1" applyProtection="1">
      <alignment horizontal="justify" vertical="top" wrapText="1"/>
      <protection locked="0"/>
    </xf>
    <xf numFmtId="0" fontId="32" fillId="0" borderId="4" xfId="0" applyFont="1" applyFill="1" applyBorder="1" applyAlignment="1" applyProtection="1">
      <alignment horizontal="justify" vertical="top" wrapText="1"/>
      <protection locked="0"/>
    </xf>
    <xf numFmtId="0" fontId="32" fillId="0" borderId="2" xfId="0" applyFont="1" applyFill="1" applyBorder="1" applyAlignment="1" applyProtection="1">
      <alignment horizontal="justify" vertical="top" wrapText="1"/>
      <protection locked="0"/>
    </xf>
    <xf numFmtId="0" fontId="32" fillId="0" borderId="3" xfId="0" applyFont="1" applyFill="1" applyBorder="1" applyAlignment="1" applyProtection="1">
      <alignment horizontal="justify" vertical="top" wrapText="1"/>
      <protection locked="0"/>
    </xf>
    <xf numFmtId="4" fontId="32" fillId="2" borderId="1" xfId="0" applyNumberFormat="1" applyFont="1" applyFill="1" applyBorder="1" applyAlignment="1" applyProtection="1">
      <alignment horizontal="center" vertical="top" wrapText="1"/>
      <protection locked="0"/>
    </xf>
    <xf numFmtId="9" fontId="22" fillId="0" borderId="1" xfId="0" applyNumberFormat="1"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0" fontId="36" fillId="0" borderId="4" xfId="0" applyFont="1" applyFill="1" applyBorder="1" applyAlignment="1" applyProtection="1">
      <alignment horizontal="justify" vertical="top" wrapText="1"/>
      <protection locked="0"/>
    </xf>
    <xf numFmtId="0" fontId="29" fillId="0" borderId="1" xfId="0" applyFont="1" applyFill="1" applyBorder="1" applyAlignment="1" applyProtection="1">
      <alignment vertical="top" wrapText="1"/>
      <protection locked="0"/>
    </xf>
    <xf numFmtId="0" fontId="18" fillId="0" borderId="1" xfId="0" applyFont="1" applyFill="1" applyBorder="1" applyAlignment="1" applyProtection="1">
      <alignment vertical="top" wrapText="1"/>
      <protection locked="0"/>
    </xf>
    <xf numFmtId="2" fontId="38" fillId="0" borderId="1" xfId="0" applyNumberFormat="1" applyFont="1" applyFill="1" applyBorder="1" applyAlignment="1" applyProtection="1">
      <alignment vertical="top" wrapText="1"/>
      <protection locked="0"/>
    </xf>
    <xf numFmtId="0" fontId="38" fillId="0" borderId="1" xfId="0" applyFont="1" applyFill="1" applyBorder="1" applyAlignment="1" applyProtection="1">
      <alignment horizontal="justify" vertical="top" wrapText="1"/>
      <protection locked="0"/>
    </xf>
    <xf numFmtId="4" fontId="21" fillId="0" borderId="1" xfId="0" applyNumberFormat="1" applyFont="1" applyFill="1" applyBorder="1" applyAlignment="1" applyProtection="1">
      <alignment horizontal="justify" vertical="top" wrapText="1"/>
      <protection locked="0"/>
    </xf>
    <xf numFmtId="0" fontId="38" fillId="0" borderId="3"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9" fontId="36" fillId="2" borderId="4" xfId="0" applyNumberFormat="1" applyFont="1" applyFill="1" applyBorder="1" applyAlignment="1" applyProtection="1">
      <alignment horizontal="justify" vertical="top" wrapText="1"/>
      <protection locked="0"/>
    </xf>
    <xf numFmtId="9" fontId="36" fillId="2" borderId="2" xfId="0" applyNumberFormat="1" applyFont="1" applyFill="1" applyBorder="1" applyAlignment="1" applyProtection="1">
      <alignment horizontal="justify" vertical="top" wrapText="1"/>
      <protection locked="0"/>
    </xf>
    <xf numFmtId="9" fontId="36" fillId="2" borderId="3" xfId="0" applyNumberFormat="1" applyFont="1" applyFill="1" applyBorder="1" applyAlignment="1" applyProtection="1">
      <alignment horizontal="justify" vertical="top" wrapText="1"/>
      <protection locked="0"/>
    </xf>
    <xf numFmtId="9" fontId="36" fillId="0" borderId="4" xfId="0" applyNumberFormat="1" applyFont="1" applyFill="1" applyBorder="1" applyAlignment="1" applyProtection="1">
      <alignment horizontal="justify" vertical="top" wrapText="1"/>
      <protection locked="0"/>
    </xf>
    <xf numFmtId="9" fontId="36" fillId="0" borderId="2" xfId="0" applyNumberFormat="1" applyFont="1" applyFill="1" applyBorder="1" applyAlignment="1" applyProtection="1">
      <alignment horizontal="justify" vertical="top" wrapText="1"/>
      <protection locked="0"/>
    </xf>
    <xf numFmtId="9" fontId="36" fillId="0" borderId="3" xfId="0" applyNumberFormat="1"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10" fontId="32" fillId="0" borderId="4" xfId="0" applyNumberFormat="1" applyFont="1" applyFill="1" applyBorder="1" applyAlignment="1" applyProtection="1">
      <alignment horizontal="center" vertical="top" wrapText="1"/>
      <protection locked="0"/>
    </xf>
    <xf numFmtId="10" fontId="32" fillId="0" borderId="2" xfId="0" applyNumberFormat="1" applyFont="1" applyFill="1" applyBorder="1" applyAlignment="1" applyProtection="1">
      <alignment horizontal="center" vertical="top" wrapText="1"/>
      <protection locked="0"/>
    </xf>
    <xf numFmtId="10" fontId="32" fillId="0" borderId="3" xfId="0" applyNumberFormat="1" applyFont="1" applyFill="1" applyBorder="1" applyAlignment="1" applyProtection="1">
      <alignment horizontal="center" vertical="top" wrapText="1"/>
      <protection locked="0"/>
    </xf>
    <xf numFmtId="4" fontId="32" fillId="0" borderId="4" xfId="0" applyNumberFormat="1" applyFont="1" applyFill="1" applyBorder="1" applyAlignment="1" applyProtection="1">
      <alignment horizontal="center" vertical="top" wrapText="1"/>
      <protection locked="0"/>
    </xf>
    <xf numFmtId="4" fontId="32" fillId="0" borderId="2" xfId="0" applyNumberFormat="1" applyFont="1" applyFill="1" applyBorder="1" applyAlignment="1" applyProtection="1">
      <alignment horizontal="center" vertical="top" wrapText="1"/>
      <protection locked="0"/>
    </xf>
    <xf numFmtId="4" fontId="32" fillId="0" borderId="3" xfId="0" applyNumberFormat="1" applyFont="1" applyFill="1" applyBorder="1" applyAlignment="1" applyProtection="1">
      <alignment horizontal="center" vertical="top" wrapText="1"/>
      <protection locked="0"/>
    </xf>
    <xf numFmtId="4" fontId="32" fillId="0" borderId="1" xfId="0" applyNumberFormat="1" applyFont="1" applyFill="1" applyBorder="1" applyAlignment="1" applyProtection="1">
      <alignment horizontal="center" vertical="top" wrapText="1"/>
      <protection locked="0"/>
    </xf>
    <xf numFmtId="10" fontId="32" fillId="2"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49" fontId="18" fillId="0" borderId="1" xfId="0" applyNumberFormat="1" applyFont="1" applyFill="1" applyBorder="1" applyAlignment="1" applyProtection="1">
      <alignment horizontal="left" vertical="top" wrapText="1"/>
      <protection locked="0"/>
    </xf>
    <xf numFmtId="0" fontId="18" fillId="0" borderId="1" xfId="0" applyFont="1" applyFill="1" applyBorder="1" applyAlignment="1" applyProtection="1">
      <alignment horizontal="justify" vertical="top" wrapText="1"/>
      <protection locked="0"/>
    </xf>
    <xf numFmtId="0" fontId="41" fillId="0" borderId="1" xfId="0" applyFont="1" applyFill="1" applyBorder="1" applyAlignment="1" applyProtection="1">
      <alignment horizontal="justify" vertical="top" wrapText="1"/>
      <protection locked="0"/>
    </xf>
    <xf numFmtId="0" fontId="30" fillId="0" borderId="0" xfId="0" quotePrefix="1" applyFont="1" applyFill="1" applyBorder="1" applyAlignment="1" applyProtection="1">
      <alignment horizontal="center" vertical="top" wrapText="1"/>
      <protection locked="0"/>
    </xf>
    <xf numFmtId="165" fontId="13" fillId="0" borderId="1" xfId="0" applyNumberFormat="1" applyFont="1" applyFill="1" applyBorder="1" applyAlignment="1" applyProtection="1">
      <alignment horizontal="center" vertical="top" wrapText="1"/>
      <protection locked="0"/>
    </xf>
    <xf numFmtId="0" fontId="15"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center" vertical="top" wrapText="1"/>
      <protection locked="0"/>
    </xf>
    <xf numFmtId="4" fontId="13" fillId="0" borderId="1" xfId="0" quotePrefix="1"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center" vertical="top" wrapText="1"/>
      <protection locked="0"/>
    </xf>
    <xf numFmtId="2" fontId="13" fillId="0" borderId="1" xfId="0" applyNumberFormat="1" applyFont="1" applyFill="1" applyBorder="1" applyAlignment="1" applyProtection="1">
      <alignment horizontal="center" vertical="top" wrapText="1"/>
      <protection locked="0"/>
    </xf>
    <xf numFmtId="165" fontId="13" fillId="0" borderId="1" xfId="0" quotePrefix="1"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0" fontId="29" fillId="0" borderId="4"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37" fillId="0" borderId="4" xfId="0" applyFont="1" applyFill="1" applyBorder="1" applyAlignment="1" applyProtection="1">
      <alignment horizontal="justify" vertical="top" wrapText="1"/>
      <protection locked="0"/>
    </xf>
    <xf numFmtId="0" fontId="37" fillId="0" borderId="2" xfId="0" applyFont="1" applyFill="1" applyBorder="1" applyAlignment="1" applyProtection="1">
      <alignment horizontal="justify" vertical="top" wrapText="1"/>
      <protection locked="0"/>
    </xf>
    <xf numFmtId="0" fontId="37" fillId="0" borderId="3"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45" fillId="0" borderId="1" xfId="0" applyFont="1" applyFill="1" applyBorder="1" applyAlignment="1" applyProtection="1">
      <alignment horizontal="justify" vertical="top" wrapText="1"/>
      <protection locked="0"/>
    </xf>
    <xf numFmtId="0" fontId="18" fillId="0" borderId="1" xfId="0" applyFont="1" applyFill="1" applyBorder="1" applyAlignment="1" applyProtection="1">
      <alignment horizontal="left" vertical="top" wrapText="1"/>
      <protection locked="0"/>
    </xf>
    <xf numFmtId="0" fontId="37" fillId="0" borderId="1" xfId="0" applyFont="1" applyFill="1" applyBorder="1" applyAlignment="1" applyProtection="1">
      <alignment horizontal="left" vertical="top" wrapText="1"/>
      <protection locked="0"/>
    </xf>
    <xf numFmtId="0" fontId="32" fillId="0" borderId="4" xfId="0" applyFont="1" applyFill="1" applyBorder="1" applyAlignment="1" applyProtection="1">
      <alignment horizontal="left" vertical="top" wrapText="1"/>
      <protection locked="0"/>
    </xf>
    <xf numFmtId="0" fontId="32" fillId="0" borderId="3" xfId="0" applyFont="1" applyFill="1" applyBorder="1" applyAlignment="1" applyProtection="1">
      <alignment horizontal="left" vertical="top" wrapText="1"/>
      <protection locked="0"/>
    </xf>
    <xf numFmtId="4" fontId="32" fillId="2" borderId="4" xfId="0" applyNumberFormat="1" applyFont="1" applyFill="1" applyBorder="1" applyAlignment="1" applyProtection="1">
      <alignment horizontal="center" vertical="top" wrapText="1"/>
      <protection locked="0"/>
    </xf>
    <xf numFmtId="4" fontId="32" fillId="2" borderId="3" xfId="0" applyNumberFormat="1" applyFont="1" applyFill="1" applyBorder="1" applyAlignment="1" applyProtection="1">
      <alignment horizontal="center" vertical="top" wrapText="1"/>
      <protection locked="0"/>
    </xf>
    <xf numFmtId="9" fontId="29" fillId="0" borderId="4" xfId="0" applyNumberFormat="1" applyFont="1" applyFill="1" applyBorder="1" applyAlignment="1" applyProtection="1">
      <alignment horizontal="justify" vertical="top" wrapText="1"/>
      <protection locked="0"/>
    </xf>
    <xf numFmtId="9" fontId="18" fillId="0" borderId="2" xfId="0" applyNumberFormat="1" applyFont="1" applyFill="1" applyBorder="1" applyAlignment="1" applyProtection="1">
      <alignment horizontal="justify" vertical="top" wrapText="1"/>
      <protection locked="0"/>
    </xf>
    <xf numFmtId="9" fontId="18" fillId="0" borderId="3" xfId="0" applyNumberFormat="1" applyFont="1" applyFill="1" applyBorder="1" applyAlignment="1" applyProtection="1">
      <alignment horizontal="justify" vertical="top" wrapText="1"/>
      <protection locked="0"/>
    </xf>
    <xf numFmtId="0" fontId="36" fillId="0" borderId="2" xfId="0" applyFont="1" applyFill="1" applyBorder="1" applyAlignment="1" applyProtection="1">
      <alignment horizontal="left" vertical="top" wrapText="1"/>
      <protection locked="0"/>
    </xf>
    <xf numFmtId="0" fontId="36" fillId="0" borderId="3" xfId="0" applyFont="1" applyFill="1" applyBorder="1" applyAlignment="1" applyProtection="1">
      <alignment horizontal="left" vertical="top" wrapText="1"/>
      <protection locked="0"/>
    </xf>
    <xf numFmtId="9" fontId="36" fillId="0" borderId="4" xfId="0" applyNumberFormat="1" applyFont="1" applyFill="1" applyBorder="1" applyAlignment="1" applyProtection="1">
      <alignment horizontal="left" vertical="top" wrapText="1"/>
      <protection locked="0"/>
    </xf>
    <xf numFmtId="9" fontId="36" fillId="0" borderId="2" xfId="0" applyNumberFormat="1" applyFont="1" applyFill="1" applyBorder="1" applyAlignment="1" applyProtection="1">
      <alignment horizontal="left" vertical="top" wrapText="1"/>
      <protection locked="0"/>
    </xf>
    <xf numFmtId="9" fontId="36" fillId="0" borderId="3" xfId="0" applyNumberFormat="1" applyFont="1" applyFill="1" applyBorder="1" applyAlignment="1" applyProtection="1">
      <alignment horizontal="left"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17.xml"/><Relationship Id="rId21" Type="http://schemas.openxmlformats.org/officeDocument/2006/relationships/revisionLog" Target="revisionLog21.xml"/><Relationship Id="rId42" Type="http://schemas.openxmlformats.org/officeDocument/2006/relationships/revisionLog" Target="revisionLog42.xml"/><Relationship Id="rId63" Type="http://schemas.openxmlformats.org/officeDocument/2006/relationships/revisionLog" Target="revisionLog63.xml"/><Relationship Id="rId84" Type="http://schemas.openxmlformats.org/officeDocument/2006/relationships/revisionLog" Target="revisionLog84.xml"/><Relationship Id="rId138" Type="http://schemas.openxmlformats.org/officeDocument/2006/relationships/revisionLog" Target="revisionLog138.xml"/><Relationship Id="rId159" Type="http://schemas.openxmlformats.org/officeDocument/2006/relationships/revisionLog" Target="revisionLog159.xml"/><Relationship Id="rId170" Type="http://schemas.openxmlformats.org/officeDocument/2006/relationships/revisionLog" Target="revisionLog170.xml"/><Relationship Id="rId191" Type="http://schemas.openxmlformats.org/officeDocument/2006/relationships/revisionLog" Target="revisionLog191.xml"/><Relationship Id="rId205" Type="http://schemas.openxmlformats.org/officeDocument/2006/relationships/revisionLog" Target="revisionLog205.xml"/><Relationship Id="rId107" Type="http://schemas.openxmlformats.org/officeDocument/2006/relationships/revisionLog" Target="revisionLog107.xml"/><Relationship Id="rId11" Type="http://schemas.openxmlformats.org/officeDocument/2006/relationships/revisionLog" Target="revisionLog11.xml"/><Relationship Id="rId32" Type="http://schemas.openxmlformats.org/officeDocument/2006/relationships/revisionLog" Target="revisionLog32.xml"/><Relationship Id="rId53" Type="http://schemas.openxmlformats.org/officeDocument/2006/relationships/revisionLog" Target="revisionLog53.xml"/><Relationship Id="rId74" Type="http://schemas.openxmlformats.org/officeDocument/2006/relationships/revisionLog" Target="revisionLog74.xml"/><Relationship Id="rId128" Type="http://schemas.openxmlformats.org/officeDocument/2006/relationships/revisionLog" Target="revisionLog128.xml"/><Relationship Id="rId149" Type="http://schemas.openxmlformats.org/officeDocument/2006/relationships/revisionLog" Target="revisionLog149.xml"/><Relationship Id="rId5" Type="http://schemas.openxmlformats.org/officeDocument/2006/relationships/revisionLog" Target="revisionLog5.xml"/><Relationship Id="rId95" Type="http://schemas.openxmlformats.org/officeDocument/2006/relationships/revisionLog" Target="revisionLog95.xml"/><Relationship Id="rId160" Type="http://schemas.openxmlformats.org/officeDocument/2006/relationships/revisionLog" Target="revisionLog160.xml"/><Relationship Id="rId181" Type="http://schemas.openxmlformats.org/officeDocument/2006/relationships/revisionLog" Target="revisionLog181.xml"/><Relationship Id="rId90" Type="http://schemas.openxmlformats.org/officeDocument/2006/relationships/revisionLog" Target="revisionLog90.xml"/><Relationship Id="rId165" Type="http://schemas.openxmlformats.org/officeDocument/2006/relationships/revisionLog" Target="revisionLog165.xml"/><Relationship Id="rId186" Type="http://schemas.openxmlformats.org/officeDocument/2006/relationships/revisionLog" Target="revisionLog186.xml"/><Relationship Id="rId216" Type="http://schemas.openxmlformats.org/officeDocument/2006/relationships/revisionLog" Target="revisionLog216.xml"/><Relationship Id="rId211" Type="http://schemas.openxmlformats.org/officeDocument/2006/relationships/revisionLog" Target="revisionLog211.xml"/><Relationship Id="rId22" Type="http://schemas.openxmlformats.org/officeDocument/2006/relationships/revisionLog" Target="revisionLog22.xml"/><Relationship Id="rId43" Type="http://schemas.openxmlformats.org/officeDocument/2006/relationships/revisionLog" Target="revisionLog43.xml"/><Relationship Id="rId64" Type="http://schemas.openxmlformats.org/officeDocument/2006/relationships/revisionLog" Target="revisionLog64.xml"/><Relationship Id="rId118" Type="http://schemas.openxmlformats.org/officeDocument/2006/relationships/revisionLog" Target="revisionLog118.xml"/><Relationship Id="rId139" Type="http://schemas.openxmlformats.org/officeDocument/2006/relationships/revisionLog" Target="revisionLog139.xml"/><Relationship Id="rId27" Type="http://schemas.openxmlformats.org/officeDocument/2006/relationships/revisionLog" Target="revisionLog27.xml"/><Relationship Id="rId48" Type="http://schemas.openxmlformats.org/officeDocument/2006/relationships/revisionLog" Target="revisionLog48.xml"/><Relationship Id="rId69" Type="http://schemas.openxmlformats.org/officeDocument/2006/relationships/revisionLog" Target="revisionLog69.xml"/><Relationship Id="rId113" Type="http://schemas.openxmlformats.org/officeDocument/2006/relationships/revisionLog" Target="revisionLog113.xml"/><Relationship Id="rId134" Type="http://schemas.openxmlformats.org/officeDocument/2006/relationships/revisionLog" Target="revisionLog134.xml"/><Relationship Id="rId85" Type="http://schemas.openxmlformats.org/officeDocument/2006/relationships/revisionLog" Target="revisionLog85.xml"/><Relationship Id="rId150" Type="http://schemas.openxmlformats.org/officeDocument/2006/relationships/revisionLog" Target="revisionLog150.xml"/><Relationship Id="rId171" Type="http://schemas.openxmlformats.org/officeDocument/2006/relationships/revisionLog" Target="revisionLog171.xml"/><Relationship Id="rId192" Type="http://schemas.openxmlformats.org/officeDocument/2006/relationships/revisionLog" Target="revisionLog192.xml"/><Relationship Id="rId206" Type="http://schemas.openxmlformats.org/officeDocument/2006/relationships/revisionLog" Target="revisionLog206.xml"/><Relationship Id="rId80" Type="http://schemas.openxmlformats.org/officeDocument/2006/relationships/revisionLog" Target="revisionLog80.xml"/><Relationship Id="rId155" Type="http://schemas.openxmlformats.org/officeDocument/2006/relationships/revisionLog" Target="revisionLog155.xml"/><Relationship Id="rId176" Type="http://schemas.openxmlformats.org/officeDocument/2006/relationships/revisionLog" Target="revisionLog176.xml"/><Relationship Id="rId197" Type="http://schemas.openxmlformats.org/officeDocument/2006/relationships/revisionLog" Target="revisionLog197.xml"/><Relationship Id="rId201" Type="http://schemas.openxmlformats.org/officeDocument/2006/relationships/revisionLog" Target="revisionLog201.xml"/><Relationship Id="rId12" Type="http://schemas.openxmlformats.org/officeDocument/2006/relationships/revisionLog" Target="revisionLog12.xml"/><Relationship Id="rId33" Type="http://schemas.openxmlformats.org/officeDocument/2006/relationships/revisionLog" Target="revisionLog33.xml"/><Relationship Id="rId108" Type="http://schemas.openxmlformats.org/officeDocument/2006/relationships/revisionLog" Target="revisionLog108.xml"/><Relationship Id="rId129" Type="http://schemas.openxmlformats.org/officeDocument/2006/relationships/revisionLog" Target="revisionLog129.xml"/><Relationship Id="rId17" Type="http://schemas.openxmlformats.org/officeDocument/2006/relationships/revisionLog" Target="revisionLog17.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24" Type="http://schemas.openxmlformats.org/officeDocument/2006/relationships/revisionLog" Target="revisionLog124.xml"/><Relationship Id="rId54" Type="http://schemas.openxmlformats.org/officeDocument/2006/relationships/revisionLog" Target="revisionLog54.xml"/><Relationship Id="rId75" Type="http://schemas.openxmlformats.org/officeDocument/2006/relationships/revisionLog" Target="revisionLog75.xml"/><Relationship Id="rId96" Type="http://schemas.openxmlformats.org/officeDocument/2006/relationships/revisionLog" Target="revisionLog96.xml"/><Relationship Id="rId140" Type="http://schemas.openxmlformats.org/officeDocument/2006/relationships/revisionLog" Target="revisionLog140.xml"/><Relationship Id="rId161" Type="http://schemas.openxmlformats.org/officeDocument/2006/relationships/revisionLog" Target="revisionLog161.xml"/><Relationship Id="rId182" Type="http://schemas.openxmlformats.org/officeDocument/2006/relationships/revisionLog" Target="revisionLog182.xml"/><Relationship Id="rId70" Type="http://schemas.openxmlformats.org/officeDocument/2006/relationships/revisionLog" Target="revisionLog70.xml"/><Relationship Id="rId91" Type="http://schemas.openxmlformats.org/officeDocument/2006/relationships/revisionLog" Target="revisionLog91.xml"/><Relationship Id="rId145" Type="http://schemas.openxmlformats.org/officeDocument/2006/relationships/revisionLog" Target="revisionLog145.xml"/><Relationship Id="rId166" Type="http://schemas.openxmlformats.org/officeDocument/2006/relationships/revisionLog" Target="revisionLog166.xml"/><Relationship Id="rId187" Type="http://schemas.openxmlformats.org/officeDocument/2006/relationships/revisionLog" Target="revisionLog187.xml"/><Relationship Id="rId217" Type="http://schemas.openxmlformats.org/officeDocument/2006/relationships/revisionLog" Target="revisionLog217.xml"/><Relationship Id="rId6" Type="http://schemas.openxmlformats.org/officeDocument/2006/relationships/revisionLog" Target="revisionLog6.xml"/><Relationship Id="rId1" Type="http://schemas.openxmlformats.org/officeDocument/2006/relationships/revisionLog" Target="revisionLog1.xml"/><Relationship Id="rId212" Type="http://schemas.openxmlformats.org/officeDocument/2006/relationships/revisionLog" Target="revisionLog212.xml"/><Relationship Id="rId23" Type="http://schemas.openxmlformats.org/officeDocument/2006/relationships/revisionLog" Target="revisionLog23.xml"/><Relationship Id="rId119" Type="http://schemas.openxmlformats.org/officeDocument/2006/relationships/revisionLog" Target="revisionLog119.xml"/><Relationship Id="rId28" Type="http://schemas.openxmlformats.org/officeDocument/2006/relationships/revisionLog" Target="revisionLog28.xml"/><Relationship Id="rId49" Type="http://schemas.openxmlformats.org/officeDocument/2006/relationships/revisionLog" Target="revisionLog49.xml"/><Relationship Id="rId114" Type="http://schemas.openxmlformats.org/officeDocument/2006/relationships/revisionLog" Target="revisionLog114.xml"/><Relationship Id="rId44" Type="http://schemas.openxmlformats.org/officeDocument/2006/relationships/revisionLog" Target="revisionLog44.xml"/><Relationship Id="rId65" Type="http://schemas.openxmlformats.org/officeDocument/2006/relationships/revisionLog" Target="revisionLog65.xml"/><Relationship Id="rId86" Type="http://schemas.openxmlformats.org/officeDocument/2006/relationships/revisionLog" Target="revisionLog86.xml"/><Relationship Id="rId130" Type="http://schemas.openxmlformats.org/officeDocument/2006/relationships/revisionLog" Target="revisionLog130.xml"/><Relationship Id="rId151" Type="http://schemas.openxmlformats.org/officeDocument/2006/relationships/revisionLog" Target="revisionLog151.xml"/><Relationship Id="rId60" Type="http://schemas.openxmlformats.org/officeDocument/2006/relationships/revisionLog" Target="revisionLog60.xml"/><Relationship Id="rId81" Type="http://schemas.openxmlformats.org/officeDocument/2006/relationships/revisionLog" Target="revisionLog81.xml"/><Relationship Id="rId135" Type="http://schemas.openxmlformats.org/officeDocument/2006/relationships/revisionLog" Target="revisionLog135.xml"/><Relationship Id="rId156" Type="http://schemas.openxmlformats.org/officeDocument/2006/relationships/revisionLog" Target="revisionLog156.xml"/><Relationship Id="rId177" Type="http://schemas.openxmlformats.org/officeDocument/2006/relationships/revisionLog" Target="revisionLog177.xml"/><Relationship Id="rId198" Type="http://schemas.openxmlformats.org/officeDocument/2006/relationships/revisionLog" Target="revisionLog198.xml"/><Relationship Id="rId172" Type="http://schemas.openxmlformats.org/officeDocument/2006/relationships/revisionLog" Target="revisionLog172.xml"/><Relationship Id="rId193" Type="http://schemas.openxmlformats.org/officeDocument/2006/relationships/revisionLog" Target="revisionLog193.xml"/><Relationship Id="rId207" Type="http://schemas.openxmlformats.org/officeDocument/2006/relationships/revisionLog" Target="revisionLog207.xml"/><Relationship Id="rId202" Type="http://schemas.openxmlformats.org/officeDocument/2006/relationships/revisionLog" Target="revisionLog202.xml"/><Relationship Id="rId13" Type="http://schemas.openxmlformats.org/officeDocument/2006/relationships/revisionLog" Target="revisionLog13.xml"/><Relationship Id="rId109" Type="http://schemas.openxmlformats.org/officeDocument/2006/relationships/revisionLog" Target="revisionLog109.xml"/><Relationship Id="rId18" Type="http://schemas.openxmlformats.org/officeDocument/2006/relationships/revisionLog" Target="revisionLog18.xml"/><Relationship Id="rId39" Type="http://schemas.openxmlformats.org/officeDocument/2006/relationships/revisionLog" Target="revisionLog39.xml"/><Relationship Id="rId34" Type="http://schemas.openxmlformats.org/officeDocument/2006/relationships/revisionLog" Target="revisionLog34.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20" Type="http://schemas.openxmlformats.org/officeDocument/2006/relationships/revisionLog" Target="revisionLog120.xml"/><Relationship Id="rId141" Type="http://schemas.openxmlformats.org/officeDocument/2006/relationships/revisionLog" Target="revisionLog141.xml"/><Relationship Id="rId50" Type="http://schemas.openxmlformats.org/officeDocument/2006/relationships/revisionLog" Target="revisionLog50.xml"/><Relationship Id="rId104" Type="http://schemas.openxmlformats.org/officeDocument/2006/relationships/revisionLog" Target="revisionLog104.xml"/><Relationship Id="rId125" Type="http://schemas.openxmlformats.org/officeDocument/2006/relationships/revisionLog" Target="revisionLog125.xml"/><Relationship Id="rId146" Type="http://schemas.openxmlformats.org/officeDocument/2006/relationships/revisionLog" Target="revisionLog146.xml"/><Relationship Id="rId167" Type="http://schemas.openxmlformats.org/officeDocument/2006/relationships/revisionLog" Target="revisionLog167.xml"/><Relationship Id="rId188" Type="http://schemas.openxmlformats.org/officeDocument/2006/relationships/revisionLog" Target="revisionLog188.xml"/><Relationship Id="rId7" Type="http://schemas.openxmlformats.org/officeDocument/2006/relationships/revisionLog" Target="revisionLog7.xml"/><Relationship Id="rId162" Type="http://schemas.openxmlformats.org/officeDocument/2006/relationships/revisionLog" Target="revisionLog162.xml"/><Relationship Id="rId183" Type="http://schemas.openxmlformats.org/officeDocument/2006/relationships/revisionLog" Target="revisionLog183.xml"/><Relationship Id="rId71" Type="http://schemas.openxmlformats.org/officeDocument/2006/relationships/revisionLog" Target="revisionLog71.xml"/><Relationship Id="rId92" Type="http://schemas.openxmlformats.org/officeDocument/2006/relationships/revisionLog" Target="revisionLog92.xml"/><Relationship Id="rId213" Type="http://schemas.openxmlformats.org/officeDocument/2006/relationships/revisionLog" Target="revisionLog213.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31" Type="http://schemas.openxmlformats.org/officeDocument/2006/relationships/revisionLog" Target="revisionLog131.xml"/><Relationship Id="rId40" Type="http://schemas.openxmlformats.org/officeDocument/2006/relationships/revisionLog" Target="revisionLog40.xml"/><Relationship Id="rId115" Type="http://schemas.openxmlformats.org/officeDocument/2006/relationships/revisionLog" Target="revisionLog115.xml"/><Relationship Id="rId136" Type="http://schemas.openxmlformats.org/officeDocument/2006/relationships/revisionLog" Target="revisionLog136.xml"/><Relationship Id="rId157" Type="http://schemas.openxmlformats.org/officeDocument/2006/relationships/revisionLog" Target="revisionLog157.xml"/><Relationship Id="rId178" Type="http://schemas.openxmlformats.org/officeDocument/2006/relationships/revisionLog" Target="revisionLog178.xml"/><Relationship Id="rId152" Type="http://schemas.openxmlformats.org/officeDocument/2006/relationships/revisionLog" Target="revisionLog152.xml"/><Relationship Id="rId173" Type="http://schemas.openxmlformats.org/officeDocument/2006/relationships/revisionLog" Target="revisionLog173.xml"/><Relationship Id="rId194" Type="http://schemas.openxmlformats.org/officeDocument/2006/relationships/revisionLog" Target="revisionLog194.xml"/><Relationship Id="rId208" Type="http://schemas.openxmlformats.org/officeDocument/2006/relationships/revisionLog" Target="revisionLog208.xml"/><Relationship Id="rId61" Type="http://schemas.openxmlformats.org/officeDocument/2006/relationships/revisionLog" Target="revisionLog61.xml"/><Relationship Id="rId82" Type="http://schemas.openxmlformats.org/officeDocument/2006/relationships/revisionLog" Target="revisionLog82.xml"/><Relationship Id="rId199" Type="http://schemas.openxmlformats.org/officeDocument/2006/relationships/revisionLog" Target="revisionLog199.xml"/><Relationship Id="rId203" Type="http://schemas.openxmlformats.org/officeDocument/2006/relationships/revisionLog" Target="revisionLog203.xml"/><Relationship Id="rId19" Type="http://schemas.openxmlformats.org/officeDocument/2006/relationships/revisionLog" Target="revisionLog19.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126" Type="http://schemas.openxmlformats.org/officeDocument/2006/relationships/revisionLog" Target="revisionLog126.xml"/><Relationship Id="rId147" Type="http://schemas.openxmlformats.org/officeDocument/2006/relationships/revisionLog" Target="revisionLog147.xml"/><Relationship Id="rId168" Type="http://schemas.openxmlformats.org/officeDocument/2006/relationships/revisionLog" Target="revisionLog168.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121" Type="http://schemas.openxmlformats.org/officeDocument/2006/relationships/revisionLog" Target="revisionLog121.xml"/><Relationship Id="rId142" Type="http://schemas.openxmlformats.org/officeDocument/2006/relationships/revisionLog" Target="revisionLog142.xml"/><Relationship Id="rId163" Type="http://schemas.openxmlformats.org/officeDocument/2006/relationships/revisionLog" Target="revisionLog163.xml"/><Relationship Id="rId184" Type="http://schemas.openxmlformats.org/officeDocument/2006/relationships/revisionLog" Target="revisionLog184.xml"/><Relationship Id="rId189" Type="http://schemas.openxmlformats.org/officeDocument/2006/relationships/revisionLog" Target="revisionLog189.xml"/><Relationship Id="rId3" Type="http://schemas.openxmlformats.org/officeDocument/2006/relationships/revisionLog" Target="revisionLog3.xml"/><Relationship Id="rId214" Type="http://schemas.openxmlformats.org/officeDocument/2006/relationships/revisionLog" Target="revisionLog214.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116" Type="http://schemas.openxmlformats.org/officeDocument/2006/relationships/revisionLog" Target="revisionLog116.xml"/><Relationship Id="rId137" Type="http://schemas.openxmlformats.org/officeDocument/2006/relationships/revisionLog" Target="revisionLog137.xml"/><Relationship Id="rId158" Type="http://schemas.openxmlformats.org/officeDocument/2006/relationships/revisionLog" Target="revisionLog158.xml"/><Relationship Id="rId20" Type="http://schemas.openxmlformats.org/officeDocument/2006/relationships/revisionLog" Target="revisionLog20.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88" Type="http://schemas.openxmlformats.org/officeDocument/2006/relationships/revisionLog" Target="revisionLog88.xml"/><Relationship Id="rId111" Type="http://schemas.openxmlformats.org/officeDocument/2006/relationships/revisionLog" Target="revisionLog111.xml"/><Relationship Id="rId132" Type="http://schemas.openxmlformats.org/officeDocument/2006/relationships/revisionLog" Target="revisionLog132.xml"/><Relationship Id="rId153" Type="http://schemas.openxmlformats.org/officeDocument/2006/relationships/revisionLog" Target="revisionLog153.xml"/><Relationship Id="rId174" Type="http://schemas.openxmlformats.org/officeDocument/2006/relationships/revisionLog" Target="revisionLog174.xml"/><Relationship Id="rId179" Type="http://schemas.openxmlformats.org/officeDocument/2006/relationships/revisionLog" Target="revisionLog179.xml"/><Relationship Id="rId195" Type="http://schemas.openxmlformats.org/officeDocument/2006/relationships/revisionLog" Target="revisionLog195.xml"/><Relationship Id="rId209" Type="http://schemas.openxmlformats.org/officeDocument/2006/relationships/revisionLog" Target="revisionLog209.xml"/><Relationship Id="rId190" Type="http://schemas.openxmlformats.org/officeDocument/2006/relationships/revisionLog" Target="revisionLog190.xml"/><Relationship Id="rId204" Type="http://schemas.openxmlformats.org/officeDocument/2006/relationships/revisionLog" Target="revisionLog204.xml"/><Relationship Id="rId15" Type="http://schemas.openxmlformats.org/officeDocument/2006/relationships/revisionLog" Target="revisionLog15.xml"/><Relationship Id="rId36" Type="http://schemas.openxmlformats.org/officeDocument/2006/relationships/revisionLog" Target="revisionLog36.xml"/><Relationship Id="rId57" Type="http://schemas.openxmlformats.org/officeDocument/2006/relationships/revisionLog" Target="revisionLog57.xml"/><Relationship Id="rId106" Type="http://schemas.openxmlformats.org/officeDocument/2006/relationships/revisionLog" Target="revisionLog106.xml"/><Relationship Id="rId127" Type="http://schemas.openxmlformats.org/officeDocument/2006/relationships/revisionLog" Target="revisionLog127.xml"/><Relationship Id="rId10" Type="http://schemas.openxmlformats.org/officeDocument/2006/relationships/revisionLog" Target="revisionLog10.xml"/><Relationship Id="rId31" Type="http://schemas.openxmlformats.org/officeDocument/2006/relationships/revisionLog" Target="revisionLog31.xml"/><Relationship Id="rId52" Type="http://schemas.openxmlformats.org/officeDocument/2006/relationships/revisionLog" Target="revisionLog52.xml"/><Relationship Id="rId73" Type="http://schemas.openxmlformats.org/officeDocument/2006/relationships/revisionLog" Target="revisionLog73.xml"/><Relationship Id="rId78" Type="http://schemas.openxmlformats.org/officeDocument/2006/relationships/revisionLog" Target="revisionLog78.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122" Type="http://schemas.openxmlformats.org/officeDocument/2006/relationships/revisionLog" Target="revisionLog122.xml"/><Relationship Id="rId143" Type="http://schemas.openxmlformats.org/officeDocument/2006/relationships/revisionLog" Target="revisionLog143.xml"/><Relationship Id="rId148" Type="http://schemas.openxmlformats.org/officeDocument/2006/relationships/revisionLog" Target="revisionLog148.xml"/><Relationship Id="rId164" Type="http://schemas.openxmlformats.org/officeDocument/2006/relationships/revisionLog" Target="revisionLog164.xml"/><Relationship Id="rId169" Type="http://schemas.openxmlformats.org/officeDocument/2006/relationships/revisionLog" Target="revisionLog169.xml"/><Relationship Id="rId185" Type="http://schemas.openxmlformats.org/officeDocument/2006/relationships/revisionLog" Target="revisionLog185.xml"/><Relationship Id="rId4" Type="http://schemas.openxmlformats.org/officeDocument/2006/relationships/revisionLog" Target="revisionLog4.xml"/><Relationship Id="rId9" Type="http://schemas.openxmlformats.org/officeDocument/2006/relationships/revisionLog" Target="revisionLog9.xml"/><Relationship Id="rId180" Type="http://schemas.openxmlformats.org/officeDocument/2006/relationships/revisionLog" Target="revisionLog180.xml"/><Relationship Id="rId210" Type="http://schemas.openxmlformats.org/officeDocument/2006/relationships/revisionLog" Target="revisionLog210.xml"/><Relationship Id="rId215" Type="http://schemas.openxmlformats.org/officeDocument/2006/relationships/revisionLog" Target="revisionLog215.xml"/><Relationship Id="rId26" Type="http://schemas.openxmlformats.org/officeDocument/2006/relationships/revisionLog" Target="revisionLog26.xml"/><Relationship Id="rId47" Type="http://schemas.openxmlformats.org/officeDocument/2006/relationships/revisionLog" Target="revisionLog47.xml"/><Relationship Id="rId68" Type="http://schemas.openxmlformats.org/officeDocument/2006/relationships/revisionLog" Target="revisionLog68.xml"/><Relationship Id="rId89" Type="http://schemas.openxmlformats.org/officeDocument/2006/relationships/revisionLog" Target="revisionLog89.xml"/><Relationship Id="rId112" Type="http://schemas.openxmlformats.org/officeDocument/2006/relationships/revisionLog" Target="revisionLog112.xml"/><Relationship Id="rId133" Type="http://schemas.openxmlformats.org/officeDocument/2006/relationships/revisionLog" Target="revisionLog133.xml"/><Relationship Id="rId154" Type="http://schemas.openxmlformats.org/officeDocument/2006/relationships/revisionLog" Target="revisionLog154.xml"/><Relationship Id="rId175" Type="http://schemas.openxmlformats.org/officeDocument/2006/relationships/revisionLog" Target="revisionLog175.xml"/><Relationship Id="rId196" Type="http://schemas.openxmlformats.org/officeDocument/2006/relationships/revisionLog" Target="revisionLog196.xml"/><Relationship Id="rId200" Type="http://schemas.openxmlformats.org/officeDocument/2006/relationships/revisionLog" Target="revisionLog200.xml"/><Relationship Id="rId16" Type="http://schemas.openxmlformats.org/officeDocument/2006/relationships/revisionLog" Target="revisionLog16.xml"/><Relationship Id="rId37" Type="http://schemas.openxmlformats.org/officeDocument/2006/relationships/revisionLog" Target="revisionLog37.xml"/><Relationship Id="rId58" Type="http://schemas.openxmlformats.org/officeDocument/2006/relationships/revisionLog" Target="revisionLog58.xml"/><Relationship Id="rId79" Type="http://schemas.openxmlformats.org/officeDocument/2006/relationships/revisionLog" Target="revisionLog79.xml"/><Relationship Id="rId102" Type="http://schemas.openxmlformats.org/officeDocument/2006/relationships/revisionLog" Target="revisionLog102.xml"/><Relationship Id="rId123" Type="http://schemas.openxmlformats.org/officeDocument/2006/relationships/revisionLog" Target="revisionLog123.xml"/><Relationship Id="rId144" Type="http://schemas.openxmlformats.org/officeDocument/2006/relationships/revisionLog" Target="revisionLog14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17B1188-35FB-406B-9B9F-4FDBA62270CC}" diskRevisions="1" revisionId="547" version="217">
  <header guid="{6FE40C7B-BEA9-48A1-877E-8C33AD0603E7}" dateTime="2019-12-03T10:26:18" maxSheetId="2" userName="Перевощикова Анна Васильевна" r:id="rId1">
    <sheetIdMap count="1">
      <sheetId val="1"/>
    </sheetIdMap>
  </header>
  <header guid="{E09F0B78-8DBB-47B7-8A1B-94DF5513DA00}" dateTime="2019-12-03T13:13:42" maxSheetId="2" userName="Перевощикова Анна Васильевна" r:id="rId2">
    <sheetIdMap count="1">
      <sheetId val="1"/>
    </sheetIdMap>
  </header>
  <header guid="{1A48B74B-358E-4843-91E6-9FF8C060DD5F}" dateTime="2019-12-03T13:20:38" maxSheetId="2" userName="Перевощикова Анна Васильевна" r:id="rId3" minRId="4" maxRId="8">
    <sheetIdMap count="1">
      <sheetId val="1"/>
    </sheetIdMap>
  </header>
  <header guid="{C0156652-C18C-4B7D-9D51-2CE3D2AA6FD6}" dateTime="2019-12-03T13:31:50" maxSheetId="2" userName="Перевощикова Анна Васильевна" r:id="rId4" minRId="9" maxRId="10">
    <sheetIdMap count="1">
      <sheetId val="1"/>
    </sheetIdMap>
  </header>
  <header guid="{2EBF006C-6397-4AC3-A4BD-A11DB2FB4E6D}" dateTime="2019-12-03T14:36:20" maxSheetId="2" userName="Фесик Светлана Викторовна" r:id="rId5" minRId="14" maxRId="18">
    <sheetIdMap count="1">
      <sheetId val="1"/>
    </sheetIdMap>
  </header>
  <header guid="{B21B3858-7F5D-443C-982F-3A9586173B56}" dateTime="2019-12-03T14:52:25" maxSheetId="2" userName="Фесик Светлана Викторовна" r:id="rId6">
    <sheetIdMap count="1">
      <sheetId val="1"/>
    </sheetIdMap>
  </header>
  <header guid="{3FA3A647-F66F-4780-A0E6-2A183F64FA8E}" dateTime="2019-12-03T14:54:02" maxSheetId="2" userName="Фесик Светлана Викторовна" r:id="rId7">
    <sheetIdMap count="1">
      <sheetId val="1"/>
    </sheetIdMap>
  </header>
  <header guid="{2FE7C5F4-1A7C-460E-BAE4-7E727E263462}" dateTime="2019-12-03T14:56:08" maxSheetId="2" userName="Фесик Светлана Викторовна" r:id="rId8">
    <sheetIdMap count="1">
      <sheetId val="1"/>
    </sheetIdMap>
  </header>
  <header guid="{CB319722-8AC5-4FF3-8581-2F402816E29F}" dateTime="2019-12-03T15:01:25" maxSheetId="2" userName="Перевощикова Анна Васильевна" r:id="rId9">
    <sheetIdMap count="1">
      <sheetId val="1"/>
    </sheetIdMap>
  </header>
  <header guid="{08BB6AC8-4A70-440E-B1AF-BB7C6584903F}" dateTime="2019-12-03T15:05:37" maxSheetId="2" userName="Фесик Светлана Викторовна" r:id="rId10" minRId="22" maxRId="25">
    <sheetIdMap count="1">
      <sheetId val="1"/>
    </sheetIdMap>
  </header>
  <header guid="{46B617BF-B58B-461A-8544-08B59D812A39}" dateTime="2019-12-03T15:05:56" maxSheetId="2" userName="Фесик Светлана Викторовна" r:id="rId11">
    <sheetIdMap count="1">
      <sheetId val="1"/>
    </sheetIdMap>
  </header>
  <header guid="{4BA7EC57-4E4E-474F-BACF-67BE96D237DD}" dateTime="2019-12-03T15:25:53" maxSheetId="2" userName="Фесик Светлана Викторовна" r:id="rId12" minRId="26" maxRId="29">
    <sheetIdMap count="1">
      <sheetId val="1"/>
    </sheetIdMap>
  </header>
  <header guid="{E188DB77-6748-4F39-BAAF-FC370BF4F42B}" dateTime="2019-12-03T15:26:04" maxSheetId="2" userName="Фесик Светлана Викторовна" r:id="rId13">
    <sheetIdMap count="1">
      <sheetId val="1"/>
    </sheetIdMap>
  </header>
  <header guid="{ED75DCA2-DDB7-4035-ABD3-0AD8D0CA4779}" dateTime="2019-12-03T15:54:32" maxSheetId="2" userName="Фесик Светлана Викторовна" r:id="rId14" minRId="30" maxRId="36">
    <sheetIdMap count="1">
      <sheetId val="1"/>
    </sheetIdMap>
  </header>
  <header guid="{9033F9A9-7DB6-4FF8-A09C-F9B8BECD00B3}" dateTime="2019-12-03T16:06:27" maxSheetId="2" userName="Фесик Светлана Викторовна" r:id="rId15" minRId="37" maxRId="46">
    <sheetIdMap count="1">
      <sheetId val="1"/>
    </sheetIdMap>
  </header>
  <header guid="{6CB04C48-D22C-46AB-98B8-40DCF1AB5CA0}" dateTime="2019-12-03T16:28:50" maxSheetId="2" userName="Фесик Светлана Викторовна" r:id="rId16" minRId="47" maxRId="50">
    <sheetIdMap count="1">
      <sheetId val="1"/>
    </sheetIdMap>
  </header>
  <header guid="{08FC6393-A081-4809-A57D-50FF783E9230}" dateTime="2019-12-03T16:48:25" maxSheetId="2" userName="Фесик Светлана Викторовна" r:id="rId17" minRId="51">
    <sheetIdMap count="1">
      <sheetId val="1"/>
    </sheetIdMap>
  </header>
  <header guid="{66B198AC-97DC-4255-9AB2-CE8E50F3F112}" dateTime="2019-12-03T17:03:15" maxSheetId="2" userName="Фесик Светлана Викторовна" r:id="rId18" minRId="52">
    <sheetIdMap count="1">
      <sheetId val="1"/>
    </sheetIdMap>
  </header>
  <header guid="{449D5A74-8B3F-4664-9902-FD65F82C9097}" dateTime="2019-12-03T17:04:37" maxSheetId="2" userName="Фесик Светлана Викторовна" r:id="rId19" minRId="53" maxRId="54">
    <sheetIdMap count="1">
      <sheetId val="1"/>
    </sheetIdMap>
  </header>
  <header guid="{7AFA3A19-62EC-488B-9864-CE5D55F74C1F}" dateTime="2019-12-03T17:09:37" maxSheetId="2" userName="Фесик Светлана Викторовна" r:id="rId20" minRId="55" maxRId="56">
    <sheetIdMap count="1">
      <sheetId val="1"/>
    </sheetIdMap>
  </header>
  <header guid="{B4AD1025-9F9E-49A6-B434-2ABD9FBCEB17}" dateTime="2019-12-03T17:15:44" maxSheetId="2" userName="Фесик Светлана Викторовна" r:id="rId21">
    <sheetIdMap count="1">
      <sheetId val="1"/>
    </sheetIdMap>
  </header>
  <header guid="{280B193C-A893-4106-B5F3-D6DC35DB8416}" dateTime="2019-12-04T09:17:14" maxSheetId="2" userName="Перевощикова Анна Васильевна" r:id="rId22" minRId="57" maxRId="58">
    <sheetIdMap count="1">
      <sheetId val="1"/>
    </sheetIdMap>
  </header>
  <header guid="{57AB28AB-48F2-4911-9C39-8B6C34A54554}" dateTime="2019-12-04T09:19:23" maxSheetId="2" userName="Залецкая Ольга Генадьевна" r:id="rId23" minRId="62" maxRId="64">
    <sheetIdMap count="1">
      <sheetId val="1"/>
    </sheetIdMap>
  </header>
  <header guid="{CBBD1A65-A2D4-49C5-8D97-D8EB1A28F02B}" dateTime="2019-12-04T09:20:50" maxSheetId="2" userName="Перевощикова Анна Васильевна" r:id="rId24" minRId="68" maxRId="75">
    <sheetIdMap count="1">
      <sheetId val="1"/>
    </sheetIdMap>
  </header>
  <header guid="{E31BFC00-4F1E-45B0-8639-F9E64CF2CA15}" dateTime="2019-12-04T09:21:20" maxSheetId="2" userName="Перевощикова Анна Васильевна" r:id="rId25" minRId="79" maxRId="80">
    <sheetIdMap count="1">
      <sheetId val="1"/>
    </sheetIdMap>
  </header>
  <header guid="{29E81D76-13F9-4B29-9528-F499404C8575}" dateTime="2019-12-04T09:25:37" maxSheetId="2" userName="Перевощикова Анна Васильевна" r:id="rId26" minRId="81" maxRId="86">
    <sheetIdMap count="1">
      <sheetId val="1"/>
    </sheetIdMap>
  </header>
  <header guid="{7CA5D32B-B255-4FA3-AA07-C619DBB4D59E}" dateTime="2019-12-04T09:29:54" maxSheetId="2" userName="Перевощикова Анна Васильевна" r:id="rId27" minRId="87">
    <sheetIdMap count="1">
      <sheetId val="1"/>
    </sheetIdMap>
  </header>
  <header guid="{CC98A0BA-D8D3-4E02-A1F0-4C3AAB2C751B}" dateTime="2019-12-04T09:31:32" maxSheetId="2" userName="Залецкая Ольга Генадьевна" r:id="rId28">
    <sheetIdMap count="1">
      <sheetId val="1"/>
    </sheetIdMap>
  </header>
  <header guid="{3F073838-44B8-4CAB-A22F-3C7BCC0C3265}" dateTime="2019-12-04T09:31:39" maxSheetId="2" userName="Залецкая Ольга Генадьевна" r:id="rId29">
    <sheetIdMap count="1">
      <sheetId val="1"/>
    </sheetIdMap>
  </header>
  <header guid="{87CC1BBB-E0EF-43C5-B426-46B30497BA3C}" dateTime="2019-12-04T09:35:05" maxSheetId="2" userName="Залецкая Ольга Генадьевна" r:id="rId30">
    <sheetIdMap count="1">
      <sheetId val="1"/>
    </sheetIdMap>
  </header>
  <header guid="{45F54A49-41DD-432C-9636-5C886B6471A8}" dateTime="2019-12-04T09:38:01" maxSheetId="2" userName="Залецкая Ольга Генадьевна" r:id="rId31" minRId="88">
    <sheetIdMap count="1">
      <sheetId val="1"/>
    </sheetIdMap>
  </header>
  <header guid="{6453FB8D-092A-4796-838C-BF9CF5EB827D}" dateTime="2019-12-04T09:40:28" maxSheetId="2" userName="Перевощикова Анна Васильевна" r:id="rId32" minRId="92" maxRId="93">
    <sheetIdMap count="1">
      <sheetId val="1"/>
    </sheetIdMap>
  </header>
  <header guid="{8C1ED8B6-27C9-4D94-9172-2E30F45D114E}" dateTime="2019-12-04T09:47:12" maxSheetId="2" userName="Залецкая Ольга Генадьевна" r:id="rId33" minRId="94">
    <sheetIdMap count="1">
      <sheetId val="1"/>
    </sheetIdMap>
  </header>
  <header guid="{57B0204E-8205-48CB-A5C2-9CBCD6D7DDA1}" dateTime="2019-12-04T09:47:43" maxSheetId="2" userName="Перевощикова Анна Васильевна" r:id="rId34" minRId="95" maxRId="97">
    <sheetIdMap count="1">
      <sheetId val="1"/>
    </sheetIdMap>
  </header>
  <header guid="{5DCD883A-6B24-44A6-AA5B-F653F35B9FB9}" dateTime="2019-12-04T09:50:24" maxSheetId="2" userName="Перевощикова Анна Васильевна" r:id="rId35" minRId="98">
    <sheetIdMap count="1">
      <sheetId val="1"/>
    </sheetIdMap>
  </header>
  <header guid="{A82EF657-5688-4778-B789-2946B2D36852}" dateTime="2019-12-04T09:51:24" maxSheetId="2" userName="Залецкая Ольга Генадьевна" r:id="rId36" minRId="99" maxRId="102">
    <sheetIdMap count="1">
      <sheetId val="1"/>
    </sheetIdMap>
  </header>
  <header guid="{6F11A886-D753-4739-BB3F-04130A1B653F}" dateTime="2019-12-04T09:54:26" maxSheetId="2" userName="Залецкая Ольга Генадьевна" r:id="rId37" minRId="103" maxRId="108">
    <sheetIdMap count="1">
      <sheetId val="1"/>
    </sheetIdMap>
  </header>
  <header guid="{DC74DF6F-019B-464E-B117-B99201D0B14E}" dateTime="2019-12-04T09:55:22" maxSheetId="2" userName="Перевощикова Анна Васильевна" r:id="rId38" minRId="109">
    <sheetIdMap count="1">
      <sheetId val="1"/>
    </sheetIdMap>
  </header>
  <header guid="{CBE0C389-9CEC-49C9-A5AD-8A04624981F1}" dateTime="2019-12-04T09:56:39" maxSheetId="2" userName="Залецкая Ольга Генадьевна" r:id="rId39" minRId="110" maxRId="112">
    <sheetIdMap count="1">
      <sheetId val="1"/>
    </sheetIdMap>
  </header>
  <header guid="{7EEDECE5-E9ED-4E7B-A367-7C2A08D017EF}" dateTime="2019-12-04T09:57:09" maxSheetId="2" userName="Перевощикова Анна Васильевна" r:id="rId40" minRId="113">
    <sheetIdMap count="1">
      <sheetId val="1"/>
    </sheetIdMap>
  </header>
  <header guid="{B96FAB44-F230-4F49-BFB6-2EC7EA9636D8}" dateTime="2019-12-04T10:02:19" maxSheetId="2" userName="Перевощикова Анна Васильевна" r:id="rId41" minRId="117" maxRId="120">
    <sheetIdMap count="1">
      <sheetId val="1"/>
    </sheetIdMap>
  </header>
  <header guid="{7CFC28A7-50AE-4189-AE84-F22D9F1F8CCA}" dateTime="2019-12-04T10:04:15" maxSheetId="2" userName="Перевощикова Анна Васильевна" r:id="rId42">
    <sheetIdMap count="1">
      <sheetId val="1"/>
    </sheetIdMap>
  </header>
  <header guid="{AB862ABC-30DE-4557-9C38-04CC752EA73D}" dateTime="2019-12-04T10:07:37" maxSheetId="2" userName="Перевощикова Анна Васильевна" r:id="rId43" minRId="121">
    <sheetIdMap count="1">
      <sheetId val="1"/>
    </sheetIdMap>
  </header>
  <header guid="{8E2E9883-CC84-4C68-B2AF-7779F0C2D763}" dateTime="2019-12-04T10:10:08" maxSheetId="2" userName="Перевощикова Анна Васильевна" r:id="rId44" minRId="125">
    <sheetIdMap count="1">
      <sheetId val="1"/>
    </sheetIdMap>
  </header>
  <header guid="{D2364917-F9A8-4A7B-A8FB-24193E2B8EA8}" dateTime="2019-12-04T10:14:48" maxSheetId="2" userName="Залецкая Ольга Генадьевна" r:id="rId45">
    <sheetIdMap count="1">
      <sheetId val="1"/>
    </sheetIdMap>
  </header>
  <header guid="{DC2DA94F-60FC-492C-8A91-902AB06F4502}" dateTime="2019-12-04T10:15:25" maxSheetId="2" userName="Залецкая Ольга Генадьевна" r:id="rId46" minRId="126">
    <sheetIdMap count="1">
      <sheetId val="1"/>
    </sheetIdMap>
  </header>
  <header guid="{C17415D0-FE10-42A3-80F8-F1C9FA32C62F}" dateTime="2019-12-04T10:16:46" maxSheetId="2" userName="Залецкая Ольга Генадьевна" r:id="rId47">
    <sheetIdMap count="1">
      <sheetId val="1"/>
    </sheetIdMap>
  </header>
  <header guid="{D4329529-20D9-4CE3-85DD-D0B2E689D927}" dateTime="2019-12-04T10:49:37" maxSheetId="2" userName="Залецкая Ольга Генадьевна" r:id="rId48" minRId="130">
    <sheetIdMap count="1">
      <sheetId val="1"/>
    </sheetIdMap>
  </header>
  <header guid="{2304EADE-F4AD-4421-9B4A-91D26F23AB50}" dateTime="2019-12-04T10:58:55" maxSheetId="2" userName="Залецкая Ольга Генадьевна" r:id="rId49">
    <sheetIdMap count="1">
      <sheetId val="1"/>
    </sheetIdMap>
  </header>
  <header guid="{6910ACD9-09A7-4098-AFCD-22F8FCC6F1FE}" dateTime="2019-12-04T10:59:46" maxSheetId="2" userName="Залецкая Ольга Генадьевна" r:id="rId50" minRId="134" maxRId="135">
    <sheetIdMap count="1">
      <sheetId val="1"/>
    </sheetIdMap>
  </header>
  <header guid="{F5CDC6BD-1116-44E1-BF09-D29822A46F12}" dateTime="2019-12-04T11:09:48" maxSheetId="2" userName="Перевощикова Анна Васильевна" r:id="rId51" minRId="136">
    <sheetIdMap count="1">
      <sheetId val="1"/>
    </sheetIdMap>
  </header>
  <header guid="{5E0CFCA5-C2D7-4029-B24E-21ABC902CD26}" dateTime="2019-12-04T11:14:43" maxSheetId="2" userName="Перевощикова Анна Васильевна" r:id="rId52" minRId="140" maxRId="142">
    <sheetIdMap count="1">
      <sheetId val="1"/>
    </sheetIdMap>
  </header>
  <header guid="{CFB2560A-16B2-44DA-A12C-66BEF49FDEB7}" dateTime="2019-12-04T11:15:48" maxSheetId="2" userName="Фесик Светлана Викторовна" r:id="rId53" minRId="146" maxRId="149">
    <sheetIdMap count="1">
      <sheetId val="1"/>
    </sheetIdMap>
  </header>
  <header guid="{B6C9F01E-0040-48A0-AEFD-6DD1CF204F2D}" dateTime="2019-12-04T11:16:39" maxSheetId="2" userName="Перевощикова Анна Васильевна" r:id="rId54" minRId="150">
    <sheetIdMap count="1">
      <sheetId val="1"/>
    </sheetIdMap>
  </header>
  <header guid="{1073790B-39F4-4368-A56A-298BFB798783}" dateTime="2019-12-04T11:16:58" maxSheetId="2" userName="Залецкая Ольга Генадьевна" r:id="rId55" minRId="151">
    <sheetIdMap count="1">
      <sheetId val="1"/>
    </sheetIdMap>
  </header>
  <header guid="{EE80BA5C-3B9B-4D95-B090-3EFAF079FA3F}" dateTime="2019-12-04T11:18:09" maxSheetId="2" userName="Залецкая Ольга Генадьевна" r:id="rId56">
    <sheetIdMap count="1">
      <sheetId val="1"/>
    </sheetIdMap>
  </header>
  <header guid="{99941C4C-CED6-4E88-8C87-D8D2727972C2}" dateTime="2019-12-04T11:18:21" maxSheetId="2" userName="Перевощикова Анна Васильевна" r:id="rId57" minRId="155">
    <sheetIdMap count="1">
      <sheetId val="1"/>
    </sheetIdMap>
  </header>
  <header guid="{075DFD7A-164E-44B1-A475-2865E33A4393}" dateTime="2019-12-04T11:20:28" maxSheetId="2" userName="Фесик Светлана Викторовна" r:id="rId58" minRId="156">
    <sheetIdMap count="1">
      <sheetId val="1"/>
    </sheetIdMap>
  </header>
  <header guid="{204AF01E-649E-40D3-8D3B-36D8506345F0}" dateTime="2019-12-04T11:32:51" maxSheetId="2" userName="Фесик Светлана Викторовна" r:id="rId59" minRId="157">
    <sheetIdMap count="1">
      <sheetId val="1"/>
    </sheetIdMap>
  </header>
  <header guid="{768450B6-6B3F-41C8-930E-B7B39CB630C9}" dateTime="2019-12-04T11:34:26" maxSheetId="2" userName="Залецкая Ольга Генадьевна" r:id="rId60" minRId="158">
    <sheetIdMap count="1">
      <sheetId val="1"/>
    </sheetIdMap>
  </header>
  <header guid="{87706953-03D1-4DCF-8A9E-4960073C23AA}" dateTime="2019-12-04T11:35:28" maxSheetId="2" userName="Фесик Светлана Викторовна" r:id="rId61" minRId="159" maxRId="161">
    <sheetIdMap count="1">
      <sheetId val="1"/>
    </sheetIdMap>
  </header>
  <header guid="{AD3652E1-0FEA-49B1-8549-BE879251F6A6}" dateTime="2019-12-04T11:35:37" maxSheetId="2" userName="Фесик Светлана Викторовна" r:id="rId62">
    <sheetIdMap count="1">
      <sheetId val="1"/>
    </sheetIdMap>
  </header>
  <header guid="{FD7BF934-77CC-461B-8693-52A8C86759BC}" dateTime="2019-12-04T11:37:55" maxSheetId="2" userName="Залецкая Ольга Генадьевна" r:id="rId63" minRId="162">
    <sheetIdMap count="1">
      <sheetId val="1"/>
    </sheetIdMap>
  </header>
  <header guid="{187CB46C-9002-4E33-9B1F-90872F5D6DD4}" dateTime="2019-12-04T11:38:44" maxSheetId="2" userName="Фесик Светлана Викторовна" r:id="rId64" minRId="163" maxRId="164">
    <sheetIdMap count="1">
      <sheetId val="1"/>
    </sheetIdMap>
  </header>
  <header guid="{8933DF4F-2C35-4D56-AFBC-2BCBD33D9442}" dateTime="2019-12-04T13:01:52" maxSheetId="2" userName="Перевощикова Анна Васильевна" r:id="rId65" minRId="165">
    <sheetIdMap count="1">
      <sheetId val="1"/>
    </sheetIdMap>
  </header>
  <header guid="{E032BCB4-AAF4-412F-A47F-E11BB010033E}" dateTime="2019-12-04T13:07:42" maxSheetId="2" userName="Крыжановская Анна Александровна" r:id="rId66" minRId="169" maxRId="170">
    <sheetIdMap count="1">
      <sheetId val="1"/>
    </sheetIdMap>
  </header>
  <header guid="{37ED30EA-277C-4412-90EF-97C91FCA2F96}" dateTime="2019-12-04T13:07:51" maxSheetId="2" userName="Крыжановская Анна Александровна" r:id="rId67">
    <sheetIdMap count="1">
      <sheetId val="1"/>
    </sheetIdMap>
  </header>
  <header guid="{411576A7-0880-4FC2-8413-A5BC81F0227B}" dateTime="2019-12-04T13:08:15" maxSheetId="2" userName="Крыжановская Анна Александровна" r:id="rId68">
    <sheetIdMap count="1">
      <sheetId val="1"/>
    </sheetIdMap>
  </header>
  <header guid="{84A30D44-8569-486F-9636-A96F07F9182D}" dateTime="2019-12-04T13:09:10" maxSheetId="2" userName="Крыжановская Анна Александровна" r:id="rId69" minRId="172">
    <sheetIdMap count="1">
      <sheetId val="1"/>
    </sheetIdMap>
  </header>
  <header guid="{8890E1CD-2CC8-4121-8CCF-36826C006915}" dateTime="2019-12-04T13:10:21" maxSheetId="2" userName="Крыжановская Анна Александровна" r:id="rId70" minRId="173" maxRId="175">
    <sheetIdMap count="1">
      <sheetId val="1"/>
    </sheetIdMap>
  </header>
  <header guid="{AFFDA79B-7827-4145-ACAB-8842C9E81359}" dateTime="2019-12-04T13:10:26" maxSheetId="2" userName="Крыжановская Анна Александровна" r:id="rId71">
    <sheetIdMap count="1">
      <sheetId val="1"/>
    </sheetIdMap>
  </header>
  <header guid="{D3DBF9B1-01CF-408A-A8B1-E1611623EE87}" dateTime="2019-12-04T13:10:34" maxSheetId="2" userName="Крыжановская Анна Александровна" r:id="rId72">
    <sheetIdMap count="1">
      <sheetId val="1"/>
    </sheetIdMap>
  </header>
  <header guid="{3D6FC7A7-D92D-4DB9-B662-9CF0AF0136CE}" dateTime="2019-12-04T13:13:15" maxSheetId="2" userName="Крыжановская Анна Александровна" r:id="rId73" minRId="176">
    <sheetIdMap count="1">
      <sheetId val="1"/>
    </sheetIdMap>
  </header>
  <header guid="{AF1A152F-0EF8-4516-ABEF-7F095368C4D7}" dateTime="2019-12-04T13:13:41" maxSheetId="2" userName="Крыжановская Анна Александровна" r:id="rId74" minRId="177">
    <sheetIdMap count="1">
      <sheetId val="1"/>
    </sheetIdMap>
  </header>
  <header guid="{3AF115D0-6A0B-4D08-9266-9EDF91A7013A}" dateTime="2019-12-04T13:14:04" maxSheetId="2" userName="Крыжановская Анна Александровна" r:id="rId75" minRId="178">
    <sheetIdMap count="1">
      <sheetId val="1"/>
    </sheetIdMap>
  </header>
  <header guid="{81936AFA-8226-4990-952F-5ABD0885A0FF}" dateTime="2019-12-04T13:14:41" maxSheetId="2" userName="Крыжановская Анна Александровна" r:id="rId76" minRId="179">
    <sheetIdMap count="1">
      <sheetId val="1"/>
    </sheetIdMap>
  </header>
  <header guid="{D87B6819-20D8-488F-8532-7779662D977D}" dateTime="2019-12-04T13:14:57" maxSheetId="2" userName="Крыжановская Анна Александровна" r:id="rId77" minRId="180">
    <sheetIdMap count="1">
      <sheetId val="1"/>
    </sheetIdMap>
  </header>
  <header guid="{7EEC5620-8158-42A7-A6F8-8763D7C0970E}" dateTime="2019-12-04T13:15:21" maxSheetId="2" userName="Крыжановская Анна Александровна" r:id="rId78" minRId="181">
    <sheetIdMap count="1">
      <sheetId val="1"/>
    </sheetIdMap>
  </header>
  <header guid="{F181FD88-DA7F-4EE7-8B5A-3CA7085DD3DA}" dateTime="2019-12-04T13:15:39" maxSheetId="2" userName="Крыжановская Анна Александровна" r:id="rId79" minRId="182">
    <sheetIdMap count="1">
      <sheetId val="1"/>
    </sheetIdMap>
  </header>
  <header guid="{78AAEA49-E772-4650-9AF8-A17177F72D45}" dateTime="2019-12-04T13:17:11" maxSheetId="2" userName="Крыжановская Анна Александровна" r:id="rId80" minRId="183">
    <sheetIdMap count="1">
      <sheetId val="1"/>
    </sheetIdMap>
  </header>
  <header guid="{F9ABB0B7-50ED-4514-94F7-D98DD742DE99}" dateTime="2019-12-04T13:17:21" maxSheetId="2" userName="Крыжановская Анна Александровна" r:id="rId81" minRId="184">
    <sheetIdMap count="1">
      <sheetId val="1"/>
    </sheetIdMap>
  </header>
  <header guid="{F4493C1E-F020-448B-B934-EE5B2F7EB0D6}" dateTime="2019-12-04T13:18:57" maxSheetId="2" userName="Крыжановская Анна Александровна" r:id="rId82" minRId="185">
    <sheetIdMap count="1">
      <sheetId val="1"/>
    </sheetIdMap>
  </header>
  <header guid="{D5713542-D3E9-48BB-9BBF-1689740DE72F}" dateTime="2019-12-04T13:19:12" maxSheetId="2" userName="Крыжановская Анна Александровна" r:id="rId83" minRId="186">
    <sheetIdMap count="1">
      <sheetId val="1"/>
    </sheetIdMap>
  </header>
  <header guid="{49C791A0-1FFB-4082-86FF-8711C2E1A9C2}" dateTime="2019-12-04T13:27:19" maxSheetId="2" userName="Крыжановская Анна Александровна" r:id="rId84">
    <sheetIdMap count="1">
      <sheetId val="1"/>
    </sheetIdMap>
  </header>
  <header guid="{9CEC9B04-72FF-4AAD-B461-DA0ACC4366DB}" dateTime="2019-12-04T13:27:24" maxSheetId="2" userName="Крыжановская Анна Александровна" r:id="rId85">
    <sheetIdMap count="1">
      <sheetId val="1"/>
    </sheetIdMap>
  </header>
  <header guid="{3D9D3622-20C4-4FEE-8E53-870AE040DD41}" dateTime="2019-12-04T13:29:52" maxSheetId="2" userName="Крыжановская Анна Александровна" r:id="rId86">
    <sheetIdMap count="1">
      <sheetId val="1"/>
    </sheetIdMap>
  </header>
  <header guid="{127A306C-7F30-480F-9C93-FCD637237CE0}" dateTime="2019-12-04T13:30:57" maxSheetId="2" userName="Крыжановская Анна Александровна" r:id="rId87" minRId="188">
    <sheetIdMap count="1">
      <sheetId val="1"/>
    </sheetIdMap>
  </header>
  <header guid="{334742BD-A1DB-46A2-BFA6-6C4238AFD719}" dateTime="2019-12-04T13:43:04" maxSheetId="2" userName="Крыжановская Анна Александровна" r:id="rId88" minRId="189">
    <sheetIdMap count="1">
      <sheetId val="1"/>
    </sheetIdMap>
  </header>
  <header guid="{19AE7A42-B953-414B-AE60-3FAE2239DF4D}" dateTime="2019-12-04T13:43:33" maxSheetId="2" userName="Крыжановская Анна Александровна" r:id="rId89" minRId="191">
    <sheetIdMap count="1">
      <sheetId val="1"/>
    </sheetIdMap>
  </header>
  <header guid="{4FEF2C71-5D3E-40DE-ABE0-3D4FE8F2E7EC}" dateTime="2019-12-04T13:44:03" maxSheetId="2" userName="Крыжановская Анна Александровна" r:id="rId90" minRId="192">
    <sheetIdMap count="1">
      <sheetId val="1"/>
    </sheetIdMap>
  </header>
  <header guid="{88B38E37-6C80-4DAA-AE58-3BD519A509B3}" dateTime="2019-12-04T13:50:11" maxSheetId="2" userName="Крыжановская Анна Александровна" r:id="rId91" minRId="193" maxRId="195">
    <sheetIdMap count="1">
      <sheetId val="1"/>
    </sheetIdMap>
  </header>
  <header guid="{4555133A-D476-453E-B28E-D6A419D745F4}" dateTime="2019-12-04T13:58:58" maxSheetId="2" userName="Крыжановская Анна Александровна" r:id="rId92" minRId="196" maxRId="197">
    <sheetIdMap count="1">
      <sheetId val="1"/>
    </sheetIdMap>
  </header>
  <header guid="{F1F772A7-3110-4789-8625-9FA928BFA9B1}" dateTime="2019-12-04T14:02:19" maxSheetId="2" userName="Крыжановская Анна Александровна" r:id="rId93" minRId="199">
    <sheetIdMap count="1">
      <sheetId val="1"/>
    </sheetIdMap>
  </header>
  <header guid="{FA155CCC-ADF3-442D-AF25-0162D3D2F4F2}" dateTime="2019-12-04T14:08:07" maxSheetId="2" userName="Крыжановская Анна Александровна" r:id="rId94" minRId="200">
    <sheetIdMap count="1">
      <sheetId val="1"/>
    </sheetIdMap>
  </header>
  <header guid="{DE556535-75B2-43AE-B23F-FDDABAFD8249}" dateTime="2019-12-04T14:09:10" maxSheetId="2" userName="Крыжановская Анна Александровна" r:id="rId95" minRId="201">
    <sheetIdMap count="1">
      <sheetId val="1"/>
    </sheetIdMap>
  </header>
  <header guid="{97345447-85CE-4E78-B494-C1B49081147E}" dateTime="2019-12-04T14:09:20" maxSheetId="2" userName="Крыжановская Анна Александровна" r:id="rId96">
    <sheetIdMap count="1">
      <sheetId val="1"/>
    </sheetIdMap>
  </header>
  <header guid="{D67FC115-EF67-4C73-B802-A73D451886AE}" dateTime="2019-12-04T14:24:43" maxSheetId="2" userName="Крыжановская Анна Александровна" r:id="rId97" minRId="203">
    <sheetIdMap count="1">
      <sheetId val="1"/>
    </sheetIdMap>
  </header>
  <header guid="{353342FB-F3C4-4D67-9B0C-A2051E2D372C}" dateTime="2019-12-04T14:27:44" maxSheetId="2" userName="Крыжановская Анна Александровна" r:id="rId98">
    <sheetIdMap count="1">
      <sheetId val="1"/>
    </sheetIdMap>
  </header>
  <header guid="{AA495964-A87A-4508-8643-73226404131F}" dateTime="2019-12-04T14:29:21" maxSheetId="2" userName="Крыжановская Анна Александровна" r:id="rId99" minRId="205">
    <sheetIdMap count="1">
      <sheetId val="1"/>
    </sheetIdMap>
  </header>
  <header guid="{DCEE3064-A32F-4BD5-9BF5-6098AF2500E9}" dateTime="2019-12-04T14:29:30" maxSheetId="2" userName="Крыжановская Анна Александровна" r:id="rId100" minRId="206">
    <sheetIdMap count="1">
      <sheetId val="1"/>
    </sheetIdMap>
  </header>
  <header guid="{273F1EF7-D318-456E-A17B-5B630BCC7A81}" dateTime="2019-12-04T14:38:31" maxSheetId="2" userName="Фесик Светлана Викторовна" r:id="rId101" minRId="207">
    <sheetIdMap count="1">
      <sheetId val="1"/>
    </sheetIdMap>
  </header>
  <header guid="{78B044D0-3707-48DF-8AD2-4C4266B37457}" dateTime="2019-12-04T14:38:59" maxSheetId="2" userName="Залецкая Ольга Генадьевна" r:id="rId102" minRId="211">
    <sheetIdMap count="1">
      <sheetId val="1"/>
    </sheetIdMap>
  </header>
  <header guid="{05866630-6623-4E60-937C-A60F853C8A7E}" dateTime="2019-12-04T14:39:18" maxSheetId="2" userName="Фесик Светлана Викторовна" r:id="rId103" minRId="212">
    <sheetIdMap count="1">
      <sheetId val="1"/>
    </sheetIdMap>
  </header>
  <header guid="{8A5735D3-5C36-4686-8F32-16BDFF053B8C}" dateTime="2019-12-04T14:39:54" maxSheetId="2" userName="Залецкая Ольга Генадьевна" r:id="rId104" minRId="213">
    <sheetIdMap count="1">
      <sheetId val="1"/>
    </sheetIdMap>
  </header>
  <header guid="{712DB0A0-3059-427E-B1E5-FD20B0AC0438}" dateTime="2019-12-04T14:41:41" maxSheetId="2" userName="Залецкая Ольга Генадьевна" r:id="rId105" minRId="214">
    <sheetIdMap count="1">
      <sheetId val="1"/>
    </sheetIdMap>
  </header>
  <header guid="{46737750-0A21-42AA-B82E-3F24926555FD}" dateTime="2019-12-04T14:47:05" maxSheetId="2" userName="Крыжановская Анна Александровна" r:id="rId106" minRId="215">
    <sheetIdMap count="1">
      <sheetId val="1"/>
    </sheetIdMap>
  </header>
  <header guid="{5EADCF70-4B6C-40A3-BD03-A26C76749C61}" dateTime="2019-12-04T14:50:36" maxSheetId="2" userName="Залецкая Ольга Генадьевна" r:id="rId107" minRId="216">
    <sheetIdMap count="1">
      <sheetId val="1"/>
    </sheetIdMap>
  </header>
  <header guid="{D10D9974-D061-4D0F-8F12-A458A17AAC36}" dateTime="2019-12-04T14:51:17" maxSheetId="2" userName="Крыжановская Анна Александровна" r:id="rId108" minRId="217">
    <sheetIdMap count="1">
      <sheetId val="1"/>
    </sheetIdMap>
  </header>
  <header guid="{02F674F5-91B2-4573-9292-B1CA99811C2A}" dateTime="2019-12-04T14:52:38" maxSheetId="2" userName="Крыжановская Анна Александровна" r:id="rId109" minRId="218">
    <sheetIdMap count="1">
      <sheetId val="1"/>
    </sheetIdMap>
  </header>
  <header guid="{0788530D-F44F-4683-89FC-184C3D7E8CF9}" dateTime="2019-12-04T14:52:48" maxSheetId="2" userName="Крыжановская Анна Александровна" r:id="rId110">
    <sheetIdMap count="1">
      <sheetId val="1"/>
    </sheetIdMap>
  </header>
  <header guid="{D43FBCBE-C8FC-42B0-B3DE-58AD2897D2EC}" dateTime="2019-12-04T14:56:12" maxSheetId="2" userName="Крыжановская Анна Александровна" r:id="rId111">
    <sheetIdMap count="1">
      <sheetId val="1"/>
    </sheetIdMap>
  </header>
  <header guid="{228F422F-882A-4BE5-9022-114D3288BD4B}" dateTime="2019-12-04T14:56:50" maxSheetId="2" userName="Крыжановская Анна Александровна" r:id="rId112">
    <sheetIdMap count="1">
      <sheetId val="1"/>
    </sheetIdMap>
  </header>
  <header guid="{21E4A1D4-9192-43AD-9148-0422A6A98979}" dateTime="2019-12-04T14:57:38" maxSheetId="2" userName="Крыжановская Анна Александровна" r:id="rId113">
    <sheetIdMap count="1">
      <sheetId val="1"/>
    </sheetIdMap>
  </header>
  <header guid="{626CF3C3-C7D7-4A0C-B64D-BA386252585E}" dateTime="2019-12-04T14:58:36" maxSheetId="2" userName="Крыжановская Анна Александровна" r:id="rId114">
    <sheetIdMap count="1">
      <sheetId val="1"/>
    </sheetIdMap>
  </header>
  <header guid="{8617AC4A-2B8C-43CE-8FDD-B55EF43494D1}" dateTime="2019-12-04T15:06:34" maxSheetId="2" userName="Крыжановская Анна Александровна" r:id="rId115" minRId="219">
    <sheetIdMap count="1">
      <sheetId val="1"/>
    </sheetIdMap>
  </header>
  <header guid="{24655401-9210-45E2-8D8C-F02A0CEF0198}" dateTime="2019-12-04T15:07:21" maxSheetId="2" userName="Крыжановская Анна Александровна" r:id="rId116" minRId="220">
    <sheetIdMap count="1">
      <sheetId val="1"/>
    </sheetIdMap>
  </header>
  <header guid="{510E44A1-98F7-4103-A0E1-6144054567CF}" dateTime="2019-12-04T15:08:49" maxSheetId="2" userName="Крыжановская Анна Александровна" r:id="rId117" minRId="221">
    <sheetIdMap count="1">
      <sheetId val="1"/>
    </sheetIdMap>
  </header>
  <header guid="{F83A5A77-8338-4AC2-B6EE-05D100FFF491}" dateTime="2019-12-04T15:09:19" maxSheetId="2" userName="Крыжановская Анна Александровна" r:id="rId118" minRId="222">
    <sheetIdMap count="1">
      <sheetId val="1"/>
    </sheetIdMap>
  </header>
  <header guid="{C6EAF61B-D99B-45AE-BB2B-F64D3119CA01}" dateTime="2019-12-04T15:10:16" maxSheetId="2" userName="Крыжановская Анна Александровна" r:id="rId119">
    <sheetIdMap count="1">
      <sheetId val="1"/>
    </sheetIdMap>
  </header>
  <header guid="{CA1F150F-96E6-4E7F-BF85-8228180C64ED}" dateTime="2019-12-04T15:11:37" maxSheetId="2" userName="Крыжановская Анна Александровна" r:id="rId120">
    <sheetIdMap count="1">
      <sheetId val="1"/>
    </sheetIdMap>
  </header>
  <header guid="{B47E85A2-DCD0-4BFC-8E6A-979A92A64E43}" dateTime="2019-12-04T15:14:22" maxSheetId="2" userName="Крыжановская Анна Александровна" r:id="rId121">
    <sheetIdMap count="1">
      <sheetId val="1"/>
    </sheetIdMap>
  </header>
  <header guid="{1DA1A363-CF63-440F-9382-EC92DFE8A4AD}" dateTime="2019-12-04T15:14:34" maxSheetId="2" userName="Крыжановская Анна Александровна" r:id="rId122">
    <sheetIdMap count="1">
      <sheetId val="1"/>
    </sheetIdMap>
  </header>
  <header guid="{9B907FF4-8DA2-42ED-9247-BED6E2CD8036}" dateTime="2019-12-04T15:16:40" maxSheetId="2" userName="Крыжановская Анна Александровна" r:id="rId123">
    <sheetIdMap count="1">
      <sheetId val="1"/>
    </sheetIdMap>
  </header>
  <header guid="{8F7B814F-7013-47DF-869F-7F449CFD8CB6}" dateTime="2019-12-04T15:16:50" maxSheetId="2" userName="Крыжановская Анна Александровна" r:id="rId124">
    <sheetIdMap count="1">
      <sheetId val="1"/>
    </sheetIdMap>
  </header>
  <header guid="{392F655E-8812-4BEC-AE90-B4AB6699267A}" dateTime="2019-12-04T15:23:16" maxSheetId="2" userName="Крыжановская Анна Александровна" r:id="rId125">
    <sheetIdMap count="1">
      <sheetId val="1"/>
    </sheetIdMap>
  </header>
  <header guid="{B53A3D7C-7A57-4184-AED5-6BDF1B5E5A2B}" dateTime="2019-12-04T15:26:34" maxSheetId="2" userName="Крыжановская Анна Александровна" r:id="rId126" minRId="225" maxRId="229">
    <sheetIdMap count="1">
      <sheetId val="1"/>
    </sheetIdMap>
  </header>
  <header guid="{E1446891-E347-4C3A-8621-DB11BDC141CB}" dateTime="2019-12-04T15:27:17" maxSheetId="2" userName="Крыжановская Анна Александровна" r:id="rId127" minRId="230" maxRId="231">
    <sheetIdMap count="1">
      <sheetId val="1"/>
    </sheetIdMap>
  </header>
  <header guid="{B7EF6F00-5642-4A01-87EE-B65FA736D064}" dateTime="2019-12-04T15:27:23" maxSheetId="2" userName="Крыжановская Анна Александровна" r:id="rId128">
    <sheetIdMap count="1">
      <sheetId val="1"/>
    </sheetIdMap>
  </header>
  <header guid="{85BC592F-07ED-4070-B796-CD0A11FA60E1}" dateTime="2019-12-04T15:28:58" maxSheetId="2" userName="Крыжановская Анна Александровна" r:id="rId129" minRId="232">
    <sheetIdMap count="1">
      <sheetId val="1"/>
    </sheetIdMap>
  </header>
  <header guid="{4C89E318-043E-4EAB-8455-B05FFF6952AE}" dateTime="2019-12-04T15:29:08" maxSheetId="2" userName="Крыжановская Анна Александровна" r:id="rId130">
    <sheetIdMap count="1">
      <sheetId val="1"/>
    </sheetIdMap>
  </header>
  <header guid="{5F479C7B-AE0D-4161-971E-9C942E48A484}" dateTime="2019-12-04T15:30:55" maxSheetId="2" userName="Крыжановская Анна Александровна" r:id="rId131" minRId="233">
    <sheetIdMap count="1">
      <sheetId val="1"/>
    </sheetIdMap>
  </header>
  <header guid="{65F89E9F-913D-4B73-9FEF-027257482D5C}" dateTime="2019-12-04T15:31:00" maxSheetId="2" userName="Крыжановская Анна Александровна" r:id="rId132">
    <sheetIdMap count="1">
      <sheetId val="1"/>
    </sheetIdMap>
  </header>
  <header guid="{D2257083-677E-4899-ACAB-584FD8C84EBF}" dateTime="2019-12-04T15:31:56" maxSheetId="2" userName="Крыжановская Анна Александровна" r:id="rId133">
    <sheetIdMap count="1">
      <sheetId val="1"/>
    </sheetIdMap>
  </header>
  <header guid="{4C83E268-5F9D-4E57-9E18-F59D343F54C0}" dateTime="2019-12-04T15:35:51" maxSheetId="2" userName="Залецкая Ольга Генадьевна" r:id="rId134">
    <sheetIdMap count="1">
      <sheetId val="1"/>
    </sheetIdMap>
  </header>
  <header guid="{6A7BFA86-9FFE-4FF7-BA70-1B290FEC577E}" dateTime="2019-12-04T15:36:47" maxSheetId="2" userName="Крыжановская Анна Александровна" r:id="rId135">
    <sheetIdMap count="1">
      <sheetId val="1"/>
    </sheetIdMap>
  </header>
  <header guid="{1672C69B-D298-45EB-B100-FD95F73E6B5D}" dateTime="2019-12-04T15:39:22" maxSheetId="2" userName="Крыжановская Анна Александровна" r:id="rId136" minRId="237">
    <sheetIdMap count="1">
      <sheetId val="1"/>
    </sheetIdMap>
  </header>
  <header guid="{CA20C6A6-986F-4134-AF03-8245274960D5}" dateTime="2019-12-04T16:02:04" maxSheetId="2" userName="Крыжановская Анна Александровна" r:id="rId137" minRId="239">
    <sheetIdMap count="1">
      <sheetId val="1"/>
    </sheetIdMap>
  </header>
  <header guid="{E79C193F-54D9-4310-BA84-FE0104503129}" dateTime="2019-12-04T16:02:40" maxSheetId="2" userName="Крыжановская Анна Александровна" r:id="rId138" minRId="240">
    <sheetIdMap count="1">
      <sheetId val="1"/>
    </sheetIdMap>
  </header>
  <header guid="{6816CBF2-362C-45AC-A5E5-39D5F351BDA1}" dateTime="2019-12-04T16:04:03" maxSheetId="2" userName="Крыжановская Анна Александровна" r:id="rId139" minRId="241">
    <sheetIdMap count="1">
      <sheetId val="1"/>
    </sheetIdMap>
  </header>
  <header guid="{B269775C-7DBD-4746-8960-BBA2172B1869}" dateTime="2019-12-04T16:04:22" maxSheetId="2" userName="Крыжановская Анна Александровна" r:id="rId140">
    <sheetIdMap count="1">
      <sheetId val="1"/>
    </sheetIdMap>
  </header>
  <header guid="{D367E331-4CB1-4885-9AE5-3172DBF4618C}" dateTime="2019-12-04T16:05:02" maxSheetId="2" userName="Крыжановская Анна Александровна" r:id="rId141">
    <sheetIdMap count="1">
      <sheetId val="1"/>
    </sheetIdMap>
  </header>
  <header guid="{D628ABD2-1A22-40F5-BDCA-5217352C3CE2}" dateTime="2019-12-04T16:08:07" maxSheetId="2" userName="Крыжановская Анна Александровна" r:id="rId142">
    <sheetIdMap count="1">
      <sheetId val="1"/>
    </sheetIdMap>
  </header>
  <header guid="{60531583-FD40-45ED-896F-752EDFE4F9B8}" dateTime="2019-12-04T16:09:27" maxSheetId="2" userName="Крыжановская Анна Александровна" r:id="rId143" minRId="243" maxRId="244">
    <sheetIdMap count="1">
      <sheetId val="1"/>
    </sheetIdMap>
  </header>
  <header guid="{85AB8F2C-543C-47D3-8D8B-2C5902889B22}" dateTime="2019-12-04T16:12:04" maxSheetId="2" userName="Крыжановская Анна Александровна" r:id="rId144" minRId="245" maxRId="246">
    <sheetIdMap count="1">
      <sheetId val="1"/>
    </sheetIdMap>
  </header>
  <header guid="{3C648510-954B-4A68-8697-6236C64EE14B}" dateTime="2019-12-04T16:14:47" maxSheetId="2" userName="Крыжановская Анна Александровна" r:id="rId145" minRId="247" maxRId="248">
    <sheetIdMap count="1">
      <sheetId val="1"/>
    </sheetIdMap>
  </header>
  <header guid="{D0BEF312-16DE-40E5-BBC1-F5108B9B068D}" dateTime="2019-12-04T16:16:32" maxSheetId="2" userName="Крыжановская Анна Александровна" r:id="rId146" minRId="249" maxRId="250">
    <sheetIdMap count="1">
      <sheetId val="1"/>
    </sheetIdMap>
  </header>
  <header guid="{5A9EFDB9-04CD-414F-8F98-05B7C696FD9A}" dateTime="2019-12-04T16:16:42" maxSheetId="2" userName="Крыжановская Анна Александровна" r:id="rId147">
    <sheetIdMap count="1">
      <sheetId val="1"/>
    </sheetIdMap>
  </header>
  <header guid="{C340D666-0395-4883-98D2-550F8E81BC46}" dateTime="2019-12-04T16:17:39" maxSheetId="2" userName="Залецкая Ольга Генадьевна" r:id="rId148" minRId="251">
    <sheetIdMap count="1">
      <sheetId val="1"/>
    </sheetIdMap>
  </header>
  <header guid="{8D6C89A3-D3BD-4E6A-8945-611894B0B155}" dateTime="2019-12-04T16:18:09" maxSheetId="2" userName="Крыжановская Анна Александровна" r:id="rId149">
    <sheetIdMap count="1">
      <sheetId val="1"/>
    </sheetIdMap>
  </header>
  <header guid="{9C4FAC6D-2F10-42AD-8718-E204D8D174A6}" dateTime="2019-12-04T16:18:25" maxSheetId="2" userName="Залецкая Ольга Генадьевна" r:id="rId150" minRId="252">
    <sheetIdMap count="1">
      <sheetId val="1"/>
    </sheetIdMap>
  </header>
  <header guid="{0791FD67-EBF1-41F9-B1DB-0D2ECF9C0CCC}" dateTime="2019-12-04T16:18:30" maxSheetId="2" userName="Крыжановская Анна Александровна" r:id="rId151">
    <sheetIdMap count="1">
      <sheetId val="1"/>
    </sheetIdMap>
  </header>
  <header guid="{3F2FE748-2EF8-4FAA-8709-20186951F9C3}" dateTime="2019-12-04T16:19:47" maxSheetId="2" userName="Залецкая Ольга Генадьевна" r:id="rId152">
    <sheetIdMap count="1">
      <sheetId val="1"/>
    </sheetIdMap>
  </header>
  <header guid="{D3B36103-C918-4070-B6D8-1C773CD9F9C2}" dateTime="2019-12-04T16:20:58" maxSheetId="2" userName="Залецкая Ольга Генадьевна" r:id="rId153">
    <sheetIdMap count="1">
      <sheetId val="1"/>
    </sheetIdMap>
  </header>
  <header guid="{E4F540C4-DB7C-47F8-A987-5A368409E67A}" dateTime="2019-12-04T16:21:10" maxSheetId="2" userName="Залецкая Ольга Генадьевна" r:id="rId154">
    <sheetIdMap count="1">
      <sheetId val="1"/>
    </sheetIdMap>
  </header>
  <header guid="{AF31E400-8D3E-4654-8B4F-19C6FE6DCFE3}" dateTime="2019-12-04T16:24:08" maxSheetId="2" userName="Крыжановская Анна Александровна" r:id="rId155">
    <sheetIdMap count="1">
      <sheetId val="1"/>
    </sheetIdMap>
  </header>
  <header guid="{9EFC8D44-05F6-413D-9445-B258832EE640}" dateTime="2019-12-04T16:24:38" maxSheetId="2" userName="Залецкая Ольга Генадьевна" r:id="rId156" minRId="254">
    <sheetIdMap count="1">
      <sheetId val="1"/>
    </sheetIdMap>
  </header>
  <header guid="{6EA9FE9F-BA19-4FB9-9938-BC4407F76D6D}" dateTime="2019-12-04T16:28:43" maxSheetId="2" userName="Крыжановская Анна Александровна" r:id="rId157" minRId="255">
    <sheetIdMap count="1">
      <sheetId val="1"/>
    </sheetIdMap>
  </header>
  <header guid="{91D2DFA2-8564-4ACA-9AE3-24C29F58FACA}" dateTime="2019-12-04T16:31:57" maxSheetId="2" userName="Залецкая Ольга Генадьевна" r:id="rId158" minRId="256">
    <sheetIdMap count="1">
      <sheetId val="1"/>
    </sheetIdMap>
  </header>
  <header guid="{8EE2D24F-27C0-4B1C-B965-BB540680CB0E}" dateTime="2019-12-04T16:36:15" maxSheetId="2" userName="Залецкая Ольга Генадьевна" r:id="rId159" minRId="257" maxRId="258">
    <sheetIdMap count="1">
      <sheetId val="1"/>
    </sheetIdMap>
  </header>
  <header guid="{9D9BD112-4DEF-4728-97FE-70D2D956E972}" dateTime="2019-12-04T16:38:16" maxSheetId="2" userName="Фесик Светлана Викторовна" r:id="rId160" minRId="259">
    <sheetIdMap count="1">
      <sheetId val="1"/>
    </sheetIdMap>
  </header>
  <header guid="{54DAF81C-BB53-41BD-967C-D2E1B8479FF8}" dateTime="2019-12-04T16:52:45" maxSheetId="2" userName="Крыжановская Анна Александровна" r:id="rId161" minRId="260">
    <sheetIdMap count="1">
      <sheetId val="1"/>
    </sheetIdMap>
  </header>
  <header guid="{AEE5CCC3-3D35-49F0-9C58-5D676D8AC052}" dateTime="2019-12-04T16:54:10" maxSheetId="2" userName="Крыжановская Анна Александровна" r:id="rId162" minRId="261">
    <sheetIdMap count="1">
      <sheetId val="1"/>
    </sheetIdMap>
  </header>
  <header guid="{7345C9F6-78A4-4C7F-87AE-1043D91B2510}" dateTime="2019-12-04T17:01:31" maxSheetId="2" userName="Крыжановская Анна Александровна" r:id="rId163" minRId="262">
    <sheetIdMap count="1">
      <sheetId val="1"/>
    </sheetIdMap>
  </header>
  <header guid="{B00CA3F2-C96E-405C-8740-9B5C967233C7}" dateTime="2019-12-04T17:01:57" maxSheetId="2" userName="Крыжановская Анна Александровна" r:id="rId164">
    <sheetIdMap count="1">
      <sheetId val="1"/>
    </sheetIdMap>
  </header>
  <header guid="{CC4FBF3E-B969-4B1B-B44E-AFD7E285980C}" dateTime="2019-12-04T17:06:59" maxSheetId="2" userName="Фесик Светлана Викторовна" r:id="rId165" minRId="263">
    <sheetIdMap count="1">
      <sheetId val="1"/>
    </sheetIdMap>
  </header>
  <header guid="{635DEA76-568C-4983-8909-01DBD6CA892F}" dateTime="2019-12-04T17:08:33" maxSheetId="2" userName="Крыжановская Анна Александровна" r:id="rId166">
    <sheetIdMap count="1">
      <sheetId val="1"/>
    </sheetIdMap>
  </header>
  <header guid="{EFA3BDE8-CA96-40C5-A45C-0EB370C653D6}" dateTime="2019-12-05T09:17:47" maxSheetId="2" userName="Фесик Светлана Викторовна" r:id="rId167" minRId="265">
    <sheetIdMap count="1">
      <sheetId val="1"/>
    </sheetIdMap>
  </header>
  <header guid="{C4D5BC98-50C8-4AE7-93DB-A7666C7D49BD}" dateTime="2019-12-05T09:22:37" maxSheetId="2" userName="Залецкая Ольга Генадьевна" r:id="rId168">
    <sheetIdMap count="1">
      <sheetId val="1"/>
    </sheetIdMap>
  </header>
  <header guid="{746F5B2E-AD89-4D61-811B-59C2C8789C09}" dateTime="2019-12-05T09:29:20" maxSheetId="2" userName="Рогожина Ольга Сергеевна" r:id="rId169" minRId="272">
    <sheetIdMap count="1">
      <sheetId val="1"/>
    </sheetIdMap>
  </header>
  <header guid="{68353D83-FF11-4B16-A0A2-BE224544A4B9}" dateTime="2019-12-05T09:34:06" maxSheetId="2" userName="Рогожина Ольга Сергеевна" r:id="rId170">
    <sheetIdMap count="1">
      <sheetId val="1"/>
    </sheetIdMap>
  </header>
  <header guid="{03F18782-DA07-4DAE-B119-64F648E70618}" dateTime="2019-12-05T09:42:19" maxSheetId="2" userName="Фесик Светлана Викторовна" r:id="rId171" minRId="276">
    <sheetIdMap count="1">
      <sheetId val="1"/>
    </sheetIdMap>
  </header>
  <header guid="{B03190D5-C7C2-4740-BB20-977E4AB24AB1}" dateTime="2019-12-05T09:42:27" maxSheetId="2" userName="Фесик Светлана Викторовна" r:id="rId172">
    <sheetIdMap count="1">
      <sheetId val="1"/>
    </sheetIdMap>
  </header>
  <header guid="{570A3B5C-1734-4B74-933C-32642F3DF47D}" dateTime="2019-12-05T09:50:41" maxSheetId="2" userName="Рогожина Ольга Сергеевна" r:id="rId173" minRId="280">
    <sheetIdMap count="1">
      <sheetId val="1"/>
    </sheetIdMap>
  </header>
  <header guid="{349E8957-BCB6-4D93-8177-1D3229B24E89}" dateTime="2019-12-05T09:51:28" maxSheetId="2" userName="Крыжановская Анна Александровна" r:id="rId174">
    <sheetIdMap count="1">
      <sheetId val="1"/>
    </sheetIdMap>
  </header>
  <header guid="{88094869-A3B1-44A9-A740-F68739F5C7B6}" dateTime="2019-12-05T10:04:32" maxSheetId="2" userName="Залецкая Ольга Генадьевна" r:id="rId175">
    <sheetIdMap count="1">
      <sheetId val="1"/>
    </sheetIdMap>
  </header>
  <header guid="{C4868420-A87A-4A86-834A-E78323B50865}" dateTime="2019-12-05T10:04:43" maxSheetId="2" userName="Рогожина Ольга Сергеевна" r:id="rId176">
    <sheetIdMap count="1">
      <sheetId val="1"/>
    </sheetIdMap>
  </header>
  <header guid="{C9840E97-EE05-4213-924C-AD0AD6755E03}" dateTime="2019-12-05T10:06:15" maxSheetId="2" userName="Залецкая Ольга Генадьевна" r:id="rId177" minRId="285">
    <sheetIdMap count="1">
      <sheetId val="1"/>
    </sheetIdMap>
  </header>
  <header guid="{9AE453B7-3367-46EB-811B-30129BA858A3}" dateTime="2019-12-05T10:17:12" maxSheetId="2" userName="Рогожина Ольга Сергеевна" r:id="rId178">
    <sheetIdMap count="1">
      <sheetId val="1"/>
    </sheetIdMap>
  </header>
  <header guid="{E8B91E55-01C2-4CCD-B587-BD2E54CBDDDC}" dateTime="2019-12-05T10:18:49" maxSheetId="2" userName="Рогожина Ольга Сергеевна" r:id="rId179">
    <sheetIdMap count="1">
      <sheetId val="1"/>
    </sheetIdMap>
  </header>
  <header guid="{FB0A40D5-A93F-43CA-B490-52EE4E66DBC1}" dateTime="2019-12-05T10:21:38" maxSheetId="2" userName="Крыжановская Анна Александровна" r:id="rId180" minRId="292">
    <sheetIdMap count="1">
      <sheetId val="1"/>
    </sheetIdMap>
  </header>
  <header guid="{73597EB6-70BB-45D2-87AD-A59E6B27E5C5}" dateTime="2019-12-05T10:22:48" maxSheetId="2" userName="Крыжановская Анна Александровна" r:id="rId181" minRId="294">
    <sheetIdMap count="1">
      <sheetId val="1"/>
    </sheetIdMap>
  </header>
  <header guid="{E8896CAA-1EFE-4C3A-8BB7-B3D23982DAB1}" dateTime="2019-12-05T10:22:51" maxSheetId="2" userName="Рогожина Ольга Сергеевна" r:id="rId182" minRId="295">
    <sheetIdMap count="1">
      <sheetId val="1"/>
    </sheetIdMap>
  </header>
  <header guid="{C8F6F5E8-6765-4E9A-A282-8C1E44378E57}" dateTime="2019-12-05T10:26:21" maxSheetId="2" userName="Рогожина Ольга Сергеевна" r:id="rId183" minRId="296">
    <sheetIdMap count="1">
      <sheetId val="1"/>
    </sheetIdMap>
  </header>
  <header guid="{E5BD452D-47CE-4CA0-BC79-7C950D29338F}" dateTime="2019-12-05T10:28:10" maxSheetId="2" userName="Рогожина Ольга Сергеевна" r:id="rId184" minRId="297">
    <sheetIdMap count="1">
      <sheetId val="1"/>
    </sheetIdMap>
  </header>
  <header guid="{F155E6E0-7F8F-491A-A1A6-DC02BA885994}" dateTime="2019-12-05T10:28:40" maxSheetId="2" userName="Рогожина Ольга Сергеевна" r:id="rId185" minRId="298">
    <sheetIdMap count="1">
      <sheetId val="1"/>
    </sheetIdMap>
  </header>
  <header guid="{E3845EE8-2EEB-41AD-841B-65B7C64EB413}" dateTime="2019-12-05T10:31:37" maxSheetId="2" userName="Рогожина Ольга Сергеевна" r:id="rId186" minRId="299">
    <sheetIdMap count="1">
      <sheetId val="1"/>
    </sheetIdMap>
  </header>
  <header guid="{2A5A050A-FBC7-40A7-A571-E3E5475B8FF5}" dateTime="2019-12-05T10:31:46" maxSheetId="2" userName="Рогожина Ольга Сергеевна" r:id="rId187" minRId="303">
    <sheetIdMap count="1">
      <sheetId val="1"/>
    </sheetIdMap>
  </header>
  <header guid="{BFEBB234-FBC6-4963-B533-567B1053A5E4}" dateTime="2019-12-05T10:38:45" maxSheetId="2" userName="Рогожина Ольга Сергеевна" r:id="rId188" minRId="304">
    <sheetIdMap count="1">
      <sheetId val="1"/>
    </sheetIdMap>
  </header>
  <header guid="{597DEE75-451E-472B-B340-574E1AA1CB36}" dateTime="2019-12-05T10:41:58" maxSheetId="2" userName="Рогожина Ольга Сергеевна" r:id="rId189" minRId="305">
    <sheetIdMap count="1">
      <sheetId val="1"/>
    </sheetIdMap>
  </header>
  <header guid="{7A742367-308A-46A1-8BEE-DAD2069FF7F3}" dateTime="2019-12-05T10:43:40" maxSheetId="2" userName="Крыжановская Анна Александровна" r:id="rId190">
    <sheetIdMap count="1">
      <sheetId val="1"/>
    </sheetIdMap>
  </header>
  <header guid="{A6DF9E9E-6B13-4BA8-A609-4DAC3458FF50}" dateTime="2019-12-05T10:44:32" maxSheetId="2" userName="Рогожина Ольга Сергеевна" r:id="rId191" minRId="307">
    <sheetIdMap count="1">
      <sheetId val="1"/>
    </sheetIdMap>
  </header>
  <header guid="{D429C837-33CE-43D1-A485-412CC34B6550}" dateTime="2019-12-05T11:26:46" maxSheetId="2" userName="Шулепова Ольга Анатольевна" r:id="rId192" minRId="308">
    <sheetIdMap count="1">
      <sheetId val="1"/>
    </sheetIdMap>
  </header>
  <header guid="{D40C58AF-2D6E-4A6F-92B6-8629042874BE}" dateTime="2019-12-05T11:36:39" maxSheetId="2" userName="Шулепова Ольга Анатольевна" r:id="rId193" minRId="313" maxRId="314">
    <sheetIdMap count="1">
      <sheetId val="1"/>
    </sheetIdMap>
  </header>
  <header guid="{CE173DDD-18D5-441C-89DF-25A01445132E}" dateTime="2019-12-05T11:37:08" maxSheetId="2" userName="Шулепова Ольга Анатольевна" r:id="rId194" minRId="319">
    <sheetIdMap count="1">
      <sheetId val="1"/>
    </sheetIdMap>
  </header>
  <header guid="{CE3FD4C1-73F7-4F44-BD58-E8DC962EE4E8}" dateTime="2019-12-05T11:38:45" maxSheetId="2" userName="Перевощикова Анна Васильевна" r:id="rId195" minRId="320">
    <sheetIdMap count="1">
      <sheetId val="1"/>
    </sheetIdMap>
  </header>
  <header guid="{2C3B9605-D07E-4EFA-A25E-F4169269E6BB}" dateTime="2019-12-05T11:41:31" maxSheetId="2" userName="Фесик Светлана Викторовна" r:id="rId196" minRId="324">
    <sheetIdMap count="1">
      <sheetId val="1"/>
    </sheetIdMap>
  </header>
  <header guid="{DF04469B-DF29-468B-A7DE-913544E83017}" dateTime="2019-12-05T11:41:39" maxSheetId="2" userName="Шулепова Ольга Анатольевна" r:id="rId197">
    <sheetIdMap count="1">
      <sheetId val="1"/>
    </sheetIdMap>
  </header>
  <header guid="{C5382282-9917-4CF3-AA7F-5BB5C5D98D9B}" dateTime="2019-12-05T11:56:25" maxSheetId="2" userName="Перевощикова Анна Васильевна" r:id="rId198" minRId="329">
    <sheetIdMap count="1">
      <sheetId val="1"/>
    </sheetIdMap>
  </header>
  <header guid="{08EDD35B-B715-425B-94A9-A6F157CDA917}" dateTime="2019-12-05T11:56:33" maxSheetId="2" userName="Шулепова Ольга Анатольевна" r:id="rId199">
    <sheetIdMap count="1">
      <sheetId val="1"/>
    </sheetIdMap>
  </header>
  <header guid="{F6A578A5-9CEE-4ECF-AA99-17548F5C12B2}" dateTime="2019-12-05T12:03:51" maxSheetId="2" userName="Шулепова Ольга Анатольевна" r:id="rId200" minRId="337">
    <sheetIdMap count="1">
      <sheetId val="1"/>
    </sheetIdMap>
  </header>
  <header guid="{74E9E904-6FF4-41AE-B87D-F3C6C9117857}" dateTime="2019-12-05T12:11:49" maxSheetId="2" userName="Шулепова Ольга Анатольевна" r:id="rId201" minRId="341">
    <sheetIdMap count="1">
      <sheetId val="1"/>
    </sheetIdMap>
  </header>
  <header guid="{FC1A72DC-036E-4276-8964-D12DC37DB1EC}" dateTime="2019-12-05T13:09:44" maxSheetId="2" userName="Перевощикова Анна Васильевна" r:id="rId202" minRId="345">
    <sheetIdMap count="1">
      <sheetId val="1"/>
    </sheetIdMap>
  </header>
  <header guid="{6D49F155-7A6A-4736-8E49-E229713144FC}" dateTime="2019-12-05T14:48:54" maxSheetId="2" userName="Минакова Оксана Сергеевна" r:id="rId203" minRId="346">
    <sheetIdMap count="1">
      <sheetId val="1"/>
    </sheetIdMap>
  </header>
  <header guid="{68D739B5-F9FC-42A9-8C93-07C7E0B622A0}" dateTime="2019-12-05T15:03:39" maxSheetId="2" userName="Минакова Оксана Сергеевна" r:id="rId204" minRId="347" maxRId="348">
    <sheetIdMap count="1">
      <sheetId val="1"/>
    </sheetIdMap>
  </header>
  <header guid="{7F9DC189-8129-4BB0-84EA-8BAA27F1D283}" dateTime="2019-12-05T16:40:33" maxSheetId="2" userName="Минакова Оксана Сергеевна" r:id="rId205" minRId="349">
    <sheetIdMap count="1">
      <sheetId val="1"/>
    </sheetIdMap>
  </header>
  <header guid="{51D88F60-CE92-4EBC-8086-F8C26F8EE615}" dateTime="2019-12-05T16:41:51" maxSheetId="2" userName="Минакова Оксана Сергеевна" r:id="rId206" minRId="350">
    <sheetIdMap count="1">
      <sheetId val="1"/>
    </sheetIdMap>
  </header>
  <header guid="{612A3B95-2E83-4745-8D60-BF4E1445FA1D}" dateTime="2019-12-05T16:42:13" maxSheetId="2" userName="Минакова Оксана Сергеевна" r:id="rId207" minRId="351">
    <sheetIdMap count="1">
      <sheetId val="1"/>
    </sheetIdMap>
  </header>
  <header guid="{33A6CA0E-0941-4B29-B502-0131D68F9EB8}" dateTime="2019-12-05T16:48:24" maxSheetId="2" userName="Минакова Оксана Сергеевна" r:id="rId208" minRId="352">
    <sheetIdMap count="1">
      <sheetId val="1"/>
    </sheetIdMap>
  </header>
  <header guid="{17B7231D-EEDD-4688-A2FE-F48037DC3525}" dateTime="2019-12-05T16:57:58" maxSheetId="2" userName="Минакова Оксана Сергеевна" r:id="rId209" minRId="353">
    <sheetIdMap count="1">
      <sheetId val="1"/>
    </sheetIdMap>
  </header>
  <header guid="{6CEA84F7-D7E5-4B51-B2CA-B7ED3E6305D0}" dateTime="2019-12-05T17:02:33" maxSheetId="2" userName="Минакова Оксана Сергеевна" r:id="rId210" minRId="354">
    <sheetIdMap count="1">
      <sheetId val="1"/>
    </sheetIdMap>
  </header>
  <header guid="{70F6530A-FF52-409C-B1AE-69DDFBC3EC8A}" dateTime="2019-12-05T17:02:44" maxSheetId="2" userName="Шулепова Ольга Анатольевна" r:id="rId211" minRId="355">
    <sheetIdMap count="1">
      <sheetId val="1"/>
    </sheetIdMap>
  </header>
  <header guid="{79297C90-62F8-4EF0-A9C2-F2A7DCA40BE5}" dateTime="2019-12-05T17:04:39" maxSheetId="2" userName="Шулепова Ольга Анатольевна" r:id="rId212" minRId="356">
    <sheetIdMap count="1">
      <sheetId val="1"/>
    </sheetIdMap>
  </header>
  <header guid="{DED05C29-BA83-4FE7-9D34-E84F6EB53BA2}" dateTime="2019-12-05T17:07:29" maxSheetId="2" userName="Минакова Оксана Сергеевна" r:id="rId213" minRId="357">
    <sheetIdMap count="1">
      <sheetId val="1"/>
    </sheetIdMap>
  </header>
  <header guid="{7CA71A3D-A176-4471-BFD0-B57911E2D9FC}" dateTime="2019-12-06T09:08:11" maxSheetId="2" userName="Перевощикова Анна Васильевна" r:id="rId214">
    <sheetIdMap count="1">
      <sheetId val="1"/>
    </sheetIdMap>
  </header>
  <header guid="{471E444A-FEAF-439B-AA38-E9C3AA1D3F5C}" dateTime="2019-12-09T14:46:46" maxSheetId="2" userName="Вершинина Мария Игоревна" r:id="rId215" minRId="358">
    <sheetIdMap count="1">
      <sheetId val="1"/>
    </sheetIdMap>
  </header>
  <header guid="{A88BF73E-6535-4DA3-BD8C-4EC1EABBCAD4}" dateTime="2019-12-09T14:49:34" maxSheetId="2" userName="Вершинина Мария Игоревна" r:id="rId216" minRId="359">
    <sheetIdMap count="1">
      <sheetId val="1"/>
    </sheetIdMap>
  </header>
  <header guid="{517B1188-35FB-406B-9B9F-4FDBA62270CC}" dateTime="2019-12-09T14:50:04" maxSheetId="2" userName="Вершинина Мария Игоревна" r:id="rId217" minRId="360" maxRId="54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numFmtId="4">
    <oc r="D125">
      <v>64639.37</v>
    </oc>
    <nc r="D125">
      <v>40697.57</v>
    </nc>
  </rcc>
  <rfmt sheetId="1" sqref="A123:I128" start="0" length="2147483647">
    <dxf>
      <font>
        <color auto="1"/>
      </font>
    </dxf>
  </rfmt>
  <rcc rId="23" sId="1" numFmtId="4">
    <oc r="I125">
      <f>D125</f>
    </oc>
    <nc r="I125">
      <v>30200.25</v>
    </nc>
  </rcc>
  <rcc rId="24" sId="1" numFmtId="4">
    <oc r="I126">
      <f>D126</f>
    </oc>
    <nc r="I126">
      <v>10066.75</v>
    </nc>
  </rcc>
  <rcc rId="25" sId="1" odxf="1" dxf="1">
    <oc r="J123" t="inlineStr">
      <is>
        <t xml:space="preserve">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наружные сети связи, сети теплоснабжения. Готовность объекта - 40% .
Ввод объекта в эксплуатацию планируется в 2020 году.  </t>
      </is>
    </oc>
    <nc r="J123" t="inlineStr">
      <is>
        <r>
          <rPr>
            <sz val="16"/>
            <rFont val="Times New Roman"/>
            <family val="1"/>
            <charset val="204"/>
          </rPr>
          <t>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t>
        </r>
        <r>
          <rPr>
            <sz val="16"/>
            <color rgb="FFFF0000"/>
            <rFont val="Times New Roman"/>
            <family val="2"/>
            <charset val="204"/>
          </rPr>
          <t xml:space="preserve"> Готовность объекта - 40% .
</t>
        </r>
        <r>
          <rPr>
            <sz val="16"/>
            <rFont val="Times New Roman"/>
            <family val="1"/>
            <charset val="204"/>
          </rPr>
          <t>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Ввод объекта в эксплуатацию планируется в 2020 году.  Ожидаемое неисполнение средств 2019 года обусловлено оставанием подрядчика от графика производства работ.</t>
        </r>
      </is>
    </nc>
    <odxf>
      <font>
        <sz val="16"/>
        <color rgb="FFFF0000"/>
      </font>
    </odxf>
    <ndxf>
      <font>
        <sz val="16"/>
        <color rgb="FFFF0000"/>
      </font>
    </ndxf>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 sId="1">
    <oc r="J123" t="inlineStr">
      <is>
        <r>
          <rPr>
            <sz val="16"/>
            <rFont val="Times New Roman"/>
            <family val="1"/>
            <charset val="204"/>
          </rPr>
          <t>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t>
        </r>
        <r>
          <rPr>
            <sz val="16"/>
            <color rgb="FFFF0000"/>
            <rFont val="Times New Roman"/>
            <family val="2"/>
            <charset val="204"/>
          </rPr>
          <t xml:space="preserve"> Готовность объекта - 40% .
</t>
        </r>
        <r>
          <rPr>
            <sz val="16"/>
            <rFont val="Times New Roman"/>
            <family val="1"/>
            <charset val="204"/>
          </rPr>
          <t>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Ввод объекта в эксплуатацию планируется в 2020 году.  Ожидаемое неисполнение средств 2019 года обусловлено оставанием подрядчика от графика производства работ.</t>
        </r>
      </is>
    </oc>
    <nc r="J123" t="inlineStr">
      <is>
        <r>
          <rPr>
            <sz val="16"/>
            <rFont val="Times New Roman"/>
            <family val="1"/>
            <charset val="204"/>
          </rPr>
          <t>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t>
        </r>
        <r>
          <rPr>
            <sz val="16"/>
            <color rgb="FFFF0000"/>
            <rFont val="Times New Roman"/>
            <family val="2"/>
            <charset val="204"/>
          </rPr>
          <t xml:space="preserve"> Готовность объекта - 40% .
</t>
        </r>
        <r>
          <rPr>
            <sz val="16"/>
            <rFont val="Times New Roman"/>
            <family val="1"/>
            <charset val="204"/>
          </rPr>
          <t>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Ввод объекта в эксплуатацию планируется в 2020 году.  Ожидаемое неисполнение средств 2019 года в сумме 21 977,03 тыс.руб. обусловлено оставанием подрядчика от графика производства работ.</t>
        </r>
      </is>
    </nc>
  </rcc>
  <rcv guid="{6068C3FF-17AA-48A5-A88B-2523CBAC39AE}" action="delete"/>
  <rdn rId="0" localSheetId="1" customView="1" name="Z_6068C3FF_17AA_48A5_A88B_2523CBAC39AE_.wvu.PrintArea" hidden="1" oldHidden="1">
    <formula>'на 01.11.2019'!$A$1:$J$196</formula>
    <oldFormula>'на 01.11.2019'!$A$1:$J$196</oldFormula>
  </rdn>
  <rdn rId="0" localSheetId="1" customView="1" name="Z_6068C3FF_17AA_48A5_A88B_2523CBAC39AE_.wvu.PrintTitles" hidden="1" oldHidden="1">
    <formula>'на 01.11.2019'!$5:$8</formula>
    <oldFormula>'на 01.11.2019'!$5:$8</oldFormula>
  </rdn>
  <rdn rId="0" localSheetId="1" customView="1" name="Z_6068C3FF_17AA_48A5_A88B_2523CBAC39AE_.wvu.FilterData" hidden="1" oldHidden="1">
    <formula>'на 01.11.2019'!$A$7:$J$411</formula>
    <oldFormula>'на 01.11.2019'!$A$7:$J$411</oldFormula>
  </rdn>
  <rcv guid="{6068C3FF-17AA-48A5-A88B-2523CBAC39AE}" action="add"/>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 sId="1" odxf="1" dxf="1">
    <oc r="J197"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январь-сентябрь и первую половину октября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Ожидаемое неисполнение составит 87,5 тыс.рублей.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запланированы расходы на проведение в 4 квартале 2019 года обучающих занятий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is>
    </oc>
    <nc r="J19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t>
        </r>
        <r>
          <rPr>
            <sz val="16"/>
            <color rgb="FFFF0000"/>
            <rFont val="Times New Roman"/>
            <family val="2"/>
            <charset val="204"/>
          </rPr>
          <t xml:space="preserve"> Ожидаемое неисполнение составит 87,5 тыс.рублей.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запланированы расходы на проведение в 4 квартале 2019 года обучающих занятий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is>
    </nc>
    <odxf>
      <font>
        <sz val="16"/>
        <color rgb="FFFF0000"/>
      </font>
    </odxf>
    <ndxf>
      <font>
        <sz val="16"/>
        <color rgb="FFFF0000"/>
      </font>
    </ndxf>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 sId="1">
    <oc r="J123" t="inlineStr">
      <is>
        <r>
          <rPr>
            <sz val="16"/>
            <rFont val="Times New Roman"/>
            <family val="1"/>
            <charset val="204"/>
          </rPr>
          <t>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t>
        </r>
        <r>
          <rPr>
            <sz val="16"/>
            <color rgb="FFFF0000"/>
            <rFont val="Times New Roman"/>
            <family val="2"/>
            <charset val="204"/>
          </rPr>
          <t xml:space="preserve"> Готовность объекта - 40% .
</t>
        </r>
        <r>
          <rPr>
            <sz val="16"/>
            <rFont val="Times New Roman"/>
            <family val="1"/>
            <charset val="204"/>
          </rPr>
          <t>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Ввод объекта в эксплуатацию планируется в 2020 году.  Ожидаемое неисполнение средств 2019 года в сумме 21 977,03 тыс.руб. обусловлено оставанием подрядчика от графика производства работ.</t>
        </r>
      </is>
    </oc>
    <nc r="J123" t="inlineStr">
      <is>
        <r>
          <rPr>
            <sz val="16"/>
            <rFont val="Times New Roman"/>
            <family val="1"/>
            <charset val="204"/>
          </rPr>
          <t>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Готовность объекта - 70% .</t>
        </r>
        <r>
          <rPr>
            <sz val="16"/>
            <color rgb="FFFF0000"/>
            <rFont val="Times New Roman"/>
            <family val="2"/>
            <charset val="204"/>
          </rPr>
          <t xml:space="preserve">
</t>
        </r>
        <r>
          <rPr>
            <sz val="16"/>
            <rFont val="Times New Roman"/>
            <family val="1"/>
            <charset val="204"/>
          </rPr>
          <t>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Ввод объекта в эксплуатацию планируется в 2020 году.  Ожидаемое неисполнение средств 2019 года в сумме 21 977,03 тыс.руб. обусловлено оставанием подрядчика от графика производства работ.</t>
        </r>
      </is>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 sId="1" odxf="1" dxf="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01.12.2019 между КУ ХМАО-Югры «Сургутский центр занятости населения» и образовательными учреждениями заключены договоры на общую сумму 687,68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- 87,17 тыс. руб.- экономия, сложившаяся по итогам заключенных договоров  КУ ХМАО-Югры «Сургутский центр занятости населения» и образовательными учреждениями.</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01.12.2019 между КУ ХМАО-Югры «Сургутский центр занятости населения» и образовательными учреждениями заключены договоры на общую сумму 687,68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- 87,17 тыс. руб.- экономия, сложившаяся по итогам заключенных договоров  КУ ХМАО-Югры «Сургутский центр занятости населения» и образовательными учреждениями.</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is>
    </nc>
    <odxf>
      <font>
        <sz val="16"/>
        <color rgb="FFFF0000"/>
      </font>
    </odxf>
    <ndxf>
      <font>
        <sz val="16"/>
        <color rgb="FFFF0000"/>
      </font>
    </ndxf>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 sId="1">
    <oc r="I51">
      <f>687.68+5211.63+9311.4+72.7</f>
    </oc>
    <nc r="I51">
      <f>687.68+5211.63+8811.4+72.7</f>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 sId="1" odxf="1" dxf="1">
    <oc r="J49" t="inlineStr">
      <is>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01.12.2019 между КУ ХМАО-Югры «Сургутский центр занятости населения» и образовательными учреждениями заключены договоры на общую сумму 687,68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- 87,17 тыс. руб.- экономия, сложившаяся по итогам заключенных договоров  КУ ХМАО-Югры «Сургутский центр занятости населения» и образовательными учреждениями.</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01.12.2019 между КУ ХМАО-Югры «Сургутский центр занятости населения» и образовательными учреждениями заключены договоры на общую сумму 687,68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- 87,17 тыс. руб.- экономия, сложившаяся по итогам заключенных договоров  КУ ХМАО-Югры «Сургутский центр занятости населения» и образовательными учреждениями.</t>
        </r>
        <r>
          <rPr>
            <sz val="16"/>
            <color rgb="FFFF0000"/>
            <rFont val="Times New Roman"/>
            <family val="2"/>
            <charset val="204"/>
          </rPr>
          <t xml:space="preserve">
</t>
        </r>
        <r>
          <rPr>
            <u/>
            <sz val="16"/>
            <rFont val="Times New Roman"/>
            <family val="1"/>
            <charset val="204"/>
          </rPr>
          <t>АГ (ДК)</t>
        </r>
        <r>
          <rPr>
            <sz val="16"/>
            <rFont val="Times New Roman"/>
            <family val="1"/>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is>
    </nc>
    <odxf>
      <font>
        <sz val="16"/>
        <color rgb="FFFF0000"/>
      </font>
    </odxf>
    <ndxf>
      <font>
        <sz val="16"/>
        <color rgb="FFFF0000"/>
      </font>
    </ndxf>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6" sId="1">
    <oc r="J37"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4 квартале.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4 квартале.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4 квартале.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4 квартале.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 sId="1">
    <oc r="I51">
      <f>687.68+5211.63+8811.4+72.7</f>
    </oc>
    <nc r="I51">
      <f>687.68+5213.46+8811.4+72.7</f>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 sId="1">
    <oc r="I51">
      <f>687.68+5213.46+8811.4+72.7</f>
    </oc>
    <nc r="I51">
      <f>687.68+5213.46+8811.4+72.69</f>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1:H127" start="0" length="2147483647">
    <dxf>
      <font>
        <color auto="1"/>
      </font>
    </dxf>
  </rfmt>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1" start="0" length="2147483647">
    <dxf>
      <font>
        <color auto="1"/>
      </font>
    </dxf>
  </rfmt>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1:B23" start="0" length="2147483647">
    <dxf>
      <font>
        <color auto="1"/>
      </font>
    </dxf>
  </rfmt>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D23" start="0" length="2147483647">
    <dxf>
      <font>
        <color auto="1"/>
      </font>
    </dxf>
  </rfmt>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1:G23" start="0" length="2147483647">
    <dxf>
      <font>
        <color auto="1"/>
      </font>
    </dxf>
  </rfmt>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1:E23" start="0" length="2147483647">
    <dxf>
      <font>
        <color auto="1"/>
      </font>
    </dxf>
  </rfmt>
  <rfmt sheetId="1" sqref="F21:F23" start="0" length="2147483647">
    <dxf>
      <font>
        <color auto="1"/>
      </font>
    </dxf>
  </rfmt>
  <rfmt sheetId="1" sqref="H21:H23" start="0" length="2147483647">
    <dxf>
      <font>
        <color auto="1"/>
      </font>
    </dxf>
  </rfmt>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(планируемая численность детей,  посетивших лагерь дневного пребывания будет уточнена).  </t>
        </r>
      </is>
    </nc>
  </rcc>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(планируемая численность детей,  посетивших лагерь дневного пребывания будет уточнена).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(планируемая численность детей,  посетивших лагерь дневного пребывания будет уточнена -738 чел.).  </t>
        </r>
      </is>
    </nc>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(планируемая численность детей,  посетивших лагерь дневного пребывания будет уточнена -738 чел.).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(планируемая численность детей,  посетивших лагерь дневного пребывания будет уточнена -738 чел).  </t>
        </r>
      </is>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(планируемая численность детей,  посетивших лагерь дневного пребывания будет уточнена -738 чел).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(плановый показатель будет уточнен -738 чел).  </t>
        </r>
      </is>
    </nc>
  </rcc>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9" start="0" length="2147483647">
    <dxf>
      <font>
        <color auto="1"/>
      </font>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1" numFmtId="4">
    <oc r="C102">
      <v>29135.69</v>
    </oc>
    <nc r="C102">
      <v>47763.42</v>
    </nc>
  </rcc>
  <rcc rId="27" sId="1" numFmtId="4">
    <oc r="D102">
      <v>29135.69</v>
    </oc>
    <nc r="D102">
      <v>47763.42</v>
    </nc>
  </rcc>
  <rfmt sheetId="1" sqref="A99:D103" start="0" length="2147483647">
    <dxf>
      <font>
        <color auto="1"/>
      </font>
    </dxf>
  </rfmt>
  <rfmt sheetId="1" sqref="B104" start="0" length="2147483647">
    <dxf>
      <font>
        <color auto="1"/>
      </font>
    </dxf>
  </rfmt>
  <rcc rId="28" sId="1" numFmtId="4">
    <oc r="I102">
      <v>29135.69</v>
    </oc>
    <nc r="I102">
      <v>47763.42</v>
    </nc>
  </rcc>
  <rcc rId="29" sId="1">
    <oc r="J99" t="inlineStr">
      <is>
        <t>Закупки на приобретение жилых помещений для участников программы будут размещены  после определения номенклатуры необходимых жилых помещений.</t>
      </is>
    </oc>
    <nc r="J99" t="inlineStr">
      <is>
        <t>Закупки на приобретение жилых помещений для участников программы будут размещены  05.12.2019 (185 квартир). Закупки на стадии согласования.</t>
      </is>
    </nc>
  </rcc>
  <rfmt sheetId="1" sqref="J99:J104" start="0" length="2147483647">
    <dxf>
      <font>
        <color auto="1"/>
      </font>
    </dxf>
  </rfmt>
  <rfmt sheetId="1" sqref="I99:I103" start="0" length="2147483647">
    <dxf>
      <font>
        <color auto="1"/>
      </font>
    </dxf>
  </rfmt>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05:B210" start="0" length="2147483647">
    <dxf>
      <font>
        <color auto="1"/>
      </font>
    </dxf>
  </rfmt>
  <rfmt sheetId="1" sqref="A205" start="0" length="2147483647">
    <dxf>
      <font>
        <color auto="1"/>
      </font>
    </dxf>
  </rfmt>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05:I208" start="0" length="2147483647">
    <dxf>
      <font>
        <color auto="1"/>
      </font>
    </dxf>
  </rfmt>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05:J210" start="0" length="2147483647">
    <dxf>
      <font>
        <color auto="1"/>
      </font>
    </dxf>
  </rfmt>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7:B42" start="0" length="2147483647">
    <dxf>
      <font>
        <color auto="1"/>
      </font>
    </dxf>
  </rfmt>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40" start="0" length="2147483647">
    <dxf>
      <font>
        <color auto="1"/>
      </font>
    </dxf>
  </rfmt>
  <rfmt sheetId="1" sqref="C40:D40" start="0" length="2147483647">
    <dxf>
      <font>
        <color auto="1"/>
      </font>
    </dxf>
  </rfmt>
  <rcc rId="225" sId="1" numFmtId="4">
    <oc r="G40">
      <v>496.63</v>
    </oc>
    <nc r="G40">
      <v>756.27</v>
    </nc>
  </rcc>
  <rcc rId="226" sId="1" numFmtId="4">
    <oc r="E40">
      <v>496.63</v>
    </oc>
    <nc r="E40">
      <f>G40</f>
    </nc>
  </rcc>
  <rfmt sheetId="1" sqref="E40" start="0" length="2147483647">
    <dxf>
      <font>
        <color auto="1"/>
      </font>
    </dxf>
  </rfmt>
  <rfmt sheetId="1" sqref="F40" start="0" length="2147483647">
    <dxf>
      <font>
        <color auto="1"/>
      </font>
    </dxf>
  </rfmt>
  <rfmt sheetId="1" sqref="H40" start="0" length="2147483647">
    <dxf>
      <font>
        <color auto="1"/>
      </font>
    </dxf>
  </rfmt>
  <rcc rId="227" sId="1" numFmtId="4">
    <oc r="E39">
      <v>4500.25</v>
    </oc>
    <nc r="E39">
      <v>6781.09</v>
    </nc>
  </rcc>
  <rfmt sheetId="1" sqref="C39:E39" start="0" length="2147483647">
    <dxf>
      <font>
        <color auto="1"/>
      </font>
    </dxf>
  </rfmt>
  <rcc rId="228" sId="1" numFmtId="4">
    <oc r="G39">
      <v>4318.25</v>
    </oc>
    <nc r="G39">
      <v>6599.09</v>
    </nc>
  </rcc>
  <rcc rId="229" sId="1">
    <oc r="H39">
      <f>G39/D39</f>
    </oc>
    <nc r="H39">
      <f>G39/D39</f>
    </nc>
  </rcc>
  <rfmt sheetId="1" sqref="F39:H39" start="0" length="2147483647">
    <dxf>
      <font>
        <color auto="1"/>
      </font>
    </dxf>
  </rfmt>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0" sId="1" numFmtId="4">
    <oc r="E38">
      <v>2242.75</v>
    </oc>
    <nc r="E38">
      <v>4367.42</v>
    </nc>
  </rcc>
  <rcc rId="231" sId="1" numFmtId="4">
    <oc r="G38">
      <v>2242.75</v>
    </oc>
    <nc r="G38">
      <v>3485.81</v>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8:H38" start="0" length="2147483647">
    <dxf>
      <font>
        <color auto="1"/>
      </font>
    </dxf>
  </rfmt>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7:D37" start="0" length="2147483647">
    <dxf>
      <font>
        <color auto="1"/>
      </font>
    </dxf>
  </rfmt>
  <rfmt sheetId="1" sqref="E37" start="0" length="2147483647">
    <dxf>
      <font>
        <color auto="1"/>
      </font>
    </dxf>
  </rfmt>
  <rcc rId="232" sId="1" numFmtId="4">
    <oc r="E38">
      <v>4367.42</v>
    </oc>
    <nc r="E38">
      <v>4367.41</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05" start="0" length="2147483647">
    <dxf>
      <font>
        <color auto="1"/>
      </font>
    </dxf>
  </rfmt>
  <rfmt sheetId="1" sqref="I107:I108" start="0" length="2147483647">
    <dxf>
      <font>
        <color auto="1"/>
      </font>
    </dxf>
  </rfmt>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37" start="0" length="2147483647">
    <dxf>
      <font>
        <color auto="1"/>
      </font>
    </dxf>
  </rfmt>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3" sId="1" numFmtId="4">
    <oc r="G38">
      <v>3485.81</v>
    </oc>
    <nc r="G38">
      <v>3485.8</v>
    </nc>
  </rcc>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7:H37" start="0" length="2147483647">
    <dxf>
      <font>
        <color auto="1"/>
      </font>
    </dxf>
  </rfmt>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8" start="0" length="2147483647">
    <dxf>
      <font>
        <color auto="1"/>
      </font>
    </dxf>
  </rfmt>
  <rfmt sheetId="1" sqref="I40" start="0" length="2147483647">
    <dxf>
      <font>
        <color auto="1"/>
      </font>
    </dxf>
  </rfmt>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4A7295-8CE0-4D28-ABEF-D38EBAE7C204}" action="delete"/>
  <rdn rId="0" localSheetId="1" customView="1" name="Z_6E4A7295_8CE0_4D28_ABEF_D38EBAE7C204_.wvu.PrintArea" hidden="1" oldHidden="1">
    <formula>'на 01.11.2019'!$A$1:$J$211</formula>
    <oldFormula>'на 01.11.2019'!$A$1:$J$211</oldFormula>
  </rdn>
  <rdn rId="0" localSheetId="1" customView="1" name="Z_6E4A7295_8CE0_4D28_ABEF_D38EBAE7C204_.wvu.PrintTitles" hidden="1" oldHidden="1">
    <formula>'на 01.11.2019'!$5:$8</formula>
    <oldFormula>'на 01.11.2019'!$5:$8</oldFormula>
  </rdn>
  <rdn rId="0" localSheetId="1" customView="1" name="Z_6E4A7295_8CE0_4D28_ABEF_D38EBAE7C204_.wvu.FilterData" hidden="1" oldHidden="1">
    <formula>'на 01.11.2019'!$A$7:$J$411</formula>
    <oldFormula>'на 01.11.2019'!$A$7:$J$411</oldFormula>
  </rdn>
  <rcv guid="{6E4A7295-8CE0-4D28-ABEF-D38EBAE7C204}" action="add"/>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9" start="0" length="2147483647">
    <dxf>
      <font>
        <color auto="1"/>
      </font>
    </dxf>
  </rfmt>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 sId="1">
    <oc r="J37"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4 квартале.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4 квартале.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4 квартале.
 </t>
        </r>
        <r>
          <rPr>
            <sz val="16"/>
            <rFont val="Times New Roman"/>
            <family val="1"/>
            <charset val="204"/>
          </rPr>
          <t xml:space="preserve">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t>
        </r>
        <r>
          <rPr>
            <sz val="16"/>
            <color rgb="FFFF0000"/>
            <rFont val="Times New Roman"/>
            <family val="2"/>
            <charset val="204"/>
          </rPr>
          <t xml:space="preserve">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4 квартале.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 sId="1">
    <oc r="J37"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4 квартале.
 </t>
        </r>
        <r>
          <rPr>
            <sz val="16"/>
            <rFont val="Times New Roman"/>
            <family val="1"/>
            <charset val="204"/>
          </rPr>
          <t xml:space="preserve">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t>
        </r>
        <r>
          <rPr>
            <sz val="16"/>
            <color rgb="FFFF0000"/>
            <rFont val="Times New Roman"/>
            <family val="2"/>
            <charset val="204"/>
          </rPr>
          <t xml:space="preserve">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4 квартале.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1"/>
            <charset val="204"/>
          </rPr>
          <t>АГ(ДК):</t>
        </r>
        <r>
          <rPr>
            <sz val="16"/>
            <rFont val="Times New Roman"/>
            <family val="1"/>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декабре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t>
        </r>
        <r>
          <rPr>
            <sz val="16"/>
            <color rgb="FFFF0000"/>
            <rFont val="Times New Roman"/>
            <family val="2"/>
            <charset val="204"/>
          </rPr>
          <t xml:space="preserve">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4 квартале.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0" sId="1">
    <oc r="J37" t="inlineStr">
      <is>
        <r>
          <t xml:space="preserve">
</t>
        </r>
        <r>
          <rPr>
            <u/>
            <sz val="16"/>
            <rFont val="Times New Roman"/>
            <family val="1"/>
            <charset val="204"/>
          </rPr>
          <t>АГ(ДК):</t>
        </r>
        <r>
          <rPr>
            <sz val="16"/>
            <rFont val="Times New Roman"/>
            <family val="1"/>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декабре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t>
        </r>
        <r>
          <rPr>
            <sz val="16"/>
            <color rgb="FFFF0000"/>
            <rFont val="Times New Roman"/>
            <family val="2"/>
            <charset val="204"/>
          </rPr>
          <t xml:space="preserve">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4 квартале.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1"/>
            <charset val="204"/>
          </rPr>
          <t>АГ(ДК):</t>
        </r>
        <r>
          <rPr>
            <sz val="16"/>
            <rFont val="Times New Roman"/>
            <family val="1"/>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декабре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t>
        </r>
        <r>
          <rPr>
            <sz val="16"/>
            <color rgb="FFFF0000"/>
            <rFont val="Times New Roman"/>
            <family val="2"/>
            <charset val="204"/>
          </rPr>
          <t xml:space="preserve">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декабре 2019.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 sId="1">
    <oc r="J37" t="inlineStr">
      <is>
        <r>
          <t xml:space="preserve">
</t>
        </r>
        <r>
          <rPr>
            <u/>
            <sz val="16"/>
            <rFont val="Times New Roman"/>
            <family val="1"/>
            <charset val="204"/>
          </rPr>
          <t>АГ(ДК):</t>
        </r>
        <r>
          <rPr>
            <sz val="16"/>
            <rFont val="Times New Roman"/>
            <family val="1"/>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декабре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t>
        </r>
        <r>
          <rPr>
            <sz val="16"/>
            <color rgb="FFFF0000"/>
            <rFont val="Times New Roman"/>
            <family val="2"/>
            <charset val="204"/>
          </rPr>
          <t xml:space="preserve">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декабре 2019.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1"/>
            <charset val="204"/>
          </rPr>
          <t>АГ(ДК):</t>
        </r>
        <r>
          <rPr>
            <sz val="16"/>
            <rFont val="Times New Roman"/>
            <family val="1"/>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декабре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декабре 2019.                              </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11:I114" start="0" length="2147483647">
    <dxf>
      <font>
        <color auto="1"/>
      </font>
    </dxf>
  </rfmt>
  <rcc rId="30" sId="1">
    <oc r="C83">
      <f>245870.3+842302.5</f>
    </oc>
    <nc r="C83">
      <f>415870.3+842302.5</f>
    </nc>
  </rcc>
  <rcc rId="31" sId="1">
    <oc r="D83">
      <f>245870.3+842302.5+170000</f>
    </oc>
    <nc r="D83">
      <f>415870.3+842302.5</f>
    </nc>
  </rcc>
  <rcc rId="32" sId="1">
    <oc r="G83">
      <f>53903.62+727631.98</f>
    </oc>
    <nc r="G83">
      <f>90615.03+827920.25</f>
    </nc>
  </rcc>
  <rcc rId="33" sId="1" numFmtId="4">
    <oc r="E83">
      <v>781535.6</v>
    </oc>
    <nc r="E83">
      <f>90615.03+827920.25</f>
    </nc>
  </rcc>
  <rcc rId="34" sId="1">
    <oc r="C84">
      <f>30388.6+104104.8</f>
    </oc>
    <nc r="C84">
      <f>51399.84+104104.8</f>
    </nc>
  </rcc>
  <rcc rId="35" sId="1">
    <oc r="D84">
      <f>30388.6+104104.8</f>
    </oc>
    <nc r="D84">
      <f>51399.84+104104.8</f>
    </nc>
  </rcc>
  <rfmt sheetId="1" sqref="A81:H86" start="0" length="2147483647">
    <dxf>
      <font>
        <color auto="1"/>
      </font>
    </dxf>
  </rfmt>
  <rfmt sheetId="1" sqref="I81:I84" start="0" length="2147483647">
    <dxf>
      <font>
        <color auto="1"/>
      </font>
    </dxf>
  </rfmt>
  <rcc rId="36" sId="1">
    <oc r="J81" t="inlineStr">
      <is>
        <t>Заключены муниципальные контракты на приобретение 369 жилых помещений на общую сумму 1 032 062,1 тыс.руб. Размещение закупок на оставшиеся бюджетные ассигнования планируется на ноябрь 2019 года</t>
      </is>
    </oc>
    <nc r="J81" t="inlineStr">
      <is>
        <t>Заключены муниципальные контракты на приобретение 369 жилых помещений на общую сумму 1 032 062,1 тыс.руб., оплата произведена. Размещение закупок на приобретение 53 жилых помещений состоится 05.12.2019. Закупки на стадии согласования.</t>
      </is>
    </nc>
  </rcc>
  <rfmt sheetId="1" sqref="J81:J86" start="0" length="2147483647">
    <dxf>
      <font>
        <color auto="1"/>
      </font>
    </dxf>
  </rfmt>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7" start="0" length="2147483647">
    <dxf>
      <font>
        <color auto="1"/>
      </font>
    </dxf>
  </rfmt>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6" start="0" length="2147483647">
    <dxf>
      <font>
        <color auto="1"/>
      </font>
    </dxf>
  </rfmt>
  <rfmt sheetId="1" sqref="I25" start="0" length="2147483647">
    <dxf>
      <font>
        <color auto="1"/>
      </font>
    </dxf>
  </rfmt>
  <rfmt sheetId="1" sqref="I21:I23" start="0" length="2147483647">
    <dxf>
      <font>
        <color auto="1"/>
      </font>
    </dxf>
  </rfmt>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4:C46" start="0" length="2147483647">
    <dxf>
      <font>
        <color auto="1"/>
      </font>
    </dxf>
  </rfmt>
  <rfmt sheetId="1" sqref="D44:D46" start="0" length="2147483647">
    <dxf>
      <font>
        <color auto="1"/>
      </font>
    </dxf>
  </rfmt>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 sId="1" numFmtId="4">
    <oc r="G44">
      <v>0</v>
    </oc>
    <nc r="G44">
      <v>1348.67</v>
    </nc>
  </rcc>
  <rcc rId="244" sId="1" numFmtId="4">
    <oc r="G45">
      <v>4298.91</v>
    </oc>
    <nc r="G45">
      <v>8878.57</v>
    </nc>
  </rcc>
  <rfmt sheetId="1" sqref="G44:G46" start="0" length="2147483647">
    <dxf>
      <font>
        <color auto="1"/>
      </font>
    </dxf>
  </rfmt>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 sId="1" numFmtId="4">
    <oc r="G46">
      <v>277.04000000000002</v>
    </oc>
    <nc r="G46">
      <v>561.33000000000004</v>
    </nc>
  </rcc>
  <rcc rId="246" sId="1" numFmtId="4">
    <oc r="E46">
      <v>277.04000000000002</v>
    </oc>
    <nc r="E46">
      <f>G46</f>
    </nc>
  </rcc>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 sId="1" numFmtId="4">
    <oc r="E45">
      <v>4298.91</v>
    </oc>
    <nc r="E45">
      <v>8878.57</v>
    </nc>
  </rcc>
  <rcc rId="248" sId="1" numFmtId="4">
    <nc r="E44">
      <v>1348.67</v>
    </nc>
  </rcc>
  <rfmt sheetId="1" sqref="E44:E46" start="0" length="2147483647">
    <dxf>
      <font>
        <color auto="1"/>
      </font>
    </dxf>
  </rfmt>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9" sId="1">
    <nc r="F44">
      <f>E44/D44</f>
    </nc>
  </rcc>
  <rfmt sheetId="1" sqref="H44" start="0" length="0">
    <dxf>
      <font>
        <b val="0"/>
        <sz val="20"/>
        <color rgb="FFFF0000"/>
      </font>
    </dxf>
  </rfmt>
  <rcc rId="250" sId="1">
    <nc r="H44">
      <f>G44/D44</f>
    </nc>
  </rcc>
  <rfmt sheetId="1" sqref="C43:H43" start="0" length="2147483647">
    <dxf>
      <font>
        <color auto="1"/>
      </font>
    </dxf>
  </rfmt>
  <rfmt sheetId="1" sqref="F44:F46" start="0" length="2147483647">
    <dxf>
      <font>
        <color auto="1"/>
      </font>
    </dxf>
  </rfmt>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44:H46" start="0" length="2147483647">
    <dxf>
      <font>
        <color auto="1"/>
      </font>
    </dxf>
  </rfmt>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9" start="0" length="0">
    <dxf>
      <font>
        <sz val="16"/>
        <color rgb="FFFF0000"/>
      </font>
    </dxf>
  </rfmt>
  <rcc rId="251"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01.12.2019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1 589,52 тыс. рублей (55%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nc>
  </rcc>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4" start="0" length="2147483647">
    <dxf>
      <font>
        <color auto="1"/>
      </font>
    </dxf>
  </rfmt>
  <rfmt sheetId="1" sqref="I45" start="0" length="2147483647">
    <dxf>
      <font>
        <color auto="1"/>
      </font>
    </dxf>
  </rfmt>
  <rfmt sheetId="1" sqref="I46" start="0" length="2147483647">
    <dxf>
      <font>
        <color auto="1"/>
      </font>
    </dxf>
  </rfmt>
  <rfmt sheetId="1" sqref="I43" start="0" length="2147483647">
    <dxf>
      <font>
        <color auto="1"/>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1:H146" start="0" length="2147483647">
    <dxf>
      <font>
        <color auto="1"/>
      </font>
    </dxf>
  </rfmt>
  <rcc rId="37" sId="1">
    <oc r="D148">
      <f>3552.7+27533.4</f>
    </oc>
    <nc r="D148">
      <f>10782.3+1776.4</f>
    </nc>
  </rcc>
  <rcc rId="38" sId="1">
    <oc r="E148">
      <f>1776.35+7993.56</f>
    </oc>
    <nc r="E148">
      <f>1776.35+9852.71</f>
    </nc>
  </rcc>
  <rcc rId="39" sId="1">
    <oc r="G148">
      <f>1776.35+7993.56</f>
    </oc>
    <nc r="G148">
      <f>1776.35+9852.71</f>
    </nc>
  </rcc>
  <rfmt sheetId="1" sqref="A147:H152" start="0" length="2147483647">
    <dxf>
      <font>
        <color auto="1"/>
      </font>
    </dxf>
  </rfmt>
  <rcc rId="40" sId="1" odxf="1" dxf="1">
    <oc r="J147" t="inlineStr">
      <is>
        <r>
          <rPr>
            <u/>
            <sz val="16"/>
            <color rgb="FFFF0000"/>
            <rFont val="Times New Roman"/>
            <family val="2"/>
            <charset val="204"/>
          </rPr>
          <t>ДАиГ:</t>
        </r>
        <r>
          <rPr>
            <sz val="16"/>
            <color rgb="FFFF0000"/>
            <rFont val="Times New Roman"/>
            <family val="2"/>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
</t>
        </r>
        <r>
          <rPr>
            <u/>
            <sz val="16"/>
            <color rgb="FFFF0000"/>
            <rFont val="Times New Roman"/>
            <family val="2"/>
            <charset val="204"/>
          </rPr>
          <t xml:space="preserve">АГ: </t>
        </r>
        <r>
          <rPr>
            <sz val="16"/>
            <color rgb="FFFF0000"/>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01.11.2019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01.11.2019: 
- 11 гражданам перечислена субсидия;                                                                                                                                                                                                                 
- 4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- 8 граждан отказались от получения субсидий на основании личного заявления; 
- 1 гражданину субсидия в стадии перечисления;                                                                                   
-  2 горожанам субсидия будет перечислена после окончания процедуры государственной регистрации приобретенных жилых помещений (документы в регистрационной палате);      
       </t>
        </r>
      </is>
    </oc>
    <nc r="J147" t="inlineStr">
      <is>
        <r>
          <rPr>
            <u/>
            <sz val="16"/>
            <rFont val="Times New Roman"/>
            <family val="1"/>
            <charset val="204"/>
          </rPr>
          <t>ДАиГ:</t>
        </r>
        <r>
          <rPr>
            <sz val="16"/>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01.11.2019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01.11.2019: 
- 11 гражданам перечислена субсидия;                                                                                                                                                                                                                 
- 4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- 8 граждан отказались от получения субсидий на основании личного заявления; 
- 1 гражданину субсидия в стадии перечисления;                                                                                   
-  2 горожанам субсидия будет перечислена после окончания процедуры государственной регистрации приобретенных жилых помещений (документы в регистрационной палате);      
       </t>
        </r>
      </is>
    </nc>
    <odxf>
      <font>
        <sz val="16"/>
        <color rgb="FFFF0000"/>
      </font>
    </odxf>
    <ndxf>
      <font>
        <sz val="16"/>
        <color rgb="FFFF0000"/>
      </font>
    </ndxf>
  </rcc>
  <rfmt sheetId="1" sqref="A153:J158" start="0" length="2147483647">
    <dxf>
      <font>
        <color auto="1"/>
      </font>
    </dxf>
  </rfmt>
  <rcc rId="41" sId="1" numFmtId="4">
    <oc r="E136">
      <v>131.63</v>
    </oc>
    <nc r="E136">
      <v>190.13</v>
    </nc>
  </rcc>
  <rcc rId="42" sId="1" numFmtId="4">
    <oc r="G136">
      <v>131.63</v>
    </oc>
    <nc r="G136">
      <v>190.13</v>
    </nc>
  </rcc>
  <rcc rId="43" sId="1" numFmtId="4">
    <oc r="E137">
      <v>2526.23</v>
    </oc>
    <nc r="E137">
      <v>3649</v>
    </nc>
  </rcc>
  <rcc rId="44" sId="1" numFmtId="4">
    <oc r="G137">
      <v>2526.23</v>
    </oc>
    <nc r="G137">
      <v>3649</v>
    </nc>
  </rcc>
  <rcc rId="45" sId="1" numFmtId="4">
    <oc r="E138">
      <v>139.88999999999999</v>
    </oc>
    <nc r="E138">
      <v>202.06</v>
    </nc>
  </rcc>
  <rcc rId="46" sId="1" numFmtId="4">
    <oc r="G138">
      <v>139.88999999999999</v>
    </oc>
    <nc r="G138">
      <v>202.06</v>
    </nc>
  </rcc>
  <rfmt sheetId="1" sqref="A129:H140" start="0" length="2147483647">
    <dxf>
      <font>
        <color auto="1"/>
      </font>
    </dxf>
  </rfmt>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 sId="1">
    <oc r="I32">
      <f>14118.85+235924.6+1504.7+119291.04</f>
    </oc>
    <nc r="I32">
      <f>14118.85+222867.54+1504.7+119291.04</f>
    </nc>
  </rcc>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4:B48" start="0" length="2147483647">
    <dxf>
      <font>
        <color auto="1"/>
      </font>
    </dxf>
  </rfmt>
  <rfmt sheetId="1" sqref="A43" start="0" length="2147483647">
    <dxf>
      <font>
        <color auto="1"/>
      </font>
    </dxf>
  </rfmt>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9:I32" start="0" length="2147483647">
    <dxf>
      <font>
        <color auto="1"/>
      </font>
    </dxf>
  </rfmt>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41:J146" start="0" length="2147483647">
    <dxf>
      <font>
        <color auto="1"/>
      </font>
    </dxf>
  </rfmt>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47:I149" start="0" length="2147483647">
    <dxf>
      <font>
        <color auto="1"/>
      </font>
    </dxf>
  </rfmt>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3" start="0" length="2147483647">
    <dxf>
      <font>
        <color auto="1"/>
      </font>
    </dxf>
  </rfmt>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 sId="1">
    <oc r="J190" t="inlineStr">
      <is>
        <r>
          <t xml:space="preserve">АГ: </t>
        </r>
        <r>
          <rPr>
            <sz val="16"/>
            <color rgb="FFFF0000"/>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01.11.2019 произведена выплата заработной платы за январь-сентябрь и первую половину октября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color rgb="FFFF0000"/>
            <rFont val="Times New Roman"/>
            <family val="2"/>
            <charset val="204"/>
          </rPr>
          <t xml:space="preserve">
</t>
        </r>
      </is>
    </oc>
    <nc r="J190" t="inlineStr">
      <is>
        <r>
          <t xml:space="preserve">АГ: </t>
        </r>
        <r>
          <rPr>
            <sz val="16"/>
            <color rgb="FFFF0000"/>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01.12.2019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color rgb="FFFF0000"/>
            <rFont val="Times New Roman"/>
            <family val="2"/>
            <charset val="204"/>
          </rPr>
          <t xml:space="preserve">
</t>
        </r>
      </is>
    </nc>
  </rcc>
  <rfmt sheetId="1" sqref="J190:J194" start="0" length="2147483647">
    <dxf>
      <font>
        <color auto="1"/>
      </font>
    </dxf>
  </rfmt>
  <rfmt sheetId="1" sqref="I190:I192" start="0" length="2147483647">
    <dxf>
      <font>
        <color auto="1"/>
      </font>
    </dxf>
  </rfmt>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 sId="1">
    <oc r="J43" t="inlineStr">
      <is>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01.11.2019 спортсмены участвовали в тренировочных сборах и мероприятиях на территории России и за рубежом.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01.11.2019 спортсмены участвовали в тренировочном мероприятии по греко-римской борьбе в целях подготовки к Всероссийским соревнованиям в г. Тюмень и г. Альметьевск (МБУ СП СШОР №1). Освоение средств планируется до конца 2019 года. </t>
      </is>
    </oc>
    <nc r="J43" t="inlineStr">
      <is>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01.11.2019 спортсмены участвовали в тренировочном мероприятии по греко-римской борьбе в целях подготовки к Всероссийским соревнованиям в г. Тюмень и г. Альметьевск (МБУ СП СШОР №1). Освоение средств планируется до конца 2019 года. </t>
      </is>
    </nc>
  </rcc>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 start="0" length="0">
    <dxf>
      <font>
        <sz val="16"/>
        <color rgb="FFFF0000"/>
      </font>
    </dxf>
  </rfmt>
  <rcc rId="256" sId="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414,5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
Площадь подлежащая контролю эффективности:
- акарицидные обработки – 41,63 га;
- ларвицидные обработки – 32,62 га;
- дератизация – 23,23 га.
Исполнение 100% 
0,03 тыс.руб. - экономия, сложившаяся в результате фактического исполнения контракта и будет возвращена в бюджет автономного округа.
</t>
        </r>
        <r>
          <rPr>
            <sz val="16"/>
            <color rgb="FFFF0000"/>
            <rFont val="Times New Roman"/>
            <family val="1"/>
            <charset val="204"/>
          </rPr>
          <t xml:space="preserve">
</t>
        </r>
        <r>
          <rPr>
            <u/>
            <sz val="16"/>
            <color rgb="FFFF0000"/>
            <rFont val="Times New Roman"/>
            <family val="1"/>
            <charset val="204"/>
          </rPr>
          <t>АГ:</t>
        </r>
        <r>
          <rPr>
            <sz val="16"/>
            <color rgb="FFFF0000"/>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414,5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
Площадь подлежащая контролю эффективности:
- акарицидные обработки – 41,63 га;
- ларвицидные обработки – 32,62 га;
- дератизация – 23,23 га.
Исполнение 100% 
0,03 тыс.руб. - экономия, сложившаяся в результате фактического исполнения контракта и будет возвращена в бюджет автономного округа.
</t>
        </r>
        <r>
          <rPr>
            <sz val="16"/>
            <color rgb="FFFF0000"/>
            <rFont val="Times New Roman"/>
            <family val="1"/>
            <charset val="204"/>
          </rPr>
          <t xml:space="preserve">
</t>
        </r>
        <r>
          <rPr>
            <u/>
            <sz val="16"/>
            <rFont val="Times New Roman"/>
            <family val="1"/>
            <charset val="204"/>
          </rPr>
          <t>АГ:</t>
        </r>
        <r>
          <rPr>
            <sz val="16"/>
            <rFont val="Times New Roman"/>
            <family val="1"/>
            <charset val="204"/>
          </rPr>
          <t xml:space="preserve"> в рамках реализации государственной программы произведена выплата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rcc>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 sId="1">
    <oc r="I202">
      <f>D202-86.1</f>
    </oc>
    <nc r="I202">
      <f>D202-0.7</f>
    </nc>
  </rcc>
  <rfmt sheetId="1" sqref="I197:I202" start="0" length="2147483647">
    <dxf>
      <font>
        <color auto="1"/>
      </font>
    </dxf>
  </rfmt>
  <rcc rId="258" sId="1">
    <oc r="J19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t>
        </r>
        <r>
          <rPr>
            <sz val="16"/>
            <color rgb="FFFF0000"/>
            <rFont val="Times New Roman"/>
            <family val="2"/>
            <charset val="204"/>
          </rPr>
          <t xml:space="preserve"> Ожидаемое неисполнение составит 87,5 тыс.рублей.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запланированы расходы на проведение в 4 квартале 2019 года обучающих занятий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is>
    </oc>
    <nc r="J19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Ожидаемое неисполнение составит 2,10 тыс.рублей. </t>
        </r>
        <r>
          <rPr>
            <sz val="16"/>
            <color rgb="FFFF0000"/>
            <rFont val="Times New Roman"/>
            <family val="2"/>
            <charset val="204"/>
          </rPr>
          <t xml:space="preserve">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запланированы расходы на проведение в 4 квартале 2019 года обучающих занятий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2:H80" start="0" length="2147483647">
    <dxf>
      <font>
        <color auto="1"/>
      </font>
    </dxf>
  </rfmt>
  <rfmt sheetId="1" sqref="I68:I78" start="0" length="2147483647">
    <dxf>
      <font>
        <color auto="1"/>
      </font>
    </dxf>
  </rfmt>
  <rfmt sheetId="1" sqref="I62:I63" start="0" length="2147483647">
    <dxf>
      <font>
        <color auto="1"/>
      </font>
    </dxf>
  </rfmt>
  <rfmt sheetId="1" sqref="I64:I66" start="0" length="2147483647">
    <dxf>
      <font>
        <color auto="1"/>
      </font>
    </dxf>
  </rfmt>
  <rcc rId="47" sId="1" numFmtId="4">
    <oc r="C89">
      <v>27555.200000000001</v>
    </oc>
    <nc r="C89">
      <v>27555.21</v>
    </nc>
  </rcc>
  <rcc rId="48" sId="1" numFmtId="4">
    <oc r="D89">
      <v>27555.200000000001</v>
    </oc>
    <nc r="D89">
      <v>27555.21</v>
    </nc>
  </rcc>
  <rcc rId="49" sId="1" numFmtId="4">
    <oc r="E89">
      <v>27555.200000000001</v>
    </oc>
    <nc r="E89">
      <v>27555.21</v>
    </nc>
  </rcc>
  <rcc rId="50" sId="1" numFmtId="4">
    <oc r="G89">
      <v>27555.200000000001</v>
    </oc>
    <nc r="G89">
      <v>27555.21</v>
    </nc>
  </rcc>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 sId="1">
    <oc r="J159"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от 22.02.2019 № 3-Согл 2019 внесены изменения в части уменьшения суммы и исключения объектов, ремонт которых невозможен в текущем году. (Д/С №2/3-Согл 2019 от 31.10.2019 на сумму 2 484,3 тыс.руб.).
3 968,3 тыс.руб. (средства ОБ -  0,06 тыс.руб.,  средства МБ - 3 968,24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01.12.2019 предоставлена субсидия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t>
      </is>
    </oc>
    <nc r="J159"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от 22.02.2019 № 3-Согл 2019 внесены изменения в части уменьшения суммы и исключения объектов, ремонт которых невозможен в текущем году. (Д/С №2/3-Согл 2019 от 31.10.2019 на сумму 2 484,3 тыс.руб.).
3 968,3 тыс.руб. (средства ОБ -  0,06 тыс.руб.,  средства МБ - 3 968,24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01.12.2019 предоставлена субсидия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
Ожидаемый остаток средств в размере 424,31 тыс.руб. - экономия по результатам заключения контрактов по объектам: "Главная площадь города Сургута" (227,55 тыс.руб.), "Исторический парк "Россия - моя история" (196,76 тыс.руб.)</t>
      </is>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0" sId="1">
    <oc r="J43" t="inlineStr">
      <is>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01.11.2019 спортсмены участвовали в тренировочном мероприятии по греко-римской борьбе в целях подготовки к Всероссийским соревнованиям в г. Тюмень и г. Альметьевск (МБУ СП СШОР №1). Освоение средств планируется до конца 2019 года. </t>
      </is>
    </oc>
    <nc r="J43" t="inlineStr">
      <is>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Освоение средств планируется до конца 2019 года. </t>
      </is>
    </nc>
  </rcc>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1" sId="1" odxf="1" dxf="1">
    <oc r="J43" t="inlineStr">
      <is>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Освоение средств планируется до конца 2019 года. </t>
      </is>
    </oc>
    <nc r="J43" t="inlineStr">
      <is>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t>
        </r>
        <r>
          <rPr>
            <sz val="16"/>
            <color rgb="FFFF0000"/>
            <rFont val="Times New Roman"/>
            <family val="2"/>
            <charset val="204"/>
          </rPr>
          <t xml:space="preserve">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Освоение средств планируется до конца 2019 года. </t>
        </r>
      </is>
    </nc>
    <odxf>
      <font>
        <sz val="16"/>
        <color rgb="FFFF0000"/>
      </font>
    </odxf>
    <ndxf>
      <font>
        <sz val="16"/>
        <color rgb="FFFF0000"/>
      </font>
    </ndxf>
  </rcc>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2" sId="1">
    <oc r="J43" t="inlineStr">
      <is>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t>
        </r>
        <r>
          <rPr>
            <sz val="16"/>
            <color rgb="FFFF0000"/>
            <rFont val="Times New Roman"/>
            <family val="2"/>
            <charset val="204"/>
          </rPr>
          <t xml:space="preserve">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Освоение средств планируется до конца 2019 года. </t>
        </r>
      </is>
    </oc>
    <nc r="J43" t="inlineStr">
      <is>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t>
        </r>
        <r>
          <rPr>
            <sz val="16"/>
            <color rgb="FFFF0000"/>
            <rFont val="Times New Roman"/>
            <family val="2"/>
            <charset val="204"/>
          </rPr>
          <t xml:space="preserve">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на территории России. Освоение средств планируется до конца 2019 года. </t>
        </r>
      </is>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3:J48" start="0" length="2147483647">
    <dxf>
      <font>
        <color auto="1"/>
      </font>
    </dxf>
  </rfmt>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3" sId="1" odxf="1" dxf="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(плановый показатель будет уточнен -738 чел).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t>
        </r>
        <r>
          <rPr>
            <sz val="16"/>
            <color rgb="FFFF0000"/>
            <rFont val="Times New Roman"/>
            <family val="2"/>
            <charset val="204"/>
          </rPr>
          <t xml:space="preserve">
Ожидаемое неисполнение средств в размере 73 216,6 тыс.руб. обусловлено отставанием подрядчика от графика выполнения работ по СОШ в мкр.32 (43 004,44 тыс.руб.), СОШ в мкр.33 (30 212,16 тыс.руб.)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(плановый показатель будет уточнен -738 чел).  </t>
        </r>
      </is>
    </nc>
    <odxf>
      <font>
        <sz val="16"/>
        <color rgb="FFFF0000"/>
      </font>
    </odxf>
    <ndxf>
      <font>
        <sz val="16"/>
        <color rgb="FFFF0000"/>
      </font>
    </ndxf>
  </rcc>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5" sId="1">
    <o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t>
        </r>
        <r>
          <rPr>
            <sz val="16"/>
            <rFont val="Times New Roman"/>
            <family val="1"/>
            <charset val="204"/>
          </rPr>
          <t>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Ожидаемое неисполнение средств 2019 года обусловлено отставанием подрядчика от графика выполнения работ.
 3. "Улица Киртбая от  ул. 1 "З" до ул. 3 "З" Объект введен в эксплуатацию. Разрешение на ввод № 86-ru-86310000-51 от 13.09.2019.</t>
        </r>
        <r>
          <rPr>
            <sz val="16"/>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- 6 867,50 тыс. руб. на рассылку постановлений. Размер субсидии из бюджета автономного округа составляет 50% от общего объема бюджетных ассигнований. В соответствии с уведомлением Департамента финансов ХМАО- Югры «О предоставлении  субсидии, субвенции, иного межбюджетного трансферта, имеющего целевое назначение на 2019 год и плановый период 2020 и 2021 годов» уменьшены бюджетные ассигнования за счет субсидии из бюджета автономного округа. Соотвественно доля софинансирования из средств местного бюджета будет исполнена в размере 50% .
</t>
        </r>
        <r>
          <rPr>
            <sz val="16"/>
            <rFont val="Times New Roman"/>
            <family val="2"/>
            <charset val="204"/>
          </rPr>
          <t xml:space="preserve">
</t>
        </r>
        <r>
          <rPr>
            <u/>
            <sz val="16"/>
            <color rgb="FFFF0000"/>
            <rFont val="Times New Roman"/>
            <family val="2"/>
            <charset val="204"/>
          </rPr>
          <t/>
        </r>
      </is>
    </oc>
    <n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t>
        </r>
        <r>
          <rPr>
            <sz val="16"/>
            <rFont val="Times New Roman"/>
            <family val="1"/>
            <charset val="204"/>
          </rPr>
          <t>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3. "Улица Киртбая от  ул. 1 "З" до ул. 3 "З" Объект введен в эксплуатацию. Разрешение на ввод № 86-ru-86310000-51 от 13.09.2019.
 Ожидаемое неисполнение средств в размере 29 151, 7 тыс. руб. обусловлено отставанием подрядчика от графика выполнения работ по объекту "Улица Маяковского от ул.30 лет Победы до ул.Университетская" (28 564,07 тыс.руб.)., экономией по результатам заключения муниципального контракта по объекту "Объездная автомобильная дорога г.Сургута (Объездная автомобильная дорога 1"З", VII пусковой комлекс, съезд на улицу Геологическую) (587,63 тыс.руб.).</t>
        </r>
        <r>
          <rPr>
            <sz val="16"/>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- 6 867,50 тыс. руб. на рассылку постановлений. Размер субсидии из бюджета автономного округа составляет 50% от общего объема бюджетных ассигнований. В соответствии с уведомлением Департамента финансов ХМАО- Югры «О предоставлении  субсидии, субвенции, иного межбюджетного трансферта, имеющего целевое назначение на 2019 год и плановый период 2020 и 2021 годов» уменьшены бюджетные ассигнования за счет субсидии из бюджета автономного округа. Соотвественно доля софинансирования из средств местного бюджета будет исполнена в размере 50% .
</t>
        </r>
        <r>
          <rPr>
            <sz val="16"/>
            <rFont val="Times New Roman"/>
            <family val="2"/>
            <charset val="204"/>
          </rPr>
          <t xml:space="preserve">
</t>
        </r>
        <r>
          <rPr>
            <u/>
            <sz val="16"/>
            <color rgb="FFFF0000"/>
            <rFont val="Times New Roman"/>
            <family val="2"/>
            <charset val="204"/>
          </rPr>
          <t/>
        </r>
      </is>
    </nc>
  </rcc>
  <rcv guid="{6068C3FF-17AA-48A5-A88B-2523CBAC39AE}" action="delete"/>
  <rdn rId="0" localSheetId="1" customView="1" name="Z_6068C3FF_17AA_48A5_A88B_2523CBAC39AE_.wvu.PrintArea" hidden="1" oldHidden="1">
    <formula>'на 01.11.2019'!$A$1:$J$196</formula>
    <oldFormula>'на 01.11.2019'!$A$1:$J$196</oldFormula>
  </rdn>
  <rdn rId="0" localSheetId="1" customView="1" name="Z_6068C3FF_17AA_48A5_A88B_2523CBAC39AE_.wvu.PrintTitles" hidden="1" oldHidden="1">
    <formula>'на 01.11.2019'!$5:$8</formula>
    <oldFormula>'на 01.11.2019'!$5:$8</oldFormula>
  </rdn>
  <rdn rId="0" localSheetId="1" customView="1" name="Z_6068C3FF_17AA_48A5_A88B_2523CBAC39AE_.wvu.FilterData" hidden="1" oldHidden="1">
    <formula>'на 01.11.2019'!$A$7:$J$411</formula>
    <oldFormula>'на 01.11.2019'!$A$7:$J$411</oldFormula>
  </rdn>
  <rcv guid="{6068C3FF-17AA-48A5-A88B-2523CBAC39AE}" action="add"/>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4A7295-8CE0-4D28-ABEF-D38EBAE7C204}" action="delete"/>
  <rdn rId="0" localSheetId="1" customView="1" name="Z_6E4A7295_8CE0_4D28_ABEF_D38EBAE7C204_.wvu.PrintArea" hidden="1" oldHidden="1">
    <formula>'на 01.11.2019'!$A$1:$J$211</formula>
    <oldFormula>'на 01.11.2019'!$A$1:$J$211</oldFormula>
  </rdn>
  <rdn rId="0" localSheetId="1" customView="1" name="Z_6E4A7295_8CE0_4D28_ABEF_D38EBAE7C204_.wvu.PrintTitles" hidden="1" oldHidden="1">
    <formula>'на 01.11.2019'!$5:$8</formula>
    <oldFormula>'на 01.11.2019'!$5:$8</oldFormula>
  </rdn>
  <rdn rId="0" localSheetId="1" customView="1" name="Z_6E4A7295_8CE0_4D28_ABEF_D38EBAE7C204_.wvu.FilterData" hidden="1" oldHidden="1">
    <formula>'на 01.11.2019'!$A$7:$J$411</formula>
    <oldFormula>'на 01.11.2019'!$A$7:$J$411</oldFormula>
  </rdn>
  <rcv guid="{6E4A7295-8CE0-4D28-ABEF-D38EBAE7C204}" action="add"/>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2" sId="1" quotePrefix="1">
    <oc r="A3" t="inlineStr">
      <is>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01.11.2019 </t>
      </is>
    </oc>
    <nc r="A3" t="inlineStr">
      <is>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01.12.2019 </t>
      </is>
    </nc>
  </rcc>
  <rcv guid="{BEA0FDBA-BB07-4C19-8BBD-5E57EE395C09}" action="delete"/>
  <rdn rId="0" localSheetId="1" customView="1" name="Z_BEA0FDBA_BB07_4C19_8BBD_5E57EE395C09_.wvu.PrintArea" hidden="1" oldHidden="1">
    <formula>'на 01.11.2019'!$A$1:$J$210</formula>
    <oldFormula>'на 01.11.2019'!$A$1:$J$210</oldFormula>
  </rdn>
  <rdn rId="0" localSheetId="1" customView="1" name="Z_BEA0FDBA_BB07_4C19_8BBD_5E57EE395C09_.wvu.PrintTitles" hidden="1" oldHidden="1">
    <formula>'на 01.11.2019'!$5:$8</formula>
    <oldFormula>'на 01.11.2019'!$5:$8</oldFormula>
  </rdn>
  <rdn rId="0" localSheetId="1" customView="1" name="Z_BEA0FDBA_BB07_4C19_8BBD_5E57EE395C09_.wvu.FilterData" hidden="1" oldHidden="1">
    <formula>'на 01.11.2019'!$A$7:$J$411</formula>
    <oldFormula>'на 01.11.2019'!$A$7:$J$411</oldFormula>
  </rdn>
  <rcv guid="{BEA0FDBA-BB07-4C19-8BBD-5E57EE395C09}"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dxf="1" dxf="1">
    <oc r="J159" t="inlineStr">
      <is>
        <r>
          <rPr>
            <sz val="16"/>
            <color rgb="FFFF0000"/>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01.11.2019 по указанным объектам выполнено следующее:
СГМУП "Горводоканал" разработана проектно-сметная документация. Получено заключение о достоверности сметной стоимости по результатам экспертизы АУ ХМАО-Югры "Управление государственной экспертизы проектной документации и ценообразования в строительстве". Заключен договор на выполнение работ, срок выполнения - 15.11.2019. Заключено между СГМУП "Горводоканал" и Администрацией города соглашение на сумму 2 484,3 тыс.руб.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t>
        </r>
        <r>
          <rPr>
            <sz val="11"/>
            <color rgb="FFFF0000"/>
            <rFont val="Times New Roman"/>
            <family val="1"/>
            <charset val="204"/>
          </rPr>
          <t>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19 841,42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01.11.2019 предоставлена субсидия в сумме 3 622,77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(оплата  - декабрь 2019).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01.11.2019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t>
        </r>
        <r>
          <rPr>
            <sz val="8"/>
            <color rgb="FFFF0000"/>
            <rFont val="Times New Roman"/>
            <family val="1"/>
            <charset val="204"/>
          </rPr>
          <t xml:space="preserve">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17,68 тыс.руб.;
- от 02.08.2019 № МК-50-19 (ДС № 1 от 06.09.2019) на капитальный ремонт по замене оконных блоков в здании МБОУ СОШ № 8 имени Сибирцева А.Н., на сумму 4 888,62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595,87 тыс.руб. -  экономия по итогам выполнения сметных расчетов, экономия по факту выполненных работ.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1,05 км, выполнено 0,604 км; техперевооружению магистральных тепловых сетей в количестве 1 353 пог.м.; выполнено 1 323 пог.м;  по техперевооружению сетей освещения в количестве 3 ед.; выполнено в полном объеме; замене светильников  на объ</t>
        </r>
        <r>
          <rPr>
            <sz val="24"/>
            <color rgb="FFFF0000"/>
            <rFont val="Times New Roman"/>
            <family val="2"/>
            <charset val="204"/>
          </rPr>
          <t xml:space="preserve">ектах предприятий в количестве  41 ед. , выполнено в количестве 43 ед.
</t>
        </r>
        <r>
          <rPr>
            <sz val="24"/>
            <rFont val="Times New Roman"/>
            <family val="1"/>
            <charset val="204"/>
          </rPr>
          <t xml:space="preserve">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t>
        </r>
        <r>
          <rPr>
            <sz val="24"/>
            <color rgb="FFFF0000"/>
            <rFont val="Times New Roman"/>
            <family val="2"/>
            <charset val="204"/>
          </rPr>
          <t xml:space="preserve">
</t>
        </r>
        <r>
          <rPr>
            <sz val="24"/>
            <rFont val="Times New Roman"/>
            <family val="1"/>
            <charset val="204"/>
          </rPr>
          <t>Заключен договор от 24.06.2019 №А-46 с ООО "Ресайклинговые технологии" на сумму 39 777,7 тыс.руб. Средства будут освоены до конца 2019 года. Остаток бюджетных ассигнований будет перераспределен на другой объект.</t>
        </r>
        <r>
          <rPr>
            <sz val="24"/>
            <color rgb="FFFF0000"/>
            <rFont val="Times New Roman"/>
            <family val="2"/>
            <charset val="204"/>
          </rPr>
          <t xml:space="preserve">
2) ДГХ: Благоустройство придомовых территорий по 5 адресам (ул. Гагарина, 10, ул. Мира, 5, 7, ул. Островского, 9,19).
По состоянию на 01.11.2019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Остаток бюджетных ассигнований будет перераспределен на другой объект.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Работы выполняются с отставанием графика. Остаток бюджетных ассигнований будет перераспределен на другой объект.
</t>
        </r>
      </is>
    </oc>
    <nc r="J159" t="inlineStr">
      <is>
        <r>
          <rPr>
            <sz val="16"/>
            <color rgb="FFFF0000"/>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01.11.2019 по указанным объектам выполнено следующее:
СГМУП "Горводоканал" разработана проектно-сметная документация. Получено заключение о достоверности сметной стоимости по результатам экспертизы АУ ХМАО-Югры "Управление государственной экспертизы проектной документации и ценообразования в строительстве". Заключен договор на выполнение работ, срок выполнения - 15.11.2019. Заключено между СГМУП "Горводоканал" и Администрацией города соглашение на сумму 2 484,3 тыс.руб.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t>
        </r>
        <r>
          <rPr>
            <sz val="11"/>
            <color rgb="FFFF0000"/>
            <rFont val="Times New Roman"/>
            <family val="1"/>
            <charset val="204"/>
          </rPr>
          <t>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19 841,42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01.11.2019 предоставлена субсидия в сумме 3 622,77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(оплата  - декабрь 2019).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01.11.2019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t>
        </r>
        <r>
          <rPr>
            <sz val="8"/>
            <color rgb="FFFF0000"/>
            <rFont val="Times New Roman"/>
            <family val="1"/>
            <charset val="204"/>
          </rPr>
          <t xml:space="preserve">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17,68 тыс.руб.;
- от 02.08.2019 № МК-50-19 (ДС № 1 от 06.09.2019) на капитальный ремонт по замене оконных блоков в здании МБОУ СОШ № 8 имени Сибирцева А.Н., на сумму 4 888,62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595,87 тыс.руб. -  экономия по итогам выполнения сметных расчетов, экономия по факту выполненных работ.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1,05 км, выполнено 0,604 км; техперевооружению магистральных тепловых сетей в количестве 1 353 пог.м.; выполнено 1 323 пог.м;  по техперевооружению сетей освещения в количестве 3 ед.; выполнено в полном объеме; замене светильников  на объ</t>
        </r>
        <r>
          <rPr>
            <sz val="24"/>
            <color rgb="FFFF0000"/>
            <rFont val="Times New Roman"/>
            <family val="2"/>
            <charset val="204"/>
          </rPr>
          <t xml:space="preserve">ектах предприятий в количестве  41 ед. , выполнено в количестве 43 ед.
</t>
        </r>
        <r>
          <rPr>
            <sz val="24"/>
            <rFont val="Times New Roman"/>
            <family val="1"/>
            <charset val="204"/>
          </rPr>
          <t xml:space="preserve">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t>
        </r>
        <r>
          <rPr>
            <sz val="24"/>
            <color rgb="FFFF0000"/>
            <rFont val="Times New Roman"/>
            <family val="2"/>
            <charset val="204"/>
          </rPr>
          <t xml:space="preserve">
</t>
        </r>
        <r>
          <rPr>
            <sz val="24"/>
            <rFont val="Times New Roman"/>
            <family val="1"/>
            <charset val="204"/>
          </rPr>
          <t>Заключен договор от 24.06.2019 №А-46 с ООО "Ресайклинговые технологии" на сумму 39 777,7 тыс.руб. Средства будут освоены до конца 2019 года. Остаток бюджетных ассигнований будет перераспределен на другой объект.</t>
        </r>
        <r>
          <rPr>
            <sz val="24"/>
            <color rgb="FFFF0000"/>
            <rFont val="Times New Roman"/>
            <family val="2"/>
            <charset val="204"/>
          </rPr>
          <t xml:space="preserve">
2) ДГХ: Благоустройство придомовых территорий по 5 адресам (ул. Гагарина, 10, ул. Мира, 5, 7, ул. Островского, 9,19).
По состоянию на 01.11.2019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t>
        </r>
        <r>
          <rPr>
            <sz val="24"/>
            <rFont val="Times New Roman"/>
            <family val="1"/>
            <charset val="204"/>
          </rPr>
          <t>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t>
        </r>
      </is>
    </nc>
    <odxf>
      <font>
        <sz val="24"/>
        <color rgb="FFFF0000"/>
      </font>
    </odxf>
    <ndxf>
      <font>
        <sz val="24"/>
        <color rgb="FFFF0000"/>
      </font>
    </ndxf>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I14" start="0" length="2147483647">
    <dxf>
      <font>
        <color auto="1"/>
      </font>
    </dxf>
  </rfmt>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J28" start="0" length="2147483647">
    <dxf>
      <font>
        <sz val="8"/>
      </font>
    </dxf>
  </rfmt>
  <rcc rId="276" sId="1">
    <oc r="J21" t="inlineStr">
      <is>
        <r>
          <rPr>
            <u/>
            <sz val="8"/>
            <rFont val="Times New Roman"/>
            <family val="1"/>
            <charset val="204"/>
          </rPr>
          <t>ДО</t>
        </r>
        <r>
          <rPr>
            <sz val="8"/>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8"/>
            <color rgb="FFFF0000"/>
            <rFont val="Times New Roman"/>
            <family val="1"/>
            <charset val="204"/>
          </rPr>
          <t xml:space="preserve">
</t>
        </r>
        <r>
          <rPr>
            <sz val="8"/>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8"/>
            <color rgb="FFFF0000"/>
            <rFont val="Times New Roman"/>
            <family val="1"/>
            <charset val="204"/>
          </rPr>
          <t xml:space="preserve">
</t>
        </r>
        <r>
          <rPr>
            <sz val="8"/>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8"/>
            <color rgb="FFFF0000"/>
            <rFont val="Times New Roman"/>
            <family val="1"/>
            <charset val="204"/>
          </rPr>
          <t xml:space="preserve">
</t>
        </r>
        <r>
          <rPr>
            <sz val="8"/>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8"/>
            <color rgb="FFFF0000"/>
            <rFont val="Times New Roman"/>
            <family val="1"/>
            <charset val="204"/>
          </rPr>
          <t xml:space="preserve">
</t>
        </r>
        <r>
          <rPr>
            <sz val="8"/>
            <rFont val="Times New Roman"/>
            <family val="1"/>
            <charset val="204"/>
          </rPr>
          <t>Численность учащихся частных общеобразовательных организаций - 436 чел.</t>
        </r>
        <r>
          <rPr>
            <sz val="8"/>
            <color rgb="FFFF0000"/>
            <rFont val="Times New Roman"/>
            <family val="1"/>
            <charset val="204"/>
          </rPr>
          <t xml:space="preserve">
</t>
        </r>
        <r>
          <rPr>
            <sz val="8"/>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8"/>
            <color rgb="FFFF0000"/>
            <rFont val="Times New Roman"/>
            <family val="1"/>
            <charset val="204"/>
          </rPr>
          <t xml:space="preserve">
</t>
        </r>
        <r>
          <rPr>
            <sz val="8"/>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8"/>
            <color rgb="FFFF0000"/>
            <rFont val="Times New Roman"/>
            <family val="1"/>
            <charset val="204"/>
          </rPr>
          <t xml:space="preserve">
</t>
        </r>
        <r>
          <rPr>
            <sz val="8"/>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8"/>
            <color rgb="FFFF0000"/>
            <rFont val="Times New Roman"/>
            <family val="1"/>
            <charset val="204"/>
          </rPr>
          <t xml:space="preserve">
</t>
        </r>
        <r>
          <rPr>
            <sz val="8"/>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8"/>
            <color rgb="FFFF0000"/>
            <rFont val="Times New Roman"/>
            <family val="1"/>
            <charset val="204"/>
          </rPr>
          <t xml:space="preserve">
</t>
        </r>
        <r>
          <rPr>
            <u/>
            <sz val="8"/>
            <rFont val="Times New Roman"/>
            <family val="1"/>
            <charset val="204"/>
          </rPr>
          <t xml:space="preserve">ДАиГ: </t>
        </r>
        <r>
          <rPr>
            <sz val="8"/>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t>
        </r>
        <r>
          <rPr>
            <sz val="8"/>
            <color rgb="FFFF0000"/>
            <rFont val="Times New Roman"/>
            <family val="1"/>
            <charset val="204"/>
          </rPr>
          <t xml:space="preserve">
Ожидаемое неисполнение средств в размере 73 216,6 тыс.руб. обусловлено отставанием подрядчика от графика выполнения работ по СОШ в мкр.32 (43 004,44 тыс.руб.), СОШ в мкр.33 (30 212,16 тыс.руб.)    
</t>
        </r>
        <r>
          <rPr>
            <sz val="8"/>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(плановый показатель будет уточнен -738 чел).  </t>
        </r>
      </is>
    </oc>
    <nc r="J21" t="inlineStr">
      <is>
        <r>
          <rPr>
            <u/>
            <sz val="8"/>
            <rFont val="Times New Roman"/>
            <family val="1"/>
            <charset val="204"/>
          </rPr>
          <t>ДО</t>
        </r>
        <r>
          <rPr>
            <sz val="8"/>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8"/>
            <color rgb="FFFF0000"/>
            <rFont val="Times New Roman"/>
            <family val="1"/>
            <charset val="204"/>
          </rPr>
          <t xml:space="preserve">
</t>
        </r>
        <r>
          <rPr>
            <sz val="8"/>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8"/>
            <color rgb="FFFF0000"/>
            <rFont val="Times New Roman"/>
            <family val="1"/>
            <charset val="204"/>
          </rPr>
          <t xml:space="preserve">
</t>
        </r>
        <r>
          <rPr>
            <sz val="8"/>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8"/>
            <color rgb="FFFF0000"/>
            <rFont val="Times New Roman"/>
            <family val="1"/>
            <charset val="204"/>
          </rPr>
          <t xml:space="preserve">
</t>
        </r>
        <r>
          <rPr>
            <sz val="8"/>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8"/>
            <color rgb="FFFF0000"/>
            <rFont val="Times New Roman"/>
            <family val="1"/>
            <charset val="204"/>
          </rPr>
          <t xml:space="preserve">
</t>
        </r>
        <r>
          <rPr>
            <sz val="8"/>
            <rFont val="Times New Roman"/>
            <family val="1"/>
            <charset val="204"/>
          </rPr>
          <t>Численность учащихся частных общеобразовательных организаций - 436 чел.</t>
        </r>
        <r>
          <rPr>
            <sz val="8"/>
            <color rgb="FFFF0000"/>
            <rFont val="Times New Roman"/>
            <family val="1"/>
            <charset val="204"/>
          </rPr>
          <t xml:space="preserve">
</t>
        </r>
        <r>
          <rPr>
            <sz val="8"/>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8"/>
            <color rgb="FFFF0000"/>
            <rFont val="Times New Roman"/>
            <family val="1"/>
            <charset val="204"/>
          </rPr>
          <t xml:space="preserve">
</t>
        </r>
        <r>
          <rPr>
            <sz val="8"/>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8"/>
            <color rgb="FFFF0000"/>
            <rFont val="Times New Roman"/>
            <family val="1"/>
            <charset val="204"/>
          </rPr>
          <t xml:space="preserve">
</t>
        </r>
        <r>
          <rPr>
            <sz val="8"/>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8"/>
            <color rgb="FFFF0000"/>
            <rFont val="Times New Roman"/>
            <family val="1"/>
            <charset val="204"/>
          </rPr>
          <t xml:space="preserve">
</t>
        </r>
        <r>
          <rPr>
            <sz val="8"/>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8"/>
            <color rgb="FFFF0000"/>
            <rFont val="Times New Roman"/>
            <family val="1"/>
            <charset val="204"/>
          </rPr>
          <t xml:space="preserve">
</t>
        </r>
        <r>
          <rPr>
            <u/>
            <sz val="8"/>
            <rFont val="Times New Roman"/>
            <family val="1"/>
            <charset val="204"/>
          </rPr>
          <t xml:space="preserve">ДАиГ: </t>
        </r>
        <r>
          <rPr>
            <sz val="8"/>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t>
        </r>
        <r>
          <rPr>
            <sz val="8"/>
            <color rgb="FFFF0000"/>
            <rFont val="Times New Roman"/>
            <family val="1"/>
            <charset val="204"/>
          </rPr>
          <t xml:space="preserve">
</t>
        </r>
        <r>
          <rPr>
            <sz val="8"/>
            <rFont val="Times New Roman"/>
            <family val="1"/>
            <charset val="204"/>
          </rPr>
          <t xml:space="preserve">Ожидаемое неисполнение средств в размере 73 216,6 тыс.руб. обусловлено отставанием подрядчика от графика выполнения работ по СОШ в мкр.32 (43 004,44 тыс.руб.), СОШ в мкр.33 (30 212,16 тыс.руб.)    </t>
        </r>
        <r>
          <rPr>
            <sz val="8"/>
            <color rgb="FFFF0000"/>
            <rFont val="Times New Roman"/>
            <family val="1"/>
            <charset val="204"/>
          </rPr>
          <t xml:space="preserve">
</t>
        </r>
        <r>
          <rPr>
            <sz val="8"/>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(плановый показатель будет уточнен -738 чел).  </t>
        </r>
      </is>
    </nc>
  </rcc>
  <rcv guid="{6068C3FF-17AA-48A5-A88B-2523CBAC39AE}" action="delete"/>
  <rdn rId="0" localSheetId="1" customView="1" name="Z_6068C3FF_17AA_48A5_A88B_2523CBAC39AE_.wvu.PrintArea" hidden="1" oldHidden="1">
    <formula>'на 01.11.2019'!$A$1:$J$196</formula>
    <oldFormula>'на 01.11.2019'!$A$1:$J$196</oldFormula>
  </rdn>
  <rdn rId="0" localSheetId="1" customView="1" name="Z_6068C3FF_17AA_48A5_A88B_2523CBAC39AE_.wvu.PrintTitles" hidden="1" oldHidden="1">
    <formula>'на 01.11.2019'!$5:$8</formula>
    <oldFormula>'на 01.11.2019'!$5:$8</oldFormula>
  </rdn>
  <rdn rId="0" localSheetId="1" customView="1" name="Z_6068C3FF_17AA_48A5_A88B_2523CBAC39AE_.wvu.FilterData" hidden="1" oldHidden="1">
    <formula>'на 01.11.2019'!$A$7:$J$411</formula>
    <oldFormula>'на 01.11.2019'!$A$7:$J$411</oldFormula>
  </rdn>
  <rcv guid="{6068C3FF-17AA-48A5-A88B-2523CBAC39AE}" action="add"/>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J28" start="0" length="2147483647">
    <dxf>
      <font>
        <sz val="16"/>
      </font>
    </dxf>
  </rfmt>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 sId="1" odxf="1" dxf="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01.12.2019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1 589,52 тыс. рублей (55%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01.12.2019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1 589,52 тыс. рублей (55%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 (100%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nc>
    <odxf>
      <font>
        <sz val="16"/>
        <color rgb="FFFF0000"/>
      </font>
    </odxf>
    <ndxf>
      <font>
        <sz val="16"/>
        <color rgb="FFFF0000"/>
      </font>
    </ndxf>
  </rcc>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29:I134" start="0" length="2147483647">
    <dxf>
      <font>
        <color auto="1"/>
      </font>
    </dxf>
  </rfmt>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01.11.2019'!$A$1:$J$210</formula>
    <oldFormula>'на 01.11.2019'!$A$1:$J$210</oldFormula>
  </rdn>
  <rdn rId="0" localSheetId="1" customView="1" name="Z_BEA0FDBA_BB07_4C19_8BBD_5E57EE395C09_.wvu.PrintTitles" hidden="1" oldHidden="1">
    <formula>'на 01.11.2019'!$5:$8</formula>
    <oldFormula>'на 01.11.2019'!$5:$8</oldFormula>
  </rdn>
  <rdn rId="0" localSheetId="1" customView="1" name="Z_BEA0FDBA_BB07_4C19_8BBD_5E57EE395C09_.wvu.FilterData" hidden="1" oldHidden="1">
    <formula>'на 01.11.2019'!$A$7:$J$411</formula>
    <oldFormula>'на 01.11.2019'!$A$7:$J$411</oldFormula>
  </rdn>
  <rcv guid="{BEA0FDBA-BB07-4C19-8BBD-5E57EE395C09}" action="add"/>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 sId="1" odxf="1" dxf="1">
    <oc r="J19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Ожидаемое неисполнение составит 2,10 тыс.рублей. </t>
        </r>
        <r>
          <rPr>
            <sz val="16"/>
            <color rgb="FFFF0000"/>
            <rFont val="Times New Roman"/>
            <family val="2"/>
            <charset val="204"/>
          </rPr>
          <t xml:space="preserve">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запланированы расходы на проведение в 4 квартале 2019 года обучающих занятий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is>
    </oc>
    <nc r="J19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Ожидаемое неисполнение составит 2,10 тыс.рублей. </t>
        </r>
        <r>
          <rPr>
            <sz val="16"/>
            <color rgb="FFFF0000"/>
            <rFont val="Times New Roman"/>
            <family val="2"/>
            <charset val="204"/>
          </rPr>
          <t xml:space="preserve">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проведены обучающие занятия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is>
    </nc>
    <odxf>
      <font>
        <sz val="16"/>
        <color rgb="FFFF0000"/>
      </font>
    </odxf>
    <ndxf>
      <font>
        <sz val="16"/>
        <color rgb="FFFF0000"/>
      </font>
    </ndxf>
  </rcc>
  <rfmt sheetId="1" sqref="J197:J204" start="0" length="2147483647">
    <dxf>
      <font>
        <color auto="1"/>
      </font>
    </dxf>
  </rfmt>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01.11.2019'!$A$1:$J$210</formula>
    <oldFormula>'на 01.11.2019'!$A$1:$J$210</oldFormula>
  </rdn>
  <rdn rId="0" localSheetId="1" customView="1" name="Z_BEA0FDBA_BB07_4C19_8BBD_5E57EE395C09_.wvu.PrintTitles" hidden="1" oldHidden="1">
    <formula>'на 01.11.2019'!$5:$8</formula>
    <oldFormula>'на 01.11.2019'!$5:$8</oldFormula>
  </rdn>
  <rdn rId="0" localSheetId="1" customView="1" name="Z_BEA0FDBA_BB07_4C19_8BBD_5E57EE395C09_.wvu.FilterData" hidden="1" oldHidden="1">
    <formula>'на 01.11.2019'!$A$7:$J$411</formula>
    <oldFormula>'на 01.11.2019'!$A$7:$J$411</oldFormula>
  </rdn>
  <rcv guid="{BEA0FDBA-BB07-4C19-8BBD-5E57EE395C09}" action="add"/>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01.11.2019'!$A$1:$J$210</formula>
    <oldFormula>'на 01.11.2019'!$A$1:$J$210</oldFormula>
  </rdn>
  <rdn rId="0" localSheetId="1" customView="1" name="Z_BEA0FDBA_BB07_4C19_8BBD_5E57EE395C09_.wvu.PrintTitles" hidden="1" oldHidden="1">
    <formula>'на 01.11.2019'!$5:$8</formula>
    <oldFormula>'на 01.11.2019'!$5:$8</oldFormula>
  </rdn>
  <rdn rId="0" localSheetId="1" customView="1" name="Z_BEA0FDBA_BB07_4C19_8BBD_5E57EE395C09_.wvu.FilterData" hidden="1" oldHidden="1">
    <formula>'на 01.11.2019'!$A$7:$J$411</formula>
    <oldFormula>'на 01.11.2019'!$A$7:$J$411</oldFormula>
  </rdn>
  <rcv guid="{BEA0FDBA-BB07-4C19-8BBD-5E57EE395C09}"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J28" start="0" length="2147483647">
    <dxf>
      <font>
        <sz val="2"/>
      </font>
    </dxf>
  </rfmt>
  <rfmt sheetId="1" sqref="J21:J28" start="0" length="2147483647">
    <dxf>
      <font/>
    </dxf>
  </rfmt>
  <rfmt sheetId="1" sqref="J21:J28" start="0" length="2147483647">
    <dxf>
      <font>
        <sz val="12"/>
      </font>
    </dxf>
  </rfmt>
  <rfmt sheetId="1" sqref="J21:J28" start="0" length="2147483647">
    <dxf>
      <font>
        <sz val="9"/>
      </font>
    </dxf>
  </rfmt>
  <rfmt sheetId="1" sqref="J21:J28" start="0" length="2147483647">
    <dxf>
      <font>
        <sz val="7"/>
      </font>
    </dxf>
  </rfmt>
  <rcc rId="52" sId="1">
    <oc r="J21" t="inlineStr">
      <is>
        <r>
          <rPr>
            <u/>
            <sz val="16"/>
            <color rgb="FFFF0000"/>
            <rFont val="Times New Roman"/>
            <family val="2"/>
            <charset val="204"/>
          </rPr>
          <t>ДО</t>
        </r>
        <r>
          <rPr>
            <sz val="16"/>
            <color rgb="FFFF0000"/>
            <rFont val="Times New Roman"/>
            <family val="2"/>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- 30 299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
Численность учащихся частных общеобразовательных организаций - 442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25%.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Подрядчиком допущено отставание от графика производства работ.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устройство котлована под здание, устройство подбетонки, устройство сетей наружной канализации, подготовка к опресовке трубопроводов наружных тепловых сетей.  
Общая строительная готовность - 8%.
Заключен МК №18/2019 от 21.08.2019 на оказание услуг по проведению авторского надзора  на сумму 1 567,3 тыс. руб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7"/>
            <color rgb="FFFF0000"/>
            <rFont val="Times New Roman"/>
            <family val="2"/>
            <charset val="204"/>
          </rPr>
          <t>ДО</t>
        </r>
        <r>
          <rPr>
            <sz val="7"/>
            <color rgb="FFFF0000"/>
            <rFont val="Times New Roman"/>
            <family val="2"/>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- 30 299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
Численность учащихся частных общеобразовательных организаций - 442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7"/>
            <rFont val="Times New Roman"/>
            <family val="2"/>
            <charset val="204"/>
          </rPr>
          <t xml:space="preserve">ДАиГ: </t>
        </r>
        <r>
          <rPr>
            <sz val="7"/>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t>
        </r>
        <r>
          <rPr>
            <sz val="7"/>
            <rFont val="Times New Roman"/>
            <family val="1"/>
            <charset val="204"/>
          </rPr>
          <t xml:space="preserve">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7"/>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fmt sheetId="1" sqref="J21:J28" start="0" length="2147483647">
    <dxf>
      <font>
        <sz val="16"/>
      </font>
    </dxf>
  </rfmt>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2" sId="1">
    <oc r="J43" t="inlineStr">
      <is>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на территории России. Освоение средств планируется до конца 2019 года. </t>
      </is>
    </oc>
    <nc r="J43" t="inlineStr">
      <is>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Договоры на приобретение спортивного оборудования, экипировки и инвентаря  заключены, согласно условиям договора оплата будет произведена в декабре 2019 года.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на территории России. Освоение средств планируется до конца 2019 года. </t>
      </is>
    </nc>
  </rcc>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 sId="1">
    <oc r="J43" t="inlineStr">
      <is>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Договоры на приобретение спортивного оборудования, экипировки и инвентаря  заключены, согласно условиям договора оплата будет произведена в декабре 2019 года.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на территории России. Освоение средств планируется до конца 2019 года. </t>
      </is>
    </oc>
    <nc r="J43" t="inlineStr">
      <is>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Договоры на приобретение спортивного оборудования, экипировки и инвентаря  заключены, согласно условиям договора оплата будет произведена в декабре 2019 года.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на территории России. Договоры на приобретение спортивного оборудования, экипировки и инвентаря  заключены, согласно условиям договора оплата будет произведена в декабре 2019 года. Освоение средств планируется до конца 2019 года. </t>
      </is>
    </nc>
  </rcc>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5" sId="1">
    <o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t>
        </r>
        <r>
          <rPr>
            <sz val="16"/>
            <rFont val="Times New Roman"/>
            <family val="1"/>
            <charset val="204"/>
          </rPr>
          <t>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3. "Улица Киртбая от  ул. 1 "З" до ул. 3 "З" Объект введен в эксплуатацию. Разрешение на ввод № 86-ru-86310000-51 от 13.09.2019.
 Ожидаемое неисполнение средств в размере 29 151, 7 тыс. руб. обусловлено отставанием подрядчика от графика выполнения работ по объекту "Улица Маяковского от ул.30 лет Победы до ул.Университетская" (28 564,07 тыс.руб.)., экономией по результатам заключения муниципального контракта по объекту "Объездная автомобильная дорога г.Сургута (Объездная автомобильная дорога 1"З", VII пусковой комлекс, съезд на улицу Геологическую) (587,63 тыс.руб.).</t>
        </r>
        <r>
          <rPr>
            <sz val="16"/>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- 6 867,50 тыс. руб. на рассылку постановлений. Размер субсидии из бюджета автономного округа составляет 50% от общего объема бюджетных ассигнований. В соответствии с уведомлением Департамента финансов ХМАО- Югры «О предоставлении  субсидии, субвенции, иного межбюджетного трансферта, имеющего целевое назначение на 2019 год и плановый период 2020 и 2021 годов» уменьшены бюджетные ассигнования за счет субсидии из бюджета автономного округа. Соотвественно доля софинансирования из средств местного бюджета будет исполнена в размере 50% .
</t>
        </r>
        <r>
          <rPr>
            <sz val="16"/>
            <rFont val="Times New Roman"/>
            <family val="2"/>
            <charset val="204"/>
          </rPr>
          <t xml:space="preserve">
</t>
        </r>
        <r>
          <rPr>
            <u/>
            <sz val="16"/>
            <color rgb="FFFF0000"/>
            <rFont val="Times New Roman"/>
            <family val="2"/>
            <charset val="204"/>
          </rPr>
          <t/>
        </r>
      </is>
    </oc>
    <n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t>
        </r>
        <r>
          <rPr>
            <sz val="16"/>
            <rFont val="Times New Roman"/>
            <family val="1"/>
            <charset val="204"/>
          </rPr>
          <t>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3. "Улица Киртбая от  ул. 1 "З" до ул. 3 "З" Объект введен в эксплуатацию. Разрешение на ввод № 86-ru-86310000-51 от 13.09.2019.
 Ожидаемое неисполнение средств в размере 29 151, 7 тыс. руб. обусловлено отставанием подрядчика от графика выполнения работ по объекту "Улица Маяковского от ул.30 лет Победы до ул.Университетская" (28 564,07 тыс.руб.)., экономией по результатам заключения муниципального контракта по объекту "Объездная автомобильная дорога г.Сургута (Объездная автомобильная дорога 1"З", VII пусковой комлекс, съезд на улицу Геологическую) (587,63 тыс.руб.).</t>
        </r>
        <r>
          <rPr>
            <sz val="16"/>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t>
        </r>
        <r>
          <rPr>
            <sz val="16"/>
            <color rgb="FFFF0000"/>
            <rFont val="Times New Roman"/>
            <family val="1"/>
            <charset val="204"/>
          </rPr>
          <t>- 6 867,50 тыс. руб. на рассылку постановлений. Размер субсидии из бюджета автономного округа составляет 50% от общего объема бюджетных ассигнований. В соответствии с уведомлением Департамента финансов ХМАО- Югры «О предоставлении  субсидии, субвенции, иного межбюджетного трансферта, имеющего целевое назначение на 2019 год и плановый период 2020 и 2021 годов» уменьшены бюджетные ассигнования за счет субсидии из бюджета автономного округа. Соотвественно доля софинансирования из средств местного бюджета будет исполнена в размере 50% .</t>
        </r>
        <r>
          <rPr>
            <sz val="16"/>
            <rFont val="Times New Roman"/>
            <family val="1"/>
            <charset val="204"/>
          </rPr>
          <t xml:space="preserve">
</t>
        </r>
        <r>
          <rPr>
            <sz val="16"/>
            <rFont val="Times New Roman"/>
            <family val="2"/>
            <charset val="204"/>
          </rPr>
          <t xml:space="preserve">
</t>
        </r>
        <r>
          <rPr>
            <u/>
            <sz val="16"/>
            <color rgb="FFFF0000"/>
            <rFont val="Times New Roman"/>
            <family val="2"/>
            <charset val="204"/>
          </rPr>
          <t/>
        </r>
      </is>
    </nc>
  </rcc>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6" sId="1">
    <oc r="J190" t="inlineStr">
      <is>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01.12.2019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rFont val="Times New Roman"/>
            <family val="2"/>
            <charset val="204"/>
          </rPr>
          <t xml:space="preserve">
</t>
        </r>
      </is>
    </oc>
    <nc r="J190" t="inlineStr">
      <is>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01.12.2019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будет осуществлена по факту оказания услуг, поставки товара в соответствии с условиями заключаемых договоров, муниципальных контрактов.              </t>
        </r>
        <r>
          <rPr>
            <u/>
            <sz val="16"/>
            <rFont val="Times New Roman"/>
            <family val="2"/>
            <charset val="204"/>
          </rPr>
          <t xml:space="preserve">
</t>
        </r>
      </is>
    </nc>
  </rcc>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7" sId="1" odxf="1" dxf="1">
    <oc r="J19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sz val="16"/>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Ожидаемое неисполнение составит 2,10 тыс.рублей. </t>
        </r>
        <r>
          <rPr>
            <sz val="16"/>
            <rFont val="Times New Roman"/>
            <family val="2"/>
            <charset val="204"/>
          </rPr>
          <t xml:space="preserve">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проведены обучающие занятия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is>
    </oc>
    <nc r="J19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Ожидаемое неисполнение составит 2,10 тыс.рублей. </t>
        </r>
        <r>
          <rPr>
            <sz val="16"/>
            <rFont val="Times New Roman"/>
            <family val="2"/>
            <charset val="204"/>
          </rPr>
          <t xml:space="preserve">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проведены обучающие занятия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is>
    </nc>
    <odxf>
      <font>
        <sz val="16"/>
        <color auto="1"/>
      </font>
    </odxf>
    <ndxf>
      <font>
        <sz val="16"/>
        <color auto="1"/>
      </font>
    </ndxf>
  </rcc>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8" sId="1">
    <oc r="J190" t="inlineStr">
      <is>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01.12.2019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будет осуществлена по факту оказания услуг, поставки товара в соответствии с условиями заключаемых договоров, муниципальных контрактов.              </t>
        </r>
        <r>
          <rPr>
            <u/>
            <sz val="16"/>
            <rFont val="Times New Roman"/>
            <family val="2"/>
            <charset val="204"/>
          </rPr>
          <t xml:space="preserve">
</t>
        </r>
      </is>
    </oc>
    <nc r="J190" t="inlineStr">
      <is>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01.12.2019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u/>
            <sz val="16"/>
            <rFont val="Times New Roman"/>
            <family val="2"/>
            <charset val="204"/>
          </rPr>
          <t xml:space="preserve">
</t>
        </r>
      </is>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9" sId="1">
    <oc r="J19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Ожидаемое неисполнение составит 2,10 тыс.рублей. </t>
        </r>
        <r>
          <rPr>
            <sz val="16"/>
            <rFont val="Times New Roman"/>
            <family val="2"/>
            <charset val="204"/>
          </rPr>
          <t xml:space="preserve">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проведены обучающие занятия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is>
    </oc>
    <nc r="J19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Ожидаемое неисполнение составит 2,10 тыс.рублей. 
</t>
        </r>
        <r>
          <rPr>
            <sz val="16"/>
            <rFont val="Times New Roman"/>
            <family val="2"/>
            <charset val="204"/>
          </rPr>
          <t xml:space="preserve">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проведены обучающие занятия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is>
    </nc>
  </rcc>
  <rcv guid="{BEA0FDBA-BB07-4C19-8BBD-5E57EE395C09}" action="delete"/>
  <rdn rId="0" localSheetId="1" customView="1" name="Z_BEA0FDBA_BB07_4C19_8BBD_5E57EE395C09_.wvu.PrintArea" hidden="1" oldHidden="1">
    <formula>'на 01.11.2019'!$A$1:$J$210</formula>
    <oldFormula>'на 01.11.2019'!$A$1:$J$210</oldFormula>
  </rdn>
  <rdn rId="0" localSheetId="1" customView="1" name="Z_BEA0FDBA_BB07_4C19_8BBD_5E57EE395C09_.wvu.PrintTitles" hidden="1" oldHidden="1">
    <formula>'на 01.11.2019'!$5:$8</formula>
    <oldFormula>'на 01.11.2019'!$5:$8</oldFormula>
  </rdn>
  <rdn rId="0" localSheetId="1" customView="1" name="Z_BEA0FDBA_BB07_4C19_8BBD_5E57EE395C09_.wvu.FilterData" hidden="1" oldHidden="1">
    <formula>'на 01.11.2019'!$A$7:$J$411</formula>
    <oldFormula>'на 01.11.2019'!$A$7:$J$411</oldFormula>
  </rdn>
  <rcv guid="{BEA0FDBA-BB07-4C19-8BBD-5E57EE395C09}" action="add"/>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3" sId="1">
    <oc r="J19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Ожидаемое неисполнение составит 2,10 тыс.рублей. 
</t>
        </r>
        <r>
          <rPr>
            <sz val="16"/>
            <rFont val="Times New Roman"/>
            <family val="2"/>
            <charset val="204"/>
          </rPr>
          <t xml:space="preserve">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проведены обучающие занятия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is>
    </oc>
    <nc r="J19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январь-октябрь и первую половину ноября месяца 2019 года,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Ожидаемое неисполнение составит 2,10 тыс.рублей. 
</t>
        </r>
        <r>
          <rPr>
            <sz val="16"/>
            <rFont val="Times New Roman"/>
            <family val="2"/>
            <charset val="204"/>
          </rPr>
          <t xml:space="preserve">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проведены обучающие занятия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is>
    </nc>
  </rcc>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 sId="1">
    <o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t>
        </r>
        <r>
          <rPr>
            <sz val="16"/>
            <rFont val="Times New Roman"/>
            <family val="1"/>
            <charset val="204"/>
          </rPr>
          <t>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3. "Улица Киртбая от  ул. 1 "З" до ул. 3 "З" Объект введен в эксплуатацию. Разрешение на ввод № 86-ru-86310000-51 от 13.09.2019.
 Ожидаемое неисполнение средств в размере 29 151, 7 тыс. руб. обусловлено отставанием подрядчика от графика выполнения работ по объекту "Улица Маяковского от ул.30 лет Победы до ул.Университетская" (28 564,07 тыс.руб.)., экономией по результатам заключения муниципального контракта по объекту "Объездная автомобильная дорога г.Сургута (Объездная автомобильная дорога 1"З", VII пусковой комлекс, съезд на улицу Геологическую) (587,63 тыс.руб.).</t>
        </r>
        <r>
          <rPr>
            <sz val="16"/>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t>
        </r>
        <r>
          <rPr>
            <sz val="16"/>
            <color rgb="FFFF0000"/>
            <rFont val="Times New Roman"/>
            <family val="1"/>
            <charset val="204"/>
          </rPr>
          <t>- 6 867,50 тыс. руб. на рассылку постановлений. Размер субсидии из бюджета автономного округа составляет 50% от общего объема бюджетных ассигнований. В соответствии с уведомлением Департамента финансов ХМАО- Югры «О предоставлении  субсидии, субвенции, иного межбюджетного трансферта, имеющего целевое назначение на 2019 год и плановый период 2020 и 2021 годов» уменьшены бюджетные ассигнования за счет субсидии из бюджета автономного округа. Соотвественно доля софинансирования из средств местного бюджета будет исполнена в размере 50% .</t>
        </r>
        <r>
          <rPr>
            <sz val="16"/>
            <rFont val="Times New Roman"/>
            <family val="1"/>
            <charset val="204"/>
          </rPr>
          <t xml:space="preserve">
</t>
        </r>
        <r>
          <rPr>
            <sz val="16"/>
            <rFont val="Times New Roman"/>
            <family val="2"/>
            <charset val="204"/>
          </rPr>
          <t xml:space="preserve">
</t>
        </r>
        <r>
          <rPr>
            <u/>
            <sz val="16"/>
            <color rgb="FFFF0000"/>
            <rFont val="Times New Roman"/>
            <family val="2"/>
            <charset val="204"/>
          </rPr>
          <t/>
        </r>
      </is>
    </oc>
    <n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t>
        </r>
        <r>
          <rPr>
            <sz val="16"/>
            <rFont val="Times New Roman"/>
            <family val="1"/>
            <charset val="204"/>
          </rPr>
          <t>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3. "Улица Киртбая от  ул. 1 "З" до ул. 3 "З" Объект введен в эксплуатацию. Разрешение на ввод № 86-ru-86310000-51 от 13.09.2019.
 Ожидаемое неисполнение средств в размере 29 151, 7 тыс. руб. обусловлено отставанием подрядчика от графика выполнения работ по объекту "Улица Маяковского от ул.30 лет Победы до ул.Университетская" (28 564,07 тыс.руб.)., экономией по результатам заключения муниципального контракта по объекту "Объездная автомобильная дорога г.Сургута (Объездная автомобильная дорога 1"З", VII пусковой комлекс, съезд на улицу Геологическую) (587,63 тыс.руб.).</t>
        </r>
        <r>
          <rPr>
            <sz val="16"/>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t>
        </r>
        <r>
          <rPr>
            <sz val="16"/>
            <color rgb="FFFF0000"/>
            <rFont val="Times New Roman"/>
            <family val="1"/>
            <charset val="204"/>
          </rPr>
          <t xml:space="preserve">- 6 867,50 тыс. руб. по расходам  предусмотренным для обеспечения доли местного бюджета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t>
        </r>
        <r>
          <rPr>
            <sz val="16"/>
            <rFont val="Times New Roman"/>
            <family val="1"/>
            <charset val="204"/>
          </rPr>
          <t xml:space="preserve">
</t>
        </r>
        <r>
          <rPr>
            <sz val="16"/>
            <rFont val="Times New Roman"/>
            <family val="2"/>
            <charset val="204"/>
          </rPr>
          <t xml:space="preserve">
</t>
        </r>
        <r>
          <rPr>
            <u/>
            <sz val="16"/>
            <color rgb="FFFF0000"/>
            <rFont val="Times New Roman"/>
            <family val="2"/>
            <charset val="204"/>
          </rPr>
          <t/>
        </r>
      </is>
    </nc>
  </rcc>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5" sId="1">
    <o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t>
        </r>
        <r>
          <rPr>
            <sz val="16"/>
            <rFont val="Times New Roman"/>
            <family val="1"/>
            <charset val="204"/>
          </rPr>
          <t>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3. "Улица Киртбая от  ул. 1 "З" до ул. 3 "З" Объект введен в эксплуатацию. Разрешение на ввод № 86-ru-86310000-51 от 13.09.2019.
 Ожидаемое неисполнение средств в размере 29 151, 7 тыс. руб. обусловлено отставанием подрядчика от графика выполнения работ по объекту "Улица Маяковского от ул.30 лет Победы до ул.Университетская" (28 564,07 тыс.руб.)., экономией по результатам заключения муниципального контракта по объекту "Объездная автомобильная дорога г.Сургута (Объездная автомобильная дорога 1"З", VII пусковой комлекс, съезд на улицу Геологическую) (587,63 тыс.руб.).</t>
        </r>
        <r>
          <rPr>
            <sz val="16"/>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t>
        </r>
        <r>
          <rPr>
            <sz val="16"/>
            <color rgb="FFFF0000"/>
            <rFont val="Times New Roman"/>
            <family val="1"/>
            <charset val="204"/>
          </rPr>
          <t xml:space="preserve">- 6 867,50 тыс. руб. по расходам  предусмотренным для обеспечения доли местного бюджета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t>
        </r>
        <r>
          <rPr>
            <sz val="16"/>
            <rFont val="Times New Roman"/>
            <family val="1"/>
            <charset val="204"/>
          </rPr>
          <t xml:space="preserve">
</t>
        </r>
        <r>
          <rPr>
            <sz val="16"/>
            <rFont val="Times New Roman"/>
            <family val="2"/>
            <charset val="204"/>
          </rPr>
          <t xml:space="preserve">
</t>
        </r>
        <r>
          <rPr>
            <u/>
            <sz val="16"/>
            <color rgb="FFFF0000"/>
            <rFont val="Times New Roman"/>
            <family val="2"/>
            <charset val="204"/>
          </rPr>
          <t/>
        </r>
      </is>
    </oc>
    <n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t>
        </r>
        <r>
          <rPr>
            <sz val="16"/>
            <rFont val="Times New Roman"/>
            <family val="1"/>
            <charset val="204"/>
          </rPr>
          <t>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3. "Улица Киртбая от  ул. 1 "З" до ул. 3 "З" Объект введен в эксплуатацию. Разрешение на ввод № 86-ru-86310000-51 от 13.09.2019.
 Ожидаемое неисполнение средств в размере 29 151, 7 тыс. руб. обусловлено отставанием подрядчика от графика выполнения работ по объекту "Улица Маяковского от ул.30 лет Победы до ул.Университетская" (28 564,07 тыс.руб.)., экономией по результатам заключения муниципального контракта по объекту "Объездная автомобильная дорога г.Сургута (Объездная автомобильная дорога 1"З", VII пусковой комлекс, съезд на улицу Геологическую) (587,63 тыс.руб.).</t>
        </r>
        <r>
          <rPr>
            <sz val="16"/>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t>
        </r>
        <r>
          <rPr>
            <sz val="16"/>
            <color theme="1"/>
            <rFont val="Times New Roman"/>
            <family val="1"/>
            <charset val="204"/>
          </rPr>
          <t xml:space="preserve">- 6 867,50 тыс. руб. по расходам  предусмотренным для обеспечения доли местного бюджета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t>
        </r>
        <r>
          <rPr>
            <sz val="16"/>
            <color rgb="FFFF0000"/>
            <rFont val="Times New Roman"/>
            <family val="1"/>
            <charset val="204"/>
          </rPr>
          <t xml:space="preserve">
</t>
        </r>
        <r>
          <rPr>
            <sz val="16"/>
            <rFont val="Times New Roman"/>
            <family val="1"/>
            <charset val="204"/>
          </rPr>
          <t xml:space="preserve">
</t>
        </r>
        <r>
          <rPr>
            <sz val="16"/>
            <rFont val="Times New Roman"/>
            <family val="2"/>
            <charset val="204"/>
          </rPr>
          <t xml:space="preserve">
</t>
        </r>
        <r>
          <rPr>
            <u/>
            <sz val="16"/>
            <color rgb="FFFF0000"/>
            <rFont val="Times New Roman"/>
            <family val="2"/>
            <charset val="204"/>
          </rPr>
          <t/>
        </r>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1">
    <oc r="I25">
      <f>11635720.43+1053.06+336607.4</f>
    </oc>
    <nc r="I25">
      <f>11635720.43+1053.06+270712.67</f>
    </nc>
  </rcc>
  <rcc rId="54" sId="1">
    <oc r="I26">
      <f>24225.43+1053.06+46426.9</f>
    </oc>
    <nc r="I26">
      <f>24225.43+1053.06+39105.03</f>
    </nc>
  </rcc>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7" sId="1">
    <oc r="J43" t="inlineStr">
      <is>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Договоры на приобретение спортивного оборудования, экипировки и инвентаря  заключены, согласно условиям договора оплата будет произведена в декабре 2019 года.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на территории России. Договоры на приобретение спортивного оборудования, экипировки и инвентаря  заключены, согласно условиям договора оплата будет произведена в декабре 2019 года. Освоение средств планируется до конца 2019 года. </t>
      </is>
    </oc>
    <nc r="J43" t="inlineStr">
      <is>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Договоры на приобретение спортивного оборудования, экипировки и инвентаря  заключены, согласно условиям договора оплата произведится по факту поставки товаров.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на территории России. Договоры на приобретение спортивного оборудования, экипировки и инвентаря  заключены, согласно условиям договора оплата произведится по факту поставки товаров. Освоение средств планируется до конца 2019 года. </t>
      </is>
    </nc>
  </rcc>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1"/>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1"/>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1"/>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1"/>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t>
        </r>
        <r>
          <rPr>
            <sz val="16"/>
            <color rgb="FFFF0000"/>
            <rFont val="Times New Roman"/>
            <family val="1"/>
            <charset val="204"/>
          </rPr>
          <t xml:space="preserve">
</t>
        </r>
        <r>
          <rPr>
            <sz val="16"/>
            <rFont val="Times New Roman"/>
            <family val="1"/>
            <charset val="204"/>
          </rPr>
          <t xml:space="preserve">Ожидаемое неисполнение средств в размере 73 216,6 тыс.руб. обусловлено отставанием подрядчика от графика выполнения работ по СОШ в мкр.32 (43 004,44 тыс.руб.), СОШ в мкр.33 (30 212,16 тыс.руб.)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(плановый показатель будет уточнен -738 чел).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1"/>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1"/>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1"/>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1"/>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местного бюджета в сумме 1 472,9 тыс.руб. оплачены в ноябре, средства в размере 15 830,8 тыс.руб.  будут оплачены в декабре..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t>
        </r>
        <r>
          <rPr>
            <sz val="16"/>
            <color rgb="FFFF0000"/>
            <rFont val="Times New Roman"/>
            <family val="1"/>
            <charset val="204"/>
          </rPr>
          <t xml:space="preserve">
</t>
        </r>
        <r>
          <rPr>
            <sz val="16"/>
            <rFont val="Times New Roman"/>
            <family val="1"/>
            <charset val="204"/>
          </rPr>
          <t xml:space="preserve">Ожидаемое неисполнение средств в размере 73 216,6 тыс.руб. обусловлено отставанием подрядчика от графика выполнения работ по СОШ в мкр.32 (43 004,44 тыс.руб.), СОШ в мкр.33 (30 212,16 тыс.руб.)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(плановый показатель будет уточнен -738 чел).  </t>
        </r>
      </is>
    </nc>
  </rcc>
  <rcv guid="{67ADFAE6-A9AF-44D7-8539-93CD0F6B7849}" action="delete"/>
  <rdn rId="0" localSheetId="1" customView="1" name="Z_67ADFAE6_A9AF_44D7_8539_93CD0F6B7849_.wvu.PrintArea" hidden="1" oldHidden="1">
    <formula>'на 01.11.2019'!$A$1:$J$210</formula>
    <oldFormula>'на 01.11.2019'!$A$1:$J$210</oldFormula>
  </rdn>
  <rdn rId="0" localSheetId="1" customView="1" name="Z_67ADFAE6_A9AF_44D7_8539_93CD0F6B7849_.wvu.PrintTitles" hidden="1" oldHidden="1">
    <formula>'на 01.11.2019'!$5:$8</formula>
    <oldFormula>'на 01.11.2019'!$5:$8</oldFormula>
  </rdn>
  <rdn rId="0" localSheetId="1" customView="1" name="Z_67ADFAE6_A9AF_44D7_8539_93CD0F6B7849_.wvu.Rows" hidden="1" oldHidden="1">
    <formula>'на 01.11.2019'!$97:$98,'на 01.11.2019'!$103:$104,'на 01.11.2019'!$109:$110,'на 01.11.2019'!$116:$116,'на 01.11.2019'!$121:$122,'на 01.11.2019'!$128:$128,'на 01.11.2019'!$134:$134,'на 01.11.2019'!$140:$140,'на 01.11.2019'!$144:$146,'на 01.11.2019'!$152:$158</formula>
    <oldFormula>'на 01.11.2019'!$97:$98,'на 01.11.2019'!$103:$104,'на 01.11.2019'!$109:$110,'на 01.11.2019'!$116:$116,'на 01.11.2019'!$121:$122,'на 01.11.2019'!$128:$128,'на 01.11.2019'!$134:$134,'на 01.11.2019'!$140:$140,'на 01.11.2019'!$144:$146,'на 01.11.2019'!$152:$158</oldFormula>
  </rdn>
  <rdn rId="0" localSheetId="1" customView="1" name="Z_67ADFAE6_A9AF_44D7_8539_93CD0F6B7849_.wvu.FilterData" hidden="1" oldHidden="1">
    <formula>'на 01.11.2019'!$A$7:$J$411</formula>
    <oldFormula>'на 01.11.2019'!$A$7:$J$411</oldFormula>
  </rdn>
  <rcv guid="{67ADFAE6-A9AF-44D7-8539-93CD0F6B7849}" action="add"/>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1"/>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1"/>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1"/>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1"/>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местного бюджета в сумме 1 472,9 тыс.руб. оплачены в ноябре, средства в размере 15 830,8 тыс.руб.  будут оплачены в декабре..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t>
        </r>
        <r>
          <rPr>
            <sz val="16"/>
            <color rgb="FFFF0000"/>
            <rFont val="Times New Roman"/>
            <family val="1"/>
            <charset val="204"/>
          </rPr>
          <t xml:space="preserve">
</t>
        </r>
        <r>
          <rPr>
            <sz val="16"/>
            <rFont val="Times New Roman"/>
            <family val="1"/>
            <charset val="204"/>
          </rPr>
          <t xml:space="preserve">Ожидаемое неисполнение средств в размере 73 216,6 тыс.руб. обусловлено отставанием подрядчика от графика выполнения работ по СОШ в мкр.32 (43 004,44 тыс.руб.), СОШ в мкр.33 (30 212,16 тыс.руб.)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(плановый показатель будет уточнен -738 чел).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1"/>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1"/>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1"/>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1"/>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местного бюджета в сумме 1 472,9 тыс.руб. оплачены в ноябре, средства в размере 15 830,8 тыс.руб.  будут оплачены в декабре.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t>
        </r>
        <r>
          <rPr>
            <sz val="16"/>
            <color rgb="FFFF0000"/>
            <rFont val="Times New Roman"/>
            <family val="1"/>
            <charset val="204"/>
          </rPr>
          <t xml:space="preserve">
</t>
        </r>
        <r>
          <rPr>
            <sz val="16"/>
            <rFont val="Times New Roman"/>
            <family val="1"/>
            <charset val="204"/>
          </rPr>
          <t xml:space="preserve">Ожидаемое неисполнение средств в размере 73 216,6 тыс.руб. обусловлено отставанием подрядчика от графика выполнения работ по СОШ в мкр.32 (43 004,44 тыс.руб.), СОШ в мкр.33 (30 212,16 тыс.руб.)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(плановый показатель будет уточнен -738 чел).  </t>
        </r>
      </is>
    </nc>
  </rcc>
  <rcc rId="314"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01.12.2019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1 589,52 тыс. рублей (55%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 (100%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01.12.2019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1 589,52 тыс. рублей (55%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 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 (100%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nc>
  </rcc>
  <rfmt sheetId="1" sqref="I93:I96" start="0" length="2147483647">
    <dxf>
      <font>
        <color theme="1"/>
      </font>
    </dxf>
  </rfmt>
  <rcv guid="{67ADFAE6-A9AF-44D7-8539-93CD0F6B7849}" action="delete"/>
  <rdn rId="0" localSheetId="1" customView="1" name="Z_67ADFAE6_A9AF_44D7_8539_93CD0F6B7849_.wvu.PrintArea" hidden="1" oldHidden="1">
    <formula>'на 01.11.2019'!$A$1:$J$210</formula>
    <oldFormula>'на 01.11.2019'!$A$1:$J$210</oldFormula>
  </rdn>
  <rdn rId="0" localSheetId="1" customView="1" name="Z_67ADFAE6_A9AF_44D7_8539_93CD0F6B7849_.wvu.PrintTitles" hidden="1" oldHidden="1">
    <formula>'на 01.11.2019'!$5:$8</formula>
    <oldFormula>'на 01.11.2019'!$5:$8</oldFormula>
  </rdn>
  <rdn rId="0" localSheetId="1" customView="1" name="Z_67ADFAE6_A9AF_44D7_8539_93CD0F6B7849_.wvu.Rows" hidden="1" oldHidden="1">
    <formula>'на 01.11.2019'!$97:$98,'на 01.11.2019'!$103:$104,'на 01.11.2019'!$109:$110,'на 01.11.2019'!$116:$116,'на 01.11.2019'!$121:$122,'на 01.11.2019'!$128:$128,'на 01.11.2019'!$134:$134,'на 01.11.2019'!$140:$140,'на 01.11.2019'!$144:$146,'на 01.11.2019'!$152:$158</formula>
    <oldFormula>'на 01.11.2019'!$97:$98,'на 01.11.2019'!$103:$104,'на 01.11.2019'!$109:$110,'на 01.11.2019'!$116:$116,'на 01.11.2019'!$121:$122,'на 01.11.2019'!$128:$128,'на 01.11.2019'!$134:$134,'на 01.11.2019'!$140:$140,'на 01.11.2019'!$144:$146,'на 01.11.2019'!$152:$158</oldFormula>
  </rdn>
  <rdn rId="0" localSheetId="1" customView="1" name="Z_67ADFAE6_A9AF_44D7_8539_93CD0F6B7849_.wvu.FilterData" hidden="1" oldHidden="1">
    <formula>'на 01.11.2019'!$A$7:$J$411</formula>
    <oldFormula>'на 01.11.2019'!$A$7:$J$411</oldFormula>
  </rdn>
  <rcv guid="{67ADFAE6-A9AF-44D7-8539-93CD0F6B7849}" action="add"/>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9" sId="1">
    <oc r="J105" t="inlineStr">
      <is>
        <t>Подготовлен порядок предоставления субсидии на возмещение части затрат застройщикам (инвесторам) по строительству объектов инженерной инфраструктуры. Отбор участников для получения субсидии и ее выплата будут осуществлены в ноябре-декабре 2019 года.</t>
      </is>
    </oc>
    <nc r="J105" t="inlineStr">
      <is>
        <t>Подготовлен порядок предоставления субсидии на возмещение части затрат застройщикам (инвесторам) по строительству объектов инженерной инфраструктуры. Отбор участников для получения субсидии и ее выплата будут осуществлены в декабре 2019 года.</t>
      </is>
    </nc>
  </rcc>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0" sId="1">
    <oc r="J55" t="inlineStr">
      <is>
        <r>
          <rPr>
            <u/>
            <sz val="16"/>
            <rFont val="Times New Roman"/>
            <family val="1"/>
            <charset val="204"/>
          </rPr>
          <t>КУИ</t>
        </r>
        <r>
          <rPr>
            <sz val="16"/>
            <rFont val="Times New Roman"/>
            <family val="1"/>
            <charset val="204"/>
          </rPr>
          <t>: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В соответствии с поступившими заявками предоставлена субсидия участникам в объеме 4 480,27 тыс.рублей.</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осуществляется в рамках муниципальной программы. Запланированный объем по контракту 203 собаки.
Средства окружного бюджета исполнены в полном объеме.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2"/>
            <charset val="204"/>
          </rPr>
          <t xml:space="preserve">
</t>
        </r>
      </is>
    </oc>
    <nc r="J55" t="inlineStr">
      <is>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В соответствии с поступившими заявками предоставлена субсидия участникам в объеме 4 480,27 тыс.рублей.
После предоставления необходимых документов получателями субсидия будет предоставлена в полном объеме.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осуществляется в рамках муниципальной программы. Запланированный объем по контракту 203 собаки.
Средства окружного бюджета исполнены в полном объеме.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2"/>
            <charset val="204"/>
          </rPr>
          <t xml:space="preserve">
</t>
        </r>
      </is>
    </nc>
  </rcc>
  <rcv guid="{CCF533A2-322B-40E2-88B2-065E6D1D35B4}" action="delete"/>
  <rdn rId="0" localSheetId="1" customView="1" name="Z_CCF533A2_322B_40E2_88B2_065E6D1D35B4_.wvu.PrintArea" hidden="1" oldHidden="1">
    <formula>'на 01.11.2019'!$A$1:$J$210</formula>
    <oldFormula>'на 01.11.2019'!$A$1:$J$210</oldFormula>
  </rdn>
  <rdn rId="0" localSheetId="1" customView="1" name="Z_CCF533A2_322B_40E2_88B2_065E6D1D35B4_.wvu.PrintTitles" hidden="1" oldHidden="1">
    <formula>'на 01.11.2019'!$5:$8</formula>
    <oldFormula>'на 01.11.2019'!$5:$8</oldFormula>
  </rdn>
  <rdn rId="0" localSheetId="1" customView="1" name="Z_CCF533A2_322B_40E2_88B2_065E6D1D35B4_.wvu.FilterData" hidden="1" oldHidden="1">
    <formula>'на 01.11.2019'!$A$7:$J$411</formula>
    <oldFormula>'на 01.11.2019'!$A$7:$J$411</oldFormula>
  </rdn>
  <rcv guid="{CCF533A2-322B-40E2-88B2-065E6D1D35B4}" action="add"/>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4" sId="1">
    <oc r="J93" t="inlineStr">
      <is>
        <t xml:space="preserve">Заключен муниципальный контракт на выполнении проектно-изыскательских работ по разработке проекта  планировки и проекта межевания территории 3ПЛ2, предусматривающий индивидуальное жилое строительство в городе Сургуте с ООО "Архивариус", сумма контракта 2 214,3 тыс.руб. Срок выполнения работ - 01.12.2019 года. </t>
      </is>
    </oc>
    <nc r="J93" t="inlineStr">
      <is>
        <t>Заключен муниципальный контракт на выполнении проектно-изыскательских работ по разработке проекта  планировки и проекта межевания территории 3ПЛ2, предусматривающий индивидуальное жилое строительство в городе Сургуте с ООО "Архивариус", сумма контракта 2 214,3 тыс.руб. Срок выполнения работ - 01.12.2019 года. 
0,07 тыс.руб. - экономия по результатам заключения муниципального контракта.</t>
      </is>
    </nc>
  </rcc>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01.11.2019'!$A$1:$J$210</formula>
    <oldFormula>'на 01.11.2019'!$A$1:$J$210</oldFormula>
  </rdn>
  <rdn rId="0" localSheetId="1" customView="1" name="Z_67ADFAE6_A9AF_44D7_8539_93CD0F6B7849_.wvu.PrintTitles" hidden="1" oldHidden="1">
    <formula>'на 01.11.2019'!$5:$8</formula>
    <oldFormula>'на 01.11.2019'!$5:$8</oldFormula>
  </rdn>
  <rdn rId="0" localSheetId="1" customView="1" name="Z_67ADFAE6_A9AF_44D7_8539_93CD0F6B7849_.wvu.Rows" hidden="1" oldHidden="1">
    <formula>'на 01.11.2019'!$97:$98,'на 01.11.2019'!$103:$104,'на 01.11.2019'!$109:$110,'на 01.11.2019'!$116:$116,'на 01.11.2019'!$121:$122,'на 01.11.2019'!$128:$128,'на 01.11.2019'!$134:$134,'на 01.11.2019'!$140:$140,'на 01.11.2019'!$144:$146,'на 01.11.2019'!$152:$158</formula>
    <oldFormula>'на 01.11.2019'!$97:$98,'на 01.11.2019'!$103:$104,'на 01.11.2019'!$109:$110,'на 01.11.2019'!$116:$116,'на 01.11.2019'!$121:$122,'на 01.11.2019'!$128:$128,'на 01.11.2019'!$134:$134,'на 01.11.2019'!$140:$140,'на 01.11.2019'!$144:$146,'на 01.11.2019'!$152:$158</oldFormula>
  </rdn>
  <rdn rId="0" localSheetId="1" customView="1" name="Z_67ADFAE6_A9AF_44D7_8539_93CD0F6B7849_.wvu.FilterData" hidden="1" oldHidden="1">
    <formula>'на 01.11.2019'!$A$7:$J$411</formula>
    <oldFormula>'на 01.11.2019'!$A$7:$J$411</oldFormula>
  </rdn>
  <rcv guid="{67ADFAE6-A9AF-44D7-8539-93CD0F6B7849}" action="add"/>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9" sId="1">
    <oc r="J159"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от 22.02.2019 № 3-Согл 2019 внесены изменения в части уменьшения суммы и исключения объектов, ремонт которых невозможен в текущем году. (Д/С №2/3-Согл 2019 от 31.10.2019 на сумму 2 484,3 тыс.руб.).
3 968,3 тыс.руб. (средства ОБ -  0,06 тыс.руб.,  средства МБ - 3 968,24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01.12.2019 предоставлена субсидия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
Ожидаемый остаток средств в размере 424,31 тыс.руб. - экономия по результатам заключения контрактов по объектам: "Главная площадь города Сургута" (227,55 тыс.руб.), "Исторический парк "Россия - моя история" (196,76 тыс.руб.)</t>
      </is>
    </oc>
    <nc r="J159"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в размере 3 968,3 тыс.руб. (средства ОБ -  0,06 тыс.руб.,  средства МБ - 3 968,24 тыс.руб.)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от 22.02.2019 № 3-Согл 2019 внесены изменения в части уменьшения суммы и исключения объектов, ремонт которых невозможен в текущем году. (Д/С №2/3-Согл 2019 от 31.10.2019 на сумму 2 484,3 тыс.руб.).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01.12.2019 предоставлена субсидия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
Ожидаемый остаток средств в размере 424,31 тыс.руб. - экономия по результатам заключения контрактов по объектам: "Главная площадь города Сургута" (227,55 тыс.руб.), "Исторический парк "Россия - моя история" (196,76 тыс.руб.)</t>
      </is>
    </nc>
  </rcc>
  <rcv guid="{CCF533A2-322B-40E2-88B2-065E6D1D35B4}" action="delete"/>
  <rdn rId="0" localSheetId="1" customView="1" name="Z_CCF533A2_322B_40E2_88B2_065E6D1D35B4_.wvu.PrintArea" hidden="1" oldHidden="1">
    <formula>'на 01.11.2019'!$A$1:$J$210</formula>
    <oldFormula>'на 01.11.2019'!$A$1:$J$210</oldFormula>
  </rdn>
  <rdn rId="0" localSheetId="1" customView="1" name="Z_CCF533A2_322B_40E2_88B2_065E6D1D35B4_.wvu.PrintTitles" hidden="1" oldHidden="1">
    <formula>'на 01.11.2019'!$5:$8</formula>
    <oldFormula>'на 01.11.2019'!$5:$8</oldFormula>
  </rdn>
  <rdn rId="0" localSheetId="1" customView="1" name="Z_CCF533A2_322B_40E2_88B2_065E6D1D35B4_.wvu.FilterData" hidden="1" oldHidden="1">
    <formula>'на 01.11.2019'!$A$7:$J$411</formula>
    <oldFormula>'на 01.11.2019'!$A$7:$J$411</oldFormula>
  </rdn>
  <rcv guid="{CCF533A2-322B-40E2-88B2-065E6D1D35B4}" action="add"/>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67ADFAE6_A9AF_44D7_8539_93CD0F6B7849_.wvu.Rows" hidden="1" oldHidden="1">
    <oldFormula>'на 01.11.2019'!$97:$98,'на 01.11.2019'!$103:$104,'на 01.11.2019'!$109:$110,'на 01.11.2019'!$116:$116,'на 01.11.2019'!$121:$122,'на 01.11.2019'!$128:$128,'на 01.11.2019'!$134:$134,'на 01.11.2019'!$140:$140,'на 01.11.2019'!$144:$146,'на 01.11.2019'!$152:$158</oldFormula>
  </rdn>
  <rcv guid="{67ADFAE6-A9AF-44D7-8539-93CD0F6B7849}" action="delete"/>
  <rdn rId="0" localSheetId="1" customView="1" name="Z_67ADFAE6_A9AF_44D7_8539_93CD0F6B7849_.wvu.PrintArea" hidden="1" oldHidden="1">
    <formula>'на 01.11.2019'!$A$1:$J$210</formula>
    <oldFormula>'на 01.11.2019'!$A$1:$J$210</oldFormula>
  </rdn>
  <rdn rId="0" localSheetId="1" customView="1" name="Z_67ADFAE6_A9AF_44D7_8539_93CD0F6B7849_.wvu.PrintTitles" hidden="1" oldHidden="1">
    <formula>'на 01.11.2019'!$5:$8</formula>
    <oldFormula>'на 01.11.2019'!$5:$8</oldFormula>
  </rdn>
  <rdn rId="0" localSheetId="1" customView="1" name="Z_67ADFAE6_A9AF_44D7_8539_93CD0F6B7849_.wvu.FilterData" hidden="1" oldHidden="1">
    <formula>'на 01.11.2019'!$A$7:$J$411</formula>
    <oldFormula>'на 01.11.2019'!$A$7:$J$411</oldFormula>
  </rdn>
  <rcv guid="{67ADFAE6-A9AF-44D7-8539-93CD0F6B784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F533A2-322B-40E2-88B2-065E6D1D35B4}" action="delete"/>
  <rdn rId="0" localSheetId="1" customView="1" name="Z_CCF533A2_322B_40E2_88B2_065E6D1D35B4_.wvu.PrintArea" hidden="1" oldHidden="1">
    <formula>'на 01.11.2019'!$A$1:$J$210</formula>
    <oldFormula>'на 01.11.2019'!$A$1:$J$210</oldFormula>
  </rdn>
  <rdn rId="0" localSheetId="1" customView="1" name="Z_CCF533A2_322B_40E2_88B2_065E6D1D35B4_.wvu.PrintTitles" hidden="1" oldHidden="1">
    <formula>'на 01.11.2019'!$5:$8</formula>
    <oldFormula>'на 01.11.2019'!$5:$8</oldFormula>
  </rdn>
  <rdn rId="0" localSheetId="1" customView="1" name="Z_CCF533A2_322B_40E2_88B2_065E6D1D35B4_.wvu.FilterData" hidden="1" oldHidden="1">
    <formula>'на 01.11.2019'!$A$7:$J$411</formula>
    <oldFormula>'на 01.11.2019'!$A$7:$J$411</oldFormula>
  </rdn>
  <rcv guid="{CCF533A2-322B-40E2-88B2-065E6D1D35B4}"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1">
    <oc r="I32">
      <f>14118.85+235924.6+137807.02+1526.56</f>
    </oc>
    <nc r="I32">
      <f>14118.85+235924.6+1526.56+119291.04</f>
    </nc>
  </rcc>
  <rfmt sheetId="1" sqref="J29:J35" start="0" length="2147483647">
    <dxf>
      <font>
        <sz val="12"/>
      </font>
    </dxf>
  </rfmt>
  <rfmt sheetId="1" sqref="J29:J35" start="0" length="2147483647">
    <dxf>
      <font>
        <sz val="10"/>
      </font>
    </dxf>
  </rfmt>
  <rcc rId="56"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01.11.2019   выполнены и оплачены работы по ремонту квартир по ул. Университетская, 31, кв. 435, ул. Ф. Показаньева, 10/1, кв. 56, ул.  Чехова, 7, кв. 170.
Выполнен ремонт жилого помещения по адресу пр. Набережный, 72,кв.44, оплата будет осуществлена в следующем месяце.
Заключен муниципальный контракт на выполнение работ по ремонту жилых помещений детям-сиротам по адресу  ул. Московская, 34, кв. 32. Срок выполнения работ до 30.11.2019.
Заявлен на муниципальный заказ ремонт квартиры по ул. А.Усольцева, 26, кв. 274 на сумму 251,9 тыс.руб. 
- 720,04 тыс.руб. - экономия, сложившаяся в связи с длительной процедурой составления проектной документации. 
</t>
        </r>
        <r>
          <rPr>
            <u/>
            <sz val="16"/>
            <color rgb="FFFF0000"/>
            <rFont val="Times New Roman"/>
            <family val="2"/>
            <charset val="204"/>
          </rPr>
          <t>ДАиГ</t>
        </r>
        <r>
          <rPr>
            <sz val="16"/>
            <color rgb="FFFF0000"/>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не состоялись, т.к. по окончании срока подачи заявок на участие в аукционах не подано ни одной заявки. Очередные закупки на приобретение жилых помещений размещены в октябре 2019 года, подведение итогов - 08.11.2019 года. 
</t>
        </r>
        <r>
          <rPr>
            <u/>
            <sz val="16"/>
            <color rgb="FFFF0000"/>
            <rFont val="Times New Roman"/>
            <family val="2"/>
            <charset val="204"/>
          </rPr>
          <t>ДО:</t>
        </r>
        <r>
          <rPr>
            <sz val="16"/>
            <color rgb="FFFF0000"/>
            <rFont val="Times New Roman"/>
            <family val="2"/>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01.11.2019 приобретено 198 путевок.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oc>
    <nc r="J29" t="inlineStr">
      <is>
        <r>
          <rPr>
            <u/>
            <sz val="10"/>
            <color rgb="FFFF0000"/>
            <rFont val="Times New Roman"/>
            <family val="2"/>
            <charset val="204"/>
          </rPr>
          <t>АГ:</t>
        </r>
        <r>
          <rPr>
            <sz val="10"/>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0"/>
            <color rgb="FFFF0000"/>
            <rFont val="Times New Roman"/>
            <family val="2"/>
            <charset val="204"/>
          </rPr>
          <t>ДГХ:</t>
        </r>
        <r>
          <rPr>
            <sz val="10"/>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01.11.2019   выполнены и оплачены работы по ремонту квартир по ул. Университетская, 31, кв. 435, ул. Ф. Показаньева, 10/1, кв. 56, ул.  Чехова, 7, кв. 170.
Выполнен ремонт жилого помещения по адресу пр. Набережный, 72,кв.44, оплата будет осуществлена в следующем месяце.
Заключен муниципальный контракт на выполнение работ по ремонту жилых помещений детям-сиротам по адресу  ул. Московская, 34, кв. 32. Срок выполнения работ до 30.11.2019.
Заявлен на муниципальный заказ ремонт квартиры по ул. А.Усольцева, 26, кв. 274 на сумму 251,9 тыс.руб. 
- 720,04 тыс.руб. - экономия, сложившаяся в связи с длительной процедурой составления проектной документации. 
</t>
        </r>
        <r>
          <rPr>
            <u/>
            <sz val="10"/>
            <rFont val="Times New Roman"/>
            <family val="2"/>
            <charset val="204"/>
          </rPr>
          <t>ДАи</t>
        </r>
        <r>
          <rPr>
            <u/>
            <sz val="10"/>
            <rFont val="Times New Roman"/>
            <family val="1"/>
            <charset val="204"/>
          </rPr>
          <t>Г</t>
        </r>
        <r>
          <rPr>
            <sz val="10"/>
            <rFont val="Times New Roman"/>
            <family val="1"/>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0"/>
            <color rgb="FFFF0000"/>
            <rFont val="Times New Roman"/>
            <family val="2"/>
            <charset val="204"/>
          </rPr>
          <t xml:space="preserve">
</t>
        </r>
        <r>
          <rPr>
            <u/>
            <sz val="10"/>
            <color rgb="FFFF0000"/>
            <rFont val="Times New Roman"/>
            <family val="2"/>
            <charset val="204"/>
          </rPr>
          <t>ДО:</t>
        </r>
        <r>
          <rPr>
            <sz val="10"/>
            <color rgb="FFFF0000"/>
            <rFont val="Times New Roman"/>
            <family val="2"/>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01.11.2019 приобретено 198 путевок.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nc>
  </rcc>
  <rfmt sheetId="1" sqref="J29:J35" start="0" length="2147483647">
    <dxf>
      <font>
        <sz val="16"/>
      </font>
    </dxf>
  </rfmt>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7" sId="1">
    <oc r="J159"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в размере 3 968,3 тыс.руб. (средства ОБ -  0,06 тыс.руб.,  средства МБ - 3 968,24 тыс.руб.)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от 22.02.2019 № 3-Согл 2019 внесены изменения в части уменьшения суммы и исключения объектов, ремонт которых невозможен в текущем году. (Д/С №2/3-Согл 2019 от 31.10.2019 на сумму 2 484,3 тыс.руб.).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01.12.2019 предоставлена субсидия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
Ожидаемый остаток средств в размере 424,31 тыс.руб. - экономия по результатам заключения контрактов по объектам: "Главная площадь города Сургута" (227,55 тыс.руб.), "Исторический парк "Россия - моя история" (196,76 тыс.руб.)</t>
      </is>
    </oc>
    <nc r="J159"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в размере 3 968,3 тыс.руб. (средства ОБ -  0,06 тыс.руб.,  средства МБ - 3 968,24 тыс.руб.)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от 22.02.2019 № 3-Согл 2019 внесены изменения в части уменьшения суммы и исключения объектов, ремонт которых невозможен в текущем году. (Д/С №2/3-Согл 2019 от 31.10.2019 на сумму 2 484,3 тыс.руб.).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01.12.2019 предоставлена субсидия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2.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3.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
Ожидаемый остаток средств в размере 424,31 тыс.руб. - экономия по результатам заключения контрактов по объектам: "Главная площадь города Сургута" (227,55 тыс.руб.), "Исторический парк "Россия - моя история" (196,76 тыс.руб.)</t>
      </is>
    </nc>
  </rcc>
  <rcv guid="{67ADFAE6-A9AF-44D7-8539-93CD0F6B7849}" action="delete"/>
  <rdn rId="0" localSheetId="1" customView="1" name="Z_67ADFAE6_A9AF_44D7_8539_93CD0F6B7849_.wvu.PrintArea" hidden="1" oldHidden="1">
    <formula>'на 01.11.2019'!$A$1:$J$210</formula>
    <oldFormula>'на 01.11.2019'!$A$1:$J$210</oldFormula>
  </rdn>
  <rdn rId="0" localSheetId="1" customView="1" name="Z_67ADFAE6_A9AF_44D7_8539_93CD0F6B7849_.wvu.PrintTitles" hidden="1" oldHidden="1">
    <formula>'на 01.11.2019'!$5:$8</formula>
    <oldFormula>'на 01.11.2019'!$5:$8</oldFormula>
  </rdn>
  <rdn rId="0" localSheetId="1" customView="1" name="Z_67ADFAE6_A9AF_44D7_8539_93CD0F6B7849_.wvu.FilterData" hidden="1" oldHidden="1">
    <formula>'на 01.11.2019'!$A$7:$J$411</formula>
    <oldFormula>'на 01.11.2019'!$A$7:$J$411</oldFormula>
  </rdn>
  <rcv guid="{67ADFAE6-A9AF-44D7-8539-93CD0F6B7849}" action="add"/>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1" sId="1">
    <o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t>
        </r>
        <r>
          <rPr>
            <sz val="16"/>
            <rFont val="Times New Roman"/>
            <family val="1"/>
            <charset val="204"/>
          </rPr>
          <t>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3. "Улица Киртбая от  ул. 1 "З" до ул. 3 "З" Объект введен в эксплуатацию. Разрешение на ввод № 86-ru-86310000-51 от 13.09.2019.
 Ожидаемое неисполнение средств в размере 29 151, 7 тыс. руб. обусловлено отставанием подрядчика от графика выполнения работ по объекту "Улица Маяковского от ул.30 лет Победы до ул.Университетская" (28 564,07 тыс.руб.)., экономией по результатам заключения муниципального контракта по объекту "Объездная автомобильная дорога г.Сургута (Объездная автомобильная дорога 1"З", VII пусковой комлекс, съезд на улицу Геологическую) (587,63 тыс.руб.).</t>
        </r>
        <r>
          <rPr>
            <sz val="16"/>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t>
        </r>
        <r>
          <rPr>
            <sz val="16"/>
            <color theme="1"/>
            <rFont val="Times New Roman"/>
            <family val="1"/>
            <charset val="204"/>
          </rPr>
          <t xml:space="preserve">- 6 867,50 тыс. руб. по расходам  предусмотренным для обеспечения доли местного бюджета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t>
        </r>
        <r>
          <rPr>
            <sz val="16"/>
            <color rgb="FFFF0000"/>
            <rFont val="Times New Roman"/>
            <family val="1"/>
            <charset val="204"/>
          </rPr>
          <t xml:space="preserve">
</t>
        </r>
        <r>
          <rPr>
            <sz val="16"/>
            <rFont val="Times New Roman"/>
            <family val="1"/>
            <charset val="204"/>
          </rPr>
          <t xml:space="preserve">
</t>
        </r>
        <r>
          <rPr>
            <sz val="16"/>
            <rFont val="Times New Roman"/>
            <family val="2"/>
            <charset val="204"/>
          </rPr>
          <t xml:space="preserve">
</t>
        </r>
        <r>
          <rPr>
            <u/>
            <sz val="16"/>
            <color rgb="FFFF0000"/>
            <rFont val="Times New Roman"/>
            <family val="2"/>
            <charset val="204"/>
          </rPr>
          <t/>
        </r>
      </is>
    </oc>
    <n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соответствии с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t>
        </r>
        <r>
          <rPr>
            <sz val="16"/>
            <rFont val="Times New Roman"/>
            <family val="1"/>
            <charset val="204"/>
          </rPr>
          <t>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3. "Улица Киртбая от  ул. 1 "З" до ул. 3 "З" Объект введен в эксплуатацию. Разрешение на ввод № 86-ru-86310000-51 от 13.09.2019.
 Ожидаемое неисполнение средств в размере 29 151, 7 тыс. руб. обусловлено отставанием подрядчика от графика выполнения работ по объекту "Улица Маяковского от ул.30 лет Победы до ул.Университетская" (28 564,07 тыс.руб.)., экономией по результатам заключения муниципального контракта по объекту "Объездная автомобильная дорога г.Сургута (Объездная автомобильная дорога 1"З", VII пусковой комлекс, съезд на улицу Геологическую) (587,63 тыс.руб.).</t>
        </r>
        <r>
          <rPr>
            <sz val="16"/>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t>
        </r>
        <r>
          <rPr>
            <sz val="16"/>
            <color theme="1"/>
            <rFont val="Times New Roman"/>
            <family val="1"/>
            <charset val="204"/>
          </rPr>
          <t xml:space="preserve">- 6 867,50 тыс. руб. по расходам  предусмотренным для обеспечения доли местного бюджета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t>
        </r>
        <r>
          <rPr>
            <sz val="16"/>
            <color rgb="FFFF0000"/>
            <rFont val="Times New Roman"/>
            <family val="1"/>
            <charset val="204"/>
          </rPr>
          <t xml:space="preserve">
</t>
        </r>
        <r>
          <rPr>
            <sz val="16"/>
            <rFont val="Times New Roman"/>
            <family val="1"/>
            <charset val="204"/>
          </rPr>
          <t xml:space="preserve">
</t>
        </r>
        <r>
          <rPr>
            <sz val="16"/>
            <rFont val="Times New Roman"/>
            <family val="2"/>
            <charset val="204"/>
          </rPr>
          <t xml:space="preserve">
</t>
        </r>
        <r>
          <rPr>
            <u/>
            <sz val="16"/>
            <color rgb="FFFF0000"/>
            <rFont val="Times New Roman"/>
            <family val="2"/>
            <charset val="204"/>
          </rPr>
          <t/>
        </r>
      </is>
    </nc>
  </rcc>
  <rfmt sheetId="1" sqref="J180:J185" start="0" length="2147483647">
    <dxf>
      <font>
        <color rgb="FFFF0000"/>
      </font>
    </dxf>
  </rfmt>
  <rfmt sheetId="1" sqref="J180:J185" start="0" length="2147483647">
    <dxf>
      <font>
        <color auto="1"/>
      </font>
    </dxf>
  </rfmt>
  <rcv guid="{67ADFAE6-A9AF-44D7-8539-93CD0F6B7849}" action="delete"/>
  <rdn rId="0" localSheetId="1" customView="1" name="Z_67ADFAE6_A9AF_44D7_8539_93CD0F6B7849_.wvu.PrintArea" hidden="1" oldHidden="1">
    <formula>'на 01.11.2019'!$A$1:$J$210</formula>
    <oldFormula>'на 01.11.2019'!$A$1:$J$210</oldFormula>
  </rdn>
  <rdn rId="0" localSheetId="1" customView="1" name="Z_67ADFAE6_A9AF_44D7_8539_93CD0F6B7849_.wvu.PrintTitles" hidden="1" oldHidden="1">
    <formula>'на 01.11.2019'!$5:$8</formula>
    <oldFormula>'на 01.11.2019'!$5:$8</oldFormula>
  </rdn>
  <rdn rId="0" localSheetId="1" customView="1" name="Z_67ADFAE6_A9AF_44D7_8539_93CD0F6B7849_.wvu.FilterData" hidden="1" oldHidden="1">
    <formula>'на 01.11.2019'!$A$7:$J$411</formula>
    <oldFormula>'на 01.11.2019'!$A$7:$J$411</oldFormula>
  </rdn>
  <rcv guid="{67ADFAE6-A9AF-44D7-8539-93CD0F6B7849}" action="add"/>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5" sId="1">
    <oc r="J180" t="inlineStr">
      <is>
        <r>
          <rPr>
            <u/>
            <sz val="16"/>
            <rFont val="Times New Roman"/>
            <family val="1"/>
            <charset val="204"/>
          </rPr>
          <t>ДГХ</t>
        </r>
        <r>
          <rPr>
            <sz val="16"/>
            <rFont val="Times New Roman"/>
            <family val="1"/>
            <charset val="204"/>
          </rPr>
          <t xml:space="preserve">: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соответствии с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
</t>
        </r>
        <r>
          <rPr>
            <u/>
            <sz val="16"/>
            <rFont val="Times New Roman"/>
            <family val="1"/>
            <charset val="204"/>
          </rPr>
          <t>ДАиГ</t>
        </r>
        <r>
          <rPr>
            <sz val="16"/>
            <rFont val="Times New Roman"/>
            <family val="1"/>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3. "Улица Киртбая от  ул. 1 "З" до ул. 3 "З" Объект введен в эксплуатацию. Разрешение на ввод № 86-ru-86310000-51 от 13.09.2019.
 Ожидаемое неисполнение средств в размере 29 151, 7 тыс. руб. обусловлено отставанием подрядчика от графика выполнения работ по объекту "Улица Маяковского от ул.30 лет Победы до ул.Университетская" (28 564,07 тыс.руб.)., экономией по результатам заключения муниципального контракта по объекту "Объездная автомобильная дорога г.Сургута (Объездная автомобильная дорога 1"З", VII пусковой комлекс, съезд на улицу Геологическую) (587,63 тыс.руб.).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- 6 867,50 тыс. руб. по расходам  предусмотренным для обеспечения доли местного бюджета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t>
        </r>
        <r>
          <rPr>
            <u/>
            <sz val="16"/>
            <color rgb="FFFF0000"/>
            <rFont val="Times New Roman"/>
            <family val="2"/>
            <charset val="204"/>
          </rPr>
          <t/>
        </r>
      </is>
    </oc>
    <nc r="J180" t="inlineStr">
      <is>
        <r>
          <rPr>
            <u/>
            <sz val="16"/>
            <rFont val="Times New Roman"/>
            <family val="1"/>
            <charset val="204"/>
          </rPr>
          <t>ДГХ</t>
        </r>
        <r>
          <rPr>
            <sz val="16"/>
            <rFont val="Times New Roman"/>
            <family val="1"/>
            <charset val="204"/>
          </rPr>
          <t xml:space="preserve">: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соответствии с заключенными муниципальными контрактами срок оплаты выполненных работ до 31.12.2019.
3 334,85 тыс.руб. тыс.рублей - экономия в результате уточнения объемов работ (расторжение контрактов).
</t>
        </r>
        <r>
          <rPr>
            <u/>
            <sz val="16"/>
            <rFont val="Times New Roman"/>
            <family val="1"/>
            <charset val="204"/>
          </rPr>
          <t>ДАиГ</t>
        </r>
        <r>
          <rPr>
            <sz val="16"/>
            <rFont val="Times New Roman"/>
            <family val="1"/>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3. "Улица Киртбая от  ул. 1 "З" до ул. 3 "З" Объект введен в эксплуатацию. Разрешение на ввод № 86-ru-86310000-51 от 13.09.2019.
 Ожидаемое неисполнение средств в размере 29 151, 7 тыс. руб. обусловлено отставанием подрядчика от графика выполнения работ по объекту "Улица Маяковского от ул.30 лет Победы до ул.Университетская" (28 564,07 тыс.руб.)., экономией по результатам заключения муниципального контракта по объекту "Объездная автомобильная дорога г.Сургута (Объездная автомобильная дорога 1"З", VII пусковой комлекс, съезд на улицу Геологическую) (587,63 тыс.руб.).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- 6 867,50 тыс. руб. по расходам  предусмотренным для обеспечения доли местного бюджета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t>
        </r>
        <r>
          <rPr>
            <u/>
            <sz val="16"/>
            <color rgb="FFFF0000"/>
            <rFont val="Times New Roman"/>
            <family val="2"/>
            <charset val="204"/>
          </rPr>
          <t/>
        </r>
      </is>
    </nc>
  </rcc>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6"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1"/>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1"/>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1"/>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1"/>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местного бюджета в сумме 1 472,9 тыс.руб. оплачены в ноябре, средства в размере 15 830,8 тыс.руб.  будут оплачены в декабре.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t>
        </r>
        <r>
          <rPr>
            <sz val="16"/>
            <color rgb="FFFF0000"/>
            <rFont val="Times New Roman"/>
            <family val="1"/>
            <charset val="204"/>
          </rPr>
          <t xml:space="preserve">
</t>
        </r>
        <r>
          <rPr>
            <sz val="16"/>
            <rFont val="Times New Roman"/>
            <family val="1"/>
            <charset val="204"/>
          </rPr>
          <t xml:space="preserve">Ожидаемое неисполнение средств в размере 73 216,6 тыс.руб. обусловлено отставанием подрядчика от графика выполнения работ по СОШ в мкр.32 (43 004,44 тыс.руб.), СОШ в мкр.33 (30 212,16 тыс.руб.)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(плановый показатель будет уточнен -738 чел).  </t>
        </r>
      </is>
    </oc>
    <nc r="J21" t="inlineStr">
      <is>
        <r>
          <rPr>
            <u/>
            <sz val="16"/>
            <rFont val="Times New Roman"/>
            <family val="1"/>
            <charset val="204"/>
          </rPr>
          <t>ДО</t>
        </r>
        <r>
          <rPr>
            <sz val="16"/>
            <rFont val="Times New Roman"/>
            <family val="1"/>
            <charset val="204"/>
          </rPr>
          <t>:  . Реализация программы осуществляется в плановом режиме.</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1"/>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1"/>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1"/>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1"/>
            <charset val="204"/>
          </rPr>
          <t xml:space="preserve">
</t>
        </r>
        <r>
          <rPr>
            <sz val="16"/>
            <rFont val="Times New Roman"/>
            <family val="1"/>
            <charset val="204"/>
          </rPr>
          <t>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местного бюджета в сумме 1 472,9 тыс.руб. оплачены в ноябре, средства в размере 15 830,8 тыс.руб.  будут оплачены в декабре.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t>
        </r>
        <r>
          <rPr>
            <sz val="16"/>
            <color rgb="FFFF0000"/>
            <rFont val="Times New Roman"/>
            <family val="1"/>
            <charset val="204"/>
          </rPr>
          <t xml:space="preserve">
</t>
        </r>
        <r>
          <rPr>
            <sz val="16"/>
            <rFont val="Times New Roman"/>
            <family val="1"/>
            <charset val="204"/>
          </rPr>
          <t xml:space="preserve">Ожидаемое неисполнение средств в размере 73 216,6 тыс.руб. обусловлено отставанием подрядчика от графика выполнения работ по СОШ в мкр.32 (43 004,44 тыс.руб.), СОШ в мкр.33 (30 212,16 тыс.руб.)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- 738 чел. (плановый показатель будет уточнен -738 чел).  </t>
        </r>
      </is>
    </nc>
  </rcc>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7"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01.12.2019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1 589,52 тыс. рублей (55%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 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 (100%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предоставлению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01.12.2019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1 589,52 тыс. рублей (55%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 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 (100%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nc>
  </rcc>
  <rcc rId="348" sId="1">
    <oc r="J37" t="inlineStr">
      <is>
        <r>
          <t xml:space="preserve">
</t>
        </r>
        <r>
          <rPr>
            <u/>
            <sz val="16"/>
            <rFont val="Times New Roman"/>
            <family val="1"/>
            <charset val="204"/>
          </rPr>
          <t>АГ(ДК):</t>
        </r>
        <r>
          <rPr>
            <sz val="16"/>
            <rFont val="Times New Roman"/>
            <family val="1"/>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декабре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декабре 2019.                              </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1"/>
            <charset val="204"/>
          </rPr>
          <t>АГ(ДК):</t>
        </r>
        <r>
          <rPr>
            <sz val="16"/>
            <rFont val="Times New Roman"/>
            <family val="1"/>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декабре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декабре 2019.                              </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9" sId="1">
    <oc r="J43" t="inlineStr">
      <is>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Договоры на приобретение спортивного оборудования, экипировки и инвентаря  заключены, согласно условиям договора оплата произведится по факту поставки товаров.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на территории России. Договоры на приобретение спортивного оборудования, экипировки и инвентаря  заключены, согласно условиям договора оплата произведится по факту поставки товаров. Освоение средств планируется до конца 2019 года. </t>
      </is>
    </oc>
    <nc r="J43" t="inlineStr">
      <is>
        <t xml:space="preserve">АГ(ДК): 1) В рамках реализации государственной программы заключено соглашение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01.12.2019 спортсмены участвовали в тренировочных сборах и мероприятиях на территории России и за рубежом. Договоры на приобретение спортивного оборудования, экипировки и инвентаря  заключены, согласно условиям договора оплата произведится по факту поставки товаров.                                                                                                                                                                                                                                                                                                                                                                                                                                                                                                                                                                                                                                                                                                                                                                                                                                                                                                                                                                                                                                                                                                                                                                                                                                                                                                 2) В рамках реализации государственной программы Федерального проекта "Спорт-норма жизни" заключено соглашение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01.12. 2019  спортсмены участвовали в тренировочных сборах и мероприятиях на территории России. Договоры на приобретение спортивного оборудования, экипировки и инвентаря  заключены, согласно условиям договора оплата произведится по факту поставки товаров. Освоение средств планируется до конца 2019 года. </t>
      </is>
    </nc>
  </rcc>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0" sId="1">
    <oc r="J55" t="inlineStr">
      <is>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В соответствии с поступившими заявками предоставлена субсидия участникам в объеме 4 480,27 тыс.рублей.
После предоставления необходимых документов получателями субсидия будет предоставлена в полном объеме.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осуществляется в рамках муниципальной программы. Запланированный объем по контракту 203 собаки.
Средства окружного бюджета исполнены в полном объеме.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2"/>
            <charset val="204"/>
          </rPr>
          <t xml:space="preserve">
</t>
        </r>
      </is>
    </oc>
    <nc r="J55" t="inlineStr">
      <is>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В соответствии с поступившими заявками предоставлена субсидия  в объеме 4 480,27 тыс.рублей.
После предоставления необходимых документов получателями субсидия будет предоставлена в полном объеме.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осуществляется в рамках муниципальной программы. Запланированный объем по контракту 203 собаки.
Средства окружного бюджета исполнены в полном объеме.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2"/>
            <charset val="204"/>
          </rPr>
          <t xml:space="preserve">
</t>
        </r>
      </is>
    </nc>
  </rcc>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1" sId="1">
    <oc r="J55" t="inlineStr">
      <is>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В соответствии с поступившими заявками предоставлена субсидия  в объеме 4 480,27 тыс.рублей.
После предоставления необходимых документов получателями субсидия будет предоставлена в полном объеме.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осуществляется в рамках муниципальной программы. Запланированный объем по контракту 203 собаки.
Средства окружного бюджета исполнены в полном объеме.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2"/>
            <charset val="204"/>
          </rPr>
          <t xml:space="preserve">
</t>
        </r>
      </is>
    </oc>
    <nc r="J55" t="inlineStr">
      <is>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sz val="16"/>
            <color rgb="FFFF0000"/>
            <rFont val="Times New Roman"/>
            <family val="1"/>
            <charset val="204"/>
          </rPr>
          <t xml:space="preserve">В соответствии с поступившими заявками предоставлена субсидия  в объеме 4 480,27 тыс.рублей.
После предоставления необходимых документов получателями субсидия будет предоставлена в полном объеме.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осуществляется в рамках муниципальной программы. Запланированный объем по контракту 203 собаки.
Средства окружного бюджета исполнены в полном объеме.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2"/>
            <charset val="204"/>
          </rPr>
          <t xml:space="preserve">
</t>
        </r>
      </is>
    </nc>
  </rcc>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2" sId="1">
    <oc r="J147" t="inlineStr">
      <is>
        <r>
          <rPr>
            <u/>
            <sz val="16"/>
            <rFont val="Times New Roman"/>
            <family val="1"/>
            <charset val="204"/>
          </rPr>
          <t>ДАиГ:</t>
        </r>
        <r>
          <rPr>
            <sz val="16"/>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t>
        </r>
        <r>
          <rPr>
            <sz val="16"/>
            <rFont val="Times New Roman"/>
            <family val="2"/>
            <charset val="204"/>
          </rPr>
          <t xml:space="preserve">
</t>
        </r>
        <r>
          <rPr>
            <u/>
            <sz val="16"/>
            <rFont val="Times New Roman"/>
            <family val="2"/>
            <charset val="204"/>
          </rPr>
          <t xml:space="preserve">АГ: </t>
        </r>
        <r>
          <rPr>
            <sz val="16"/>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01.12.2019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уточненного плана в 2019 году за счет средств федерального бюджета планируется предоставить субсидии 14 льготополучателям.
     По состоянию на 01.12.2019: 
- 12 гражданам перечислена субсидия;       
- 2 гражданам субсидия в стадии перечисления;                                                                                                                                                                                                             
- 4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- 8 граждан отказались от получения субсидий на основании личного заявления.
       </t>
        </r>
      </is>
    </oc>
    <nc r="J147" t="inlineStr">
      <is>
        <r>
          <rPr>
            <u/>
            <sz val="16"/>
            <rFont val="Times New Roman"/>
            <family val="1"/>
            <charset val="204"/>
          </rPr>
          <t>ДАиГ:</t>
        </r>
        <r>
          <rPr>
            <sz val="16"/>
            <color rgb="FFFF0000"/>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t>
        </r>
        <r>
          <rPr>
            <sz val="16"/>
            <rFont val="Times New Roman"/>
            <family val="2"/>
            <charset val="204"/>
          </rPr>
          <t xml:space="preserve">
</t>
        </r>
        <r>
          <rPr>
            <u/>
            <sz val="16"/>
            <rFont val="Times New Roman"/>
            <family val="2"/>
            <charset val="204"/>
          </rPr>
          <t xml:space="preserve">АГ: </t>
        </r>
        <r>
          <rPr>
            <sz val="16"/>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01.12.2019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уточненного плана в 2019 году за счет средств федерального бюджета планируется предоставить субсидии 14 льготополучателям.
     По состоянию на 01.12.2019: 
- 12 гражданам перечислена субсидия;       
- 2 гражданам субсидия в стадии перечисления;                                                                                                                                                                                                             
- 4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- 8 граждан отказались от получения субсидий на основании личного заявления.
       </t>
        </r>
      </is>
    </nc>
  </rcc>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3" sId="1">
    <oc r="J159"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в размере 3 968,3 тыс.руб. (средства ОБ -  0,06 тыс.руб.,  средства МБ - 3 968,24 тыс.руб.)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от 22.02.2019 № 3-Согл 2019 внесены изменения в части уменьшения суммы и исключения объектов, ремонт которых невозможен в текущем году. (Д/С №2/3-Согл 2019 от 31.10.2019 на сумму 2 484,3 тыс.руб.).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01.12.2019 предоставлена субсидия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2.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3.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
Ожидаемый остаток средств в размере 424,31 тыс.руб. - экономия по результатам заключения контрактов по объектам: "Главная площадь города Сургута" (227,55 тыс.руб.), "Исторический парк "Россия - моя история" (196,76 тыс.руб.)</t>
      </is>
    </oc>
    <nc r="J159" t="inlineStr">
      <is>
        <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в размере 3 968,3 тыс.руб.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t>
        </r>
        <r>
          <rPr>
            <sz val="16"/>
            <color rgb="FFFF0000"/>
            <rFont val="Times New Roman"/>
            <family val="1"/>
            <charset val="204"/>
          </rPr>
          <t xml:space="preserve">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t>
        </r>
        <r>
          <rPr>
            <sz val="16"/>
            <rFont val="Times New Roman"/>
            <family val="2"/>
            <charset val="204"/>
          </rPr>
          <t>»,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от 22.02.2019 № 3-Согл 2019 внесены изменения в части уменьшения суммы и исключения объектов, ремонт которых невозможен в текущем году. (Д/С №2/3-Согл 2019 от 31.10.2019 на сумму 2 484,3 тыс.руб.).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01.12.2019 предоставлена субсидия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2.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3.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
Ожидаемый остаток средств в размере 424,31 тыс.руб. - экономия по результатам заключения контрактов по объектам: "Главная площадь города Сургута" (227,55 тыс.руб.), "Исторический парк "Россия - моя история" (196,76 тыс.руб.)</t>
        </r>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65">
    <dxf>
      <fill>
        <patternFill patternType="solid">
          <bgColor rgb="FFFFFF00"/>
        </patternFill>
      </fill>
    </dxf>
  </rfmt>
  <rfmt sheetId="1" sqref="G65">
    <dxf>
      <fill>
        <patternFill patternType="solid">
          <bgColor rgb="FFFFFF00"/>
        </patternFill>
      </fill>
    </dxf>
  </rfmt>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4" sId="1">
    <oc r="J159" t="inlineStr">
      <is>
        <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в размере 3 968,3 тыс.руб.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t>
        </r>
        <r>
          <rPr>
            <sz val="16"/>
            <color rgb="FFFF0000"/>
            <rFont val="Times New Roman"/>
            <family val="1"/>
            <charset val="204"/>
          </rPr>
          <t xml:space="preserve">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t>
        </r>
        <r>
          <rPr>
            <sz val="16"/>
            <rFont val="Times New Roman"/>
            <family val="2"/>
            <charset val="204"/>
          </rPr>
          <t>»,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от 22.02.2019 № 3-Согл 2019 внесены изменения в части уменьшения суммы и исключения объектов, ремонт которых невозможен в текущем году. (Д/С №2/3-Согл 2019 от 31.10.2019 на сумму 2 484,3 тыс.руб.).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01.12.2019 предоставлена субсидия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2.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3.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
Ожидаемый остаток средств в размере 424,31 тыс.руб. - экономия по результатам заключения контрактов по объектам: "Главная площадь города Сургута" (227,55 тыс.руб.), "Исторический парк "Россия - моя история" (196,76 тыс.руб.)</t>
        </r>
      </is>
    </oc>
    <nc r="J159" t="inlineStr">
      <is>
        <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в размере 3 968,3 тыс.руб.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t>
        </r>
        <r>
          <rPr>
            <sz val="16"/>
            <color rgb="FFFF0000"/>
            <rFont val="Times New Roman"/>
            <family val="1"/>
            <charset val="204"/>
          </rPr>
          <t xml:space="preserve">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t>
        </r>
        <r>
          <rPr>
            <sz val="16"/>
            <rFont val="Times New Roman"/>
            <family val="2"/>
            <charset val="204"/>
          </rPr>
          <t>»,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внесены изменения в части уменьшения суммы и исключения объектов, ремонт которых невозможен в текущем году.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состоянию на 01.12.2019 предоставлена субсидия АО "Сжиженный газ Север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2.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3.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
Ожидаемый остаток средств в размере 424,31 тыс.руб. - экономия по результатам заключения контрактов по объектам: "Главная площадь города Сургута" (227,55 тыс.руб.), "Исторический парк "Россия - моя история" (196,76 тыс.руб.)</t>
        </r>
      </is>
    </nc>
  </rcc>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5" sId="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414,5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
Площадь подлежащая контролю эффективности:
- акарицидные обработки – 41,63 га;
- ларвицидные обработки – 32,62 га;
- дератизация – 23,23 га.
Исполнение 100% 
0,03 тыс.руб. - экономия, сложившаяся в результате фактического исполнения контракта и будет возвращена в бюджет автономного округа.
</t>
        </r>
        <r>
          <rPr>
            <sz val="16"/>
            <color rgb="FFFF0000"/>
            <rFont val="Times New Roman"/>
            <family val="1"/>
            <charset val="204"/>
          </rPr>
          <t xml:space="preserve">
</t>
        </r>
        <r>
          <rPr>
            <u/>
            <sz val="16"/>
            <rFont val="Times New Roman"/>
            <family val="1"/>
            <charset val="204"/>
          </rPr>
          <t>АГ:</t>
        </r>
        <r>
          <rPr>
            <sz val="16"/>
            <rFont val="Times New Roman"/>
            <family val="1"/>
            <charset val="204"/>
          </rPr>
          <t xml:space="preserve"> в рамках реализации государственной программы произведена выплата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оказаны услуги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414,5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
Площадь подлежащая контролю эффективности:
- акарицидные обработки – 41,63 га;
- ларвицидные обработки – 32,62 га;
- дератизация – 23,23 га.
Исполнение 100% 
0,03 тыс.руб. - экономия, сложившаяся в результате фактического исполнения контракта и будет возвращена в бюджет автономного округа.
</t>
        </r>
        <r>
          <rPr>
            <sz val="16"/>
            <color rgb="FFFF0000"/>
            <rFont val="Times New Roman"/>
            <family val="1"/>
            <charset val="204"/>
          </rPr>
          <t xml:space="preserve">
</t>
        </r>
        <r>
          <rPr>
            <u/>
            <sz val="16"/>
            <rFont val="Times New Roman"/>
            <family val="1"/>
            <charset val="204"/>
          </rPr>
          <t>АГ:</t>
        </r>
        <r>
          <rPr>
            <sz val="16"/>
            <rFont val="Times New Roman"/>
            <family val="1"/>
            <charset val="204"/>
          </rPr>
          <t xml:space="preserve"> в рамках реализации государственной программы произведена выплата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rcc>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55:J60" start="0" length="2147483647">
    <dxf>
      <font>
        <color auto="1"/>
      </font>
    </dxf>
  </rfmt>
  <rcc rId="356" sId="1">
    <oc r="J147" t="inlineStr">
      <is>
        <r>
          <rPr>
            <u/>
            <sz val="16"/>
            <rFont val="Times New Roman"/>
            <family val="1"/>
            <charset val="204"/>
          </rPr>
          <t>ДАиГ:</t>
        </r>
        <r>
          <rPr>
            <sz val="16"/>
            <color rgb="FFFF0000"/>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t>
        </r>
        <r>
          <rPr>
            <sz val="16"/>
            <rFont val="Times New Roman"/>
            <family val="2"/>
            <charset val="204"/>
          </rPr>
          <t xml:space="preserve">
</t>
        </r>
        <r>
          <rPr>
            <u/>
            <sz val="16"/>
            <rFont val="Times New Roman"/>
            <family val="2"/>
            <charset val="204"/>
          </rPr>
          <t xml:space="preserve">АГ: </t>
        </r>
        <r>
          <rPr>
            <sz val="16"/>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01.12.2019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уточненного плана в 2019 году за счет средств федерального бюджета планируется предоставить субсидии 14 льготополучателям.
     По состоянию на 01.12.2019: 
- 12 гражданам перечислена субсидия;       
- 2 гражданам субсидия в стадии перечисления;                                                                                                                                                                                                             
- 4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- 8 граждан отказались от получения субсидий на основании личного заявления.
       </t>
        </r>
      </is>
    </oc>
    <nc r="J147" t="inlineStr">
      <is>
        <r>
          <rPr>
            <u/>
            <sz val="16"/>
            <rFont val="Times New Roman"/>
            <family val="1"/>
            <charset val="204"/>
          </rPr>
          <t>ДАиГ:</t>
        </r>
        <r>
          <rPr>
            <sz val="16"/>
            <color rgb="FFFF0000"/>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07.05.2019. Экономия по итогам проведения конкурсных процедур составила 0,12 тыс.рублей.</t>
        </r>
        <r>
          <rPr>
            <sz val="16"/>
            <rFont val="Times New Roman"/>
            <family val="2"/>
            <charset val="204"/>
          </rPr>
          <t xml:space="preserve">
</t>
        </r>
        <r>
          <rPr>
            <u/>
            <sz val="16"/>
            <rFont val="Times New Roman"/>
            <family val="2"/>
            <charset val="204"/>
          </rPr>
          <t xml:space="preserve">АГ: </t>
        </r>
        <r>
          <rPr>
            <sz val="16"/>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01.12.2019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уточненного плана в 2019 году за счет средств федерального бюджета планируется предоставить субсидии 14 льготополучателям.
     По состоянию на 01.12.2019: 
- 12 гражданам перечислена субсидия;       
- 2 гражданам субсидия в стадии перечисления;                                                                                                                                                                                                             
- 4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- 8 граждан отказались от получения субсидий на основании личного заявления.
       </t>
        </r>
      </is>
    </nc>
  </rcc>
  <rfmt sheetId="1" sqref="J147:J152" start="0" length="2147483647">
    <dxf>
      <font>
        <color auto="1"/>
      </font>
    </dxf>
  </rfmt>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7" sId="1">
    <oc r="J159" t="inlineStr">
      <is>
        <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в размере 3 968,3 тыс.руб.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t>
        </r>
        <r>
          <rPr>
            <sz val="16"/>
            <color rgb="FFFF0000"/>
            <rFont val="Times New Roman"/>
            <family val="1"/>
            <charset val="204"/>
          </rPr>
          <t xml:space="preserve">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t>
        </r>
        <r>
          <rPr>
            <sz val="16"/>
            <rFont val="Times New Roman"/>
            <family val="2"/>
            <charset val="204"/>
          </rPr>
          <t>»,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внесены изменения в части уменьшения суммы и исключения объектов, ремонт которых невозможен в текущем году.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состоянию на 01.12.2019 предоставлена субсидия АО "Сжиженный газ Север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2.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3.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
Ожидаемый остаток средств в размере 424,31 тыс.руб. - экономия по результатам заключения контрактов по объектам: "Главная площадь города Сургута" (227,55 тыс.руб.), "Исторический парк "Россия - моя история" (196,76 тыс.руб.)</t>
        </r>
      </is>
    </oc>
    <nc r="J159" t="inlineStr">
      <is>
        <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в размере 3 968,3 тыс.руб.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t>
        </r>
        <r>
          <rPr>
            <sz val="16"/>
            <color rgb="FFFF0000"/>
            <rFont val="Times New Roman"/>
            <family val="1"/>
            <charset val="204"/>
          </rPr>
          <t xml:space="preserve">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t>
        </r>
        <r>
          <rPr>
            <sz val="16"/>
            <rFont val="Times New Roman"/>
            <family val="2"/>
            <charset val="204"/>
          </rPr>
          <t>»,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внесены изменения в части уменьшения суммы и исключения объектов, ремонт которых невозможен в текущем году.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состоянию на 01.12.2019 предоставлена субсидия АО "Сжиженный газ Север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ремонту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"Главная площадь города Сургута"Заключен МК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2.  "Исторический парк "Россия - моя история"Заключен МК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3. "Реконструкция (реновация) рекреационных территорий общественных пространств в западном жилом районе города Сургута". Заключен МК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
Ожидаемый остаток средств в размере 424,31 тыс.руб. - экономия по результатам заключения контрактов по объектам: "Главная площадь города Сургута" (227,55 тыс.руб.), "Исторический парк "Россия - моя история" (196,76 тыс.руб.)</t>
        </r>
      </is>
    </nc>
  </rcc>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9:J165" start="0" length="2147483647">
    <dxf>
      <font>
        <color theme="1"/>
      </font>
    </dxf>
  </rfmt>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8" sId="1" numFmtId="4">
    <oc r="E38">
      <v>4367.41</v>
    </oc>
    <nc r="E38">
      <v>3485.8</v>
    </nc>
  </rcc>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359" sheetId="1" oldName="[Информация о реализации государственных программ по состоянию на 01.12.2019.xlsx]на 01.11.2019" newName="[Информация о реализации государственных программ по состоянию на 01.12.2019.xlsx]на 01.12.2019"/>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 sId="1">
    <oc r="K9">
      <f>D9-I9</f>
    </oc>
    <nc r="K9"/>
  </rcc>
  <rcc rId="361" sId="1">
    <oc r="K10">
      <f>D10-I10</f>
    </oc>
    <nc r="K10"/>
  </rcc>
  <rcc rId="362" sId="1">
    <oc r="K11">
      <f>D11-I11</f>
    </oc>
    <nc r="K11"/>
  </rcc>
  <rcc rId="363" sId="1">
    <oc r="K12">
      <f>D12-I12</f>
    </oc>
    <nc r="K12"/>
  </rcc>
  <rcc rId="364" sId="1">
    <oc r="K13">
      <f>D13-I13</f>
    </oc>
    <nc r="K13"/>
  </rcc>
  <rcc rId="365" sId="1">
    <oc r="K14">
      <f>D14-I14</f>
    </oc>
    <nc r="K14"/>
  </rcc>
  <rcc rId="366" sId="1">
    <oc r="K15">
      <f>D15-I15</f>
    </oc>
    <nc r="K15"/>
  </rcc>
  <rcc rId="367" sId="1">
    <oc r="K16">
      <f>D16-I16</f>
    </oc>
    <nc r="K16"/>
  </rcc>
  <rcc rId="368" sId="1">
    <oc r="K18">
      <f>D18-I18</f>
    </oc>
    <nc r="K18"/>
  </rcc>
  <rcc rId="369" sId="1">
    <oc r="K19">
      <f>D19-I19</f>
    </oc>
    <nc r="K19"/>
  </rcc>
  <rcc rId="370" sId="1">
    <oc r="K20">
      <f>D20-I20</f>
    </oc>
    <nc r="K20"/>
  </rcc>
  <rcc rId="371" sId="1">
    <oc r="K21">
      <f>D21-I21</f>
    </oc>
    <nc r="K21"/>
  </rcc>
  <rcc rId="372" sId="1">
    <oc r="K22">
      <f>D22-I22</f>
    </oc>
    <nc r="K22"/>
  </rcc>
  <rcc rId="373" sId="1">
    <oc r="K23">
      <f>D23-I23</f>
    </oc>
    <nc r="K23"/>
  </rcc>
  <rcc rId="374" sId="1">
    <oc r="K24">
      <f>D24-I24</f>
    </oc>
    <nc r="K24"/>
  </rcc>
  <rcc rId="375" sId="1">
    <oc r="K25">
      <f>D25-I25</f>
    </oc>
    <nc r="K25"/>
  </rcc>
  <rcc rId="376" sId="1">
    <oc r="K26">
      <f>D26-I26</f>
    </oc>
    <nc r="K26"/>
  </rcc>
  <rcc rId="377" sId="1">
    <oc r="K27">
      <f>D27-I27</f>
    </oc>
    <nc r="K27"/>
  </rcc>
  <rcc rId="378" sId="1">
    <oc r="K28">
      <f>D28-I28</f>
    </oc>
    <nc r="K28"/>
  </rcc>
  <rcc rId="379" sId="1">
    <oc r="K29">
      <f>D29-I29</f>
    </oc>
    <nc r="K29"/>
  </rcc>
  <rcc rId="380" sId="1">
    <oc r="K30">
      <f>D29-I29</f>
    </oc>
    <nc r="K30"/>
  </rcc>
  <rcc rId="381" sId="1">
    <oc r="K31">
      <f>D31-I31</f>
    </oc>
    <nc r="K31"/>
  </rcc>
  <rcc rId="382" sId="1">
    <oc r="K32">
      <f>D32-I32</f>
    </oc>
    <nc r="K32"/>
  </rcc>
  <rcc rId="383" sId="1">
    <oc r="K33">
      <f>D33-I33</f>
    </oc>
    <nc r="K33"/>
  </rcc>
  <rcc rId="384" sId="1">
    <oc r="K34">
      <f>D34-I34</f>
    </oc>
    <nc r="K34"/>
  </rcc>
  <rcc rId="385" sId="1">
    <oc r="K35">
      <f>D35-I35</f>
    </oc>
    <nc r="K35"/>
  </rcc>
  <rcc rId="386" sId="1">
    <oc r="K36">
      <f>D36-I36</f>
    </oc>
    <nc r="K36"/>
  </rcc>
  <rcc rId="387" sId="1">
    <oc r="K37">
      <f>D37-I37</f>
    </oc>
    <nc r="K37"/>
  </rcc>
  <rcc rId="388" sId="1">
    <oc r="K38">
      <f>D38-I38</f>
    </oc>
    <nc r="K38"/>
  </rcc>
  <rcc rId="389" sId="1">
    <oc r="K39">
      <f>D39-I39</f>
    </oc>
    <nc r="K39"/>
  </rcc>
  <rcc rId="390" sId="1">
    <oc r="K40">
      <f>D40-I40</f>
    </oc>
    <nc r="K40"/>
  </rcc>
  <rcc rId="391" sId="1">
    <oc r="K41">
      <f>D41-I41</f>
    </oc>
    <nc r="K41"/>
  </rcc>
  <rcc rId="392" sId="1">
    <oc r="K42">
      <f>D42-I42</f>
    </oc>
    <nc r="K42"/>
  </rcc>
  <rcc rId="393" sId="1">
    <oc r="K43">
      <f>D43-I43</f>
    </oc>
    <nc r="K43"/>
  </rcc>
  <rcc rId="394" sId="1">
    <oc r="K44">
      <f>D44-I44</f>
    </oc>
    <nc r="K44"/>
  </rcc>
  <rcc rId="395" sId="1">
    <oc r="K45">
      <f>D45-I45</f>
    </oc>
    <nc r="K45"/>
  </rcc>
  <rcc rId="396" sId="1">
    <oc r="K46">
      <f>D46-I46</f>
    </oc>
    <nc r="K46"/>
  </rcc>
  <rcc rId="397" sId="1">
    <oc r="K47">
      <f>D47-I47</f>
    </oc>
    <nc r="K47"/>
  </rcc>
  <rcc rId="398" sId="1">
    <oc r="K48">
      <f>D48-I48</f>
    </oc>
    <nc r="K48"/>
  </rcc>
  <rcc rId="399" sId="1">
    <oc r="K49">
      <f>D49-I49</f>
    </oc>
    <nc r="K49"/>
  </rcc>
  <rcc rId="400" sId="1">
    <oc r="K50">
      <f>D50-I50</f>
    </oc>
    <nc r="K50"/>
  </rcc>
  <rcc rId="401" sId="1">
    <oc r="K51">
      <f>D51-I51</f>
    </oc>
    <nc r="K51"/>
  </rcc>
  <rcc rId="402" sId="1">
    <oc r="K52">
      <f>D52-I52</f>
    </oc>
    <nc r="K52"/>
  </rcc>
  <rcc rId="403" sId="1">
    <oc r="K53">
      <f>D53-I53</f>
    </oc>
    <nc r="K53"/>
  </rcc>
  <rcc rId="404" sId="1">
    <oc r="K54">
      <f>D54-I54</f>
    </oc>
    <nc r="K54"/>
  </rcc>
  <rcc rId="405" sId="1">
    <oc r="K55">
      <f>D55-I55</f>
    </oc>
    <nc r="K55"/>
  </rcc>
  <rcc rId="406" sId="1">
    <oc r="K56">
      <f>D56-I56</f>
    </oc>
    <nc r="K56"/>
  </rcc>
  <rcc rId="407" sId="1">
    <oc r="K57">
      <f>D57-I57</f>
    </oc>
    <nc r="K57"/>
  </rcc>
  <rcc rId="408" sId="1">
    <oc r="K58">
      <f>D58-I58</f>
    </oc>
    <nc r="K58"/>
  </rcc>
  <rcc rId="409" sId="1">
    <oc r="K59">
      <f>D59-I59</f>
    </oc>
    <nc r="K59"/>
  </rcc>
  <rcc rId="410" sId="1">
    <oc r="K60">
      <f>D60-I60</f>
    </oc>
    <nc r="K60"/>
  </rcc>
  <rcc rId="411" sId="1">
    <oc r="K61">
      <f>D61-I61</f>
    </oc>
    <nc r="K61"/>
  </rcc>
  <rcc rId="412" sId="1">
    <oc r="K62">
      <f>D62-I62</f>
    </oc>
    <nc r="K62"/>
  </rcc>
  <rcc rId="413" sId="1">
    <oc r="K63">
      <f>D63-I63</f>
    </oc>
    <nc r="K63"/>
  </rcc>
  <rcc rId="414" sId="1">
    <oc r="K64">
      <f>D64-I64</f>
    </oc>
    <nc r="K64"/>
  </rcc>
  <rcc rId="415" sId="1">
    <oc r="K65">
      <f>D65-I65</f>
    </oc>
    <nc r="K65"/>
  </rcc>
  <rcc rId="416" sId="1">
    <oc r="K66">
      <f>D66-I66</f>
    </oc>
    <nc r="K66"/>
  </rcc>
  <rcc rId="417" sId="1">
    <oc r="K67">
      <f>D67-I67</f>
    </oc>
    <nc r="K67"/>
  </rcc>
  <rcc rId="418" sId="1">
    <oc r="K68">
      <f>D68-I68</f>
    </oc>
    <nc r="K68"/>
  </rcc>
  <rcc rId="419" sId="1">
    <oc r="K69">
      <f>D69-I69</f>
    </oc>
    <nc r="K69"/>
  </rcc>
  <rcc rId="420" sId="1">
    <oc r="K70">
      <f>D70-I70</f>
    </oc>
    <nc r="K70"/>
  </rcc>
  <rcc rId="421" sId="1">
    <oc r="K71">
      <f>D71-I71</f>
    </oc>
    <nc r="K71"/>
  </rcc>
  <rcc rId="422" sId="1">
    <oc r="K72">
      <f>D72-I72</f>
    </oc>
    <nc r="K72"/>
  </rcc>
  <rcc rId="423" sId="1">
    <oc r="K73">
      <f>D73-I73</f>
    </oc>
    <nc r="K73"/>
  </rcc>
  <rcc rId="424" sId="1">
    <oc r="K74">
      <f>D74-I74</f>
    </oc>
    <nc r="K74"/>
  </rcc>
  <rcc rId="425" sId="1">
    <oc r="K75">
      <f>D75-I75</f>
    </oc>
    <nc r="K75"/>
  </rcc>
  <rcc rId="426" sId="1">
    <oc r="K76">
      <f>D76-I76</f>
    </oc>
    <nc r="K76"/>
  </rcc>
  <rcc rId="427" sId="1">
    <oc r="K77">
      <f>D77-I77</f>
    </oc>
    <nc r="K77"/>
  </rcc>
  <rcc rId="428" sId="1">
    <oc r="K78">
      <f>D78-I78</f>
    </oc>
    <nc r="K78"/>
  </rcc>
  <rcc rId="429" sId="1">
    <oc r="K79">
      <f>D79-I79</f>
    </oc>
    <nc r="K79"/>
  </rcc>
  <rcc rId="430" sId="1">
    <oc r="K80">
      <f>D80-I80</f>
    </oc>
    <nc r="K80"/>
  </rcc>
  <rcc rId="431" sId="1">
    <oc r="K81">
      <f>D81-I81</f>
    </oc>
    <nc r="K81"/>
  </rcc>
  <rcc rId="432" sId="1">
    <oc r="K82">
      <f>D82-I82</f>
    </oc>
    <nc r="K82"/>
  </rcc>
  <rcc rId="433" sId="1">
    <oc r="K83">
      <f>D83-I83</f>
    </oc>
    <nc r="K83"/>
  </rcc>
  <rcc rId="434" sId="1">
    <oc r="K84">
      <f>D84-I84</f>
    </oc>
    <nc r="K84"/>
  </rcc>
  <rcc rId="435" sId="1">
    <oc r="K85">
      <f>D85-I85</f>
    </oc>
    <nc r="K85"/>
  </rcc>
  <rcc rId="436" sId="1">
    <oc r="K86">
      <f>D86-I86</f>
    </oc>
    <nc r="K86"/>
  </rcc>
  <rcc rId="437" sId="1">
    <oc r="K87">
      <f>D87-I87</f>
    </oc>
    <nc r="K87"/>
  </rcc>
  <rcc rId="438" sId="1">
    <oc r="K88">
      <f>D88-I88</f>
    </oc>
    <nc r="K88"/>
  </rcc>
  <rcc rId="439" sId="1">
    <oc r="K89">
      <f>D89-I89</f>
    </oc>
    <nc r="K89"/>
  </rcc>
  <rcc rId="440" sId="1">
    <oc r="K90">
      <f>D90-I90</f>
    </oc>
    <nc r="K90"/>
  </rcc>
  <rcc rId="441" sId="1">
    <oc r="K91">
      <f>D91-I91</f>
    </oc>
    <nc r="K91"/>
  </rcc>
  <rcc rId="442" sId="1">
    <oc r="K92">
      <f>D92-I92</f>
    </oc>
    <nc r="K92"/>
  </rcc>
  <rcc rId="443" sId="1">
    <oc r="K93">
      <f>D93-I93</f>
    </oc>
    <nc r="K93"/>
  </rcc>
  <rcc rId="444" sId="1">
    <oc r="K94">
      <f>D94-I94</f>
    </oc>
    <nc r="K94"/>
  </rcc>
  <rcc rId="445" sId="1">
    <oc r="K95">
      <f>D95-I95</f>
    </oc>
    <nc r="K95"/>
  </rcc>
  <rcc rId="446" sId="1">
    <oc r="K96">
      <f>D96-I96</f>
    </oc>
    <nc r="K96"/>
  </rcc>
  <rcc rId="447" sId="1">
    <oc r="K97">
      <f>D97-I97</f>
    </oc>
    <nc r="K97"/>
  </rcc>
  <rcc rId="448" sId="1">
    <oc r="K98">
      <f>D98-I98</f>
    </oc>
    <nc r="K98"/>
  </rcc>
  <rcc rId="449" sId="1">
    <oc r="K111">
      <f>D111-I111</f>
    </oc>
    <nc r="K111"/>
  </rcc>
  <rcc rId="450" sId="1">
    <oc r="K112">
      <f>D112-I112</f>
    </oc>
    <nc r="K112"/>
  </rcc>
  <rcc rId="451" sId="1">
    <oc r="K113">
      <f>D113-I113</f>
    </oc>
    <nc r="K113"/>
  </rcc>
  <rcc rId="452" sId="1">
    <oc r="K114">
      <f>D114-I114</f>
    </oc>
    <nc r="K114"/>
  </rcc>
  <rcc rId="453" sId="1">
    <oc r="K115">
      <f>D115-I115</f>
    </oc>
    <nc r="K115"/>
  </rcc>
  <rcc rId="454" sId="1">
    <oc r="K116">
      <f>D116-I116</f>
    </oc>
    <nc r="K116"/>
  </rcc>
  <rcc rId="455" sId="1">
    <oc r="K117">
      <f>D117-I117</f>
    </oc>
    <nc r="K117"/>
  </rcc>
  <rcc rId="456" sId="1">
    <oc r="K118">
      <f>D118-I118</f>
    </oc>
    <nc r="K118"/>
  </rcc>
  <rcc rId="457" sId="1">
    <oc r="K119">
      <f>D119-I119</f>
    </oc>
    <nc r="K119"/>
  </rcc>
  <rcc rId="458" sId="1">
    <oc r="K120">
      <f>D120-I120</f>
    </oc>
    <nc r="K120"/>
  </rcc>
  <rcc rId="459" sId="1">
    <oc r="K121">
      <f>D121-I121</f>
    </oc>
    <nc r="K121"/>
  </rcc>
  <rcc rId="460" sId="1">
    <oc r="K122">
      <f>D122-I122</f>
    </oc>
    <nc r="K122"/>
  </rcc>
  <rcc rId="461" sId="1">
    <oc r="K123">
      <f>D123-I123</f>
    </oc>
    <nc r="K123"/>
  </rcc>
  <rcc rId="462" sId="1">
    <oc r="K124">
      <f>D124-I124</f>
    </oc>
    <nc r="K124"/>
  </rcc>
  <rcc rId="463" sId="1">
    <oc r="K125">
      <f>D125-I125</f>
    </oc>
    <nc r="K125"/>
  </rcc>
  <rcc rId="464" sId="1">
    <oc r="K126">
      <f>D126-I126</f>
    </oc>
    <nc r="K126"/>
  </rcc>
  <rcc rId="465" sId="1">
    <oc r="K127">
      <f>D127-I127</f>
    </oc>
    <nc r="K127"/>
  </rcc>
  <rcc rId="466" sId="1">
    <oc r="K128">
      <f>D128-I128</f>
    </oc>
    <nc r="K128"/>
  </rcc>
  <rcc rId="467" sId="1">
    <oc r="K129">
      <f>D129-I129</f>
    </oc>
    <nc r="K129"/>
  </rcc>
  <rcc rId="468" sId="1">
    <oc r="K130">
      <f>D130-I130</f>
    </oc>
    <nc r="K130"/>
  </rcc>
  <rcc rId="469" sId="1">
    <oc r="K131">
      <f>D131-I131</f>
    </oc>
    <nc r="K131"/>
  </rcc>
  <rcc rId="470" sId="1">
    <oc r="K132">
      <f>D132-I132</f>
    </oc>
    <nc r="K132"/>
  </rcc>
  <rcc rId="471" sId="1">
    <oc r="K133">
      <f>D133-I133</f>
    </oc>
    <nc r="K133"/>
  </rcc>
  <rcc rId="472" sId="1">
    <oc r="K134">
      <f>D134-I134</f>
    </oc>
    <nc r="K134"/>
  </rcc>
  <rcc rId="473" sId="1">
    <oc r="K135">
      <f>D135-I135</f>
    </oc>
    <nc r="K135"/>
  </rcc>
  <rcc rId="474" sId="1">
    <oc r="K136">
      <f>D136-I136</f>
    </oc>
    <nc r="K136"/>
  </rcc>
  <rcc rId="475" sId="1">
    <oc r="K137">
      <f>D137-I137</f>
    </oc>
    <nc r="K137"/>
  </rcc>
  <rcc rId="476" sId="1">
    <oc r="K138">
      <f>D138-I138</f>
    </oc>
    <nc r="K138"/>
  </rcc>
  <rcc rId="477" sId="1">
    <oc r="K139">
      <f>D139-I139</f>
    </oc>
    <nc r="K139"/>
  </rcc>
  <rcc rId="478" sId="1">
    <oc r="K140">
      <f>D140-I140</f>
    </oc>
    <nc r="K140"/>
  </rcc>
  <rcc rId="479" sId="1">
    <oc r="K141">
      <f>D141-I141</f>
    </oc>
    <nc r="K141"/>
  </rcc>
  <rcc rId="480" sId="1">
    <oc r="K142">
      <f>D142-I142</f>
    </oc>
    <nc r="K142"/>
  </rcc>
  <rcc rId="481" sId="1">
    <oc r="K143">
      <f>D143-I143</f>
    </oc>
    <nc r="K143"/>
  </rcc>
  <rcc rId="482" sId="1">
    <oc r="K144">
      <f>D144-I144</f>
    </oc>
    <nc r="K144"/>
  </rcc>
  <rcc rId="483" sId="1">
    <oc r="K145">
      <f>D145-I145</f>
    </oc>
    <nc r="K145"/>
  </rcc>
  <rcc rId="484" sId="1">
    <oc r="K146">
      <f>D146-I146</f>
    </oc>
    <nc r="K146"/>
  </rcc>
  <rcc rId="485" sId="1">
    <oc r="K147">
      <f>D147-I147</f>
    </oc>
    <nc r="K147"/>
  </rcc>
  <rcc rId="486" sId="1">
    <oc r="K148">
      <f>D148-I148</f>
    </oc>
    <nc r="K148"/>
  </rcc>
  <rcc rId="487" sId="1">
    <oc r="K149">
      <f>D149-I149</f>
    </oc>
    <nc r="K149"/>
  </rcc>
  <rcc rId="488" sId="1">
    <oc r="K150">
      <f>D150-I150</f>
    </oc>
    <nc r="K150"/>
  </rcc>
  <rcc rId="489" sId="1">
    <oc r="K151">
      <f>D151-I151</f>
    </oc>
    <nc r="K151"/>
  </rcc>
  <rcc rId="490" sId="1">
    <oc r="K152">
      <f>D152-I152</f>
    </oc>
    <nc r="K152"/>
  </rcc>
  <rcc rId="491" sId="1">
    <oc r="K153">
      <f>D153-I153</f>
    </oc>
    <nc r="K153"/>
  </rcc>
  <rcc rId="492" sId="1">
    <oc r="K154">
      <f>D154-I154</f>
    </oc>
    <nc r="K154"/>
  </rcc>
  <rcc rId="493" sId="1">
    <oc r="K155">
      <f>D155-I155</f>
    </oc>
    <nc r="K155"/>
  </rcc>
  <rcc rId="494" sId="1">
    <oc r="K156">
      <f>D156-I156</f>
    </oc>
    <nc r="K156"/>
  </rcc>
  <rcc rId="495" sId="1">
    <oc r="K157">
      <f>D157-I157</f>
    </oc>
    <nc r="K157"/>
  </rcc>
  <rcc rId="496" sId="1">
    <oc r="K158">
      <f>D158-I158</f>
    </oc>
    <nc r="K158"/>
  </rcc>
  <rcc rId="497" sId="1">
    <oc r="K159">
      <f>D159-I159</f>
    </oc>
    <nc r="K159"/>
  </rcc>
  <rcc rId="498" sId="1">
    <oc r="K161">
      <f>D161-I161</f>
    </oc>
    <nc r="K161"/>
  </rcc>
  <rcc rId="499" sId="1">
    <oc r="K162">
      <f>D162-I162</f>
    </oc>
    <nc r="K162"/>
  </rcc>
  <rcc rId="500" sId="1">
    <oc r="K163">
      <f>D163-I163</f>
    </oc>
    <nc r="K163"/>
  </rcc>
  <rcc rId="501" sId="1">
    <oc r="K164">
      <f>D164-I164</f>
    </oc>
    <nc r="K164"/>
  </rcc>
  <rcc rId="502" sId="1">
    <oc r="K165">
      <f>D165-I165</f>
    </oc>
    <nc r="K165"/>
  </rcc>
  <rcc rId="503" sId="1">
    <oc r="K166">
      <f>D166-I166</f>
    </oc>
    <nc r="K166"/>
  </rcc>
  <rcc rId="504" sId="1">
    <oc r="K167">
      <f>D167-I167</f>
    </oc>
    <nc r="K167"/>
  </rcc>
  <rcc rId="505" sId="1">
    <oc r="K168">
      <f>D168-I168</f>
    </oc>
    <nc r="K168"/>
  </rcc>
  <rcc rId="506" sId="1">
    <oc r="K169">
      <f>D169-I169</f>
    </oc>
    <nc r="K169"/>
  </rcc>
  <rcc rId="507" sId="1">
    <oc r="K170">
      <f>D170-I170</f>
    </oc>
    <nc r="K170"/>
  </rcc>
  <rcc rId="508" sId="1">
    <oc r="K171">
      <f>D171-I171</f>
    </oc>
    <nc r="K171"/>
  </rcc>
  <rcc rId="509" sId="1">
    <oc r="K172">
      <f>D172-I172</f>
    </oc>
    <nc r="K172"/>
  </rcc>
  <rcc rId="510" sId="1">
    <oc r="K173">
      <f>D173-I173</f>
    </oc>
    <nc r="K173"/>
  </rcc>
  <rcc rId="511" sId="1">
    <oc r="K174">
      <f>D174-I174</f>
    </oc>
    <nc r="K174"/>
  </rcc>
  <rcc rId="512" sId="1">
    <oc r="K175">
      <f>D175-I175</f>
    </oc>
    <nc r="K175"/>
  </rcc>
  <rcc rId="513" sId="1">
    <oc r="K176">
      <f>D176-I176</f>
    </oc>
    <nc r="K176"/>
  </rcc>
  <rcc rId="514" sId="1">
    <oc r="K177">
      <f>D177-I177</f>
    </oc>
    <nc r="K177"/>
  </rcc>
  <rcc rId="515" sId="1">
    <oc r="K178">
      <f>D178-I178</f>
    </oc>
    <nc r="K178"/>
  </rcc>
  <rcc rId="516" sId="1">
    <oc r="K179">
      <f>D179-I179</f>
    </oc>
    <nc r="K179"/>
  </rcc>
  <rcc rId="517" sId="1">
    <oc r="K180">
      <f>D180-I180</f>
    </oc>
    <nc r="K180"/>
  </rcc>
  <rcc rId="518" sId="1">
    <oc r="K181">
      <f>D181-I181</f>
    </oc>
    <nc r="K181"/>
  </rcc>
  <rcc rId="519" sId="1">
    <oc r="K182">
      <f>D182-I182</f>
    </oc>
    <nc r="K182"/>
  </rcc>
  <rcc rId="520" sId="1">
    <oc r="K183">
      <f>D183-I183</f>
    </oc>
    <nc r="K183"/>
  </rcc>
  <rcc rId="521" sId="1">
    <oc r="K184">
      <f>D184-I184</f>
    </oc>
    <nc r="K184"/>
  </rcc>
  <rcc rId="522" sId="1">
    <oc r="K185">
      <f>D185-I185</f>
    </oc>
    <nc r="K185"/>
  </rcc>
  <rcc rId="523" sId="1">
    <oc r="K186">
      <f>D186-I186</f>
    </oc>
    <nc r="K186"/>
  </rcc>
  <rcc rId="524" sId="1">
    <oc r="K187">
      <f>D187-I187</f>
    </oc>
    <nc r="K187"/>
  </rcc>
  <rcc rId="525" sId="1">
    <oc r="K188">
      <f>D188-I188</f>
    </oc>
    <nc r="K188"/>
  </rcc>
  <rcc rId="526" sId="1">
    <oc r="K189">
      <f>D189-I189</f>
    </oc>
    <nc r="K189"/>
  </rcc>
  <rcc rId="527" sId="1">
    <oc r="K190">
      <f>D190-I190</f>
    </oc>
    <nc r="K190"/>
  </rcc>
  <rcc rId="528" sId="1">
    <oc r="K191">
      <f>D191-I191</f>
    </oc>
    <nc r="K191"/>
  </rcc>
  <rcc rId="529" sId="1">
    <oc r="K192">
      <f>D192-I192</f>
    </oc>
    <nc r="K192"/>
  </rcc>
  <rcc rId="530" sId="1">
    <oc r="K193">
      <f>D193-I193</f>
    </oc>
    <nc r="K193"/>
  </rcc>
  <rcc rId="531" sId="1">
    <oc r="K194">
      <f>D194-I194</f>
    </oc>
    <nc r="K194"/>
  </rcc>
  <rcc rId="532" sId="1">
    <oc r="K195">
      <f>D195-I195</f>
    </oc>
    <nc r="K195"/>
  </rcc>
  <rcc rId="533" sId="1">
    <oc r="K196">
      <f>D196-I196</f>
    </oc>
    <nc r="K196"/>
  </rcc>
  <rcc rId="534" sId="1">
    <oc r="K197">
      <f>D197-I197</f>
    </oc>
    <nc r="K197"/>
  </rcc>
  <rcc rId="535" sId="1">
    <oc r="K198">
      <f>D198-I198</f>
    </oc>
    <nc r="K198"/>
  </rcc>
  <rcc rId="536" sId="1">
    <oc r="K199">
      <f>D199-I199</f>
    </oc>
    <nc r="K199"/>
  </rcc>
  <rcc rId="537" sId="1">
    <oc r="K200">
      <f>D200-I200</f>
    </oc>
    <nc r="K200"/>
  </rcc>
  <rcc rId="538" sId="1">
    <oc r="K201">
      <f>D201-I201</f>
    </oc>
    <nc r="K201"/>
  </rcc>
  <rcc rId="539" sId="1">
    <oc r="K202">
      <f>D202-I202</f>
    </oc>
    <nc r="K202"/>
  </rcc>
  <rcc rId="540" sId="1">
    <oc r="K203">
      <f>D203-I203</f>
    </oc>
    <nc r="K203"/>
  </rcc>
  <rcc rId="541" sId="1">
    <oc r="K204">
      <f>D204-I204</f>
    </oc>
    <nc r="K204"/>
  </rcc>
  <rcc rId="542" sId="1">
    <oc r="K205">
      <f>D205-I205</f>
    </oc>
    <nc r="K205"/>
  </rcc>
  <rcc rId="543" sId="1">
    <oc r="K206">
      <f>D206-I206</f>
    </oc>
    <nc r="K206"/>
  </rcc>
  <rcc rId="544" sId="1">
    <oc r="K207">
      <f>D207-I207</f>
    </oc>
    <nc r="K207"/>
  </rcc>
  <rcc rId="545" sId="1">
    <oc r="K208">
      <f>D208-I208</f>
    </oc>
    <nc r="K208"/>
  </rcc>
  <rcc rId="546" sId="1">
    <oc r="K209">
      <f>D209-I209</f>
    </oc>
    <nc r="K209"/>
  </rcc>
  <rcc rId="547" sId="1">
    <oc r="K210">
      <f>D210-I210</f>
    </oc>
    <nc r="K210"/>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55:B60" start="0" length="2147483647">
    <dxf>
      <font>
        <color auto="1"/>
      </font>
    </dxf>
  </rfmt>
  <rfmt sheetId="1" sqref="A55" start="0" length="2147483647">
    <dxf>
      <font>
        <color auto="1"/>
      </font>
    </dxf>
  </rfmt>
  <rfmt sheetId="1" sqref="C55:C57" start="0" length="2147483647">
    <dxf>
      <font>
        <color auto="1"/>
      </font>
    </dxf>
  </rfmt>
  <rfmt sheetId="1" sqref="D55:D57" start="0" length="2147483647">
    <dxf>
      <font>
        <color auto="1"/>
      </font>
    </dxf>
  </rfmt>
  <rcc rId="57" sId="1" numFmtId="4">
    <oc r="G57">
      <v>2034.9</v>
    </oc>
    <nc r="G57">
      <v>5630.91</v>
    </nc>
  </rcc>
  <rcc rId="58" sId="1" numFmtId="4">
    <oc r="E57">
      <v>5583.77</v>
    </oc>
    <nc r="E57">
      <v>5652.87</v>
    </nc>
  </rcc>
  <rfmt sheetId="1" sqref="E55:H57" start="0" length="2147483647">
    <dxf>
      <font>
        <color auto="1"/>
      </font>
    </dxf>
  </rfmt>
  <rcv guid="{CCF533A2-322B-40E2-88B2-065E6D1D35B4}" action="delete"/>
  <rdn rId="0" localSheetId="1" customView="1" name="Z_CCF533A2_322B_40E2_88B2_065E6D1D35B4_.wvu.PrintArea" hidden="1" oldHidden="1">
    <formula>'на 01.11.2019'!$A$1:$J$210</formula>
    <oldFormula>'на 01.11.2019'!$A$1:$J$210</oldFormula>
  </rdn>
  <rdn rId="0" localSheetId="1" customView="1" name="Z_CCF533A2_322B_40E2_88B2_065E6D1D35B4_.wvu.PrintTitles" hidden="1" oldHidden="1">
    <formula>'на 01.11.2019'!$5:$8</formula>
    <oldFormula>'на 01.11.2019'!$5:$8</oldFormula>
  </rdn>
  <rdn rId="0" localSheetId="1" customView="1" name="Z_CCF533A2_322B_40E2_88B2_065E6D1D35B4_.wvu.FilterData" hidden="1" oldHidden="1">
    <formula>'на 01.11.2019'!$A$7:$J$411</formula>
    <oldFormula>'на 01.11.2019'!$A$7:$J$411</oldFormula>
  </rdn>
  <rcv guid="{CCF533A2-322B-40E2-88B2-065E6D1D35B4}"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 sId="1" numFmtId="4">
    <oc r="D32">
      <f>394113.5-3940.38</f>
    </oc>
    <nc r="D32">
      <v>358388.84</v>
    </nc>
  </rcc>
  <rcc rId="63" sId="1" numFmtId="4">
    <oc r="E32">
      <v>318183.52</v>
    </oc>
    <nc r="E32">
      <v>329853.21999999997</v>
    </nc>
  </rcc>
  <rcc rId="64" sId="1" numFmtId="4">
    <oc r="G32">
      <v>179260.13</v>
    </oc>
    <nc r="G32">
      <v>195682.73</v>
    </nc>
  </rcc>
  <rfmt sheetId="1" sqref="A29:H35" start="0" length="2147483647">
    <dxf>
      <font>
        <color auto="1"/>
      </font>
    </dxf>
  </rfmt>
  <rcv guid="{6E4A7295-8CE0-4D28-ABEF-D38EBAE7C204}" action="delete"/>
  <rdn rId="0" localSheetId="1" customView="1" name="Z_6E4A7295_8CE0_4D28_ABEF_D38EBAE7C204_.wvu.PrintArea" hidden="1" oldHidden="1">
    <formula>'на 01.11.2019'!$A$1:$J$211</formula>
    <oldFormula>'на 01.11.2019'!$A$1:$J$211</oldFormula>
  </rdn>
  <rdn rId="0" localSheetId="1" customView="1" name="Z_6E4A7295_8CE0_4D28_ABEF_D38EBAE7C204_.wvu.PrintTitles" hidden="1" oldHidden="1">
    <formula>'на 01.11.2019'!$5:$8</formula>
    <oldFormula>'на 01.11.2019'!$5:$8</oldFormula>
  </rdn>
  <rdn rId="0" localSheetId="1" customView="1" name="Z_6E4A7295_8CE0_4D28_ABEF_D38EBAE7C204_.wvu.FilterData" hidden="1" oldHidden="1">
    <formula>'на 01.11.2019'!$A$7:$J$411</formula>
    <oldFormula>'на 01.11.2019'!$A$7:$J$411</oldFormula>
  </rdn>
  <rcv guid="{6E4A7295-8CE0-4D28-ABEF-D38EBAE7C204}"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61" start="0" length="2147483647">
    <dxf>
      <font>
        <color auto="1"/>
      </font>
    </dxf>
  </rfmt>
  <rfmt sheetId="1" sqref="C162" start="0" length="2147483647">
    <dxf>
      <font>
        <color auto="1"/>
      </font>
    </dxf>
  </rfmt>
  <rcc rId="68" sId="1" numFmtId="4">
    <oc r="C163">
      <v>67280.210000000006</v>
    </oc>
    <nc r="C163">
      <v>72740.62</v>
    </nc>
  </rcc>
  <rfmt sheetId="1" sqref="C163" start="0" length="2147483647">
    <dxf>
      <font>
        <color auto="1"/>
      </font>
    </dxf>
  </rfmt>
  <rcc rId="69" sId="1" numFmtId="4">
    <oc r="D163">
      <v>62048.49</v>
    </oc>
    <nc r="D163">
      <v>67003.69</v>
    </nc>
  </rcc>
  <rfmt sheetId="1" sqref="D163" start="0" length="2147483647">
    <dxf>
      <font>
        <color auto="1"/>
      </font>
    </dxf>
  </rfmt>
  <rcc rId="70" sId="1" numFmtId="4">
    <oc r="D162">
      <v>140744.64000000001</v>
    </oc>
    <nc r="D162">
      <v>124202.14</v>
    </nc>
  </rcc>
  <rfmt sheetId="1" sqref="D162" start="0" length="2147483647">
    <dxf>
      <font>
        <color auto="1"/>
      </font>
    </dxf>
  </rfmt>
  <rcc rId="71" sId="1" numFmtId="4">
    <oc r="D161">
      <f>56415.69+4646.51</f>
    </oc>
    <nc r="D161">
      <v>61193.97</v>
    </nc>
  </rcc>
  <rfmt sheetId="1" sqref="D161" start="0" length="2147483647">
    <dxf>
      <font>
        <color auto="1"/>
      </font>
    </dxf>
  </rfmt>
  <rcc rId="72" sId="1" numFmtId="4">
    <oc r="G161">
      <v>8141.1</v>
    </oc>
    <nc r="G161">
      <v>15976.96</v>
    </nc>
  </rcc>
  <rfmt sheetId="1" sqref="G161:H161" start="0" length="2147483647">
    <dxf>
      <font>
        <color auto="1"/>
      </font>
    </dxf>
  </rfmt>
  <rcc rId="73" sId="1" numFmtId="4">
    <oc r="G162">
      <v>19183.849999999999</v>
    </oc>
    <nc r="G162">
      <v>31726.76</v>
    </nc>
  </rcc>
  <rfmt sheetId="1" sqref="G162:H162" start="0" length="2147483647">
    <dxf>
      <font>
        <color auto="1"/>
      </font>
    </dxf>
  </rfmt>
  <rcc rId="74" sId="1" numFmtId="4">
    <oc r="G163">
      <v>18722.900000000001</v>
    </oc>
    <nc r="G163">
      <v>29217.72</v>
    </nc>
  </rcc>
  <rfmt sheetId="1" sqref="G163:H163" start="0" length="2147483647">
    <dxf>
      <font>
        <color auto="1"/>
      </font>
    </dxf>
  </rfmt>
  <rfmt sheetId="1" sqref="E163:F163" start="0" length="2147483647">
    <dxf>
      <font>
        <color auto="1"/>
      </font>
    </dxf>
  </rfmt>
  <rcc rId="75" sId="1" numFmtId="4">
    <oc r="E162">
      <v>19452.919999999998</v>
    </oc>
    <nc r="E162">
      <v>32038.98</v>
    </nc>
  </rcc>
  <rfmt sheetId="1" sqref="E162:F162" start="0" length="2147483647">
    <dxf>
      <font>
        <color auto="1"/>
      </font>
    </dxf>
  </rfmt>
  <rfmt sheetId="1" sqref="E161:G161" start="0" length="2147483647">
    <dxf>
      <font>
        <color auto="1"/>
      </font>
    </dxf>
  </rfmt>
  <rcv guid="{CCF533A2-322B-40E2-88B2-065E6D1D35B4}" action="delete"/>
  <rdn rId="0" localSheetId="1" customView="1" name="Z_CCF533A2_322B_40E2_88B2_065E6D1D35B4_.wvu.PrintArea" hidden="1" oldHidden="1">
    <formula>'на 01.11.2019'!$A$1:$J$210</formula>
    <oldFormula>'на 01.11.2019'!$A$1:$J$210</oldFormula>
  </rdn>
  <rdn rId="0" localSheetId="1" customView="1" name="Z_CCF533A2_322B_40E2_88B2_065E6D1D35B4_.wvu.PrintTitles" hidden="1" oldHidden="1">
    <formula>'на 01.11.2019'!$5:$8</formula>
    <oldFormula>'на 01.11.2019'!$5:$8</oldFormula>
  </rdn>
  <rdn rId="0" localSheetId="1" customView="1" name="Z_CCF533A2_322B_40E2_88B2_065E6D1D35B4_.wvu.FilterData" hidden="1" oldHidden="1">
    <formula>'на 01.11.2019'!$A$7:$J$411</formula>
    <oldFormula>'на 01.11.2019'!$A$7:$J$411</oldFormula>
  </rdn>
  <rcv guid="{CCF533A2-322B-40E2-88B2-065E6D1D35B4}"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7:B172" start="0" length="2147483647">
    <dxf>
      <font>
        <color auto="1"/>
      </font>
    </dxf>
  </rfmt>
  <rcc rId="79" sId="1" numFmtId="4">
    <oc r="G169">
      <v>160</v>
    </oc>
    <nc r="G169">
      <v>271.7</v>
    </nc>
  </rcc>
  <rcc rId="80" sId="1" numFmtId="4">
    <oc r="E169">
      <v>188.49</v>
    </oc>
    <nc r="E169">
      <v>271.7</v>
    </nc>
  </rcc>
  <rfmt sheetId="1" sqref="C167:H169" start="0" length="2147483647">
    <dxf>
      <font>
        <color auto="1"/>
      </font>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80:B185" start="0" length="2147483647">
    <dxf>
      <font>
        <color auto="1"/>
      </font>
    </dxf>
  </rfmt>
  <rfmt sheetId="1" sqref="C180:C183" start="0" length="2147483647">
    <dxf>
      <font>
        <color auto="1"/>
      </font>
    </dxf>
  </rfmt>
  <rfmt sheetId="1" sqref="D180:D181" start="0" length="2147483647">
    <dxf>
      <font>
        <color auto="1"/>
      </font>
    </dxf>
  </rfmt>
  <rcc rId="81" sId="1" numFmtId="4">
    <oc r="D182">
      <f>492079.5-11417.5</f>
    </oc>
    <nc r="D182">
      <v>473794.5</v>
    </nc>
  </rcc>
  <rfmt sheetId="1" sqref="D181:D183" start="0" length="2147483647">
    <dxf>
      <font>
        <color auto="1"/>
      </font>
    </dxf>
  </rfmt>
  <rcc rId="82" sId="1" numFmtId="4">
    <oc r="G181">
      <v>457584.61</v>
    </oc>
    <nc r="G181">
      <v>562804.66</v>
    </nc>
  </rcc>
  <rcc rId="83" sId="1" numFmtId="4">
    <oc r="G182">
      <v>132328.26999999999</v>
    </oc>
    <nc r="G182">
      <v>137935</v>
    </nc>
  </rcc>
  <rfmt sheetId="1" sqref="G182" start="0" length="2147483647">
    <dxf>
      <font>
        <color auto="1"/>
      </font>
    </dxf>
  </rfmt>
  <rfmt sheetId="1" sqref="G181:H182" start="0" length="2147483647">
    <dxf>
      <font>
        <color auto="1"/>
      </font>
    </dxf>
  </rfmt>
  <rcc rId="84" sId="1" numFmtId="4">
    <oc r="E181">
      <v>457584.61</v>
    </oc>
    <nc r="E181">
      <v>562804.66</v>
    </nc>
  </rcc>
  <rfmt sheetId="1" sqref="E181:F181" start="0" length="2147483647">
    <dxf>
      <font>
        <color auto="1"/>
      </font>
    </dxf>
  </rfmt>
  <rfmt sheetId="1" sqref="E180:H180" start="0" length="2147483647">
    <dxf>
      <font>
        <color auto="1"/>
      </font>
    </dxf>
  </rfmt>
  <rcc rId="85" sId="1" numFmtId="4">
    <oc r="E182">
      <v>132328.26999999999</v>
    </oc>
    <nc r="E182">
      <v>137935</v>
    </nc>
  </rcc>
  <rfmt sheetId="1" sqref="E182:F182" start="0" length="2147483647">
    <dxf>
      <font>
        <color auto="1"/>
      </font>
    </dxf>
  </rfmt>
  <rcc rId="86" sId="1" numFmtId="4">
    <oc r="G183">
      <v>37008.089999999997</v>
    </oc>
    <nc r="G183">
      <v>28141.5</v>
    </nc>
  </rcc>
  <rfmt sheetId="1" sqref="E183:H183" start="0" length="2147483647">
    <dxf>
      <font>
        <color auto="1"/>
      </font>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 sId="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color rgb="FFFF0000"/>
            <rFont val="Times New Roman"/>
            <family val="2"/>
            <charset val="204"/>
          </rPr>
          <t>ДО</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31.10.2019 между КУ ХМАО-Югры «Сургутский центр занятости населения» и образовательными учреждениями заключены договоры на общую сумму 715,10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Работы оплачены за счет средств местного бюджета, замещение окружными средствами планируется в ноябре 2019.
</t>
        </r>
        <r>
          <rPr>
            <u/>
            <sz val="16"/>
            <color rgb="FFFF0000"/>
            <rFont val="Times New Roman"/>
            <family val="2"/>
            <charset val="204"/>
          </rPr>
          <t/>
        </r>
      </is>
    </oc>
    <n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color rgb="FFFF0000"/>
            <rFont val="Times New Roman"/>
            <family val="2"/>
            <charset val="204"/>
          </rPr>
          <t>ДО</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31.10.2019 между КУ ХМАО-Югры «Сургутский центр занятости населения» и образовательными учреждениями заключены договоры на общую сумму 715,10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6:XFD36" start="0" length="2147483647">
    <dxf>
      <font>
        <color auto="1"/>
      </font>
    </dxf>
  </rfmt>
  <rfmt sheetId="1" sqref="A61:XFD61" start="0" length="2147483647">
    <dxf>
      <font>
        <color auto="1"/>
      </font>
    </dxf>
  </rfmt>
  <rfmt sheetId="1" sqref="I138" start="0" length="2147483647">
    <dxf>
      <font>
        <color auto="1"/>
      </font>
    </dxf>
  </rfmt>
  <rfmt sheetId="1" sqref="I137" start="0" length="2147483647">
    <dxf>
      <font>
        <color auto="1"/>
      </font>
    </dxf>
  </rfmt>
  <rfmt sheetId="1" sqref="I136" start="0" length="2147483647">
    <dxf>
      <font>
        <color auto="1"/>
      </font>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35" start="0" length="2147483647">
    <dxf>
      <font>
        <color auto="1"/>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B20" start="0" length="2147483647">
    <dxf>
      <font>
        <color auto="1"/>
      </font>
    </dxf>
  </rfmt>
  <rcc rId="4" sId="1" numFmtId="4">
    <oc r="D17">
      <v>3197.6</v>
    </oc>
    <nc r="D17">
      <v>1568.6</v>
    </nc>
  </rcc>
  <rcc rId="5" sId="1" numFmtId="4">
    <oc r="G17">
      <v>1528.92</v>
    </oc>
    <nc r="G17">
      <v>1568.56</v>
    </nc>
  </rcc>
  <rfmt sheetId="1" sqref="C15:D17" start="0" length="2147483647">
    <dxf>
      <font>
        <color auto="1"/>
      </font>
    </dxf>
  </rfmt>
  <rfmt sheetId="1" sqref="G15:H17" start="0" length="2147483647">
    <dxf>
      <font>
        <color auto="1"/>
      </font>
    </dxf>
  </rfmt>
  <rcc rId="6" sId="1">
    <oc r="J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416,27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
Площадь подлежащая контролю эффективности:
- акарицидные обработки – 41,63 га;
- ларвицидные обработки – 32,62 га;
- дератизация – 23,23 га.
Исполнение 100% 
1 629,03 тыс.руб. - экономия, сложившаяся в результате уточнения цены договоров по итогам проведения процедур конкурентных закупок.
</t>
        </r>
        <r>
          <rPr>
            <u/>
            <sz val="16"/>
            <color rgb="FFFF0000"/>
            <rFont val="Times New Roman"/>
            <family val="2"/>
            <charset val="204"/>
          </rPr>
          <t>АГ:</t>
        </r>
        <r>
          <rPr>
            <sz val="16"/>
            <color rgb="FFFF0000"/>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416,27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
Площадь подлежащая контролю эффективности:
- акарицидные обработки – 41,63 га;
- ларвицидные обработки – 32,62 га;
- дератизация – 23,23 га.
Исполнение 100% 
1 626,01 тыс.руб. - экономия, сложившаяся в результате уточнения цены договоров по итогам проведения процедур конкурентных закупок.
</t>
        </r>
        <r>
          <rPr>
            <u/>
            <sz val="16"/>
            <color rgb="FFFF0000"/>
            <rFont val="Times New Roman"/>
            <family val="2"/>
            <charset val="204"/>
          </rPr>
          <t>АГ:</t>
        </r>
        <r>
          <rPr>
            <sz val="16"/>
            <color rgb="FFFF0000"/>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rcc>
  <rcc rId="7" sId="1">
    <oc r="I17">
      <f>D17-1629.03</f>
    </oc>
    <nc r="I17">
      <f>D17-0.03</f>
    </nc>
  </rcc>
  <rcc rId="8" sId="1" numFmtId="4">
    <oc r="E17">
      <v>1531.94</v>
    </oc>
    <nc r="E17">
      <v>1568.56</v>
    </nc>
  </rcc>
  <rfmt sheetId="1" sqref="E15:I17" start="0" length="2147483647">
    <dxf>
      <font>
        <color auto="1"/>
      </font>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48" start="0" length="2147483647">
    <dxf>
      <font>
        <color auto="1"/>
      </font>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 sId="1">
    <oc r="J135" t="inlineStr">
      <is>
        <t xml:space="preserve">   На 01.11.2019 участниками мероприятия числится 50 молодых семей.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01.11.2019 4 молодым семьям выдано свидетельство о праве на получение социальной выплаты, из них:
- 2 молодым семьям перечислены социальные выплаты;
- 1 молодой семье социальная выплата в стадии перечисления;                                                                            
- 1 молодая семья, получившая свидетельство, в стадии подбора вариантов приобретения жилья.
</t>
      </is>
    </oc>
    <nc r="J135" t="inlineStr">
      <is>
        <t xml:space="preserve">   На 01.12.2019 участниками мероприятия числится 50 молодых семей.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01.12.2019 4 молодым семьям выдано свидетельство о праве на получение социальной выплаты, из них:
- 3 молодым семьям перечислены социальные выплаты;
- 1 молодая семья, получившая свидетельство, отказалась от  социальной выплаты. В настоящее время проводятся мероприятия по внесению изменений в список претендентов на получение социальных выплат в части замены на следующую по списку семью.</t>
      </is>
    </nc>
  </rcc>
  <rfmt sheetId="1" sqref="J135:J140" start="0" length="2147483647">
    <dxf>
      <font>
        <color auto="1"/>
      </font>
    </dxf>
  </rfmt>
  <rcv guid="{6E4A7295-8CE0-4D28-ABEF-D38EBAE7C204}" action="delete"/>
  <rdn rId="0" localSheetId="1" customView="1" name="Z_6E4A7295_8CE0_4D28_ABEF_D38EBAE7C204_.wvu.PrintArea" hidden="1" oldHidden="1">
    <formula>'на 01.11.2019'!$A$1:$J$211</formula>
    <oldFormula>'на 01.11.2019'!$A$1:$J$211</oldFormula>
  </rdn>
  <rdn rId="0" localSheetId="1" customView="1" name="Z_6E4A7295_8CE0_4D28_ABEF_D38EBAE7C204_.wvu.PrintTitles" hidden="1" oldHidden="1">
    <formula>'на 01.11.2019'!$5:$8</formula>
    <oldFormula>'на 01.11.2019'!$5:$8</oldFormula>
  </rdn>
  <rdn rId="0" localSheetId="1" customView="1" name="Z_6E4A7295_8CE0_4D28_ABEF_D38EBAE7C204_.wvu.FilterData" hidden="1" oldHidden="1">
    <formula>'на 01.11.2019'!$A$7:$J$411</formula>
    <oldFormula>'на 01.11.2019'!$A$7:$J$411</oldFormula>
  </rdn>
  <rcv guid="{6E4A7295-8CE0-4D28-ABEF-D38EBAE7C204}"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 sId="1">
    <oc r="I32">
      <f>14118.85+235924.6+1526.56+119291.04</f>
    </oc>
    <nc r="I32">
      <f>14118.85+235924.6+1504.7+119291.04</f>
    </nc>
  </rcc>
  <rcc rId="93"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01.11.2019   выполнены и оплачены работы по ремонту квартир по ул. Университетская, 31, кв. 435, ул. Ф. Показаньева, 10/1, кв. 56, ул.  Чехова, 7, кв. 170.
Выполнен ремонт жилого помещения по адресу пр. Набережный, 72,кв.44, оплата будет осуществлена в следующем месяце.
Заключен муниципальный контракт на выполнение работ по ремонту жилых помещений детям-сиротам по адресу  ул. Московская, 34, кв. 32. Срок выполнения работ до 30.11.2019.
Заявлен на муниципальный заказ ремонт квартиры по ул. А.Усольцева, 26, кв. 274 на сумму 251,9 тыс.руб. 
- 720,04 тыс.руб. - экономия, сложившаяся в связи с длительной процедурой составления проектной документации.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01.11.2019 приобретено 198 путевок.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- 3,88 тыс.руб. - экономия, сложившаяся по итогам проведения торгов;</t>
        </r>
        <r>
          <rPr>
            <sz val="16"/>
            <color rgb="FFFF0000"/>
            <rFont val="Times New Roman"/>
            <family val="2"/>
            <charset val="204"/>
          </rPr>
          <t xml:space="preserve">
- 506,17 тыс.руб. - экономия, сложившаяся в связи с непроведением ремонта квартиры по ул. Мечникова, 4, кв. 30;
- 20,61 тыс.руб. - экономия, сложившаясяв связи с отсутствием необходимости в проверке локальных-счетных расчетов.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01.11.2019 приобретено 198 путевок.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oc r="J147" t="inlineStr">
      <is>
        <r>
          <rPr>
            <u/>
            <sz val="16"/>
            <rFont val="Times New Roman"/>
            <family val="1"/>
            <charset val="204"/>
          </rPr>
          <t>ДАиГ:</t>
        </r>
        <r>
          <rPr>
            <sz val="16"/>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01.11.2019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01.11.2019: 
- 11 гражданам перечислена субсидия;                                                                                                                                                                                                                 
- 4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- 8 граждан отказались от получения субсидий на основании личного заявления; 
- 1 гражданину субсидия в стадии перечисления;                                                                                   
-  2 горожанам субсидия будет перечислена после окончания процедуры государственной регистрации приобретенных жилых помещений (документы в регистрационной палате);      
       </t>
        </r>
      </is>
    </oc>
    <nc r="J147" t="inlineStr">
      <is>
        <r>
          <rPr>
            <u/>
            <sz val="16"/>
            <rFont val="Times New Roman"/>
            <family val="1"/>
            <charset val="204"/>
          </rPr>
          <t>ДАиГ:</t>
        </r>
        <r>
          <rPr>
            <sz val="16"/>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01.12.2019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уточненного плана в 2019 году за счет средств федерального бюджета планируется предоставить субсидии 14 льготополучателям.
     По состоянию на 01.12.2019: 
- 12 гражданам перечислена субсидия;       
- 2 гражданам субсидия в стадии перечисления;                                                                                                                                                                                                             
- 4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- 8 граждан отказались от получения субсидий на основании личного заявления.
       </t>
        </r>
      </is>
    </nc>
  </rcc>
  <rfmt sheetId="1" sqref="J147:J152" start="0" length="2147483647">
    <dxf>
      <font>
        <color auto="1"/>
      </font>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oc r="I163">
      <f>D163-595.87-3968.66</f>
    </oc>
    <nc r="I163"/>
  </rcc>
  <rcc rId="96" sId="1">
    <oc r="I162">
      <f>D162-15872.76</f>
    </oc>
    <nc r="I162"/>
  </rcc>
  <rcc rId="97" sId="1">
    <oc r="I161">
      <f>D161</f>
    </oc>
    <nc r="I161"/>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- 3,88 тыс.руб. - экономия, сложившаяся по итогам проведения торгов;</t>
        </r>
        <r>
          <rPr>
            <sz val="16"/>
            <color rgb="FFFF0000"/>
            <rFont val="Times New Roman"/>
            <family val="2"/>
            <charset val="204"/>
          </rPr>
          <t xml:space="preserve">
- 506,17 тыс.руб. - экономия, сложившаяся в связи с непроведением ремонта квартиры по ул. Мечникова, 4, кв. 30;
- 20,61 тыс.руб. - экономия, сложившаясяв связи с отсутствием необходимости в проверке локальных-счетных расчетов.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01.11.2019 приобретено 198 путевок.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01.11.2019 приобретено 198 путевок.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 sId="1" numFmtId="4">
    <oc r="E175">
      <v>218892.19</v>
    </oc>
    <nc r="E175">
      <v>239313.54</v>
    </nc>
  </rcc>
  <rcc rId="100" sId="1" numFmtId="4">
    <oc r="G175">
      <v>218892.19</v>
    </oc>
    <nc r="G175">
      <v>239313.54</v>
    </nc>
  </rcc>
  <rcc rId="101" sId="1" numFmtId="4">
    <oc r="E176">
      <v>14228.99</v>
    </oc>
    <nc r="E176">
      <v>17267.97</v>
    </nc>
  </rcc>
  <rcc rId="102" sId="1" numFmtId="4">
    <oc r="G176">
      <v>14228.99</v>
    </oc>
    <nc r="G176">
      <f>E176</f>
    </nc>
  </rcc>
  <rfmt sheetId="1" sqref="A173:H178" start="0" length="2147483647">
    <dxf>
      <font>
        <color auto="1"/>
      </font>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9:XFD179" start="0" length="2147483647">
    <dxf>
      <font>
        <color auto="1"/>
      </font>
    </dxf>
  </rfmt>
  <rfmt sheetId="1" sqref="A186:XFD188" start="0" length="2147483647">
    <dxf>
      <font>
        <color auto="1"/>
      </font>
    </dxf>
  </rfmt>
  <rfmt sheetId="1" sqref="A189:XFD189" start="0" length="2147483647">
    <dxf>
      <font>
        <color auto="1"/>
      </font>
    </dxf>
  </rfmt>
  <rcc rId="103" sId="1" numFmtId="4">
    <oc r="D191">
      <v>28749.1</v>
    </oc>
    <nc r="D191">
      <v>30250</v>
    </nc>
  </rcc>
  <rcc rId="104" sId="1" numFmtId="4">
    <oc r="E191">
      <v>24117.65</v>
    </oc>
    <nc r="E191">
      <v>25684.5</v>
    </nc>
  </rcc>
  <rcc rId="105" sId="1" numFmtId="4">
    <oc r="G191">
      <v>24117.65</v>
    </oc>
    <nc r="G191">
      <v>25684.5</v>
    </nc>
  </rcc>
  <rcc rId="106" sId="1" numFmtId="4">
    <oc r="D192">
      <v>5534</v>
    </oc>
    <nc r="D192">
      <v>5916.5</v>
    </nc>
  </rcc>
  <rcc rId="107" sId="1" numFmtId="4">
    <oc r="E192">
      <v>4800</v>
    </oc>
    <nc r="E192">
      <v>5534</v>
    </nc>
  </rcc>
  <rcc rId="108" sId="1" numFmtId="4">
    <oc r="G192">
      <v>4709.45</v>
    </oc>
    <nc r="G192">
      <v>4826.4399999999996</v>
    </nc>
  </rcc>
  <rfmt sheetId="1" sqref="A190:H194" start="0" length="2147483647">
    <dxf>
      <font>
        <color auto="1"/>
      </font>
    </dxf>
  </rfmt>
  <rfmt sheetId="1" sqref="A195:XFD196" start="0" length="2147483647">
    <dxf>
      <font>
        <color auto="1"/>
      </font>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5:I57" start="0" length="2147483647">
    <dxf>
      <font>
        <color auto="1"/>
      </font>
    </dxf>
  </rfmt>
  <rcc rId="109" sId="1">
    <oc r="J55" t="inlineStr">
      <is>
        <r>
          <rPr>
            <u/>
            <sz val="16"/>
            <color rgb="FFFF0000"/>
            <rFont val="Times New Roman"/>
            <family val="2"/>
            <charset val="204"/>
          </rPr>
          <t>КУИ</t>
        </r>
        <r>
          <rPr>
            <sz val="16"/>
            <color rgb="FFFF0000"/>
            <rFont val="Times New Roman"/>
            <family val="2"/>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В соответствии с поступившими заявками предоставлена субсидия   участникам в объеме 931,40 тыс.рублей.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осуществляется в рамках муниципальной программы. Запланированный объем по контракту 203 собаки.
Средства окружного бюджета исполнены в полном объеме.
</t>
        </r>
        <r>
          <rPr>
            <u/>
            <sz val="16"/>
            <color rgb="FFFF0000"/>
            <rFont val="Times New Roman"/>
            <family val="2"/>
            <charset val="204"/>
          </rPr>
          <t>УБУиО</t>
        </r>
        <r>
          <rPr>
            <sz val="16"/>
            <color rgb="FFFF0000"/>
            <rFont val="Times New Roman"/>
            <family val="2"/>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is>
    </oc>
    <nc r="J55" t="inlineStr">
      <is>
        <r>
          <rPr>
            <u/>
            <sz val="16"/>
            <color rgb="FFFF0000"/>
            <rFont val="Times New Roman"/>
            <family val="2"/>
            <charset val="204"/>
          </rPr>
          <t>КУИ</t>
        </r>
        <r>
          <rPr>
            <sz val="16"/>
            <color rgb="FFFF0000"/>
            <rFont val="Times New Roman"/>
            <family val="2"/>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В соответствии с поступившими заявками предоставлена субсидия   участникам в объеме 931,40 тыс.рублей.
</t>
        </r>
        <r>
          <rPr>
            <u/>
            <sz val="16"/>
            <rFont val="Times New Roman"/>
            <family val="1"/>
            <charset val="204"/>
          </rPr>
          <t>ДГХ</t>
        </r>
        <r>
          <rPr>
            <sz val="16"/>
            <rFont val="Times New Roman"/>
            <family val="1"/>
            <charset val="204"/>
          </rPr>
          <t>: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осуществляется в рамках муниципальной программы. Запланированный объем по контракту 203 собаки.
Средства окружного бюджета исполнены в полном объеме.</t>
        </r>
        <r>
          <rPr>
            <sz val="16"/>
            <rFont val="Times New Roman"/>
            <family val="1"/>
            <charset val="204"/>
          </rPr>
          <t xml:space="preserve">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2"/>
            <charset val="204"/>
          </rPr>
          <t xml:space="preserve">
</t>
        </r>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1" numFmtId="4">
    <oc r="E201">
      <v>14211.33</v>
    </oc>
    <nc r="E201">
      <v>14611.33</v>
    </nc>
  </rcc>
  <rcc rId="111" sId="1" numFmtId="4">
    <oc r="G201">
      <v>14133.18</v>
    </oc>
    <nc r="G201">
      <v>14548.15</v>
    </nc>
  </rcc>
  <rcc rId="112" sId="1" numFmtId="4">
    <oc r="D202">
      <v>5151.72</v>
    </oc>
    <nc r="D202">
      <v>5068.6499999999996</v>
    </nc>
  </rcc>
  <rfmt sheetId="1" sqref="A197:H204" start="0" length="2147483647">
    <dxf>
      <font>
        <color auto="1"/>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J20" start="0" length="2147483647">
    <dxf>
      <font>
        <sz val="18"/>
      </font>
    </dxf>
  </rfmt>
  <rfmt sheetId="1" sqref="J15:J20" start="0" length="2147483647">
    <dxf>
      <font>
        <sz val="20"/>
      </font>
    </dxf>
  </rfmt>
  <rfmt sheetId="1" sqref="J15:J20" start="0" length="2147483647">
    <dxf>
      <font>
        <sz val="18"/>
      </font>
    </dxf>
  </rfmt>
  <rcc rId="9" sId="1">
    <oc r="J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416,27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
Площадь подлежащая контролю эффективности:
- акарицидные обработки – 41,63 га;
- ларвицидные обработки – 32,62 га;
- дератизация – 23,23 га.
Исполнение 100% 
1 626,01 тыс.руб. - экономия, сложившаяся в результате уточнения цены договоров по итогам проведения процедур конкурентных закупок.
</t>
        </r>
        <r>
          <rPr>
            <u/>
            <sz val="16"/>
            <color rgb="FFFF0000"/>
            <rFont val="Times New Roman"/>
            <family val="2"/>
            <charset val="204"/>
          </rPr>
          <t>АГ:</t>
        </r>
        <r>
          <rPr>
            <sz val="16"/>
            <color rgb="FFFF0000"/>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8"/>
            <color rgb="FFFF0000"/>
            <rFont val="Times New Roman"/>
            <family val="2"/>
            <charset val="204"/>
          </rPr>
          <t>УППЭК:</t>
        </r>
        <r>
          <rPr>
            <sz val="18"/>
            <color rgb="FFFF0000"/>
            <rFont val="Times New Roman"/>
            <family val="2"/>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416,27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
Площадь подлежащая контролю эффективности:
- акарицидные обработки – 41,63 га;
- ларвицидные обработки – 32,62 га;
- дератизация – 23,23 га.
Исполнение 100% 
1 626,01 тыс.руб. - экономия, сложившаяся в результате уточнения цены договоров по итогам проведения процедур конкурентных закупок.
</t>
        </r>
        <r>
          <rPr>
            <sz val="18"/>
            <rFont val="Times New Roman"/>
            <family val="2"/>
            <charset val="204"/>
          </rPr>
          <t xml:space="preserve"> 
Средства  будут освоены в течение  2019 года.
Экономия средств составляет 1 626 011,99 руб., образована в результате изменения цены договоров по итогам проведения процедур конкурентных закупок.</t>
        </r>
        <r>
          <rPr>
            <sz val="18"/>
            <color rgb="FFFF0000"/>
            <rFont val="Times New Roman"/>
            <family val="2"/>
            <charset val="204"/>
          </rPr>
          <t xml:space="preserve">
</t>
        </r>
        <r>
          <rPr>
            <u/>
            <sz val="18"/>
            <color rgb="FFFF0000"/>
            <rFont val="Times New Roman"/>
            <family val="2"/>
            <charset val="204"/>
          </rPr>
          <t>АГ:</t>
        </r>
        <r>
          <rPr>
            <sz val="18"/>
            <color rgb="FFFF0000"/>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rcc>
  <rfmt sheetId="1" sqref="J159:J165" start="0" length="2147483647">
    <dxf>
      <font>
        <sz val="18"/>
      </font>
    </dxf>
  </rfmt>
  <rfmt sheetId="1" sqref="J159:J165" start="0" length="2147483647">
    <dxf>
      <font>
        <sz val="20"/>
      </font>
    </dxf>
  </rfmt>
  <rfmt sheetId="1" sqref="J159:J165" start="0" length="2147483647">
    <dxf>
      <font>
        <sz val="22"/>
      </font>
    </dxf>
  </rfmt>
  <rfmt sheetId="1" sqref="J159:J165" start="0" length="2147483647">
    <dxf>
      <font>
        <sz val="24"/>
      </font>
    </dxf>
  </rfmt>
  <rcc rId="10" sId="1" odxf="1" dxf="1">
    <oc r="J159"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01.11.2019 по указанным объектам выполнено следующее:
СГМУП "Горводоканал" разработана проектно-сметная документация. Получено заключение о достоверности сметной стоимости по результатам экспертизы АУ ХМАО-Югры "Управление государственной экспертизы проектной документации и ценообразования в строительстве". Заключен договор на выполнение работ, срок выполнения - 15.11.2019. Заключено между СГМУП "Горводоканал" и Администрацией города соглашение на сумму 2 484,3 тыс.руб.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19 841,42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01.11.2019 предоставлена субсидия в сумме 3 622,77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(оплата  - декабрь 2019).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01.11.2019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17,68 тыс.руб.;
- от 02.08.2019 № МК-50-19 (ДС № 1 от 06.09.2019) на капитальный ремонт по замене оконных блоков в здании МБОУ СОШ № 8 имени Сибирцева А.Н., на сумму 4 888,62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595,87 тыс.руб. -  экономия по итогам выполнения сметных расчетов, экономия по факту выполненных работ.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1,05 км, выполнено 0,604 км; техперевооружению магистральных тепловых сетей в количестве 1 353 пог.м.;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Средства будут освоены до конца 2019 года. Остаток бюджетных ассигнований будет перераспределен на другой объект.
2) ДГХ: Благоустройство придомовых территорий по 5 адресам (ул. Гагарина, 10, ул. Мира, 5, 7, ул. Островского, 9,19).
По состоянию на 01.11.2019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Остаток бюджетных ассигнований будет перераспределен на другой объект.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Работы выполняются с отставанием графика. Остаток бюджетных ассигнований будет перераспределен на другой объект.
</t>
      </is>
    </oc>
    <nc r="J159" t="inlineStr">
      <is>
        <r>
          <rPr>
            <sz val="16"/>
            <color rgb="FFFF0000"/>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01.11.2019 по указанным объектам выполнено следующее:
СГМУП "Горводоканал" разработана проектно-сметная документация. Получено заключение о достоверности сметной стоимости по результатам экспертизы АУ ХМАО-Югры "Управление государственной экспертизы проектной документации и ценообразования в строительстве". Заключен договор на выполнение работ, срок выполнения - 15.11.2019. Заключено между СГМУП "Горводоканал" и Администрацией города соглашение на сумму 2 484,3 тыс.руб.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t>
        </r>
        <r>
          <rPr>
            <sz val="11"/>
            <color rgb="FFFF0000"/>
            <rFont val="Times New Roman"/>
            <family val="1"/>
            <charset val="204"/>
          </rPr>
          <t>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19 841,42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01.11.2019 предоставлена субсидия в сумме 3 622,77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(оплата  - декабрь 2019).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01.11.2019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t>
        </r>
        <r>
          <rPr>
            <sz val="8"/>
            <color rgb="FFFF0000"/>
            <rFont val="Times New Roman"/>
            <family val="1"/>
            <charset val="204"/>
          </rPr>
          <t xml:space="preserve">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17,68 тыс.руб.;
- от 02.08.2019 № МК-50-19 (ДС № 1 от 06.09.2019) на капитальный ремонт по замене оконных блоков в здании МБОУ СОШ № 8 имени Сибирцева А.Н., на сумму 4 888,62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595,87 тыс.руб. -  экономия по итогам выполнения сметных расчетов, экономия по факту выполненных работ.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1,05 км, выполнено 0,604 км; техперевооружению магистральных тепловых сетей в количестве 1 353 пог.м.; выполнено 1 323 пог.м;  по техперевооружению сетей освещения в количестве 3 ед.; выполнено в полном объеме; замене светильников  на объ</t>
        </r>
        <r>
          <rPr>
            <sz val="24"/>
            <color rgb="FFFF0000"/>
            <rFont val="Times New Roman"/>
            <family val="2"/>
            <charset val="204"/>
          </rPr>
          <t xml:space="preserve">ектах предприятий в количестве  41 ед. , выполнено в количестве 43 ед.
</t>
        </r>
        <r>
          <rPr>
            <sz val="24"/>
            <rFont val="Times New Roman"/>
            <family val="1"/>
            <charset val="204"/>
          </rPr>
          <t xml:space="preserve">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t>
        </r>
        <r>
          <rPr>
            <sz val="24"/>
            <color rgb="FFFF0000"/>
            <rFont val="Times New Roman"/>
            <family val="2"/>
            <charset val="204"/>
          </rPr>
          <t xml:space="preserve">
</t>
        </r>
        <r>
          <rPr>
            <sz val="24"/>
            <rFont val="Times New Roman"/>
            <family val="1"/>
            <charset val="204"/>
          </rPr>
          <t>Заключен договор от 24.06.2019 №А-46 с ООО "Ресайклинговые технологии" на сумму 39 777,7 тыс.руб. Средства будут освоены до конца 2019 года. Остаток бюджетных ассигнований будет перераспределен на другой объект.</t>
        </r>
        <r>
          <rPr>
            <sz val="24"/>
            <color rgb="FFFF0000"/>
            <rFont val="Times New Roman"/>
            <family val="2"/>
            <charset val="204"/>
          </rPr>
          <t xml:space="preserve">
2) ДГХ: Благоустройство придомовых территорий по 5 адресам (ул. Гагарина, 10, ул. Мира, 5, 7, ул. Островского, 9,19).
По состоянию на 01.11.2019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Остаток бюджетных ассигнований будет перераспределен на другой объект.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Работы выполняются с отставанием графика. Остаток бюджетных ассигнований будет перераспределен на другой объект.
</t>
        </r>
      </is>
    </nc>
    <odxf>
      <font>
        <sz val="24"/>
        <color rgb="FFFF0000"/>
      </font>
    </odxf>
    <ndxf>
      <font>
        <sz val="24"/>
        <color rgb="FFFF0000"/>
      </font>
    </ndxf>
  </rcc>
  <rcv guid="{CCF533A2-322B-40E2-88B2-065E6D1D35B4}" action="delete"/>
  <rdn rId="0" localSheetId="1" customView="1" name="Z_CCF533A2_322B_40E2_88B2_065E6D1D35B4_.wvu.PrintArea" hidden="1" oldHidden="1">
    <formula>'на 01.11.2019'!$A$1:$J$210</formula>
    <oldFormula>'на 01.11.2019'!$A$1:$J$210</oldFormula>
  </rdn>
  <rdn rId="0" localSheetId="1" customView="1" name="Z_CCF533A2_322B_40E2_88B2_065E6D1D35B4_.wvu.PrintTitles" hidden="1" oldHidden="1">
    <formula>'на 01.11.2019'!$5:$8</formula>
    <oldFormula>'на 01.11.2019'!$5:$8</oldFormula>
  </rdn>
  <rdn rId="0" localSheetId="1" customView="1" name="Z_CCF533A2_322B_40E2_88B2_065E6D1D35B4_.wvu.FilterData" hidden="1" oldHidden="1">
    <formula>'на 01.11.2019'!$A$7:$J$411</formula>
    <oldFormula>'на 01.11.2019'!$A$7:$J$411</oldFormula>
  </rdn>
  <rcv guid="{CCF533A2-322B-40E2-88B2-065E6D1D35B4}"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 sId="1" odxf="1" dxf="1">
    <oc r="J55" t="inlineStr">
      <is>
        <r>
          <rPr>
            <u/>
            <sz val="16"/>
            <color rgb="FFFF0000"/>
            <rFont val="Times New Roman"/>
            <family val="2"/>
            <charset val="204"/>
          </rPr>
          <t>КУИ</t>
        </r>
        <r>
          <rPr>
            <sz val="16"/>
            <color rgb="FFFF0000"/>
            <rFont val="Times New Roman"/>
            <family val="2"/>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В соответствии с поступившими заявками предоставлена субсидия   участникам в объеме 931,40 тыс.рублей.
</t>
        </r>
        <r>
          <rPr>
            <u/>
            <sz val="16"/>
            <rFont val="Times New Roman"/>
            <family val="1"/>
            <charset val="204"/>
          </rPr>
          <t>ДГХ</t>
        </r>
        <r>
          <rPr>
            <sz val="16"/>
            <rFont val="Times New Roman"/>
            <family val="1"/>
            <charset val="204"/>
          </rPr>
          <t>: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осуществляется в рамках муниципальной программы. Запланированный объем по контракту 203 собаки.
Средства окружного бюджета исполнены в полном объеме.</t>
        </r>
        <r>
          <rPr>
            <sz val="16"/>
            <rFont val="Times New Roman"/>
            <family val="1"/>
            <charset val="204"/>
          </rPr>
          <t xml:space="preserve">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2"/>
            <charset val="204"/>
          </rPr>
          <t xml:space="preserve">
</t>
        </r>
      </is>
    </oc>
    <nc r="J55" t="inlineStr">
      <is>
        <r>
          <rPr>
            <u/>
            <sz val="16"/>
            <rFont val="Times New Roman"/>
            <family val="1"/>
            <charset val="204"/>
          </rPr>
          <t>КУИ</t>
        </r>
        <r>
          <rPr>
            <sz val="16"/>
            <rFont val="Times New Roman"/>
            <family val="1"/>
            <charset val="204"/>
          </rPr>
          <t>: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В соответствии с поступившими заявками предоставлена субсидия участникам в объеме 4 480,27 тыс.рублей.</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осуществляется в рамках муниципальной программы. Запланированный объем по контракту 203 собаки.
Средства окружного бюджета исполнены в полном объеме.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2"/>
            <charset val="204"/>
          </rPr>
          <t xml:space="preserve">
</t>
        </r>
      </is>
    </nc>
    <ndxf>
      <font>
        <sz val="16"/>
        <color rgb="FFFF0000"/>
      </font>
    </ndxf>
  </rcc>
  <rcv guid="{CCF533A2-322B-40E2-88B2-065E6D1D35B4}" action="delete"/>
  <rdn rId="0" localSheetId="1" customView="1" name="Z_CCF533A2_322B_40E2_88B2_065E6D1D35B4_.wvu.PrintArea" hidden="1" oldHidden="1">
    <formula>'на 01.11.2019'!$A$1:$J$210</formula>
    <oldFormula>'на 01.11.2019'!$A$1:$J$210</oldFormula>
  </rdn>
  <rdn rId="0" localSheetId="1" customView="1" name="Z_CCF533A2_322B_40E2_88B2_065E6D1D35B4_.wvu.PrintTitles" hidden="1" oldHidden="1">
    <formula>'на 01.11.2019'!$5:$8</formula>
    <oldFormula>'на 01.11.2019'!$5:$8</oldFormula>
  </rdn>
  <rdn rId="0" localSheetId="1" customView="1" name="Z_CCF533A2_322B_40E2_88B2_065E6D1D35B4_.wvu.FilterData" hidden="1" oldHidden="1">
    <formula>'на 01.11.2019'!$A$7:$J$411</formula>
    <oldFormula>'на 01.11.2019'!$A$7:$J$411</oldFormula>
  </rdn>
  <rcv guid="{CCF533A2-322B-40E2-88B2-065E6D1D35B4}"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 sId="1" numFmtId="4">
    <oc r="I181">
      <f>D181-548.02</f>
    </oc>
    <nc r="I181">
      <v>581610.5</v>
    </nc>
  </rcc>
  <rcc rId="118" sId="1" numFmtId="4">
    <oc r="I182">
      <f>D182-6890.09</f>
    </oc>
    <nc r="I182">
      <v>36445.25</v>
    </nc>
  </rcc>
  <rcc rId="119" sId="1" numFmtId="4">
    <oc r="I183">
      <f>D183-6890.09</f>
    </oc>
    <nc r="I183">
      <v>19224.34</v>
    </nc>
  </rcc>
  <rcc rId="120" sId="1" odxf="1" dxf="1">
    <oc r="J180" t="inlineStr">
      <is>
        <r>
          <rPr>
            <u/>
            <sz val="16"/>
            <color rgb="FFFF0000"/>
            <rFont val="Times New Roman"/>
            <family val="2"/>
            <charset val="204"/>
          </rPr>
          <t>ДГХ</t>
        </r>
        <r>
          <rPr>
            <sz val="16"/>
            <color rgb="FFFF0000"/>
            <rFont val="Times New Roman"/>
            <family val="2"/>
            <charset val="204"/>
          </rPr>
          <t xml:space="preserve">:  
Заключены муниципальные контракты на ремонт автомобильных дорог на сумму 639 121,5  тыс.руб., из них средства федерального бюджета 583 452,0 тыс. рублей, окружного бюджета 36 445,2 тыс.руб, средства городского бюджета 19 224,3 тыс.руб. В рамках реализации государственной программы предусмотрен ремонт 269 тыс.м2 автомобильных дорог.  
По состоянию на 01.10.2019 объем фактически выполненных работ составляет 188,5 тыс. кв.м.
В соответствии заключенными муниципальными контрактами срок выполнения работ - 31.10.2019, работы выполнены, ведется приемка выполненных работ и подготовка исполнительной документации, оплата до 31.12.2019.
548,02 тыс.рублей - экономия в результате уточнения объемов работ (расторжение контрактов).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Аукционы проводимые в мае-июле 2019 года были признан несостоявшимся, т.к. не подано ни одной заявки на участие в аукционах. Очередное размещение закупки состоялось 30.07.2019г. Аукцион состоялся. Победитель  - ООО СК «ЮВиС», цена контракта 937 389,7 тыс.руб. Заключен  муниципальный контракт №22/2019 от 23.08.2019 г.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Наращивание темпов строительства и освоение средств будет осуществляться в следующем отчетном периоде.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наружные сети связи, сети теплоснабжения.
Ввод объекта в эксплуатацию планируется в 2020 году. Готовность объекта - 40 %.  
 3. "Улица Киртбая от  ул. 1 "З" до ул. 3 "З" Объект введен в эксплуатацию. Разрешение на ввод № 86-ru-86310000-51 от 13.09.2019.
</t>
        </r>
        <r>
          <rPr>
            <u/>
            <sz val="16"/>
            <color rgb="FFFF0000"/>
            <rFont val="Times New Roman"/>
            <family val="2"/>
            <charset val="204"/>
          </rPr>
          <t>АГ:</t>
        </r>
        <r>
          <rPr>
            <sz val="16"/>
            <color rgb="FFFF0000"/>
            <rFont val="Times New Roman"/>
            <family val="2"/>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01.11.2019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13 780,18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- 13 735,18 тыс. руб. на рассылку постановлений. Направлена заявка в Департамент дорожного хозяйства и транспорта ХМАО-Югры на уменьшение бюджетных ассигнований  в связи с уменьшением количества рассылаемых постановлений согласно плановым расчетам.
</t>
        </r>
        <r>
          <rPr>
            <u/>
            <sz val="16"/>
            <color rgb="FFFF0000"/>
            <rFont val="Times New Roman"/>
            <family val="2"/>
            <charset val="204"/>
          </rPr>
          <t/>
        </r>
      </is>
    </oc>
    <n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Аукционы проводимые в мае-июле 2019 года были признан несостоявшимся, т.к. не подано ни одной заявки на участие в аукционах. Очередное размещение закупки состоялось 30.07.2019г. Аукцион состоялся. Победитель  - ООО СК «ЮВиС», цена контракта 937 389,7 тыс.руб. Заключен  муниципальный контракт №22/2019 от 23.08.2019 г.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Наращивание темпов строительства и освоение средств будет осуществляться в следующем отчетном периоде.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наружные сети связи, сети теплоснабжения.
Ввод объекта в эксплуатацию планируется в 2020 году. Готовность объекта - 40 %.  
 3. "Улица Киртбая от  ул. 1 "З" до ул. 3 "З" Объект введен в эксплуатацию. Разрешение на ввод № 86-ru-86310000-51 от 13.09.2019.
</t>
        </r>
        <r>
          <rPr>
            <u/>
            <sz val="16"/>
            <color rgb="FFFF0000"/>
            <rFont val="Times New Roman"/>
            <family val="2"/>
            <charset val="204"/>
          </rPr>
          <t>АГ:</t>
        </r>
        <r>
          <rPr>
            <sz val="16"/>
            <color rgb="FFFF0000"/>
            <rFont val="Times New Roman"/>
            <family val="2"/>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01.11.2019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13 780,18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- 13 735,18 тыс. руб. на рассылку постановлений. Направлена заявка в Департамент дорожного хозяйства и транспорта ХМАО-Югры на уменьшение бюджетных ассигнований  в связи с уменьшением количества рассылаемых постановлений согласно плановым расчетам.
</t>
        </r>
        <r>
          <rPr>
            <u/>
            <sz val="16"/>
            <color rgb="FFFF0000"/>
            <rFont val="Times New Roman"/>
            <family val="2"/>
            <charset val="204"/>
          </rPr>
          <t/>
        </r>
      </is>
    </nc>
    <ndxf>
      <font>
        <sz val="16"/>
        <color rgb="FFFF0000"/>
      </font>
    </ndxf>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9:H165" start="0" length="2147483647">
    <dxf>
      <font>
        <color auto="1"/>
      </font>
    </dxf>
  </rfmt>
  <rfmt sheetId="1" sqref="I165" start="0" length="2147483647">
    <dxf>
      <font>
        <color auto="1"/>
      </font>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1">
    <oc r="J159" t="inlineStr">
      <is>
        <r>
          <rPr>
            <sz val="16"/>
            <color rgb="FFFF0000"/>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01.11.2019 по указанным объектам выполнено следующее:
СГМУП "Горводоканал" разработана проектно-сметная документация. Получено заключение о достоверности сметной стоимости по результатам экспертизы АУ ХМАО-Югры "Управление государственной экспертизы проектной документации и ценообразования в строительстве". Заключен договор на выполнение работ, срок выполнения - 15.11.2019. Заключено между СГМУП "Горводоканал" и Администрацией города соглашение на сумму 2 484,3 тыс.руб.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t>
        </r>
        <r>
          <rPr>
            <sz val="11"/>
            <color rgb="FFFF0000"/>
            <rFont val="Times New Roman"/>
            <family val="1"/>
            <charset val="204"/>
          </rPr>
          <t>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19 841,42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01.11.2019 предоставлена субсидия в сумме 3 622,77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(оплата  - декабрь 2019).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01.11.2019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t>
        </r>
        <r>
          <rPr>
            <sz val="8"/>
            <color rgb="FFFF0000"/>
            <rFont val="Times New Roman"/>
            <family val="1"/>
            <charset val="204"/>
          </rPr>
          <t xml:space="preserve">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17,68 тыс.руб.;
- от 02.08.2019 № МК-50-19 (ДС № 1 от 06.09.2019) на капитальный ремонт по замене оконных блоков в здании МБОУ СОШ № 8 имени Сибирцева А.Н., на сумму 4 888,62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595,87 тыс.руб. -  экономия по итогам выполнения сметных расчетов, экономия по факту выполненных работ.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1,05 км, выполнено 0,604 км; техперевооружению магистральных тепловых сетей в количестве 1 353 пог.м.; выполнено 1 323 пог.м;  по техперевооружению сетей освещения в количестве 3 ед.; выполнено в полном объеме; замене светильников  на объ</t>
        </r>
        <r>
          <rPr>
            <sz val="24"/>
            <color rgb="FFFF0000"/>
            <rFont val="Times New Roman"/>
            <family val="2"/>
            <charset val="204"/>
          </rPr>
          <t xml:space="preserve">ектах предприятий в количестве  41 ед. , выполнено в количестве 43 ед.
</t>
        </r>
        <r>
          <rPr>
            <sz val="24"/>
            <rFont val="Times New Roman"/>
            <family val="1"/>
            <charset val="204"/>
          </rPr>
          <t xml:space="preserve">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t>
        </r>
        <r>
          <rPr>
            <sz val="24"/>
            <color rgb="FFFF0000"/>
            <rFont val="Times New Roman"/>
            <family val="2"/>
            <charset val="204"/>
          </rPr>
          <t xml:space="preserve">
</t>
        </r>
        <r>
          <rPr>
            <sz val="24"/>
            <rFont val="Times New Roman"/>
            <family val="1"/>
            <charset val="204"/>
          </rPr>
          <t>Заключен договор от 24.06.2019 №А-46 с ООО "Ресайклинговые технологии" на сумму 39 777,7 тыс.руб. Средства будут освоены до конца 2019 года. Остаток бюджетных ассигнований будет перераспределен на другой объект.</t>
        </r>
        <r>
          <rPr>
            <sz val="24"/>
            <color rgb="FFFF0000"/>
            <rFont val="Times New Roman"/>
            <family val="2"/>
            <charset val="204"/>
          </rPr>
          <t xml:space="preserve">
2) ДГХ: Благоустройство придомовых территорий по 5 адресам (ул. Гагарина, 10, ул. Мира, 5, 7, ул. Островского, 9,19).
По состоянию на 01.11.2019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t>
        </r>
        <r>
          <rPr>
            <sz val="24"/>
            <rFont val="Times New Roman"/>
            <family val="1"/>
            <charset val="204"/>
          </rPr>
          <t>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t>
        </r>
      </is>
    </oc>
    <nc r="J159" t="inlineStr">
      <is>
        <r>
          <rPr>
            <sz val="16"/>
            <color rgb="FFFF0000"/>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01.11.2019 по указанным объектам выполнено следующее:
СГМУП "Горводоканал" разработана проектно-сметная документация. Получено заключение о достоверности сметной стоимости по результатам экспертизы АУ ХМАО-Югры "Управление государственной экспертизы проектной документации и ценообразования в строительстве". Заключен договор на выполнение работ, срок выполнения - 15.11.2019. Заключено между СГМУП "Горводоканал" и Администрацией города соглашение на сумму 2 484,3 тыс.руб.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t>
        </r>
        <r>
          <rPr>
            <sz val="11"/>
            <color rgb="FFFF0000"/>
            <rFont val="Times New Roman"/>
            <family val="1"/>
            <charset val="204"/>
          </rPr>
          <t>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19 841,42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01.11.2019 предоставлена субсидия в сумме 3 622,77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(оплата  - декабрь 2019).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01.11.2019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t>
        </r>
        <r>
          <rPr>
            <sz val="8"/>
            <color rgb="FFFF0000"/>
            <rFont val="Times New Roman"/>
            <family val="1"/>
            <charset val="204"/>
          </rPr>
          <t xml:space="preserve">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17,68 тыс.руб.;
- от 02.08.2019 № МК-50-19 (ДС № 1 от 06.09.2019) на капитальный ремонт по замене оконных блоков в здании МБОУ СОШ № 8 имени Сибирцева А.Н., на сумму 4 888,62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595,87 тыс.руб. -  экономия по итогам выполнения сметных расчетов, экономия по факту выполненных работ.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1,05 км, выполнено 0,604 км; техперевооружению магистральных тепловых сетей в количестве 1 353 пог.м.; выполнено 1 323 пог.м;  по техперевооружению сетей освещения в количестве 3 ед.; выполнено в полном объеме; замене светильников  на объ</t>
        </r>
        <r>
          <rPr>
            <sz val="24"/>
            <color rgb="FFFF0000"/>
            <rFont val="Times New Roman"/>
            <family val="2"/>
            <charset val="204"/>
          </rPr>
          <t xml:space="preserve">ектах предприятий в количестве  41 ед. , выполнено в количестве 43 ед.
</t>
        </r>
        <r>
          <rPr>
            <sz val="20"/>
            <rFont val="Times New Roman"/>
            <family val="1"/>
            <charset val="204"/>
          </rPr>
          <t xml:space="preserve">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t>
        </r>
        <r>
          <rPr>
            <sz val="20"/>
            <color rgb="FFFF0000"/>
            <rFont val="Times New Roman"/>
            <family val="1"/>
            <charset val="204"/>
          </rPr>
          <t xml:space="preserve">
</t>
        </r>
        <r>
          <rPr>
            <sz val="20"/>
            <rFont val="Times New Roman"/>
            <family val="1"/>
            <charset val="204"/>
          </rPr>
          <t>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t>
        </r>
        <r>
          <rPr>
            <sz val="24"/>
            <color rgb="FFFF0000"/>
            <rFont val="Times New Roman"/>
            <family val="2"/>
            <charset val="204"/>
          </rPr>
          <t xml:space="preserve">
2) ДГХ: Благоустройство придомовых территорий по 5 адресам (ул. Гагарина, 10, ул. Мира, 5, 7, ул. Островского, 9,19).
По состоянию на 01.11.2019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t>
        </r>
        <r>
          <rPr>
            <sz val="24"/>
            <rFont val="Times New Roman"/>
            <family val="1"/>
            <charset val="204"/>
          </rPr>
          <t>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t>
        </r>
      </is>
    </nc>
  </rcc>
  <rcv guid="{CCF533A2-322B-40E2-88B2-065E6D1D35B4}" action="delete"/>
  <rdn rId="0" localSheetId="1" customView="1" name="Z_CCF533A2_322B_40E2_88B2_065E6D1D35B4_.wvu.PrintArea" hidden="1" oldHidden="1">
    <formula>'на 01.11.2019'!$A$1:$J$210</formula>
    <oldFormula>'на 01.11.2019'!$A$1:$J$210</oldFormula>
  </rdn>
  <rdn rId="0" localSheetId="1" customView="1" name="Z_CCF533A2_322B_40E2_88B2_065E6D1D35B4_.wvu.PrintTitles" hidden="1" oldHidden="1">
    <formula>'на 01.11.2019'!$5:$8</formula>
    <oldFormula>'на 01.11.2019'!$5:$8</oldFormula>
  </rdn>
  <rdn rId="0" localSheetId="1" customView="1" name="Z_CCF533A2_322B_40E2_88B2_065E6D1D35B4_.wvu.FilterData" hidden="1" oldHidden="1">
    <formula>'на 01.11.2019'!$A$7:$J$411</formula>
    <oldFormula>'на 01.11.2019'!$A$7:$J$411</oldFormula>
  </rdn>
  <rcv guid="{CCF533A2-322B-40E2-88B2-065E6D1D35B4}"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 sId="1">
    <oc r="J159" t="inlineStr">
      <is>
        <r>
          <rPr>
            <sz val="16"/>
            <color rgb="FFFF0000"/>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01.11.2019 по указанным объектам выполнено следующее:
СГМУП "Горводоканал" разработана проектно-сметная документация. Получено заключение о достоверности сметной стоимости по результатам экспертизы АУ ХМАО-Югры "Управление государственной экспертизы проектной документации и ценообразования в строительстве". Заключен договор на выполнение работ, срок выполнения - 15.11.2019. Заключено между СГМУП "Горводоканал" и Администрацией города соглашение на сумму 2 484,3 тыс.руб.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t>
        </r>
        <r>
          <rPr>
            <sz val="11"/>
            <color rgb="FFFF0000"/>
            <rFont val="Times New Roman"/>
            <family val="1"/>
            <charset val="204"/>
          </rPr>
          <t>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19 841,42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01.11.2019 предоставлена субсидия в сумме 3 622,77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(оплата  - декабрь 2019).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01.11.2019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t>
        </r>
        <r>
          <rPr>
            <sz val="8"/>
            <color rgb="FFFF0000"/>
            <rFont val="Times New Roman"/>
            <family val="1"/>
            <charset val="204"/>
          </rPr>
          <t xml:space="preserve">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17,68 тыс.руб.;
- от 02.08.2019 № МК-50-19 (ДС № 1 от 06.09.2019) на капитальный ремонт по замене оконных блоков в здании МБОУ СОШ № 8 имени Сибирцева А.Н., на сумму 4 888,62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595,87 тыс.руб. -  экономия по итогам выполнения сметных расчетов, экономия по факту выполненных работ.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1,05 км, выполнено 0,604 км; техперевооружению магистральных тепловых сетей в количестве 1 353 пог.м.; выполнено 1 323 пог.м;  по техперевооружению сетей освещения в количестве 3 ед.; выполнено в полном объеме; замене светильников  на объ</t>
        </r>
        <r>
          <rPr>
            <sz val="24"/>
            <color rgb="FFFF0000"/>
            <rFont val="Times New Roman"/>
            <family val="2"/>
            <charset val="204"/>
          </rPr>
          <t xml:space="preserve">ектах предприятий в количестве  41 ед. , выполнено в количестве 43 ед.
</t>
        </r>
        <r>
          <rPr>
            <sz val="20"/>
            <rFont val="Times New Roman"/>
            <family val="1"/>
            <charset val="204"/>
          </rPr>
          <t xml:space="preserve">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t>
        </r>
        <r>
          <rPr>
            <sz val="20"/>
            <color rgb="FFFF0000"/>
            <rFont val="Times New Roman"/>
            <family val="1"/>
            <charset val="204"/>
          </rPr>
          <t xml:space="preserve">
</t>
        </r>
        <r>
          <rPr>
            <sz val="20"/>
            <rFont val="Times New Roman"/>
            <family val="1"/>
            <charset val="204"/>
          </rPr>
          <t>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t>
        </r>
        <r>
          <rPr>
            <sz val="24"/>
            <color rgb="FFFF0000"/>
            <rFont val="Times New Roman"/>
            <family val="2"/>
            <charset val="204"/>
          </rPr>
          <t xml:space="preserve">
2) ДГХ: Благоустройство придомовых территорий по 5 адресам (ул. Гагарина, 10, ул. Мира, 5, 7, ул. Островского, 9,19).
По состоянию на 01.11.2019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t>
        </r>
        <r>
          <rPr>
            <sz val="24"/>
            <rFont val="Times New Roman"/>
            <family val="1"/>
            <charset val="204"/>
          </rPr>
          <t>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t>
        </r>
      </is>
    </oc>
    <nc r="J159" t="inlineStr">
      <is>
        <r>
          <rPr>
            <sz val="16"/>
            <color rgb="FFFF0000"/>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01.11.2019 по указанным объектам выполнено следующее:
СГМУП "Горводоканал" разработана проектно-сметная документация. Получено заключение о достоверности сметной стоимости по результатам экспертизы АУ ХМАО-Югры "Управление государственной экспертизы проектной документации и ценообразования в строительстве". Заключен договор на выполнение работ, срок выполнения - 15.11.2019. Заключено между СГМУП "Горводоканал" и Администрацией города соглашение на сумму 2 484,3 тыс.руб.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t>
        </r>
        <r>
          <rPr>
            <sz val="11"/>
            <color rgb="FFFF0000"/>
            <rFont val="Times New Roman"/>
            <family val="1"/>
            <charset val="204"/>
          </rPr>
          <t>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19 841,42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01.11.2019 предоставлена субсидия в сумме 3 622,77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(оплата  - декабрь 2019).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01.11.2019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t>
        </r>
        <r>
          <rPr>
            <sz val="8"/>
            <color rgb="FFFF0000"/>
            <rFont val="Times New Roman"/>
            <family val="1"/>
            <charset val="204"/>
          </rPr>
          <t xml:space="preserve">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17,68 тыс.руб.;
- от 02.08.2019 № МК-50-19 (ДС № 1 от 06.09.2019) на капитальный ремонт по замене оконных блоков в здании МБОУ СОШ № 8 имени Сибирцева А.Н., на сумму 4 888,62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595,87 тыс.руб. -  экономия по итогам выполнения сметных расчетов, экономия по факту выполненных работ.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1,05 км, выполнено 0,604 км; техперевооружению магистральных тепловых сетей в количестве 1 353 пог.м.; выполнено 1 323 пог.м;  по техперевооружению сетей освещения в количестве 3 ед.; выполнено в полном объеме; замене светильников  на объ</t>
        </r>
        <r>
          <rPr>
            <sz val="24"/>
            <color rgb="FFFF0000"/>
            <rFont val="Times New Roman"/>
            <family val="2"/>
            <charset val="204"/>
          </rPr>
          <t xml:space="preserve">ектах предприятий в количестве  41 ед. , выполнено в количестве 43 ед.
</t>
        </r>
        <r>
          <rPr>
            <sz val="20"/>
            <rFont val="Times New Roman"/>
            <family val="1"/>
            <charset val="204"/>
          </rPr>
          <t xml:space="preserve">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t>
        </r>
        <r>
          <rPr>
            <sz val="20"/>
            <color rgb="FFFF0000"/>
            <rFont val="Times New Roman"/>
            <family val="1"/>
            <charset val="204"/>
          </rPr>
          <t xml:space="preserve">
</t>
        </r>
        <r>
          <rPr>
            <sz val="20"/>
            <rFont val="Times New Roman"/>
            <family val="1"/>
            <charset val="204"/>
          </rPr>
          <t>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t>
        </r>
        <r>
          <rPr>
            <sz val="24"/>
            <rFont val="Times New Roman"/>
            <family val="1"/>
            <charset val="204"/>
          </rPr>
          <t xml:space="preserve">
2) ДГХ: Благоустройство придомовых территорий по 5 адресам (ул. Гагарина, 10, ул. Мира, 5, 7, ул. Островского, 9,19).</t>
        </r>
        <r>
          <rPr>
            <sz val="24"/>
            <color rgb="FFFF0000"/>
            <rFont val="Times New Roman"/>
            <family val="2"/>
            <charset val="204"/>
          </rPr>
          <t xml:space="preserve">
</t>
        </r>
        <r>
          <rPr>
            <sz val="24"/>
            <rFont val="Times New Roman"/>
            <family val="1"/>
            <charset val="204"/>
          </rPr>
          <t>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t>
        </r>
        <r>
          <rPr>
            <sz val="24"/>
            <color rgb="FFFF0000"/>
            <rFont val="Times New Roman"/>
            <family val="2"/>
            <charset val="204"/>
          </rPr>
          <t xml:space="preserve">
Неисполнение 1 095,95 тыс.руб. ( 876,76 тыс.руб. - ОБ, 219,19 тыс.руб. - МБ) - экономия в связи с уточнением объемов работ.
</t>
        </r>
        <r>
          <rPr>
            <sz val="24"/>
            <rFont val="Times New Roman"/>
            <family val="1"/>
            <charset val="204"/>
          </rPr>
          <t>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t>
        </r>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82:I183" start="0" length="2147483647">
    <dxf>
      <font>
        <color auto="1"/>
      </font>
    </dxf>
  </rfmt>
  <rfmt sheetId="1" sqref="I182:I183" start="0" length="2147483647">
    <dxf>
      <font>
        <color rgb="FFFF0000"/>
      </font>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80" start="0" length="0">
    <dxf>
      <font>
        <sz val="16"/>
        <color rgb="FFFF0000"/>
      </font>
    </dxf>
  </rfmt>
  <rcc rId="126" sId="1">
    <o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Аукционы проводимые в мае-июле 2019 года были признан несостоявшимся, т.к. не подано ни одной заявки на участие в аукционах. Очередное размещение закупки состоялось 30.07.2019г. Аукцион состоялся. Победитель  - ООО СК «ЮВиС», цена контракта 937 389,7 тыс.руб. Заключен  муниципальный контракт №22/2019 от 23.08.2019 г.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Наращивание темпов строительства и освоение средств будет осуществляться в следующем отчетном периоде.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наружные сети связи, сети теплоснабжения.
Ввод объекта в эксплуатацию планируется в 2020 году. Готовность объекта - 40 %.  
 3. "Улица Киртбая от  ул. 1 "З" до ул. 3 "З" Объект введен в эксплуатацию. Разрешение на ввод № 86-ru-86310000-51 от 13.09.2019.
</t>
        </r>
        <r>
          <rPr>
            <u/>
            <sz val="16"/>
            <color rgb="FFFF0000"/>
            <rFont val="Times New Roman"/>
            <family val="2"/>
            <charset val="204"/>
          </rPr>
          <t>АГ:</t>
        </r>
        <r>
          <rPr>
            <sz val="16"/>
            <color rgb="FFFF0000"/>
            <rFont val="Times New Roman"/>
            <family val="2"/>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01.11.2019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13 780,18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- 13 735,18 тыс. руб. на рассылку постановлений. Направлена заявка в Департамент дорожного хозяйства и транспорта ХМАО-Югры на уменьшение бюджетных ассигнований  в связи с уменьшением количества рассылаемых постановлений согласно плановым расчетам.
</t>
        </r>
        <r>
          <rPr>
            <u/>
            <sz val="16"/>
            <color rgb="FFFF0000"/>
            <rFont val="Times New Roman"/>
            <family val="2"/>
            <charset val="204"/>
          </rPr>
          <t/>
        </r>
      </is>
    </oc>
    <n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Аукционы проводимые в мае-июле 2019 года были признан несостоявшимся, т.к. не подано ни одной заявки на участие в аукционах. Очередное размещение закупки состоялось 30.07.2019г. Аукцион состоялся. Победитель  - ООО СК «ЮВиС», цена контракта 937 389,7 тыс.руб. Заключен  муниципальный контракт №22/2019 от 23.08.2019 г.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Наращивание темпов строительства и освоение средств будет осуществляться в следующем отчетном периоде.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наружные сети связи, сети теплоснабжения.
Ввод объекта в эксплуатацию планируется в 2020 году. Готовность объекта - 40 %.  
 3. "Улица Киртбая от  ул. 1 "З" до ул. 3 "З" Объект введен в эксплуатацию. Разрешение на ввод № 86-ru-86310000-51 от 13.09.2019.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13 780,00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- 13 735,00 тыс. руб. на рассылку постановлений, в соответствии с уведомлением Департамента финансов ХМАО- Югры от 21.11.2019 №180/17/002/2/180050104/82730 «О предоставлении  субсидии, субвенции, иного межбюджетного трансферта, имеющего целевое назначение на 2019 год и плановый период 2020 и 2021 годов», в связи с уменьшением количества рассылаемых постановлений согласно плановым расчетам.
</t>
        </r>
        <r>
          <rPr>
            <sz val="16"/>
            <color rgb="FFFF0000"/>
            <rFont val="Times New Roman"/>
            <family val="2"/>
            <charset val="204"/>
          </rPr>
          <t xml:space="preserve">
</t>
        </r>
        <r>
          <rPr>
            <u/>
            <sz val="16"/>
            <color rgb="FFFF0000"/>
            <rFont val="Times New Roman"/>
            <family val="2"/>
            <charset val="204"/>
          </rPr>
          <t/>
        </r>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4A7295-8CE0-4D28-ABEF-D38EBAE7C204}" action="delete"/>
  <rdn rId="0" localSheetId="1" customView="1" name="Z_6E4A7295_8CE0_4D28_ABEF_D38EBAE7C204_.wvu.PrintArea" hidden="1" oldHidden="1">
    <formula>'на 01.11.2019'!$A$1:$J$211</formula>
    <oldFormula>'на 01.11.2019'!$A$1:$J$211</oldFormula>
  </rdn>
  <rdn rId="0" localSheetId="1" customView="1" name="Z_6E4A7295_8CE0_4D28_ABEF_D38EBAE7C204_.wvu.PrintTitles" hidden="1" oldHidden="1">
    <formula>'на 01.11.2019'!$5:$8</formula>
    <oldFormula>'на 01.11.2019'!$5:$8</oldFormula>
  </rdn>
  <rdn rId="0" localSheetId="1" customView="1" name="Z_6E4A7295_8CE0_4D28_ABEF_D38EBAE7C204_.wvu.FilterData" hidden="1" oldHidden="1">
    <formula>'на 01.11.2019'!$A$7:$J$411</formula>
    <oldFormula>'на 01.11.2019'!$A$7:$J$411</oldFormula>
  </rdn>
  <rcv guid="{6E4A7295-8CE0-4D28-ABEF-D38EBAE7C204}"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 sId="1">
    <o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Аукционы проводимые в мае-июле 2019 года были признан несостоявшимся, т.к. не подано ни одной заявки на участие в аукционах. Очередное размещение закупки состоялось 30.07.2019г. Аукцион состоялся. Победитель  - ООО СК «ЮВиС», цена контракта 937 389,7 тыс.руб. Заключен  муниципальный контракт №22/2019 от 23.08.2019 г.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Наращивание темпов строительства и освоение средств будет осуществляться в следующем отчетном периоде.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наружные сети связи, сети теплоснабжения.
Ввод объекта в эксплуатацию планируется в 2020 году. Готовность объекта - 40 %.  
 3. "Улица Киртбая от  ул. 1 "З" до ул. 3 "З" Объект введен в эксплуатацию. Разрешение на ввод № 86-ru-86310000-51 от 13.09.2019.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13 780,00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- 13 735,00 тыс. руб. на рассылку постановлений, в соответствии с уведомлением Департамента финансов ХМАО- Югры от 21.11.2019 №180/17/002/2/180050104/82730 «О предоставлении  субсидии, субвенции, иного межбюджетного трансферта, имеющего целевое назначение на 2019 год и плановый период 2020 и 2021 годов», в связи с уменьшением количества рассылаемых постановлений согласно плановым расчетам.
</t>
        </r>
        <r>
          <rPr>
            <sz val="16"/>
            <color rgb="FFFF0000"/>
            <rFont val="Times New Roman"/>
            <family val="2"/>
            <charset val="204"/>
          </rPr>
          <t xml:space="preserve">
</t>
        </r>
        <r>
          <rPr>
            <u/>
            <sz val="16"/>
            <color rgb="FFFF0000"/>
            <rFont val="Times New Roman"/>
            <family val="2"/>
            <charset val="204"/>
          </rPr>
          <t/>
        </r>
      </is>
    </oc>
    <n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Аукционы проводимые в мае-июле 2019 года были признан несостоявшимся, т.к. не подано ни одной заявки на участие в аукционах. Очередное размещение закупки состоялось 30.07.2019г. Аукцион состоялся. Победитель  - ООО СК «ЮВиС», цена контракта 937 389,7 тыс.руб. Заключен  муниципальный контракт №22/2019 от 23.08.2019 г.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Наращивание темпов строительства и освоение средств будет осуществляться в следующем отчетном периоде.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наружные сети связи, сети теплоснабжения.
Ввод объекта в эксплуатацию планируется в 2020 году. Готовность объекта - 40 %.  
 3. "Улица Киртбая от  ул. 1 "З" до ул. 3 "З" Объект введен в эксплуатацию. Разрешение на ввод № 86-ru-86310000-51 от 13.09.2019.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- 6 867,50 тыс. руб. на рассылку постановлений. Размер субсидии из бюджета автономного округа составляет 50% от общего объема бюджетных ассигнований. В соответствии с уведомлением Департамента финансов ХМАО- Югры «О предоставлении  субсидии, субвенции, иного межбюджетного трансферта, имеющего целевое назначение на 2019 год и плановый период 2020 и 2021 годов» уменьшены бюджетные ассигнования за счет субсидии из бюджета автономного округа. Соотвественно доля софинансирования из средств местного бюджета будет исполнена в размере 50% .
</t>
        </r>
        <r>
          <rPr>
            <sz val="16"/>
            <color rgb="FFFF0000"/>
            <rFont val="Times New Roman"/>
            <family val="2"/>
            <charset val="204"/>
          </rPr>
          <t xml:space="preserve">
</t>
        </r>
        <r>
          <rPr>
            <u/>
            <sz val="16"/>
            <color rgb="FFFF0000"/>
            <rFont val="Times New Roman"/>
            <family val="2"/>
            <charset val="204"/>
          </rPr>
          <t/>
        </r>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4A7295-8CE0-4D28-ABEF-D38EBAE7C204}" action="delete"/>
  <rdn rId="0" localSheetId="1" customView="1" name="Z_6E4A7295_8CE0_4D28_ABEF_D38EBAE7C204_.wvu.PrintArea" hidden="1" oldHidden="1">
    <formula>'на 01.11.2019'!$A$1:$J$211</formula>
    <oldFormula>'на 01.11.2019'!$A$1:$J$211</oldFormula>
  </rdn>
  <rdn rId="0" localSheetId="1" customView="1" name="Z_6E4A7295_8CE0_4D28_ABEF_D38EBAE7C204_.wvu.PrintTitles" hidden="1" oldHidden="1">
    <formula>'на 01.11.2019'!$5:$8</formula>
    <oldFormula>'на 01.11.2019'!$5:$8</oldFormula>
  </rdn>
  <rdn rId="0" localSheetId="1" customView="1" name="Z_6E4A7295_8CE0_4D28_ABEF_D38EBAE7C204_.wvu.FilterData" hidden="1" oldHidden="1">
    <formula>'на 01.11.2019'!$A$7:$J$411</formula>
    <oldFormula>'на 01.11.2019'!$A$7:$J$411</oldFormula>
  </rdn>
  <rcv guid="{6E4A7295-8CE0-4D28-ABEF-D38EBAE7C204}"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numFmtId="4">
    <oc r="G89">
      <v>7625.52</v>
    </oc>
    <nc r="G89">
      <v>27555.200000000001</v>
    </nc>
  </rcc>
  <rcc rId="15" sId="1" numFmtId="4">
    <oc r="E89">
      <v>7625.52</v>
    </oc>
    <nc r="E89">
      <v>27555.200000000001</v>
    </nc>
  </rcc>
  <rcc rId="16" sId="1" numFmtId="4">
    <oc r="E90">
      <v>942.48</v>
    </oc>
    <nc r="E90">
      <v>3405.7</v>
    </nc>
  </rcc>
  <rcc rId="17" sId="1" numFmtId="4">
    <oc r="G90">
      <v>942.48</v>
    </oc>
    <nc r="G90">
      <v>3405.7</v>
    </nc>
  </rcc>
  <rfmt sheetId="1" sqref="A87:H91" start="0" length="2147483647">
    <dxf>
      <font>
        <color auto="1"/>
      </font>
    </dxf>
  </rfmt>
  <rfmt sheetId="1" sqref="I87:I90" start="0" length="2147483647">
    <dxf>
      <font>
        <color auto="1"/>
      </font>
    </dxf>
  </rfmt>
  <rcc rId="18" sId="1">
    <oc r="J87" t="inlineStr">
      <is>
        <t xml:space="preserve">Заключен муниципальный контракт на выполнение проектно-изыскательских работ по определению границ зон затопления, подтопления на территории муниципального образования №26/2018 от 29.10.2018г с АО "Сибземпроект". Сумма по контракту 43 100,0 тыс.руб., из них на 2018 год - 12 139,1 тыс.руб. Срок выполнения работ - 31.12.2019г. </t>
      </is>
    </oc>
    <nc r="J87" t="inlineStr">
      <is>
        <t>Проектно-изыскательские работы по определению границ зон затопления, подтопления на территории муниципального образования выполнены и оплачены в полном объеме (МК №26/2018 от 29.10.2018г с АО "Сибземпроект". Сумма по контракту 43 100,0 тыс.руб.)</t>
      </is>
    </nc>
  </rcc>
  <rfmt sheetId="1" sqref="J87:J92" start="0" length="2147483647">
    <dxf>
      <font>
        <color auto="1"/>
      </font>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 sId="1" numFmtId="4">
    <oc r="I182">
      <v>36445.25</v>
    </oc>
    <nc r="I182">
      <f>36445.25+9350</f>
    </nc>
  </rcc>
  <rcc rId="135" sId="1" numFmtId="4">
    <oc r="I183">
      <v>19224.34</v>
    </oc>
    <nc r="I183">
      <f>19224.34+9350</f>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 sId="1">
    <oc r="J159" t="inlineStr">
      <is>
        <r>
          <rPr>
            <sz val="16"/>
            <color rgb="FFFF0000"/>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01.11.2019 по указанным объектам выполнено следующее:
СГМУП "Горводоканал" разработана проектно-сметная документация. Получено заключение о достоверности сметной стоимости по результатам экспертизы АУ ХМАО-Югры "Управление государственной экспертизы проектной документации и ценообразования в строительстве". Заключен договор на выполнение работ, срок выполнения - 15.11.2019. Заключено между СГМУП "Горводоканал" и Администрацией города соглашение на сумму 2 484,3 тыс.руб.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t>
        </r>
        <r>
          <rPr>
            <sz val="11"/>
            <color rgb="FFFF0000"/>
            <rFont val="Times New Roman"/>
            <family val="1"/>
            <charset val="204"/>
          </rPr>
          <t>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19 841,42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01.11.2019 предоставлена субсидия в сумме 3 622,77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(оплата  - декабрь 2019).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01.11.2019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t>
        </r>
        <r>
          <rPr>
            <sz val="8"/>
            <color rgb="FFFF0000"/>
            <rFont val="Times New Roman"/>
            <family val="1"/>
            <charset val="204"/>
          </rPr>
          <t xml:space="preserve">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17,68 тыс.руб.;
- от 02.08.2019 № МК-50-19 (ДС № 1 от 06.09.2019) на капитальный ремонт по замене оконных блоков в здании МБОУ СОШ № 8 имени Сибирцева А.Н., на сумму 4 888,62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595,87 тыс.руб. -  экономия по итогам выполнения сметных расчетов, экономия по факту выполненных работ.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1,05 км, выполнено 0,604 км; техперевооружению магистральных тепловых сетей в количестве 1 353 пог.м.; выполнено 1 323 пог.м;  по техперевооружению сетей освещения в количестве 3 ед.; выполнено в полном объеме; замене светильников  на объ</t>
        </r>
        <r>
          <rPr>
            <sz val="24"/>
            <color rgb="FFFF0000"/>
            <rFont val="Times New Roman"/>
            <family val="2"/>
            <charset val="204"/>
          </rPr>
          <t xml:space="preserve">ектах предприятий в количестве  41 ед. , выполнено в количестве 43 ед.
</t>
        </r>
        <r>
          <rPr>
            <sz val="20"/>
            <rFont val="Times New Roman"/>
            <family val="1"/>
            <charset val="204"/>
          </rPr>
          <t xml:space="preserve">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t>
        </r>
        <r>
          <rPr>
            <sz val="20"/>
            <color rgb="FFFF0000"/>
            <rFont val="Times New Roman"/>
            <family val="1"/>
            <charset val="204"/>
          </rPr>
          <t xml:space="preserve">
</t>
        </r>
        <r>
          <rPr>
            <sz val="20"/>
            <rFont val="Times New Roman"/>
            <family val="1"/>
            <charset val="204"/>
          </rPr>
          <t>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t>
        </r>
        <r>
          <rPr>
            <sz val="24"/>
            <rFont val="Times New Roman"/>
            <family val="1"/>
            <charset val="204"/>
          </rPr>
          <t xml:space="preserve">
2) ДГХ: Благоустройство придомовых территорий по 5 адресам (ул. Гагарина, 10, ул. Мира, 5, 7, ул. Островского, 9,19).</t>
        </r>
        <r>
          <rPr>
            <sz val="24"/>
            <color rgb="FFFF0000"/>
            <rFont val="Times New Roman"/>
            <family val="2"/>
            <charset val="204"/>
          </rPr>
          <t xml:space="preserve">
</t>
        </r>
        <r>
          <rPr>
            <sz val="24"/>
            <rFont val="Times New Roman"/>
            <family val="1"/>
            <charset val="204"/>
          </rPr>
          <t>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t>
        </r>
        <r>
          <rPr>
            <sz val="24"/>
            <color rgb="FFFF0000"/>
            <rFont val="Times New Roman"/>
            <family val="2"/>
            <charset val="204"/>
          </rPr>
          <t xml:space="preserve">
Неисполнение 1 095,95 тыс.руб. ( 876,76 тыс.руб. - ОБ, 219,19 тыс.руб. - МБ) - экономия в связи с уточнением объемов работ.
</t>
        </r>
        <r>
          <rPr>
            <sz val="24"/>
            <rFont val="Times New Roman"/>
            <family val="1"/>
            <charset val="204"/>
          </rPr>
          <t>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t>
        </r>
      </is>
    </oc>
    <nc r="J159" t="inlineStr">
      <is>
        <r>
          <rPr>
            <sz val="16"/>
            <color rgb="FFFF0000"/>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01.11.2019 по указанным объектам выполнено следующее:
СГМУП "Горводоканал" разработана проектно-сметная документация. Получено заключение о достоверности сметной стоимости по результатам экспертизы АУ ХМАО-Югры "Управление государственной экспертизы проектной документации и ценообразования в строительстве". Заключен договор на выполнение работ, срок выполнения - 15.11.2019. Заключено между СГМУП "Горводоканал" и Администрацией города соглашение на сумму 2 484,3 тыс.руб.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t>
        </r>
        <r>
          <rPr>
            <sz val="11"/>
            <color rgb="FFFF0000"/>
            <rFont val="Times New Roman"/>
            <family val="1"/>
            <charset val="204"/>
          </rPr>
          <t xml:space="preserve">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19 841,42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01.11.2019 предоставлена субсидия в сумме 3 622,77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(оплата  - декабрь 2019).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t>
        </r>
        <r>
          <rPr>
            <sz val="18"/>
            <color rgb="FFFF0000"/>
            <rFont val="Times New Roman"/>
            <family val="1"/>
            <charset val="204"/>
          </rPr>
          <t>По состоянию на 01.11.2019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17,68 тыс.руб.;
- от 02.08.2019 № МК-50-19 (ДС № 1 от 06.09.2019) на капитальный ремонт по замене оконных блоков в здании МБОУ СОШ № 8 имени Сибирцева А.Н., на сумму 4 888,62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595,87 тыс.руб. -  экономия по итогам выполнения сметных расчетов, экономия по факту выполненных работ.
Предприятия</t>
        </r>
        <r>
          <rPr>
            <sz val="16"/>
            <color rgb="FFFF0000"/>
            <rFont val="Times New Roman"/>
            <family val="1"/>
            <charset val="204"/>
          </rPr>
          <t>ми города за счет собственных средств запланирована реконструкция уличных водопроводных сетей с применением современных материалов протяженностью 1,05 км, выполнено 0,604 км; техперевооружению магистральных тепловых сетей в количестве 1 353 пог.м.;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t>
        </r>
        <r>
          <rPr>
            <sz val="24"/>
            <color rgb="FFFF0000"/>
            <rFont val="Times New Roman"/>
            <family val="2"/>
            <charset val="204"/>
          </rPr>
          <t xml:space="preserve">
</t>
        </r>
        <r>
          <rPr>
            <sz val="16"/>
            <rFont val="Times New Roman"/>
            <family val="1"/>
            <charset val="204"/>
          </rPr>
          <t xml:space="preserve">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t>
        </r>
        <r>
          <rPr>
            <sz val="16"/>
            <color rgb="FFFF0000"/>
            <rFont val="Times New Roman"/>
            <family val="1"/>
            <charset val="204"/>
          </rPr>
          <t xml:space="preserve">
</t>
        </r>
        <r>
          <rPr>
            <sz val="16"/>
            <rFont val="Times New Roman"/>
            <family val="1"/>
            <charset val="204"/>
          </rPr>
          <t>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t>
        </r>
        <r>
          <rPr>
            <sz val="16"/>
            <color rgb="FFFF0000"/>
            <rFont val="Times New Roman"/>
            <family val="1"/>
            <charset val="204"/>
          </rPr>
          <t xml:space="preserve">
</t>
        </r>
        <r>
          <rPr>
            <sz val="16"/>
            <rFont val="Times New Roman"/>
            <family val="1"/>
            <charset val="204"/>
          </rPr>
          <t>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t>
        </r>
        <r>
          <rPr>
            <sz val="24"/>
            <color rgb="FFFF0000"/>
            <rFont val="Times New Roman"/>
            <family val="2"/>
            <charset val="204"/>
          </rPr>
          <t xml:space="preserve">
Неисполнение 1 095,95 тыс.руб. ( 876,76 тыс.руб. - ОБ, 219,19 тыс.руб. - МБ) - экономия в связи с уточнением объемов работ.
</t>
        </r>
        <r>
          <rPr>
            <sz val="24"/>
            <rFont val="Times New Roman"/>
            <family val="1"/>
            <charset val="204"/>
          </rPr>
          <t>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t>
        </r>
      </is>
    </nc>
  </rcc>
  <rcv guid="{CCF533A2-322B-40E2-88B2-065E6D1D35B4}" action="delete"/>
  <rdn rId="0" localSheetId="1" customView="1" name="Z_CCF533A2_322B_40E2_88B2_065E6D1D35B4_.wvu.PrintArea" hidden="1" oldHidden="1">
    <formula>'на 01.11.2019'!$A$1:$J$210</formula>
    <oldFormula>'на 01.11.2019'!$A$1:$J$210</oldFormula>
  </rdn>
  <rdn rId="0" localSheetId="1" customView="1" name="Z_CCF533A2_322B_40E2_88B2_065E6D1D35B4_.wvu.PrintTitles" hidden="1" oldHidden="1">
    <formula>'на 01.11.2019'!$5:$8</formula>
    <oldFormula>'на 01.11.2019'!$5:$8</oldFormula>
  </rdn>
  <rdn rId="0" localSheetId="1" customView="1" name="Z_CCF533A2_322B_40E2_88B2_065E6D1D35B4_.wvu.FilterData" hidden="1" oldHidden="1">
    <formula>'на 01.11.2019'!$A$7:$J$411</formula>
    <oldFormula>'на 01.11.2019'!$A$7:$J$411</oldFormula>
  </rdn>
  <rcv guid="{CCF533A2-322B-40E2-88B2-065E6D1D35B4}"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 sId="1" numFmtId="4">
    <nc r="I161">
      <v>12410.73</v>
    </nc>
  </rcc>
  <rcc rId="141" sId="1" numFmtId="4">
    <nc r="I162">
      <v>47023.32</v>
    </nc>
  </rcc>
  <rcc rId="142" sId="1" numFmtId="4">
    <nc r="I163">
      <v>31538.27</v>
    </nc>
  </rcc>
  <rcv guid="{CCF533A2-322B-40E2-88B2-065E6D1D35B4}" action="delete"/>
  <rdn rId="0" localSheetId="1" customView="1" name="Z_CCF533A2_322B_40E2_88B2_065E6D1D35B4_.wvu.PrintArea" hidden="1" oldHidden="1">
    <formula>'на 01.11.2019'!$A$1:$J$210</formula>
    <oldFormula>'на 01.11.2019'!$A$1:$J$210</oldFormula>
  </rdn>
  <rdn rId="0" localSheetId="1" customView="1" name="Z_CCF533A2_322B_40E2_88B2_065E6D1D35B4_.wvu.PrintTitles" hidden="1" oldHidden="1">
    <formula>'на 01.11.2019'!$5:$8</formula>
    <oldFormula>'на 01.11.2019'!$5:$8</oldFormula>
  </rdn>
  <rdn rId="0" localSheetId="1" customView="1" name="Z_CCF533A2_322B_40E2_88B2_065E6D1D35B4_.wvu.FilterData" hidden="1" oldHidden="1">
    <formula>'на 01.11.2019'!$A$7:$J$411</formula>
    <oldFormula>'на 01.11.2019'!$A$7:$J$411</oldFormula>
  </rdn>
  <rcv guid="{CCF533A2-322B-40E2-88B2-065E6D1D35B4}"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 sId="1">
    <oc r="E83">
      <f>90615.03+827920.25</f>
    </oc>
    <nc r="E83">
      <f>90615.03+827920.24</f>
    </nc>
  </rcc>
  <rcc rId="147" sId="1">
    <oc r="G83">
      <f>90615.03+827920.25</f>
    </oc>
    <nc r="G83">
      <f>90615.03+827920.24</f>
    </nc>
  </rcc>
  <rcc rId="148" sId="1">
    <oc r="E84">
      <f>11199.61+102327.22</f>
    </oc>
    <nc r="E84">
      <f>11199.61+102327.23</f>
    </nc>
  </rcc>
  <rcc rId="149" sId="1">
    <oc r="G84">
      <f>11199.61+102327.22</f>
    </oc>
    <nc r="G84">
      <f>11199.61+102327.23</f>
    </nc>
  </rcc>
  <rfmt sheetId="1" sqref="E65:G65">
    <dxf>
      <fill>
        <patternFill patternType="none">
          <bgColor auto="1"/>
        </patternFill>
      </fill>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9" start="0" length="0">
    <dxf>
      <font>
        <sz val="24"/>
        <color rgb="FFFF0000"/>
      </font>
    </dxf>
  </rfmt>
  <rfmt sheetId="1" sqref="J159:J165" start="0" length="2147483647">
    <dxf>
      <font>
        <sz val="16"/>
      </font>
    </dxf>
  </rfmt>
  <rfmt sheetId="1" sqref="J159:J165" start="0" length="2147483647">
    <dxf>
      <font>
        <color auto="1"/>
      </font>
    </dxf>
  </rfmt>
  <rfmt sheetId="1" sqref="J159:J165" start="0" length="2147483647">
    <dxf>
      <font>
        <sz val="14"/>
      </font>
    </dxf>
  </rfmt>
  <rcc rId="150" sId="1">
    <oc r="J159" t="inlineStr">
      <is>
        <r>
          <rPr>
            <sz val="16"/>
            <color rgb="FFFF0000"/>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01.11.2019 по указанным объектам выполнено следующее:
СГМУП "Горводоканал" разработана проектно-сметная документация. Получено заключение о достоверности сметной стоимости по результатам экспертизы АУ ХМАО-Югры "Управление государственной экспертизы проектной документации и ценообразования в строительстве". Заключен договор на выполнение работ, срок выполнения - 15.11.2019. Заключено между СГМУП "Горводоканал" и Администрацией города соглашение на сумму 2 484,3 тыс.руб.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t>
        </r>
        <r>
          <rPr>
            <sz val="11"/>
            <color rgb="FFFF0000"/>
            <rFont val="Times New Roman"/>
            <family val="1"/>
            <charset val="204"/>
          </rPr>
          <t xml:space="preserve">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19 841,42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01.11.2019 предоставлена субсидия в сумме 3 622,77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(оплата  - декабрь 2019).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t>
        </r>
        <r>
          <rPr>
            <sz val="18"/>
            <color rgb="FFFF0000"/>
            <rFont val="Times New Roman"/>
            <family val="1"/>
            <charset val="204"/>
          </rPr>
          <t>По состоянию на 01.11.2019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17,68 тыс.руб.;
- от 02.08.2019 № МК-50-19 (ДС № 1 от 06.09.2019) на капитальный ремонт по замене оконных блоков в здании МБОУ СОШ № 8 имени Сибирцева А.Н., на сумму 4 888,62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595,87 тыс.руб. -  экономия по итогам выполнения сметных расчетов, экономия по факту выполненных работ.
Предприятия</t>
        </r>
        <r>
          <rPr>
            <sz val="16"/>
            <color rgb="FFFF0000"/>
            <rFont val="Times New Roman"/>
            <family val="1"/>
            <charset val="204"/>
          </rPr>
          <t>ми города за счет собственных средств запланирована реконструкция уличных водопроводных сетей с применением современных материалов протяженностью 1,05 км, выполнено 0,604 км; техперевооружению магистральных тепловых сетей в количестве 1 353 пог.м.;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t>
        </r>
        <r>
          <rPr>
            <sz val="24"/>
            <color rgb="FFFF0000"/>
            <rFont val="Times New Roman"/>
            <family val="2"/>
            <charset val="204"/>
          </rPr>
          <t xml:space="preserve">
</t>
        </r>
        <r>
          <rPr>
            <sz val="16"/>
            <rFont val="Times New Roman"/>
            <family val="1"/>
            <charset val="204"/>
          </rPr>
          <t xml:space="preserve">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t>
        </r>
        <r>
          <rPr>
            <sz val="16"/>
            <color rgb="FFFF0000"/>
            <rFont val="Times New Roman"/>
            <family val="1"/>
            <charset val="204"/>
          </rPr>
          <t xml:space="preserve">
</t>
        </r>
        <r>
          <rPr>
            <sz val="16"/>
            <rFont val="Times New Roman"/>
            <family val="1"/>
            <charset val="204"/>
          </rPr>
          <t>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t>
        </r>
        <r>
          <rPr>
            <sz val="16"/>
            <color rgb="FFFF0000"/>
            <rFont val="Times New Roman"/>
            <family val="1"/>
            <charset val="204"/>
          </rPr>
          <t xml:space="preserve">
</t>
        </r>
        <r>
          <rPr>
            <sz val="16"/>
            <rFont val="Times New Roman"/>
            <family val="1"/>
            <charset val="204"/>
          </rPr>
          <t>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t>
        </r>
        <r>
          <rPr>
            <sz val="24"/>
            <color rgb="FFFF0000"/>
            <rFont val="Times New Roman"/>
            <family val="2"/>
            <charset val="204"/>
          </rPr>
          <t xml:space="preserve">
Неисполнение 1 095,95 тыс.руб. ( 876,76 тыс.руб. - ОБ, 219,19 тыс.руб. - МБ) - экономия в связи с уточнением объемов работ.
</t>
        </r>
        <r>
          <rPr>
            <sz val="24"/>
            <rFont val="Times New Roman"/>
            <family val="1"/>
            <charset val="204"/>
          </rPr>
          <t>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t>
        </r>
      </is>
    </oc>
    <nc r="J159"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01.12.2019 работы по объекту "Сети водоснабжения. Участок от ВВ-33 по Нефтеюганскому шоссе до вторых фланцевых соединений перед узлами учета №1, 2 в тепловом пункте по ул. Монтажная" выполнены, ведется оформление исполнительной документации, оплата в декабре 2019.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В соглашение о предоставлении субсидии местному бюджету из бюджета ХМАО-Югры от 22.02.2019 № 3-Согл 2019 внесены изменения в части уменьшения суммы и исключения объектов, ремонт которых невозможен в текущем году. (Д/С №2/3-Согл 2019 от 31.10.2019 на сумму 2 484,3 тыс.руб.).
3 968,3 тыс.руб. (средства ОБ -  0,06 тыс.руб.,  средства МБ - 3 968,24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01.12.2019 предоставлена субсидия в сумме 3 907,0 тыс.руб., в том числе кредиторская задолженность за 2018 год - 68,3 тыс.руб.
2) УБУиО: оплачены расходы на оплату труда для осуществления переданного государственного полномочия в полном объеме.
3. Подпрограмма "Повышение энергоэффективности в отраслях экономики":
По состоянию на 01.12.2019 выполнены работы/услуги:
- по капитальному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 по разработке разделов проектной документации капитального ремонта автоматизированного узла тепловой энергии, проектной документации по объекту "Капитальный ремонт автоматизированного узла управления тепловой энергии МБОУ НШ "Перспектива";
- по проверке сметной стоимости работ по капитальному ремонту объектов "Капитальный ремонт наружных сетей тепловодоснабжения МБДОУ №77 "Бусинка", "Капитальный ремонт наружных сетей тепловодоснабжения МБОУ гимназия № 2".
Проводятся работы по муниципальному контракту от 19.08.2019 № МК-51-19 на капитальный ремонт наружных сетей тепловодоснабжения в МБДОУ ДС № 77 "Бусинка" (ул.Московская,32б) на сумму 4 775,4 тыс.руб., сроком выполнения работ - 31.12.2019, работы оплачены в сумме 3 965,32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Неисполнение 6,67 тыс.руб. (средства местного бюджета) -  экономия по итогам выполнения сметных расчетов, экономия по факту выполненных работ.
Предприятиями города за счет собственных средств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По состоянию на 01.12.2019 работы выполнены на 82% от предусмотренных договором.
2) ДГХ: Благоустройство придомовых территорий по 5 адресам (ул. Гагарина, 10, ул. Мира, 5, 7, ул. Островского, 9,19).
По состоянию на 01.12.2019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Направлена заявка в округ на перечисление межбюджетных трансфертов в форме субсидии за выполненные работы по благоустройству дворовых территорий по адресам - пр. Мира 5, 7.
Неисполнение 1 095,95 тыс.руб. ( 876,76 тыс.руб. - ОБ, 219,19 тыс.руб. - МБ) - экономия в связи с уточнением объемов работ.
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По допсоглашению от 15.11.2019  увеличена цена муниципального контракта (91 629,4 тыс.руб.) В ноябре приняты выполненные работы на сумму 29 995,26 тыс.руб., оплата будет произведена в следующем отчетном периоде.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По допсоглашению от 18.11.2019 увеличена цена муниципального контракта (27 129,92 тыс.руб.). В отчетном периоде приняты выполненные работы на сумму 2 211,54 тыс.руб., оплата будет произведена в следующем отчетном периоде.
4. "Реконструкция (реновация) рекреационных территорий общественных пространств в западном жилом районе города Сургута". Заключен МК №22/2019 от 26.08.2019 с ООО "Квалити-Строй" на выполнение работ по благоустройству объекта на сумму 68 295,2 тыс.руб. Срок выполнения работ с момента подписания контракта по 29.11.2019. В ноябре приняты выполненные работы на сумму 9 858,6 тыс.руб., оплата будет произведена в следующем отчетном периоде.</t>
      </is>
    </nc>
  </rcc>
  <rfmt sheetId="1" sqref="J159:J165" start="0" length="2147483647">
    <dxf>
      <font>
        <sz val="16"/>
      </font>
    </dxf>
  </rfmt>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 sId="1">
    <oc r="J173" t="inlineStr">
      <is>
        <r>
          <rPr>
            <u/>
            <sz val="16"/>
            <color rgb="FFFF0000"/>
            <rFont val="Times New Roman"/>
            <family val="2"/>
            <charset val="204"/>
          </rPr>
          <t>АГ:</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01.11.2019 заключены и исполнены контракты на приобретение оборудования и программного обеспечения.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01.11.2019 по 34 предпринимателям изданы постановления Администрации города "О предоставлении субсидии субъектам малого и среднего предпринимательства" на общую сумму 7 284,1 тыс. рублей. 
        В рамках исполнения муниципальных контрактов проведены следующие мероприятия:
-  ежегодный городской конкурс "Предприниматель года"; 
-  курс "Основы ведения предпринимательской деятельности".
</t>
        </r>
      </is>
    </oc>
    <nc r="J173" t="inlineStr">
      <is>
        <r>
          <rPr>
            <u/>
            <sz val="16"/>
            <color rgb="FFFF0000"/>
            <rFont val="Times New Roman"/>
            <family val="2"/>
            <charset val="204"/>
          </rPr>
          <t>АГ:</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01.11.2019 заключены и исполнены контракты на приобретение оборудования и программного обеспечения.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01.12.2019 по 54 предпринимателям изданы постановления Администрации города "О предоставлении субсидии субъектам малого и среднего предпринимательства" на общую сумму 12 105,2 тыс. рублей. 
        В рамках исполнения муниципальных контрактов проведены следующие мероприятия:
-  ежегодный городской конкурс "Предприниматель года"; 
-  курс "Основы ведения предпринимательской деятельности".
</t>
        </r>
        <r>
          <rPr>
            <sz val="16"/>
            <color rgb="FFFF0000"/>
            <rFont val="Times New Roman"/>
            <family val="2"/>
            <charset val="204"/>
          </rPr>
          <t xml:space="preserve">
</t>
        </r>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4A7295-8CE0-4D28-ABEF-D38EBAE7C204}" action="delete"/>
  <rdn rId="0" localSheetId="1" customView="1" name="Z_6E4A7295_8CE0_4D28_ABEF_D38EBAE7C204_.wvu.PrintArea" hidden="1" oldHidden="1">
    <formula>'на 01.11.2019'!$A$1:$J$211</formula>
    <oldFormula>'на 01.11.2019'!$A$1:$J$211</oldFormula>
  </rdn>
  <rdn rId="0" localSheetId="1" customView="1" name="Z_6E4A7295_8CE0_4D28_ABEF_D38EBAE7C204_.wvu.PrintTitles" hidden="1" oldHidden="1">
    <formula>'на 01.11.2019'!$5:$8</formula>
    <oldFormula>'на 01.11.2019'!$5:$8</oldFormula>
  </rdn>
  <rdn rId="0" localSheetId="1" customView="1" name="Z_6E4A7295_8CE0_4D28_ABEF_D38EBAE7C204_.wvu.FilterData" hidden="1" oldHidden="1">
    <formula>'на 01.11.2019'!$A$7:$J$411</formula>
    <oldFormula>'на 01.11.2019'!$A$7:$J$411</oldFormula>
  </rdn>
  <rcv guid="{6E4A7295-8CE0-4D28-ABEF-D38EBAE7C204}"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 sId="1" odxf="1" dxf="1">
    <oc r="J15" t="inlineStr">
      <is>
        <r>
          <rPr>
            <u/>
            <sz val="18"/>
            <color rgb="FFFF0000"/>
            <rFont val="Times New Roman"/>
            <family val="2"/>
            <charset val="204"/>
          </rPr>
          <t>УППЭК:</t>
        </r>
        <r>
          <rPr>
            <sz val="18"/>
            <color rgb="FFFF0000"/>
            <rFont val="Times New Roman"/>
            <family val="2"/>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416,27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
Площадь подлежащая контролю эффективности:
- акарицидные обработки – 41,63 га;
- ларвицидные обработки – 32,62 га;
- дератизация – 23,23 га.
Исполнение 100% 
1 626,01 тыс.руб. - экономия, сложившаяся в результате уточнения цены договоров по итогам проведения процедур конкурентных закупок.
</t>
        </r>
        <r>
          <rPr>
            <sz val="18"/>
            <rFont val="Times New Roman"/>
            <family val="2"/>
            <charset val="204"/>
          </rPr>
          <t xml:space="preserve"> 
Средства  будут освоены в течение  2019 года.
Экономия средств составляет 1 626 011,99 руб., образована в результате изменения цены договоров по итогам проведения процедур конкурентных закупок.</t>
        </r>
        <r>
          <rPr>
            <sz val="18"/>
            <color rgb="FFFF0000"/>
            <rFont val="Times New Roman"/>
            <family val="2"/>
            <charset val="204"/>
          </rPr>
          <t xml:space="preserve">
</t>
        </r>
        <r>
          <rPr>
            <u/>
            <sz val="18"/>
            <color rgb="FFFF0000"/>
            <rFont val="Times New Roman"/>
            <family val="2"/>
            <charset val="204"/>
          </rPr>
          <t>АГ:</t>
        </r>
        <r>
          <rPr>
            <sz val="18"/>
            <color rgb="FFFF0000"/>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8"/>
            <rFont val="Times New Roman"/>
            <family val="1"/>
            <charset val="204"/>
          </rPr>
          <t>УППЭК:</t>
        </r>
        <r>
          <rPr>
            <sz val="18"/>
            <rFont val="Times New Roman"/>
            <family val="1"/>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t>
        </r>
        <r>
          <rPr>
            <sz val="18"/>
            <color rgb="FFFF0000"/>
            <rFont val="Times New Roman"/>
            <family val="1"/>
            <charset val="204"/>
          </rPr>
          <t>Площадь, подлежащая обработке 416,27 га., фактически обработано 414,5га.</t>
        </r>
        <r>
          <rPr>
            <sz val="18"/>
            <rFont val="Times New Roman"/>
            <family val="1"/>
            <charset val="204"/>
          </rPr>
          <t xml:space="preserve">
- на оказание услуг по ларвицидной (двукратной) обработке открытых водоемов г. Сургута ХМАО-Югры  на сумму 237,2 тыс. руб. 
</t>
        </r>
        <r>
          <rPr>
            <sz val="18"/>
            <color rgb="FFFF0000"/>
            <rFont val="Times New Roman"/>
            <family val="1"/>
            <charset val="204"/>
          </rPr>
          <t>Площадь, подлежащая обработке 326,17 га., фактически обработано 326,17 га.</t>
        </r>
        <r>
          <rPr>
            <sz val="18"/>
            <rFont val="Times New Roman"/>
            <family val="1"/>
            <charset val="204"/>
          </rPr>
          <t xml:space="preserve">
- на оказание услуг по дератизации (двукратной) селитебной зоны территорий г. Сургута ХМАО-Югры  на сумму 152,1 тыс. руб.
</t>
        </r>
        <r>
          <rPr>
            <sz val="18"/>
            <color rgb="FFFF0000"/>
            <rFont val="Times New Roman"/>
            <family val="1"/>
            <charset val="204"/>
          </rPr>
          <t>Площадь, подлежащая обработке 232,30 га, фактически  обработано 232,30 га.</t>
        </r>
        <r>
          <rPr>
            <sz val="18"/>
            <rFont val="Times New Roman"/>
            <family val="1"/>
            <charset val="204"/>
          </rPr>
          <t xml:space="preserve">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t>
        </r>
        <r>
          <rPr>
            <sz val="18"/>
            <color rgb="FFFF0000"/>
            <rFont val="Times New Roman"/>
            <family val="2"/>
            <charset val="204"/>
          </rPr>
          <t xml:space="preserve">
Площадь подлежащая контролю эффективности:
- акарицидные обработки – 41,63 га;
- ларвицидные обработки – 32,62 га;
- дератизация – 23,23 га.
Исполнение 100% 
0,03 тыс.руб. - экономия, сложившаяся в результате уточнения цены договоров по итогам проведения процедур конкурентных закупок.
</t>
        </r>
        <r>
          <rPr>
            <sz val="18"/>
            <rFont val="Times New Roman"/>
            <family val="2"/>
            <charset val="204"/>
          </rPr>
          <t xml:space="preserve"> 
Средства  будут освоены в течение  2019 года.
Экономия средств составляет 1 626 011,99 руб., образована в результате изменения цены договоров по итогам проведения процедур конкурентных закупок.</t>
        </r>
        <r>
          <rPr>
            <sz val="18"/>
            <color rgb="FFFF0000"/>
            <rFont val="Times New Roman"/>
            <family val="2"/>
            <charset val="204"/>
          </rPr>
          <t xml:space="preserve">
</t>
        </r>
        <r>
          <rPr>
            <u/>
            <sz val="18"/>
            <color rgb="FFFF0000"/>
            <rFont val="Times New Roman"/>
            <family val="2"/>
            <charset val="204"/>
          </rPr>
          <t>АГ:</t>
        </r>
        <r>
          <rPr>
            <sz val="18"/>
            <color rgb="FFFF0000"/>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odxf>
      <font>
        <sz val="18"/>
        <color rgb="FFFF0000"/>
      </font>
    </odxf>
    <ndxf>
      <font>
        <sz val="18"/>
        <color rgb="FFFF0000"/>
      </font>
    </ndxf>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odxf="1" dxf="1">
    <o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Аукционы проводимые в мае-июле 2019 года были признан несостоявшимся, т.к. не подано ни одной заявки на участие в аукционах. Очередное размещение закупки состоялось 30.07.2019г. Аукцион состоялся. Победитель  - ООО СК «ЮВиС», цена контракта 937 389,7 тыс.руб. Заключен  муниципальный контракт №22/2019 от 23.08.2019 г.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Наращивание темпов строительства и освоение средств будет осуществляться в следующем отчетном периоде.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наружные сети связи, сети теплоснабжения.
Ввод объекта в эксплуатацию планируется в 2020 году. Готовность объекта - 40 %.  
 3. "Улица Киртбая от  ул. 1 "З" до ул. 3 "З" Объект введен в эксплуатацию. Разрешение на ввод № 86-ru-86310000-51 от 13.09.2019.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- 6 867,50 тыс. руб. на рассылку постановлений. Размер субсидии из бюджета автономного округа составляет 50% от общего объема бюджетных ассигнований. В соответствии с уведомлением Департамента финансов ХМАО- Югры «О предоставлении  субсидии, субвенции, иного межбюджетного трансферта, имеющего целевое назначение на 2019 год и плановый период 2020 и 2021 годов» уменьшены бюджетные ассигнования за счет субсидии из бюджета автономного округа. Соотвественно доля софинансирования из средств местного бюджета будет исполнена в размере 50% .
</t>
        </r>
        <r>
          <rPr>
            <sz val="16"/>
            <color rgb="FFFF0000"/>
            <rFont val="Times New Roman"/>
            <family val="2"/>
            <charset val="204"/>
          </rPr>
          <t xml:space="preserve">
</t>
        </r>
        <r>
          <rPr>
            <u/>
            <sz val="16"/>
            <color rgb="FFFF0000"/>
            <rFont val="Times New Roman"/>
            <family val="2"/>
            <charset val="204"/>
          </rPr>
          <t/>
        </r>
      </is>
    </oc>
    <n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наружные сети связи, сети теплоснабжения.
Ввод объекта в эксплуатацию планируется в 2020 году. Готовность объекта - 40 %.  
 3. "Улица Киртбая от  ул. 1 "З" до ул. 3 "З" Объект введен в эксплуатацию. Разрешение на ввод № 86-ru-86310000-51 от 13.09.2019.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- 6 867,50 тыс. руб. на рассылку постановлений. Размер субсидии из бюджета автономного округа составляет 50% от общего объема бюджетных ассигнований. В соответствии с уведомлением Департамента финансов ХМАО- Югры «О предоставлении  субсидии, субвенции, иного межбюджетного трансферта, имеющего целевое назначение на 2019 год и плановый период 2020 и 2021 годов» уменьшены бюджетные ассигнования за счет субсидии из бюджета автономного округа. Соотвественно доля софинансирования из средств местного бюджета будет исполнена в размере 50% .
</t>
        </r>
        <r>
          <rPr>
            <sz val="16"/>
            <color rgb="FFFF0000"/>
            <rFont val="Times New Roman"/>
            <family val="2"/>
            <charset val="204"/>
          </rPr>
          <t xml:space="preserve">
</t>
        </r>
        <r>
          <rPr>
            <u/>
            <sz val="16"/>
            <color rgb="FFFF0000"/>
            <rFont val="Times New Roman"/>
            <family val="2"/>
            <charset val="204"/>
          </rPr>
          <t/>
        </r>
      </is>
    </nc>
    <odxf>
      <font>
        <sz val="16"/>
        <color rgb="FFFF0000"/>
      </font>
    </odxf>
    <ndxf>
      <font>
        <sz val="16"/>
        <color rgb="FFFF0000"/>
      </font>
    </ndxf>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 sId="1">
    <o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наружные сети связи, сети теплоснабжения.
Ввод объекта в эксплуатацию планируется в 2020 году. Готовность объекта - 40 %.  
 3. "Улица Киртбая от  ул. 1 "З" до ул. 3 "З" Объект введен в эксплуатацию. Разрешение на ввод № 86-ru-86310000-51 от 13.09.2019.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- 6 867,50 тыс. руб. на рассылку постановлений. Размер субсидии из бюджета автономного округа составляет 50% от общего объема бюджетных ассигнований. В соответствии с уведомлением Департамента финансов ХМАО- Югры «О предоставлении  субсидии, субвенции, иного межбюджетного трансферта, имеющего целевое назначение на 2019 год и плановый период 2020 и 2021 годов» уменьшены бюджетные ассигнования за счет субсидии из бюджета автономного округа. Соотвественно доля софинансирования из средств местного бюджета будет исполнена в размере 50% .
</t>
        </r>
        <r>
          <rPr>
            <sz val="16"/>
            <color rgb="FFFF0000"/>
            <rFont val="Times New Roman"/>
            <family val="2"/>
            <charset val="204"/>
          </rPr>
          <t xml:space="preserve">
</t>
        </r>
        <r>
          <rPr>
            <u/>
            <sz val="16"/>
            <color rgb="FFFF0000"/>
            <rFont val="Times New Roman"/>
            <family val="2"/>
            <charset val="204"/>
          </rPr>
          <t/>
        </r>
      </is>
    </oc>
    <nc r="J180" t="inlineStr">
      <is>
        <r>
          <rPr>
            <u/>
            <sz val="16"/>
            <rFont val="Times New Roman"/>
            <family val="1"/>
            <charset val="204"/>
          </rPr>
          <t>ДГХ</t>
        </r>
        <r>
          <rPr>
            <sz val="16"/>
            <rFont val="Times New Roman"/>
            <family val="1"/>
            <charset val="204"/>
          </rPr>
          <t>:  
Заключены муниципальные контракты на общую сумму 637 280,0 тыс.руб., из них средства федерального бюджета - 581 610,5 тыс.руб., окружного бюджета 36 445,2 тыс.руб., средства городского бюджета 19 224,3 тыс.руб. Отремонтировано автомобильных дорог площадью 269,08 тыс.кв.м. В соотвествии заключенными муниципальными контрактами срок оплаты выполненных работ до 31.12.2019.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средства поступили в МО, работы оплачены.
3 334,85 тыс.руб. тыс.рублей - экономия в результате уточнения объемов работ (расторжение контрактов).</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Заключен  муниципальный контракт №22/2019 от 23.08.2019 г. с ООО СК "ЮВиС" на выполнение работ по строительству объекта, цена контракта 937 389,7 тыс.руб.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Подрядчиком </t>
        </r>
        <r>
          <rPr>
            <sz val="16"/>
            <rFont val="Times New Roman"/>
            <family val="1"/>
            <charset val="204"/>
          </rPr>
          <t>работы выполняются. Объем выполненных работ за сентябрь- ноябрь будет предъявлен в декабре 2019 года.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Срок выполнения работ - 31.10.2020. Готовность объекта - 70%.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Направлено письмо генподрядной организации о непредоставлении актов выполненных работ по форме КС-2, КС-3. На отчетную дату подрядчиком не предоставлены документы за фактически выполненные работы. Ожидаемое неисполнение средств 2019 года обусловлено отставанием подрядчика от графика выполнения работ.
 3. "Улица Киртбая от  ул. 1 "З" до ул. 3 "З" Объект введен в эксплуатацию. Разрешение на ввод № 86-ru-86310000-51 от 13.09.2019.</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6 912,50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- 6 867,50 тыс. руб. на рассылку постановлений. Размер субсидии из бюджета автономного округа составляет 50% от общего объема бюджетных ассигнований. В соответствии с уведомлением Департамента финансов ХМАО- Югры «О предоставлении  субсидии, субвенции, иного межбюджетного трансферта, имеющего целевое назначение на 2019 год и плановый период 2020 и 2021 годов» уменьшены бюджетные ассигнования за счет субсидии из бюджета автономного округа. Соотвественно доля софинансирования из средств местного бюджета будет исполнена в размере 50% .
</t>
        </r>
        <r>
          <rPr>
            <sz val="16"/>
            <color rgb="FFFF0000"/>
            <rFont val="Times New Roman"/>
            <family val="2"/>
            <charset val="204"/>
          </rPr>
          <t xml:space="preserve">
</t>
        </r>
        <r>
          <rPr>
            <u/>
            <sz val="16"/>
            <color rgb="FFFF0000"/>
            <rFont val="Times New Roman"/>
            <family val="2"/>
            <charset val="204"/>
          </rPr>
          <t/>
        </r>
      </is>
    </nc>
  </rcc>
  <rfmt sheetId="1" sqref="J180:J185" start="0" length="2147483647">
    <dxf>
      <font>
        <color auto="1"/>
      </font>
    </dxf>
  </rfmt>
  <rfmt sheetId="1" sqref="J180:J185" start="0" length="2147483647">
    <dxf>
      <font>
        <color auto="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2:D98" start="0" length="2147483647">
    <dxf>
      <font>
        <color auto="1"/>
      </font>
    </dxf>
  </rfmt>
  <rfmt sheetId="1" sqref="J93:J98" start="0" length="2147483647">
    <dxf>
      <font>
        <color auto="1"/>
      </font>
    </dxf>
  </rfmt>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73:I176" start="0" length="2147483647">
    <dxf>
      <font>
        <color auto="1"/>
      </font>
    </dxf>
  </rfmt>
  <rcc rId="158" sId="1" odxf="1" dxf="1">
    <oc r="J173" t="inlineStr">
      <is>
        <r>
          <rPr>
            <u/>
            <sz val="16"/>
            <color rgb="FFFF0000"/>
            <rFont val="Times New Roman"/>
            <family val="2"/>
            <charset val="204"/>
          </rPr>
          <t>АГ:</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01.11.2019 заключены и исполнены контракты на приобретение оборудования и программного обеспечения.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01.12.2019 по 54 предпринимателям изданы постановления Администрации города "О предоставлении субсидии субъектам малого и среднего предпринимательства" на общую сумму 12 105,2 тыс. рублей. 
        В рамках исполнения муниципальных контрактов проведены следующие мероприятия:
-  ежегодный городской конкурс "Предприниматель года"; 
-  курс "Основы ведения предпринимательской деятельности".
</t>
        </r>
        <r>
          <rPr>
            <sz val="16"/>
            <color rgb="FFFF0000"/>
            <rFont val="Times New Roman"/>
            <family val="2"/>
            <charset val="204"/>
          </rPr>
          <t xml:space="preserve">
</t>
        </r>
      </is>
    </oc>
    <nc r="J173"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01.12.2019 заключены и исполнены контракты на приобретение оборудования и программного обеспечения. </t>
        </r>
        <r>
          <rPr>
            <sz val="16"/>
            <color rgb="FFFF0000"/>
            <rFont val="Times New Roman"/>
            <family val="2"/>
            <charset val="204"/>
          </rPr>
          <t xml:space="preserve">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01.12.2019 по 54 предпринимателям изданы постановления Администрации города "О предоставлении субсидии субъектам малого и среднего предпринимательства" на общую сумму 12 105,2 тыс. рублей. 
        В рамках исполнения муниципальных контрактов проведены следующие мероприятия:
-  ежегодный городской конкурс "Предприниматель года"; 
-  курс "Основы ведения предпринимательской деятельности".
</t>
        </r>
        <r>
          <rPr>
            <sz val="16"/>
            <color rgb="FFFF0000"/>
            <rFont val="Times New Roman"/>
            <family val="2"/>
            <charset val="204"/>
          </rPr>
          <t xml:space="preserve">
</t>
        </r>
      </is>
    </nc>
    <ndxf>
      <font>
        <sz val="16"/>
        <color rgb="FFFF0000"/>
      </font>
    </ndxf>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 sId="1" numFmtId="4">
    <oc r="I161">
      <v>12410.73</v>
    </oc>
    <nc r="I161">
      <f>12410.73+48650.86</f>
    </nc>
  </rcc>
  <rcc rId="160" sId="1" numFmtId="4">
    <oc r="I163">
      <v>31538.27</v>
    </oc>
    <nc r="I163">
      <f>31538.27+31186.45</f>
    </nc>
  </rcc>
  <rfmt sheetId="1" sqref="I163" start="0" length="2147483647">
    <dxf>
      <font>
        <color auto="1"/>
      </font>
    </dxf>
  </rfmt>
  <rcc rId="161" sId="1">
    <oc r="I162">
      <v>47023.32</v>
    </oc>
    <nc r="I162">
      <f>47023.32+76094.94</f>
    </nc>
  </rcc>
  <rfmt sheetId="1" sqref="I162" start="0" length="2147483647">
    <dxf>
      <font>
        <color auto="1"/>
      </font>
    </dxf>
  </rfmt>
  <rfmt sheetId="1" sqref="I161" start="0" length="2147483647">
    <dxf>
      <font>
        <color auto="1"/>
      </font>
    </dxf>
  </rfmt>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59:I160" start="0" length="2147483647">
    <dxf>
      <font>
        <color auto="1"/>
      </font>
    </dxf>
  </rfmt>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 sId="1">
    <oc r="J167" t="inlineStr">
      <is>
        <r>
          <rPr>
            <u/>
            <sz val="16"/>
            <color rgb="FFFF0000"/>
            <rFont val="Times New Roman"/>
            <family val="2"/>
            <charset val="204"/>
          </rPr>
          <t xml:space="preserve">АГ: </t>
        </r>
        <r>
          <rPr>
            <sz val="16"/>
            <color rgb="FFFF0000"/>
            <rFont val="Times New Roman"/>
            <family val="2"/>
            <charset val="204"/>
          </rPr>
          <t xml:space="preserve">В рамках реализации  переданного государственного полномочия осуществляется деятельность  в сфере обращения с твердыми коммунальными отходами. Производятся расходы по выплате заработной платы, а также по поставке бумаги и конвертов. 
</t>
        </r>
      </is>
    </oc>
    <nc r="J167" t="inlineStr">
      <is>
        <r>
          <rPr>
            <u/>
            <sz val="16"/>
            <color rgb="FFFF0000"/>
            <rFont val="Times New Roman"/>
            <family val="2"/>
            <charset val="204"/>
          </rPr>
          <t xml:space="preserve">АГ: </t>
        </r>
        <r>
          <rPr>
            <sz val="16"/>
            <color rgb="FFFF0000"/>
            <rFont val="Times New Roman"/>
            <family val="2"/>
            <charset val="204"/>
          </rPr>
          <t xml:space="preserve">В рамках реализации  переданного государственного полномочия осуществляется деятельность  в сфере обращения с твердыми коммунальными отходами. Произведены расходы по выплате заработной платы, а также по поставке бумаги и конвертов. 
</t>
        </r>
      </is>
    </nc>
  </rcc>
  <rfmt sheetId="1" sqref="I167:I169" start="0" length="2147483647">
    <dxf>
      <font>
        <color auto="1"/>
      </font>
    </dxf>
  </rfmt>
  <rfmt sheetId="1" sqref="J167:J172" start="0" length="2147483647">
    <dxf>
      <font>
        <color auto="1"/>
      </font>
    </dxf>
  </rfmt>
  <rfmt sheetId="1" sqref="A166:XFD166" start="0" length="2147483647">
    <dxf>
      <font>
        <color auto="1"/>
      </font>
    </dxf>
  </rfmt>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81" start="0" length="2147483647">
    <dxf>
      <font>
        <color auto="1"/>
      </font>
    </dxf>
  </rfmt>
  <rcc rId="163" sId="1">
    <oc r="I182">
      <f>36445.25+9350</f>
    </oc>
    <nc r="I182">
      <f>36445.25+9350+400794.92</f>
    </nc>
  </rcc>
  <rfmt sheetId="1" sqref="I182" start="0" length="2147483647">
    <dxf>
      <font>
        <color auto="1"/>
      </font>
    </dxf>
  </rfmt>
  <rcc rId="164" sId="1">
    <oc r="I183">
      <f>19224.34+9350</f>
    </oc>
    <nc r="I183">
      <f>19224.34+9350+44533.01</f>
    </nc>
  </rcc>
  <rfmt sheetId="1" sqref="I183" start="0" length="2147483647">
    <dxf>
      <font>
        <color auto="1"/>
      </font>
    </dxf>
  </rfmt>
  <rfmt sheetId="1" sqref="I180" start="0" length="2147483647">
    <dxf>
      <font>
        <color auto="1"/>
      </font>
    </dxf>
  </rfmt>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J20" start="0" length="2147483647">
    <dxf>
      <font>
        <sz val="16"/>
      </font>
    </dxf>
  </rfmt>
  <rcc rId="165" sId="1">
    <oc r="J15" t="inlineStr">
      <is>
        <r>
          <rPr>
            <u/>
            <sz val="18"/>
            <rFont val="Times New Roman"/>
            <family val="1"/>
            <charset val="204"/>
          </rPr>
          <t>УППЭК:</t>
        </r>
        <r>
          <rPr>
            <sz val="18"/>
            <rFont val="Times New Roman"/>
            <family val="1"/>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t>
        </r>
        <r>
          <rPr>
            <sz val="18"/>
            <color rgb="FFFF0000"/>
            <rFont val="Times New Roman"/>
            <family val="1"/>
            <charset val="204"/>
          </rPr>
          <t>Площадь, подлежащая обработке 416,27 га., фактически обработано 414,5га.</t>
        </r>
        <r>
          <rPr>
            <sz val="18"/>
            <rFont val="Times New Roman"/>
            <family val="1"/>
            <charset val="204"/>
          </rPr>
          <t xml:space="preserve">
- на оказание услуг по ларвицидной (двукратной) обработке открытых водоемов г. Сургута ХМАО-Югры  на сумму 237,2 тыс. руб. 
</t>
        </r>
        <r>
          <rPr>
            <sz val="18"/>
            <color rgb="FFFF0000"/>
            <rFont val="Times New Roman"/>
            <family val="1"/>
            <charset val="204"/>
          </rPr>
          <t>Площадь, подлежащая обработке 326,17 га., фактически обработано 326,17 га.</t>
        </r>
        <r>
          <rPr>
            <sz val="18"/>
            <rFont val="Times New Roman"/>
            <family val="1"/>
            <charset val="204"/>
          </rPr>
          <t xml:space="preserve">
- на оказание услуг по дератизации (двукратной) селитебной зоны территорий г. Сургута ХМАО-Югры  на сумму 152,1 тыс. руб.
</t>
        </r>
        <r>
          <rPr>
            <sz val="18"/>
            <color rgb="FFFF0000"/>
            <rFont val="Times New Roman"/>
            <family val="1"/>
            <charset val="204"/>
          </rPr>
          <t>Площадь, подлежащая обработке 232,30 га, фактически  обработано 232,30 га.</t>
        </r>
        <r>
          <rPr>
            <sz val="18"/>
            <rFont val="Times New Roman"/>
            <family val="1"/>
            <charset val="204"/>
          </rPr>
          <t xml:space="preserve">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t>
        </r>
        <r>
          <rPr>
            <sz val="18"/>
            <color rgb="FFFF0000"/>
            <rFont val="Times New Roman"/>
            <family val="2"/>
            <charset val="204"/>
          </rPr>
          <t xml:space="preserve">
Площадь подлежащая контролю эффективности:
- акарицидные обработки – 41,63 га;
- ларвицидные обработки – 32,62 га;
- дератизация – 23,23 га.
Исполнение 100% 
0,03 тыс.руб. - экономия, сложившаяся в результате уточнения цены договоров по итогам проведения процедур конкурентных закупок.
</t>
        </r>
        <r>
          <rPr>
            <sz val="18"/>
            <rFont val="Times New Roman"/>
            <family val="2"/>
            <charset val="204"/>
          </rPr>
          <t xml:space="preserve"> 
Средства  будут освоены в течение  2019 года.
Экономия средств составляет 1 626 011,99 руб., образована в результате изменения цены договоров по итогам проведения процедур конкурентных закупок.</t>
        </r>
        <r>
          <rPr>
            <sz val="18"/>
            <color rgb="FFFF0000"/>
            <rFont val="Times New Roman"/>
            <family val="2"/>
            <charset val="204"/>
          </rPr>
          <t xml:space="preserve">
</t>
        </r>
        <r>
          <rPr>
            <u/>
            <sz val="18"/>
            <color rgb="FFFF0000"/>
            <rFont val="Times New Roman"/>
            <family val="2"/>
            <charset val="204"/>
          </rPr>
          <t>АГ:</t>
        </r>
        <r>
          <rPr>
            <sz val="18"/>
            <color rgb="FFFF0000"/>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414,5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
Площадь подлежащая контролю эффективности:
- акарицидные обработки – 41,63 га;
- ларвицидные обработки – 32,62 га;
- дератизация – 23,23 га.
Исполнение 100% 
0,03 тыс.руб. - экономия, сложившаяся в результате фактического исполнения контракта и будет возвращена в бюджет автономного округа.
</t>
        </r>
        <r>
          <rPr>
            <sz val="16"/>
            <color rgb="FFFF0000"/>
            <rFont val="Times New Roman"/>
            <family val="1"/>
            <charset val="204"/>
          </rPr>
          <t xml:space="preserve">
</t>
        </r>
        <r>
          <rPr>
            <u/>
            <sz val="16"/>
            <color rgb="FFFF0000"/>
            <rFont val="Times New Roman"/>
            <family val="1"/>
            <charset val="204"/>
          </rPr>
          <t>АГ:</t>
        </r>
        <r>
          <rPr>
            <sz val="16"/>
            <color rgb="FFFF0000"/>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rcc>
  <rcv guid="{CCF533A2-322B-40E2-88B2-065E6D1D35B4}" action="delete"/>
  <rdn rId="0" localSheetId="1" customView="1" name="Z_CCF533A2_322B_40E2_88B2_065E6D1D35B4_.wvu.PrintArea" hidden="1" oldHidden="1">
    <formula>'на 01.11.2019'!$A$1:$J$210</formula>
    <oldFormula>'на 01.11.2019'!$A$1:$J$210</oldFormula>
  </rdn>
  <rdn rId="0" localSheetId="1" customView="1" name="Z_CCF533A2_322B_40E2_88B2_065E6D1D35B4_.wvu.PrintTitles" hidden="1" oldHidden="1">
    <formula>'на 01.11.2019'!$5:$8</formula>
    <oldFormula>'на 01.11.2019'!$5:$8</oldFormula>
  </rdn>
  <rdn rId="0" localSheetId="1" customView="1" name="Z_CCF533A2_322B_40E2_88B2_065E6D1D35B4_.wvu.FilterData" hidden="1" oldHidden="1">
    <formula>'на 01.11.2019'!$A$7:$J$411</formula>
    <oldFormula>'на 01.11.2019'!$A$7:$J$411</oldFormula>
  </rdn>
  <rcv guid="{CCF533A2-322B-40E2-88B2-065E6D1D35B4}"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4" start="0" length="2147483647">
    <dxf>
      <font>
        <color auto="1"/>
      </font>
    </dxf>
  </rfmt>
  <rfmt sheetId="1" sqref="D24" start="0" length="2147483647">
    <dxf>
      <font>
        <color auto="1"/>
      </font>
    </dxf>
  </rfmt>
  <rcc rId="169" sId="1" numFmtId="4">
    <oc r="G24">
      <v>28565.48</v>
    </oc>
    <nc r="G24">
      <v>34536.71</v>
    </nc>
  </rcc>
  <rfmt sheetId="1" sqref="G24" start="0" length="2147483647">
    <dxf>
      <font>
        <color auto="1"/>
      </font>
    </dxf>
  </rfmt>
  <rcc rId="170" sId="1" numFmtId="4">
    <oc r="E24">
      <v>28565.48</v>
    </oc>
    <nc r="E24">
      <v>34536.71</v>
    </nc>
  </rcc>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4" start="0" length="2147483647">
    <dxf>
      <font>
        <color auto="1"/>
      </font>
    </dxf>
  </rfmt>
  <rfmt sheetId="1" sqref="F24" start="0" length="2147483647">
    <dxf>
      <font>
        <color auto="1"/>
      </font>
    </dxf>
  </rfmt>
  <rfmt sheetId="1" sqref="H24" start="0" length="2147483647">
    <dxf>
      <font>
        <color auto="1"/>
      </font>
    </dxf>
  </rfmt>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4" start="0" length="2147483647">
    <dxf>
      <font>
        <color auto="1"/>
      </font>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 sId="1" numFmtId="4">
    <oc r="G26">
      <v>31299.91</v>
    </oc>
    <nc r="G26">
      <v>37066.79</v>
    </nc>
  </rcc>
  <rfmt sheetId="1" sqref="B26:H26" start="0" length="2147483647">
    <dxf>
      <font>
        <color auto="1"/>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5:D110" start="0" length="2147483647">
    <dxf>
      <font>
        <color auto="1"/>
      </font>
    </dxf>
  </rfmt>
  <rfmt sheetId="1" sqref="J105:J110" start="0" length="2147483647">
    <dxf>
      <font>
        <color auto="1"/>
      </font>
    </dxf>
  </rfmt>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 sId="1" numFmtId="4">
    <oc r="D25">
      <v>11973671</v>
    </oc>
    <nc r="D25">
      <v>12012358.699999999</v>
    </nc>
  </rcc>
  <rfmt sheetId="1" sqref="C25:D25" start="0" length="2147483647">
    <dxf>
      <font>
        <color auto="1"/>
      </font>
    </dxf>
  </rfmt>
  <rcc rId="174" sId="1" numFmtId="4">
    <oc r="G25">
      <v>7821301.7999999998</v>
    </oc>
    <nc r="G25">
      <v>8850438.8100000005</v>
    </nc>
  </rcc>
  <rcc rId="175" sId="1" numFmtId="4">
    <oc r="E25">
      <v>8635005.0500000007</v>
    </oc>
    <nc r="E25">
      <v>9406585.1400000006</v>
    </nc>
  </rcc>
  <rfmt sheetId="1" sqref="E25:H25" start="0" length="2147483647">
    <dxf>
      <font>
        <color auto="1"/>
      </font>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5" start="0" length="2147483647">
    <dxf>
      <font>
        <color auto="1"/>
      </font>
    </dxf>
  </rfmt>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7:B28" start="0" length="2147483647">
    <dxf>
      <font>
        <color auto="1"/>
      </font>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 sId="1" odxf="1" dxf="1">
    <oc r="J21" t="inlineStr">
      <is>
        <r>
          <rPr>
            <u/>
            <sz val="16"/>
            <color rgb="FFFF0000"/>
            <rFont val="Times New Roman"/>
            <family val="2"/>
            <charset val="204"/>
          </rPr>
          <t>ДО</t>
        </r>
        <r>
          <rPr>
            <sz val="16"/>
            <color rgb="FFFF0000"/>
            <rFont val="Times New Roman"/>
            <family val="2"/>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- 30 299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
Численность учащихся частных общеобразовательных организаций - 442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- 30 299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
Численность учащихся частных общеобразовательных организаций - 442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odxf>
      <font>
        <sz val="16"/>
        <color rgb="FFFF0000"/>
      </font>
    </odxf>
    <ndxf>
      <font>
        <sz val="16"/>
        <color rgb="FFFF0000"/>
      </font>
    </ndxf>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- 30 299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
Численность учащихся частных общеобразовательных организаций - 442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
Численность учащихся частных общеобразовательных организаций - 442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
Численность учащихся частных общеобразовательных организаций - 442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
Численность учащихся частных общеобразовательных организаций - 442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
Численность учащихся частных общеобразовательных организаций - 442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
Численность учащихся частных общеобразовательных организаций - 442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
Численность учащихся частных общеобразовательных организаций - 442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Численность учащихся частных общеобразовательных организаций - 442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Численность учащихся частных общеобразовательных организаций - 442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7:I122" start="0" length="2147483647">
    <dxf>
      <font>
        <color auto="1"/>
      </font>
    </dxf>
  </rfmt>
  <rfmt sheetId="1" sqref="J117:J122" start="0" length="2147483647">
    <dxf>
      <font>
        <color auto="1"/>
      </font>
    </dxf>
  </rfmt>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4" start="0" length="2147483647">
    <dxf>
      <font>
        <color auto="1"/>
      </font>
    </dxf>
  </rfmt>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A22" start="0" length="2147483647">
    <dxf>
      <font>
        <color auto="1"/>
      </font>
    </dxf>
  </rfmt>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01.11.2019 приобретено 198 путевок.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01.11.2019 приобретено 198 путевок.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01.11.2019 приобретено 198 путевок.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 (100%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nc>
  </rcc>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 (100%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F533A2-322B-40E2-88B2-065E6D1D35B4}" action="delete"/>
  <rdn rId="0" localSheetId="1" customView="1" name="Z_CCF533A2_322B_40E2_88B2_065E6D1D35B4_.wvu.PrintArea" hidden="1" oldHidden="1">
    <formula>'на 01.11.2019'!$A$1:$J$210</formula>
    <oldFormula>'на 01.11.2019'!$A$1:$J$210</oldFormula>
  </rdn>
  <rdn rId="0" localSheetId="1" customView="1" name="Z_CCF533A2_322B_40E2_88B2_065E6D1D35B4_.wvu.PrintTitles" hidden="1" oldHidden="1">
    <formula>'на 01.11.2019'!$5:$8</formula>
    <oldFormula>'на 01.11.2019'!$5:$8</oldFormula>
  </rdn>
  <rdn rId="0" localSheetId="1" customView="1" name="Z_CCF533A2_322B_40E2_88B2_065E6D1D35B4_.wvu.FilterData" hidden="1" oldHidden="1">
    <formula>'на 01.11.2019'!$A$7:$J$411</formula>
    <oldFormula>'на 01.11.2019'!$A$7:$J$411</oldFormula>
  </rdn>
  <rcv guid="{CCF533A2-322B-40E2-88B2-065E6D1D35B4}" action="add"/>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01.12.2019:
1) оказаны услуги по проверке локальных сметных расчетов на ремонт 6 помещений (ул. Университетская, 31, кв. 435, ул. Чехова, 7, кв. 170, ул. Московская, 34, кв. 32, ул. А.Усольцева, 26, кв. 274, ул. Ф. Показаньева, 10/1, кв. 56, пр. Набережный, 72, кв. 44).
По заключенному договору на выполнение проектных работ по электроснабжению, освещению жилого помещения (пр. Набережный, 72, кв. 44) на сумму 22,0 тыс.руб., работы выполнены, подрядчиком не выставлены счета на оплату.
2) выполнены и оплачены работы по ремонту квартир по ул. Университетская, 31, кв. 435, ул. Чехова, 7, кв. 170, ул. Ф. Показаньева, 10/1, кв. 56, пр. Набережный, 72, кв. 44.
Заключены муниципальные контракты на выполнение работ по ремонту жилых помещений детям-сиротам по адресу  ул. Московская, 34, кв. 32, ул. А.Усольцева, 26, кв. 274. Срок выполнения работ до 31.12.2019.</t>
        </r>
        <r>
          <rPr>
            <sz val="16"/>
            <color rgb="FFFF0000"/>
            <rFont val="Times New Roman"/>
            <family val="2"/>
            <charset val="204"/>
          </rPr>
          <t xml:space="preserve">
</t>
        </r>
        <r>
          <rPr>
            <sz val="16"/>
            <rFont val="Times New Roman"/>
            <family val="1"/>
            <charset val="204"/>
          </rPr>
          <t xml:space="preserve">- 3,88 тыс.руб. - экономия, сложившаяся по итогам проведения торгов;
- 506,17 тыс.руб. - экономия, сложившаяся в связи с непроведением ремонта квартиры по ул. Мечникова, 4, кв. 30 по причине длительной процедуры составления проектной документации;
- 20,61 тыс.руб. - экономия, сложившаясяв связи с отсутствием необходимости в проверке локальных-счетных расчетов по выполнению ремонта квартиры по ул. Мечникова, 4, кв. 30. </t>
        </r>
        <r>
          <rPr>
            <sz val="16"/>
            <color rgb="FFFF0000"/>
            <rFont val="Times New Roman"/>
            <family val="2"/>
            <charset val="204"/>
          </rPr>
          <t xml:space="preserve">
</t>
        </r>
        <r>
          <rPr>
            <u/>
            <sz val="16"/>
            <rFont val="Times New Roman"/>
            <family val="2"/>
            <charset val="204"/>
          </rPr>
          <t>ДАиГ</t>
        </r>
        <r>
          <rPr>
            <sz val="16"/>
            <rFont val="Times New Roman"/>
            <family val="2"/>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в октябре - 21 жилое помещение) не состоялись, т.к. по окончании срока подачи заявок на участие в аукционах не подано ни одной заявки. Очередные закупки на приобретение 55 жилых помещений размещены в ноябре 2019 года, подведение итогов аукционов - 06.12.2019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по состоянию на 01.12.2019 приобретено 200 путевок для детей-сирот и детей, оставшихся без попечения родителей  в возрасте от 6 до 17 лет (включительно),(100%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 sId="1" numFmtId="4">
    <oc r="D51">
      <v>15385.35</v>
    </oc>
    <nc r="D51">
      <v>14872.4</v>
    </nc>
  </rcc>
  <rcc rId="194" sId="1" numFmtId="4">
    <oc r="G51">
      <v>8243.5</v>
    </oc>
    <nc r="G51">
      <v>10518.82</v>
    </nc>
  </rcc>
  <rcc rId="195" sId="1" numFmtId="4">
    <oc r="E51">
      <v>11331.86</v>
    </oc>
    <nc r="E51">
      <v>12592.01</v>
    </nc>
  </rcc>
  <rfmt sheetId="1" sqref="A49:B49" start="0" length="2147483647">
    <dxf>
      <font>
        <color auto="1"/>
      </font>
    </dxf>
  </rfmt>
  <rfmt sheetId="1" sqref="B50:B54" start="0" length="2147483647">
    <dxf>
      <font>
        <color auto="1"/>
      </font>
    </dxf>
  </rfmt>
  <rfmt sheetId="1" sqref="C50:H52" start="0" length="2147483647">
    <dxf>
      <font>
        <color auto="1"/>
      </font>
    </dxf>
  </rfmt>
  <rfmt sheetId="1" sqref="C49:H49" start="0" length="2147483647">
    <dxf>
      <font>
        <color auto="1"/>
      </font>
    </dxf>
  </rfmt>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 sId="1">
    <oc r="I51">
      <f>789.62+5211.63+9311.4+72.7</f>
    </oc>
    <nc r="I51">
      <f>687.68+5211.63+9311.4+72.7</f>
    </nc>
  </rcc>
  <rfmt sheetId="1" sqref="I51" start="0" length="2147483647">
    <dxf>
      <font>
        <color auto="1"/>
      </font>
    </dxf>
  </rfmt>
  <rfmt sheetId="1" sqref="I51" start="0" length="2147483647">
    <dxf>
      <font>
        <color rgb="FFFF0000"/>
      </font>
    </dxf>
  </rfmt>
  <rcc rId="197" sId="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color rgb="FFFF0000"/>
            <rFont val="Times New Roman"/>
            <family val="2"/>
            <charset val="204"/>
          </rPr>
          <t>ДО</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31.10.2019 между КУ ХМАО-Югры «Сургутский центр занятости населения» и образовательными учреждениями заключены договоры на общую сумму 715,10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is>
    </oc>
    <n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01.12.2019 между КУ ХМАО-Югры «Сургутский центр занятости населения» и образовательными учреждениями заключены договоры на общую сумму 687,68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is>
    </nc>
  </rcc>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 sId="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01.12.2019 между КУ ХМАО-Югры «Сургутский центр занятости населения» и образовательными учреждениями заключены договоры на общую сумму 687,68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is>
    </oc>
    <n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01.12.2019 между КУ ХМАО-Югры «Сургутский центр занятости населения» и образовательными учреждениями заключены договоры на общую сумму 687,68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- 87,17 тыс. руб.- экономия, сложившаяся </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 sId="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01.12.2019 между КУ ХМАО-Югры «Сургутский центр занятости населения» и образовательными учреждениями заключены договоры на общую сумму 687,68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- 87,17 тыс. руб.- экономия, сложившаяся </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is>
    </oc>
    <n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01.12.2019 между КУ ХМАО-Югры «Сургутский центр занятости населения» и образовательными учреждениями заключены договоры на общую сумму 687,68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- 87,17 тыс. руб.- экономия, сложившаяся по итогам заключеных договоров  КУ ХМАО-Югры «Сургутский центр занятости населения» и образовательными учреждениями.</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 sId="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01.12.2019 между КУ ХМАО-Югры «Сургутский центр занятости населения» и образовательными учреждениями заключены договоры на общую сумму 687,68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- 87,17 тыс. руб.- экономия, сложившаяся по итогам заключеных договоров  КУ ХМАО-Югры «Сургутский центр занятости населения» и образовательными учреждениями.</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is>
    </oc>
    <n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01.12.2019 между КУ ХМАО-Югры «Сургутский центр занятости населения» и образовательными учреждениями заключены договоры на общую сумму 687,68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- 87,17 тыс. руб.- экономия, сложившаяся по итогам заключенных договоров  КУ ХМАО-Югры «Сургутский центр занятости населения» и образовательными учреждениями.</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 организации временного трудоустройства безработных граждан, испытывающих трудности в поиске работы.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 sId="1">
    <oc r="I25">
      <f>11635720.43+1053.06+270712.67</f>
    </oc>
    <nc r="I25">
      <f>11674698.23+1053.06+270712.67</f>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01.11.2019'!$A$7:$J$411</formula>
    <oldFormula>'на 01.11.2019'!$A$7:$J$411</oldFormula>
  </rdn>
  <rcv guid="{3EEA7E1A-5F2B-4408-A34C-1F0223B5B245}" action="add"/>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- 30 290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- 436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t>
        </r>
        <r>
          <rPr>
            <sz val="16"/>
            <color rgb="FFFF0000"/>
            <rFont val="Times New Roman"/>
            <family val="2"/>
            <charset val="204"/>
          </rPr>
          <t xml:space="preserve">
290,12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27%.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перекрытие 1 этажа, устройство внутренней кирпичной кладки цокольного этажа, внешней кирпичной кладки 1 этажа, устройство монолитного канала теплосети. Подрядчиком допущено отставание от графика производства работ. В ноябре приняты выполненные работы на сумму 34 108,2 тыс.руб., оплата будет произведена в следующем отчетном периоде.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(1184 шт.), устройство котлована под здание, устройство подбетонки, устройство сетей наружной канализации, устройство ростверков армирования стен подвала, монтаж подкрановых путей. Приняты выполненные работы на сумму 17 303,7 тыс.руб., средства в размере 15 830,8 тыс.руб. будут оплачены в следующем отчетном периоде. Подрядчиком допущено отставание от графика выполнения работ. 
Общая строительная готовность - 9%.
Заключен МК №18/2019 от 21.08.2019 на оказание услуг по проведению авторского надзора  на сумму 1 567,3 тыс. руб. Ожидаемое неисполнение средств 2019 года обусловлено отставанием подрядчика от графика выполнения работ.       </t>
        </r>
        <r>
          <rPr>
            <sz val="16"/>
            <color rgb="FFFF0000"/>
            <rFont val="Times New Roman"/>
            <family val="2"/>
            <charset val="204"/>
          </rPr>
          <t xml:space="preserve">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127A306C-7F30-480F-9C93-FCD637237CE0}" name="Крыжановская Анна Александровна" id="-144615296" dateTime="2019-12-04T13:04:59"/>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26"/>
  <sheetViews>
    <sheetView showZeros="0" tabSelected="1" showOutlineSymbols="0" view="pageBreakPreview" zoomScale="60" zoomScaleNormal="60" zoomScalePageLayoutView="75" workbookViewId="0">
      <pane xSplit="2" ySplit="7" topLeftCell="C8" activePane="bottomRight" state="frozen"/>
      <selection pane="topRight" activeCell="C1" sqref="C1"/>
      <selection pane="bottomLeft" activeCell="A8" sqref="A8"/>
      <selection pane="bottomRight" activeCell="K1" sqref="K1:K1048576"/>
    </sheetView>
  </sheetViews>
  <sheetFormatPr defaultRowHeight="26.25" outlineLevelRow="1" outlineLevelCol="2" x14ac:dyDescent="0.25"/>
  <cols>
    <col min="1" max="1" width="16.75" style="39" customWidth="1"/>
    <col min="2" max="2" width="108" style="40" customWidth="1"/>
    <col min="3" max="3" width="23.875" style="41" customWidth="1"/>
    <col min="4" max="4" width="26.125" style="41" customWidth="1"/>
    <col min="5" max="5" width="22.625" style="42" customWidth="1" outlineLevel="2"/>
    <col min="6" max="6" width="18.625" style="43" customWidth="1" outlineLevel="2"/>
    <col min="7" max="7" width="22.25" style="44" customWidth="1" outlineLevel="2"/>
    <col min="8" max="8" width="19.375" style="43" customWidth="1" outlineLevel="2"/>
    <col min="9" max="9" width="27.875" style="43" customWidth="1" outlineLevel="2"/>
    <col min="10" max="10" width="151.875" style="40" customWidth="1"/>
    <col min="11" max="12" width="21.5" style="3" customWidth="1"/>
    <col min="13" max="13" width="22.75" style="17" customWidth="1"/>
    <col min="14" max="66" width="9" style="17" customWidth="1"/>
    <col min="67" max="16384" width="9" style="17"/>
  </cols>
  <sheetData>
    <row r="1" spans="1:13" ht="30.75" x14ac:dyDescent="0.25">
      <c r="A1" s="10"/>
      <c r="B1" s="11"/>
      <c r="C1" s="12"/>
      <c r="D1" s="12"/>
      <c r="E1" s="13"/>
      <c r="F1" s="14"/>
      <c r="G1" s="15"/>
      <c r="H1" s="14"/>
      <c r="I1" s="14"/>
      <c r="J1" s="16"/>
    </row>
    <row r="2" spans="1:13" ht="2.25" customHeight="1" x14ac:dyDescent="0.25">
      <c r="A2" s="10"/>
      <c r="B2" s="11"/>
      <c r="C2" s="12"/>
      <c r="D2" s="12"/>
      <c r="E2" s="13"/>
      <c r="F2" s="14"/>
      <c r="G2" s="15"/>
      <c r="H2" s="14"/>
      <c r="I2" s="14"/>
      <c r="J2" s="16"/>
    </row>
    <row r="3" spans="1:13" s="47" customFormat="1" ht="63.75" customHeight="1" x14ac:dyDescent="0.25">
      <c r="A3" s="192" t="s">
        <v>121</v>
      </c>
      <c r="B3" s="192"/>
      <c r="C3" s="192"/>
      <c r="D3" s="192"/>
      <c r="E3" s="192"/>
      <c r="F3" s="192"/>
      <c r="G3" s="192"/>
      <c r="H3" s="192"/>
      <c r="I3" s="192"/>
      <c r="J3" s="192"/>
      <c r="K3" s="49"/>
      <c r="L3" s="49"/>
    </row>
    <row r="4" spans="1:13" s="58" customFormat="1" x14ac:dyDescent="0.25">
      <c r="A4" s="50"/>
      <c r="B4" s="51"/>
      <c r="C4" s="52"/>
      <c r="D4" s="52"/>
      <c r="E4" s="52"/>
      <c r="F4" s="52"/>
      <c r="G4" s="53"/>
      <c r="H4" s="54"/>
      <c r="I4" s="55"/>
      <c r="J4" s="56" t="s">
        <v>31</v>
      </c>
      <c r="K4" s="57"/>
      <c r="L4" s="57"/>
    </row>
    <row r="5" spans="1:13" s="49" customFormat="1" ht="75" customHeight="1" x14ac:dyDescent="0.25">
      <c r="A5" s="195" t="s">
        <v>3</v>
      </c>
      <c r="B5" s="198" t="s">
        <v>8</v>
      </c>
      <c r="C5" s="196" t="s">
        <v>89</v>
      </c>
      <c r="D5" s="196"/>
      <c r="E5" s="200" t="s">
        <v>97</v>
      </c>
      <c r="F5" s="200"/>
      <c r="G5" s="200"/>
      <c r="H5" s="200"/>
      <c r="I5" s="199" t="s">
        <v>61</v>
      </c>
      <c r="J5" s="198" t="s">
        <v>45</v>
      </c>
    </row>
    <row r="6" spans="1:13" s="49" customFormat="1" ht="52.5" customHeight="1" x14ac:dyDescent="0.25">
      <c r="A6" s="195"/>
      <c r="B6" s="198"/>
      <c r="C6" s="197" t="s">
        <v>59</v>
      </c>
      <c r="D6" s="196" t="s">
        <v>60</v>
      </c>
      <c r="E6" s="193" t="s">
        <v>7</v>
      </c>
      <c r="F6" s="193"/>
      <c r="G6" s="193" t="s">
        <v>6</v>
      </c>
      <c r="H6" s="193"/>
      <c r="I6" s="199"/>
      <c r="J6" s="198"/>
    </row>
    <row r="7" spans="1:13" s="49" customFormat="1" ht="74.25" customHeight="1" x14ac:dyDescent="0.25">
      <c r="A7" s="195"/>
      <c r="B7" s="198"/>
      <c r="C7" s="197"/>
      <c r="D7" s="196"/>
      <c r="E7" s="59" t="s">
        <v>0</v>
      </c>
      <c r="F7" s="60" t="s">
        <v>12</v>
      </c>
      <c r="G7" s="61" t="s">
        <v>9</v>
      </c>
      <c r="H7" s="60" t="s">
        <v>2</v>
      </c>
      <c r="I7" s="199"/>
      <c r="J7" s="198"/>
    </row>
    <row r="8" spans="1:13" s="9" customFormat="1" ht="36" customHeight="1" x14ac:dyDescent="0.25">
      <c r="A8" s="74">
        <v>1</v>
      </c>
      <c r="B8" s="75">
        <v>2</v>
      </c>
      <c r="C8" s="71">
        <v>3</v>
      </c>
      <c r="D8" s="71">
        <v>4</v>
      </c>
      <c r="E8" s="72">
        <v>5</v>
      </c>
      <c r="F8" s="71">
        <v>6</v>
      </c>
      <c r="G8" s="73">
        <v>7</v>
      </c>
      <c r="H8" s="73">
        <v>8</v>
      </c>
      <c r="I8" s="73">
        <v>9</v>
      </c>
      <c r="J8" s="71">
        <v>10</v>
      </c>
      <c r="K8" s="18"/>
      <c r="L8" s="18"/>
    </row>
    <row r="9" spans="1:13" s="2" customFormat="1" ht="40.5" x14ac:dyDescent="0.25">
      <c r="A9" s="194"/>
      <c r="B9" s="151" t="s">
        <v>30</v>
      </c>
      <c r="C9" s="149">
        <f>SUM(C10:C14)</f>
        <v>16495714.869999999</v>
      </c>
      <c r="D9" s="149">
        <f>SUM(D10:D14)</f>
        <v>16458947.59</v>
      </c>
      <c r="E9" s="149">
        <f>SUM(E10:E14)</f>
        <v>12178651.51</v>
      </c>
      <c r="F9" s="150">
        <f>E9/D9</f>
        <v>0.7399</v>
      </c>
      <c r="G9" s="149">
        <f t="shared" ref="G9" si="0">SUM(G10:G14)</f>
        <v>11484974.460000001</v>
      </c>
      <c r="H9" s="150">
        <f>G9/D9</f>
        <v>0.69779999999999998</v>
      </c>
      <c r="I9" s="149">
        <f>SUM(I10:I14)</f>
        <v>16313182.140000001</v>
      </c>
      <c r="J9" s="169"/>
      <c r="K9" s="45"/>
      <c r="L9" s="1"/>
      <c r="M9" s="1"/>
    </row>
    <row r="10" spans="1:13" s="3" customFormat="1" x14ac:dyDescent="0.25">
      <c r="A10" s="194"/>
      <c r="B10" s="148" t="s">
        <v>4</v>
      </c>
      <c r="C10" s="149">
        <f t="shared" ref="C10:E14" si="1">C16+C24+C31+C38+C44+C50+C56+C64+C161+C168+C174+C181+C191+C200+C206</f>
        <v>795839.82</v>
      </c>
      <c r="D10" s="149">
        <f t="shared" si="1"/>
        <v>777755.47</v>
      </c>
      <c r="E10" s="149">
        <f t="shared" si="1"/>
        <v>655720.07999999996</v>
      </c>
      <c r="F10" s="150">
        <f t="shared" ref="F10:F14" si="2">E10/D10</f>
        <v>0.84309999999999996</v>
      </c>
      <c r="G10" s="149">
        <f>G16+G24+G31+G38+G44+G50+G56+G64+G161+G168+G174+G181+G191+G200+G206</f>
        <v>655720.07999999996</v>
      </c>
      <c r="H10" s="150">
        <f>G10/D10</f>
        <v>0.84309999999999996</v>
      </c>
      <c r="I10" s="149">
        <f>I16+I24+I31+I38+I44+I50+I56+I64+I161+I168+I174+I181+I191+I200+I206</f>
        <v>775233.59</v>
      </c>
      <c r="J10" s="169"/>
      <c r="K10" s="45"/>
      <c r="L10" s="1"/>
      <c r="M10" s="1"/>
    </row>
    <row r="11" spans="1:13" s="3" customFormat="1" x14ac:dyDescent="0.25">
      <c r="A11" s="194"/>
      <c r="B11" s="148" t="s">
        <v>16</v>
      </c>
      <c r="C11" s="149">
        <f t="shared" si="1"/>
        <v>15019254.609999999</v>
      </c>
      <c r="D11" s="149">
        <f t="shared" si="1"/>
        <v>15074864.99</v>
      </c>
      <c r="E11" s="149">
        <f t="shared" si="1"/>
        <v>11178106.23</v>
      </c>
      <c r="F11" s="150">
        <f t="shared" si="2"/>
        <v>0.74150000000000005</v>
      </c>
      <c r="G11" s="149">
        <f>G17+G25+G32+G39+G45+G51+G57+G65+G162+G169+G175+G182+G192+G201+G207</f>
        <v>10484429.18</v>
      </c>
      <c r="H11" s="150">
        <f t="shared" ref="H11:H15" si="3">G11/D11</f>
        <v>0.69550000000000001</v>
      </c>
      <c r="I11" s="149">
        <f>I17+I25+I32+I39+I45+I51+I57+I65+I162+I169+I175+I182+I192+I201+I207</f>
        <v>14969482.91</v>
      </c>
      <c r="J11" s="169"/>
      <c r="K11" s="45"/>
      <c r="L11" s="1"/>
      <c r="M11" s="1"/>
    </row>
    <row r="12" spans="1:13" s="3" customFormat="1" x14ac:dyDescent="0.25">
      <c r="A12" s="194"/>
      <c r="B12" s="148" t="s">
        <v>11</v>
      </c>
      <c r="C12" s="149">
        <f t="shared" si="1"/>
        <v>521426.04</v>
      </c>
      <c r="D12" s="149">
        <f t="shared" si="1"/>
        <v>486738.41</v>
      </c>
      <c r="E12" s="147">
        <f t="shared" si="1"/>
        <v>243543.33</v>
      </c>
      <c r="F12" s="150">
        <f t="shared" si="2"/>
        <v>0.50039999999999996</v>
      </c>
      <c r="G12" s="147">
        <f>G18+G26+G33+G40+G46+G52+G58+G66+G163+G170+G176+G183+G193+G202+G208</f>
        <v>243543.33</v>
      </c>
      <c r="H12" s="150">
        <f t="shared" si="3"/>
        <v>0.50039999999999996</v>
      </c>
      <c r="I12" s="149">
        <f>I18+I26+I33+I40+I46+I52+I58+I66+I163+I170+I176+I183+I193+I202+I208</f>
        <v>448876.92</v>
      </c>
      <c r="J12" s="169"/>
      <c r="K12" s="45"/>
      <c r="L12" s="1"/>
      <c r="M12" s="1"/>
    </row>
    <row r="13" spans="1:13" s="3" customFormat="1" x14ac:dyDescent="0.25">
      <c r="A13" s="194"/>
      <c r="B13" s="148" t="s">
        <v>13</v>
      </c>
      <c r="C13" s="149">
        <f t="shared" si="1"/>
        <v>0</v>
      </c>
      <c r="D13" s="149">
        <f t="shared" si="1"/>
        <v>0</v>
      </c>
      <c r="E13" s="149">
        <f t="shared" si="1"/>
        <v>0</v>
      </c>
      <c r="F13" s="150"/>
      <c r="G13" s="149">
        <f>G19+G27+G34+G41+G47+G53+G59+G67+G164+G171+G177+G184+G194+G203+G209</f>
        <v>0</v>
      </c>
      <c r="H13" s="150"/>
      <c r="I13" s="149">
        <f>I19+I27+I34+I41+I47+I53+I59+I67+I164+I171+I177+I184+I194+I203+I209</f>
        <v>0</v>
      </c>
      <c r="J13" s="169"/>
      <c r="K13" s="45"/>
      <c r="L13" s="1"/>
      <c r="M13" s="1"/>
    </row>
    <row r="14" spans="1:13" s="3" customFormat="1" x14ac:dyDescent="0.25">
      <c r="A14" s="194"/>
      <c r="B14" s="148" t="s">
        <v>5</v>
      </c>
      <c r="C14" s="149">
        <f t="shared" si="1"/>
        <v>159194.4</v>
      </c>
      <c r="D14" s="149">
        <f t="shared" si="1"/>
        <v>119588.72</v>
      </c>
      <c r="E14" s="149">
        <f t="shared" si="1"/>
        <v>101281.87</v>
      </c>
      <c r="F14" s="150">
        <f t="shared" si="2"/>
        <v>0.84689999999999999</v>
      </c>
      <c r="G14" s="149">
        <f>G20+G28+G35+G42+G48+G54+G60+G68+G165+G172+G178+G185+G195+G204+G210</f>
        <v>101281.87</v>
      </c>
      <c r="H14" s="150">
        <f t="shared" si="3"/>
        <v>0.84689999999999999</v>
      </c>
      <c r="I14" s="149">
        <f>I20+I28+I35+I42+I48+I54+I60+I68+I165+I172+I178+I185+I195+I204+I210</f>
        <v>119588.72</v>
      </c>
      <c r="J14" s="169"/>
      <c r="K14" s="45"/>
      <c r="L14" s="1"/>
      <c r="M14" s="1"/>
    </row>
    <row r="15" spans="1:13" s="2" customFormat="1" ht="111" customHeight="1" x14ac:dyDescent="0.25">
      <c r="A15" s="158" t="s">
        <v>32</v>
      </c>
      <c r="B15" s="91" t="s">
        <v>99</v>
      </c>
      <c r="C15" s="90">
        <f>C16+C17+C18+C19+C20</f>
        <v>3197.6</v>
      </c>
      <c r="D15" s="90">
        <f t="shared" ref="D15:G15" si="4">D16+D17+D18+D19+D20</f>
        <v>1568.6</v>
      </c>
      <c r="E15" s="90">
        <f t="shared" si="4"/>
        <v>1568.56</v>
      </c>
      <c r="F15" s="93">
        <f>E15/D15</f>
        <v>1</v>
      </c>
      <c r="G15" s="90">
        <f t="shared" si="4"/>
        <v>1568.56</v>
      </c>
      <c r="H15" s="93">
        <f t="shared" si="3"/>
        <v>1</v>
      </c>
      <c r="I15" s="95">
        <f t="shared" ref="I15" si="5">I16+I17+I18+I19+I20</f>
        <v>1568.57</v>
      </c>
      <c r="J15" s="179" t="s">
        <v>131</v>
      </c>
      <c r="K15" s="45"/>
      <c r="L15" s="1"/>
      <c r="M15" s="1"/>
    </row>
    <row r="16" spans="1:13" s="2" customFormat="1" ht="95.25" customHeight="1" x14ac:dyDescent="0.25">
      <c r="A16" s="159"/>
      <c r="B16" s="88" t="s">
        <v>4</v>
      </c>
      <c r="C16" s="92"/>
      <c r="D16" s="92"/>
      <c r="E16" s="92"/>
      <c r="F16" s="94"/>
      <c r="G16" s="92"/>
      <c r="H16" s="94"/>
      <c r="I16" s="92"/>
      <c r="J16" s="179"/>
      <c r="K16" s="45"/>
      <c r="L16" s="1"/>
      <c r="M16" s="1"/>
    </row>
    <row r="17" spans="1:13" s="2" customFormat="1" ht="95.25" customHeight="1" x14ac:dyDescent="0.25">
      <c r="A17" s="159"/>
      <c r="B17" s="88" t="s">
        <v>16</v>
      </c>
      <c r="C17" s="92">
        <v>3197.6</v>
      </c>
      <c r="D17" s="92">
        <v>1568.6</v>
      </c>
      <c r="E17" s="92">
        <v>1568.56</v>
      </c>
      <c r="F17" s="94">
        <f>E17/D17</f>
        <v>1</v>
      </c>
      <c r="G17" s="92">
        <v>1568.56</v>
      </c>
      <c r="H17" s="94">
        <f>G17/D17</f>
        <v>1</v>
      </c>
      <c r="I17" s="89">
        <f>D17-0.03</f>
        <v>1568.57</v>
      </c>
      <c r="J17" s="179"/>
      <c r="K17" s="46"/>
      <c r="L17" s="1"/>
      <c r="M17" s="1"/>
    </row>
    <row r="18" spans="1:13" s="2" customFormat="1" ht="95.25" customHeight="1" x14ac:dyDescent="0.25">
      <c r="A18" s="159"/>
      <c r="B18" s="88" t="s">
        <v>11</v>
      </c>
      <c r="C18" s="19"/>
      <c r="D18" s="19"/>
      <c r="E18" s="19"/>
      <c r="F18" s="20"/>
      <c r="G18" s="19"/>
      <c r="H18" s="20"/>
      <c r="I18" s="19"/>
      <c r="J18" s="179"/>
      <c r="K18" s="45"/>
      <c r="L18" s="1"/>
      <c r="M18" s="1"/>
    </row>
    <row r="19" spans="1:13" s="2" customFormat="1" ht="136.5" customHeight="1" x14ac:dyDescent="0.25">
      <c r="A19" s="159"/>
      <c r="B19" s="88" t="s">
        <v>13</v>
      </c>
      <c r="C19" s="19">
        <v>0</v>
      </c>
      <c r="D19" s="19">
        <v>0</v>
      </c>
      <c r="E19" s="19">
        <v>0</v>
      </c>
      <c r="F19" s="20"/>
      <c r="G19" s="19">
        <v>0</v>
      </c>
      <c r="H19" s="20"/>
      <c r="I19" s="19">
        <v>0</v>
      </c>
      <c r="J19" s="179"/>
      <c r="K19" s="45"/>
      <c r="L19" s="1"/>
      <c r="M19" s="1"/>
    </row>
    <row r="20" spans="1:13" s="3" customFormat="1" ht="95.25" customHeight="1" x14ac:dyDescent="0.25">
      <c r="A20" s="160"/>
      <c r="B20" s="88" t="s">
        <v>5</v>
      </c>
      <c r="C20" s="19"/>
      <c r="D20" s="19"/>
      <c r="E20" s="19"/>
      <c r="F20" s="20"/>
      <c r="G20" s="19"/>
      <c r="H20" s="20"/>
      <c r="I20" s="19"/>
      <c r="J20" s="179"/>
      <c r="K20" s="45"/>
      <c r="L20" s="1"/>
      <c r="M20" s="1"/>
    </row>
    <row r="21" spans="1:13" ht="262.5" customHeight="1" x14ac:dyDescent="0.25">
      <c r="A21" s="158" t="s">
        <v>14</v>
      </c>
      <c r="B21" s="205" t="s">
        <v>117</v>
      </c>
      <c r="C21" s="161">
        <f>C24+C25+C26+C27</f>
        <v>12003775.380000001</v>
      </c>
      <c r="D21" s="161">
        <f>D24+D25+D26+D27</f>
        <v>12165586.800000001</v>
      </c>
      <c r="E21" s="186">
        <f>E24+E25+E26+E27</f>
        <v>9478188.6400000006</v>
      </c>
      <c r="F21" s="187">
        <f>(E21/D21)</f>
        <v>0.77910000000000001</v>
      </c>
      <c r="G21" s="161">
        <f>G24+G25+G26+G27</f>
        <v>8922042.3100000005</v>
      </c>
      <c r="H21" s="187">
        <f>G21/D21</f>
        <v>0.73340000000000005</v>
      </c>
      <c r="I21" s="161">
        <f>SUM(I24:I28)</f>
        <v>12092080.08</v>
      </c>
      <c r="J21" s="202" t="s">
        <v>127</v>
      </c>
      <c r="K21" s="45"/>
      <c r="L21" s="1"/>
      <c r="M21" s="1"/>
    </row>
    <row r="22" spans="1:13" ht="379.5" customHeight="1" x14ac:dyDescent="0.25">
      <c r="A22" s="159"/>
      <c r="B22" s="206"/>
      <c r="C22" s="161"/>
      <c r="D22" s="161"/>
      <c r="E22" s="186"/>
      <c r="F22" s="187"/>
      <c r="G22" s="161"/>
      <c r="H22" s="187"/>
      <c r="I22" s="161"/>
      <c r="J22" s="203"/>
      <c r="K22" s="45"/>
      <c r="L22" s="1"/>
      <c r="M22" s="1"/>
    </row>
    <row r="23" spans="1:13" ht="27.75" customHeight="1" x14ac:dyDescent="0.25">
      <c r="A23" s="67"/>
      <c r="B23" s="207"/>
      <c r="C23" s="161"/>
      <c r="D23" s="161"/>
      <c r="E23" s="186"/>
      <c r="F23" s="187"/>
      <c r="G23" s="161"/>
      <c r="H23" s="187"/>
      <c r="I23" s="161"/>
      <c r="J23" s="203"/>
      <c r="K23" s="45"/>
      <c r="L23" s="1"/>
      <c r="M23" s="1"/>
    </row>
    <row r="24" spans="1:13" ht="189" customHeight="1" x14ac:dyDescent="0.25">
      <c r="A24" s="77"/>
      <c r="B24" s="117" t="s">
        <v>4</v>
      </c>
      <c r="C24" s="92">
        <v>81232.600000000006</v>
      </c>
      <c r="D24" s="92">
        <v>81232.600000000006</v>
      </c>
      <c r="E24" s="92">
        <v>34536.71</v>
      </c>
      <c r="F24" s="94">
        <f>E24/D24</f>
        <v>0.42520000000000002</v>
      </c>
      <c r="G24" s="92">
        <v>34536.71</v>
      </c>
      <c r="H24" s="94">
        <f>G24/D24</f>
        <v>0.42520000000000002</v>
      </c>
      <c r="I24" s="92">
        <f>81232.6</f>
        <v>81232.600000000006</v>
      </c>
      <c r="J24" s="203"/>
      <c r="K24" s="45"/>
      <c r="L24" s="1"/>
      <c r="M24" s="1"/>
    </row>
    <row r="25" spans="1:13" ht="74.25" customHeight="1" x14ac:dyDescent="0.25">
      <c r="A25" s="77"/>
      <c r="B25" s="117" t="s">
        <v>16</v>
      </c>
      <c r="C25" s="92">
        <v>11850547.300000001</v>
      </c>
      <c r="D25" s="92">
        <v>12012358.699999999</v>
      </c>
      <c r="E25" s="92">
        <v>9406585.1400000006</v>
      </c>
      <c r="F25" s="94">
        <f>E25/D25</f>
        <v>0.78310000000000002</v>
      </c>
      <c r="G25" s="92">
        <v>8850438.8100000005</v>
      </c>
      <c r="H25" s="94">
        <f>G25/D25</f>
        <v>0.73680000000000001</v>
      </c>
      <c r="I25" s="89">
        <f>11674698.23+1053.06+270712.67</f>
        <v>11946463.960000001</v>
      </c>
      <c r="J25" s="203"/>
      <c r="K25" s="45"/>
      <c r="L25" s="1"/>
      <c r="M25" s="1"/>
    </row>
    <row r="26" spans="1:13" s="22" customFormat="1" ht="57" customHeight="1" x14ac:dyDescent="0.25">
      <c r="A26" s="77" t="s">
        <v>46</v>
      </c>
      <c r="B26" s="117" t="s">
        <v>11</v>
      </c>
      <c r="C26" s="92">
        <v>71995.48</v>
      </c>
      <c r="D26" s="92">
        <v>71995.5</v>
      </c>
      <c r="E26" s="92">
        <f>G26</f>
        <v>37066.79</v>
      </c>
      <c r="F26" s="94">
        <f>E26/D26</f>
        <v>0.51480000000000004</v>
      </c>
      <c r="G26" s="92">
        <v>37066.79</v>
      </c>
      <c r="H26" s="94">
        <f>G26/D26</f>
        <v>0.51480000000000004</v>
      </c>
      <c r="I26" s="89">
        <f>24225.43+1053.06+39105.03</f>
        <v>64383.519999999997</v>
      </c>
      <c r="J26" s="203"/>
      <c r="K26" s="45"/>
      <c r="L26" s="1"/>
      <c r="M26" s="1"/>
    </row>
    <row r="27" spans="1:13" ht="57" customHeight="1" x14ac:dyDescent="0.25">
      <c r="A27" s="77"/>
      <c r="B27" s="117" t="s">
        <v>13</v>
      </c>
      <c r="C27" s="19"/>
      <c r="D27" s="19"/>
      <c r="E27" s="19"/>
      <c r="F27" s="20"/>
      <c r="G27" s="19"/>
      <c r="H27" s="20"/>
      <c r="I27" s="23"/>
      <c r="J27" s="203"/>
      <c r="K27" s="45"/>
      <c r="L27" s="1"/>
      <c r="M27" s="1"/>
    </row>
    <row r="28" spans="1:13" ht="102" customHeight="1" x14ac:dyDescent="0.25">
      <c r="A28" s="77"/>
      <c r="B28" s="117" t="s">
        <v>5</v>
      </c>
      <c r="C28" s="19"/>
      <c r="D28" s="19"/>
      <c r="E28" s="19"/>
      <c r="F28" s="20"/>
      <c r="G28" s="19"/>
      <c r="H28" s="20"/>
      <c r="I28" s="23"/>
      <c r="J28" s="204"/>
      <c r="K28" s="45"/>
      <c r="L28" s="1"/>
      <c r="M28" s="1"/>
    </row>
    <row r="29" spans="1:13" x14ac:dyDescent="0.25">
      <c r="A29" s="158" t="s">
        <v>15</v>
      </c>
      <c r="B29" s="205" t="s">
        <v>104</v>
      </c>
      <c r="C29" s="186">
        <f>C31+C32+C33+C34+C35</f>
        <v>390173.12</v>
      </c>
      <c r="D29" s="186">
        <f t="shared" ref="D29" si="6">D31+D32+D33+D34+D35</f>
        <v>358388.84</v>
      </c>
      <c r="E29" s="186">
        <f>E31+E32+E33+E34+E35</f>
        <v>329853.21999999997</v>
      </c>
      <c r="F29" s="188">
        <f>E29/D29</f>
        <v>0.9204</v>
      </c>
      <c r="G29" s="183">
        <f>G31+G32+G33+G34+G35</f>
        <v>195682.73</v>
      </c>
      <c r="H29" s="188">
        <f>G29/D29</f>
        <v>0.54600000000000004</v>
      </c>
      <c r="I29" s="186">
        <f>I32</f>
        <v>357782.13</v>
      </c>
      <c r="J29" s="179" t="s">
        <v>128</v>
      </c>
      <c r="K29" s="45"/>
      <c r="L29" s="1"/>
      <c r="M29" s="1"/>
    </row>
    <row r="30" spans="1:13" ht="408.75" customHeight="1" x14ac:dyDescent="0.25">
      <c r="A30" s="160"/>
      <c r="B30" s="207"/>
      <c r="C30" s="186"/>
      <c r="D30" s="186"/>
      <c r="E30" s="186"/>
      <c r="F30" s="188"/>
      <c r="G30" s="185"/>
      <c r="H30" s="188"/>
      <c r="I30" s="186"/>
      <c r="J30" s="190"/>
      <c r="K30" s="45"/>
      <c r="L30" s="1"/>
      <c r="M30" s="1"/>
    </row>
    <row r="31" spans="1:13" ht="69" customHeight="1" x14ac:dyDescent="0.25">
      <c r="A31" s="104"/>
      <c r="B31" s="88" t="s">
        <v>4</v>
      </c>
      <c r="C31" s="89"/>
      <c r="D31" s="89"/>
      <c r="E31" s="89"/>
      <c r="F31" s="86"/>
      <c r="G31" s="92"/>
      <c r="H31" s="86"/>
      <c r="I31" s="89"/>
      <c r="J31" s="190"/>
      <c r="K31" s="45"/>
      <c r="L31" s="1"/>
      <c r="M31" s="1"/>
    </row>
    <row r="32" spans="1:13" ht="69" customHeight="1" x14ac:dyDescent="0.25">
      <c r="A32" s="104"/>
      <c r="B32" s="88" t="s">
        <v>48</v>
      </c>
      <c r="C32" s="89">
        <f>394113.5-3940.38</f>
        <v>390173.12</v>
      </c>
      <c r="D32" s="89">
        <v>358388.84</v>
      </c>
      <c r="E32" s="89">
        <v>329853.21999999997</v>
      </c>
      <c r="F32" s="86">
        <f t="shared" ref="F32" si="7">E32/D32</f>
        <v>0.9204</v>
      </c>
      <c r="G32" s="89">
        <v>195682.73</v>
      </c>
      <c r="H32" s="86">
        <f>G32/D32</f>
        <v>0.54600000000000004</v>
      </c>
      <c r="I32" s="89">
        <f>14118.85+222867.54+1504.7+119291.04</f>
        <v>357782.13</v>
      </c>
      <c r="J32" s="190"/>
      <c r="K32" s="45"/>
      <c r="L32" s="1"/>
      <c r="M32" s="1"/>
    </row>
    <row r="33" spans="1:13" ht="69" customHeight="1" x14ac:dyDescent="0.25">
      <c r="A33" s="104"/>
      <c r="B33" s="88" t="s">
        <v>11</v>
      </c>
      <c r="C33" s="89"/>
      <c r="D33" s="89"/>
      <c r="E33" s="89">
        <f>G33</f>
        <v>0</v>
      </c>
      <c r="F33" s="86"/>
      <c r="G33" s="92"/>
      <c r="H33" s="86"/>
      <c r="I33" s="23"/>
      <c r="J33" s="190"/>
      <c r="K33" s="45"/>
      <c r="L33" s="1"/>
      <c r="M33" s="1"/>
    </row>
    <row r="34" spans="1:13" ht="69" customHeight="1" x14ac:dyDescent="0.25">
      <c r="A34" s="104"/>
      <c r="B34" s="88" t="s">
        <v>13</v>
      </c>
      <c r="C34" s="89"/>
      <c r="D34" s="89"/>
      <c r="E34" s="89">
        <f>G34</f>
        <v>0</v>
      </c>
      <c r="F34" s="86"/>
      <c r="G34" s="92"/>
      <c r="H34" s="86"/>
      <c r="I34" s="23"/>
      <c r="J34" s="190"/>
      <c r="K34" s="45"/>
      <c r="L34" s="1"/>
      <c r="M34" s="1"/>
    </row>
    <row r="35" spans="1:13" ht="178.5" customHeight="1" x14ac:dyDescent="0.25">
      <c r="A35" s="104"/>
      <c r="B35" s="88" t="s">
        <v>5</v>
      </c>
      <c r="C35" s="89"/>
      <c r="D35" s="89"/>
      <c r="E35" s="89"/>
      <c r="F35" s="86"/>
      <c r="G35" s="92"/>
      <c r="H35" s="86"/>
      <c r="I35" s="23"/>
      <c r="J35" s="190"/>
      <c r="K35" s="45"/>
      <c r="L35" s="1"/>
      <c r="M35" s="1"/>
    </row>
    <row r="36" spans="1:13" s="65" customFormat="1" ht="22.5" customHeight="1" x14ac:dyDescent="0.25">
      <c r="A36" s="104" t="s">
        <v>33</v>
      </c>
      <c r="B36" s="91" t="s">
        <v>74</v>
      </c>
      <c r="C36" s="106"/>
      <c r="D36" s="106"/>
      <c r="E36" s="112"/>
      <c r="F36" s="107"/>
      <c r="G36" s="105"/>
      <c r="H36" s="107"/>
      <c r="I36" s="113"/>
      <c r="J36" s="88" t="s">
        <v>35</v>
      </c>
      <c r="K36" s="18"/>
      <c r="L36" s="63"/>
      <c r="M36" s="63"/>
    </row>
    <row r="37" spans="1:13" ht="222.75" customHeight="1" x14ac:dyDescent="0.25">
      <c r="A37" s="134" t="s">
        <v>1</v>
      </c>
      <c r="B37" s="135" t="s">
        <v>119</v>
      </c>
      <c r="C37" s="139">
        <f>C39+C40+C38</f>
        <v>15123.26</v>
      </c>
      <c r="D37" s="136">
        <f>D39+D40+D38</f>
        <v>15123.25</v>
      </c>
      <c r="E37" s="136">
        <f>E39+E40+E38</f>
        <v>11023.16</v>
      </c>
      <c r="F37" s="137">
        <f t="shared" ref="F37" si="8">E37/D37</f>
        <v>0.72889999999999999</v>
      </c>
      <c r="G37" s="139">
        <f>G39+G40+G38</f>
        <v>10841.16</v>
      </c>
      <c r="H37" s="137">
        <f t="shared" ref="H37" si="9">G37/D37</f>
        <v>0.71689999999999998</v>
      </c>
      <c r="I37" s="136">
        <f>I39+I40+I38</f>
        <v>15123.25</v>
      </c>
      <c r="J37" s="189" t="s">
        <v>129</v>
      </c>
      <c r="K37" s="45"/>
      <c r="L37" s="1"/>
      <c r="M37" s="1"/>
    </row>
    <row r="38" spans="1:13" ht="58.5" customHeight="1" x14ac:dyDescent="0.25">
      <c r="A38" s="144"/>
      <c r="B38" s="135" t="s">
        <v>4</v>
      </c>
      <c r="C38" s="89">
        <v>5004.8900000000003</v>
      </c>
      <c r="D38" s="89">
        <v>5004.8900000000003</v>
      </c>
      <c r="E38" s="89">
        <v>3485.8</v>
      </c>
      <c r="F38" s="86">
        <f>E38/D38</f>
        <v>0.69650000000000001</v>
      </c>
      <c r="G38" s="92">
        <v>3485.8</v>
      </c>
      <c r="H38" s="86">
        <f>G38/D38</f>
        <v>0.69650000000000001</v>
      </c>
      <c r="I38" s="89">
        <v>5004.8900000000003</v>
      </c>
      <c r="J38" s="189"/>
      <c r="K38" s="45"/>
      <c r="L38" s="1"/>
      <c r="M38" s="1"/>
    </row>
    <row r="39" spans="1:13" ht="38.25" customHeight="1" x14ac:dyDescent="0.25">
      <c r="A39" s="140"/>
      <c r="B39" s="135" t="s">
        <v>48</v>
      </c>
      <c r="C39" s="89">
        <v>9157.09</v>
      </c>
      <c r="D39" s="89">
        <v>9157.09</v>
      </c>
      <c r="E39" s="89">
        <v>6781.09</v>
      </c>
      <c r="F39" s="86">
        <f t="shared" ref="F39" si="10">E39/D39</f>
        <v>0.74050000000000005</v>
      </c>
      <c r="G39" s="89">
        <v>6599.09</v>
      </c>
      <c r="H39" s="86">
        <f>G39/D39</f>
        <v>0.72070000000000001</v>
      </c>
      <c r="I39" s="89">
        <f>8949.79+207.3</f>
        <v>9157.09</v>
      </c>
      <c r="J39" s="189"/>
      <c r="K39" s="45"/>
      <c r="L39" s="1"/>
      <c r="M39" s="1"/>
    </row>
    <row r="40" spans="1:13" ht="38.25" customHeight="1" x14ac:dyDescent="0.25">
      <c r="A40" s="140"/>
      <c r="B40" s="135" t="s">
        <v>11</v>
      </c>
      <c r="C40" s="89">
        <v>961.28</v>
      </c>
      <c r="D40" s="89">
        <v>961.27</v>
      </c>
      <c r="E40" s="89">
        <f>G40</f>
        <v>756.27</v>
      </c>
      <c r="F40" s="86">
        <f>E40/D40</f>
        <v>0.78669999999999995</v>
      </c>
      <c r="G40" s="92">
        <v>756.27</v>
      </c>
      <c r="H40" s="86">
        <f>G40/D40</f>
        <v>0.78669999999999995</v>
      </c>
      <c r="I40" s="89">
        <f>961.27</f>
        <v>961.27</v>
      </c>
      <c r="J40" s="189"/>
      <c r="K40" s="45"/>
      <c r="L40" s="1"/>
      <c r="M40" s="1"/>
    </row>
    <row r="41" spans="1:13" ht="38.25" customHeight="1" x14ac:dyDescent="0.25">
      <c r="A41" s="140"/>
      <c r="B41" s="135" t="s">
        <v>13</v>
      </c>
      <c r="C41" s="23"/>
      <c r="D41" s="23"/>
      <c r="E41" s="23"/>
      <c r="F41" s="24"/>
      <c r="G41" s="19"/>
      <c r="H41" s="24"/>
      <c r="I41" s="23"/>
      <c r="J41" s="189"/>
      <c r="K41" s="45"/>
      <c r="L41" s="1"/>
      <c r="M41" s="1"/>
    </row>
    <row r="42" spans="1:13" ht="38.25" customHeight="1" x14ac:dyDescent="0.25">
      <c r="A42" s="140"/>
      <c r="B42" s="135" t="s">
        <v>5</v>
      </c>
      <c r="C42" s="23"/>
      <c r="D42" s="23"/>
      <c r="E42" s="23"/>
      <c r="F42" s="24"/>
      <c r="G42" s="19"/>
      <c r="H42" s="24"/>
      <c r="I42" s="23"/>
      <c r="J42" s="189"/>
      <c r="K42" s="45"/>
      <c r="L42" s="1"/>
      <c r="M42" s="1"/>
    </row>
    <row r="43" spans="1:13" s="2" customFormat="1" ht="230.25" customHeight="1" x14ac:dyDescent="0.25">
      <c r="A43" s="140" t="s">
        <v>10</v>
      </c>
      <c r="B43" s="138" t="s">
        <v>120</v>
      </c>
      <c r="C43" s="136">
        <f>C44+C45+C46+C47</f>
        <v>21682.63</v>
      </c>
      <c r="D43" s="136">
        <f>D44+D45+D46+D47</f>
        <v>18553.73</v>
      </c>
      <c r="E43" s="136">
        <f>E44+E45+E46+E47+E48</f>
        <v>10788.57</v>
      </c>
      <c r="F43" s="137">
        <f>E43/D43</f>
        <v>0.58150000000000002</v>
      </c>
      <c r="G43" s="139">
        <f>SUM(G44:G48)</f>
        <v>10788.57</v>
      </c>
      <c r="H43" s="137">
        <f>G43/D43</f>
        <v>0.58150000000000002</v>
      </c>
      <c r="I43" s="139">
        <f>I44+I45+I46+I47</f>
        <v>18553.73</v>
      </c>
      <c r="J43" s="167" t="s">
        <v>130</v>
      </c>
      <c r="K43" s="45"/>
      <c r="L43" s="1"/>
      <c r="M43" s="1"/>
    </row>
    <row r="44" spans="1:13" s="3" customFormat="1" x14ac:dyDescent="0.25">
      <c r="A44" s="78"/>
      <c r="B44" s="135" t="s">
        <v>4</v>
      </c>
      <c r="C44" s="89">
        <v>4140</v>
      </c>
      <c r="D44" s="89">
        <v>3201.28</v>
      </c>
      <c r="E44" s="89">
        <v>1348.67</v>
      </c>
      <c r="F44" s="86">
        <f>E44/D44</f>
        <v>0.42130000000000001</v>
      </c>
      <c r="G44" s="92">
        <v>1348.67</v>
      </c>
      <c r="H44" s="86">
        <f t="shared" ref="H44:H46" si="11">G44/D44</f>
        <v>0.42130000000000001</v>
      </c>
      <c r="I44" s="92">
        <f>D44</f>
        <v>3201.28</v>
      </c>
      <c r="J44" s="167"/>
      <c r="K44" s="45"/>
      <c r="L44" s="1"/>
      <c r="M44" s="1"/>
    </row>
    <row r="45" spans="1:13" s="3" customFormat="1" ht="30" customHeight="1" x14ac:dyDescent="0.25">
      <c r="A45" s="78"/>
      <c r="B45" s="135" t="s">
        <v>48</v>
      </c>
      <c r="C45" s="89">
        <v>16458.5</v>
      </c>
      <c r="D45" s="89">
        <v>14268.32</v>
      </c>
      <c r="E45" s="89">
        <v>8878.57</v>
      </c>
      <c r="F45" s="86">
        <f>E45/D45</f>
        <v>0.62229999999999996</v>
      </c>
      <c r="G45" s="92">
        <v>8878.57</v>
      </c>
      <c r="H45" s="86">
        <f t="shared" si="11"/>
        <v>0.62229999999999996</v>
      </c>
      <c r="I45" s="92">
        <f>D45</f>
        <v>14268.32</v>
      </c>
      <c r="J45" s="167"/>
      <c r="K45" s="45"/>
      <c r="L45" s="1"/>
      <c r="M45" s="1"/>
    </row>
    <row r="46" spans="1:13" s="3" customFormat="1" ht="30" customHeight="1" x14ac:dyDescent="0.25">
      <c r="A46" s="78"/>
      <c r="B46" s="135" t="s">
        <v>11</v>
      </c>
      <c r="C46" s="89">
        <v>1084.1300000000001</v>
      </c>
      <c r="D46" s="89">
        <v>1084.1300000000001</v>
      </c>
      <c r="E46" s="89">
        <f>G46</f>
        <v>561.33000000000004</v>
      </c>
      <c r="F46" s="86">
        <f>E46/D46</f>
        <v>0.51780000000000004</v>
      </c>
      <c r="G46" s="92">
        <v>561.33000000000004</v>
      </c>
      <c r="H46" s="86">
        <f t="shared" si="11"/>
        <v>0.51780000000000004</v>
      </c>
      <c r="I46" s="92">
        <v>1084.1300000000001</v>
      </c>
      <c r="J46" s="167"/>
      <c r="K46" s="45"/>
      <c r="L46" s="1"/>
      <c r="M46" s="1"/>
    </row>
    <row r="47" spans="1:13" s="3" customFormat="1" x14ac:dyDescent="0.25">
      <c r="A47" s="78"/>
      <c r="B47" s="135" t="s">
        <v>13</v>
      </c>
      <c r="C47" s="23">
        <v>0</v>
      </c>
      <c r="D47" s="23">
        <v>0</v>
      </c>
      <c r="E47" s="23"/>
      <c r="F47" s="24">
        <v>0</v>
      </c>
      <c r="G47" s="25"/>
      <c r="H47" s="24"/>
      <c r="I47" s="23">
        <f>D47-G47</f>
        <v>0</v>
      </c>
      <c r="J47" s="167"/>
      <c r="K47" s="45"/>
      <c r="L47" s="1"/>
      <c r="M47" s="1"/>
    </row>
    <row r="48" spans="1:13" s="3" customFormat="1" ht="36" customHeight="1" x14ac:dyDescent="0.25">
      <c r="A48" s="78"/>
      <c r="B48" s="135" t="s">
        <v>5</v>
      </c>
      <c r="C48" s="23"/>
      <c r="D48" s="23"/>
      <c r="E48" s="23"/>
      <c r="F48" s="24"/>
      <c r="G48" s="19"/>
      <c r="H48" s="24"/>
      <c r="I48" s="23"/>
      <c r="J48" s="167"/>
      <c r="K48" s="45"/>
      <c r="L48" s="1"/>
      <c r="M48" s="1"/>
    </row>
    <row r="49" spans="1:13" s="3" customFormat="1" ht="199.5" customHeight="1" x14ac:dyDescent="0.25">
      <c r="A49" s="140" t="s">
        <v>34</v>
      </c>
      <c r="B49" s="142" t="s">
        <v>114</v>
      </c>
      <c r="C49" s="139">
        <f>C50+C51+C52+C53</f>
        <v>16225.46</v>
      </c>
      <c r="D49" s="139">
        <f t="shared" ref="D49:E49" si="12">D50+D51+D52+D53</f>
        <v>14872.4</v>
      </c>
      <c r="E49" s="139">
        <f t="shared" si="12"/>
        <v>12592.01</v>
      </c>
      <c r="F49" s="141">
        <f t="shared" ref="F49:F51" si="13">E49/D49</f>
        <v>0.84670000000000001</v>
      </c>
      <c r="G49" s="139">
        <f>G50+G51+G52+G53</f>
        <v>10518.82</v>
      </c>
      <c r="H49" s="141">
        <f t="shared" ref="H49:H51" si="14">G49/D49</f>
        <v>0.70730000000000004</v>
      </c>
      <c r="I49" s="139">
        <f>I50+I51+I52+I53</f>
        <v>14785.23</v>
      </c>
      <c r="J49" s="165" t="s">
        <v>116</v>
      </c>
      <c r="K49" s="45"/>
      <c r="L49" s="1"/>
      <c r="M49" s="1"/>
    </row>
    <row r="50" spans="1:13" s="3" customFormat="1" ht="33.75" customHeight="1" x14ac:dyDescent="0.25">
      <c r="A50" s="5"/>
      <c r="B50" s="135" t="s">
        <v>4</v>
      </c>
      <c r="C50" s="92">
        <v>493.1</v>
      </c>
      <c r="D50" s="92">
        <v>0</v>
      </c>
      <c r="E50" s="139"/>
      <c r="F50" s="141"/>
      <c r="G50" s="139"/>
      <c r="H50" s="141"/>
      <c r="I50" s="19">
        <v>0</v>
      </c>
      <c r="J50" s="166"/>
      <c r="K50" s="45"/>
      <c r="L50" s="1"/>
      <c r="M50" s="1"/>
    </row>
    <row r="51" spans="1:13" s="3" customFormat="1" ht="33.75" customHeight="1" x14ac:dyDescent="0.25">
      <c r="A51" s="5"/>
      <c r="B51" s="135" t="s">
        <v>16</v>
      </c>
      <c r="C51" s="92">
        <v>15732.36</v>
      </c>
      <c r="D51" s="92">
        <v>14872.4</v>
      </c>
      <c r="E51" s="92">
        <v>12592.01</v>
      </c>
      <c r="F51" s="94">
        <f t="shared" si="13"/>
        <v>0.84670000000000001</v>
      </c>
      <c r="G51" s="92">
        <v>10518.82</v>
      </c>
      <c r="H51" s="94">
        <f t="shared" si="14"/>
        <v>0.70730000000000004</v>
      </c>
      <c r="I51" s="92">
        <f>687.68+5213.46+8811.4+72.69</f>
        <v>14785.23</v>
      </c>
      <c r="J51" s="166"/>
      <c r="K51" s="45"/>
      <c r="L51" s="1"/>
      <c r="M51" s="1"/>
    </row>
    <row r="52" spans="1:13" s="3" customFormat="1" ht="33.75" customHeight="1" x14ac:dyDescent="0.25">
      <c r="A52" s="5"/>
      <c r="B52" s="135" t="s">
        <v>11</v>
      </c>
      <c r="C52" s="139"/>
      <c r="D52" s="139"/>
      <c r="E52" s="139"/>
      <c r="F52" s="141"/>
      <c r="G52" s="139"/>
      <c r="H52" s="141"/>
      <c r="I52" s="21"/>
      <c r="J52" s="166"/>
      <c r="K52" s="45"/>
      <c r="L52" s="1"/>
      <c r="M52" s="1"/>
    </row>
    <row r="53" spans="1:13" s="3" customFormat="1" ht="33.75" customHeight="1" x14ac:dyDescent="0.25">
      <c r="A53" s="5"/>
      <c r="B53" s="135" t="s">
        <v>13</v>
      </c>
      <c r="C53" s="21"/>
      <c r="D53" s="21"/>
      <c r="E53" s="21"/>
      <c r="F53" s="26"/>
      <c r="G53" s="21"/>
      <c r="H53" s="26"/>
      <c r="I53" s="21"/>
      <c r="J53" s="166"/>
      <c r="K53" s="45"/>
      <c r="L53" s="1"/>
      <c r="M53" s="1"/>
    </row>
    <row r="54" spans="1:13" s="3" customFormat="1" ht="125.25" customHeight="1" x14ac:dyDescent="0.25">
      <c r="A54" s="5"/>
      <c r="B54" s="135" t="s">
        <v>5</v>
      </c>
      <c r="C54" s="19"/>
      <c r="D54" s="19"/>
      <c r="E54" s="19"/>
      <c r="F54" s="20"/>
      <c r="G54" s="19"/>
      <c r="H54" s="20"/>
      <c r="I54" s="19"/>
      <c r="J54" s="166"/>
      <c r="K54" s="45"/>
      <c r="L54" s="1"/>
      <c r="M54" s="1"/>
    </row>
    <row r="55" spans="1:13" s="27" customFormat="1" ht="189" customHeight="1" x14ac:dyDescent="0.25">
      <c r="A55" s="104" t="s">
        <v>17</v>
      </c>
      <c r="B55" s="108" t="s">
        <v>103</v>
      </c>
      <c r="C55" s="105">
        <f>C56+C57+C58+C59+C60</f>
        <v>4613.5</v>
      </c>
      <c r="D55" s="105">
        <f>D56+D57+D58+D59+D60</f>
        <v>8966.2000000000007</v>
      </c>
      <c r="E55" s="105">
        <f>E56+E57+E58+E59+E60</f>
        <v>5652.87</v>
      </c>
      <c r="F55" s="110">
        <f>E55/D55</f>
        <v>0.63049999999999995</v>
      </c>
      <c r="G55" s="105">
        <f>G56+G57+G58+G59+G60</f>
        <v>5630.91</v>
      </c>
      <c r="H55" s="110">
        <f>G55/D55</f>
        <v>0.628</v>
      </c>
      <c r="I55" s="105">
        <f>I56+I57+I58+I59+I60</f>
        <v>8966.2000000000007</v>
      </c>
      <c r="J55" s="168" t="s">
        <v>132</v>
      </c>
      <c r="K55" s="45"/>
      <c r="L55" s="1"/>
      <c r="M55" s="1"/>
    </row>
    <row r="56" spans="1:13" s="3" customFormat="1" x14ac:dyDescent="0.25">
      <c r="A56" s="5"/>
      <c r="B56" s="109" t="s">
        <v>4</v>
      </c>
      <c r="C56" s="92">
        <v>0</v>
      </c>
      <c r="D56" s="92">
        <v>0</v>
      </c>
      <c r="E56" s="92">
        <v>0</v>
      </c>
      <c r="F56" s="94"/>
      <c r="G56" s="92">
        <v>0</v>
      </c>
      <c r="H56" s="94"/>
      <c r="I56" s="92">
        <v>0</v>
      </c>
      <c r="J56" s="163"/>
      <c r="K56" s="45"/>
      <c r="L56" s="1"/>
      <c r="M56" s="1"/>
    </row>
    <row r="57" spans="1:13" s="3" customFormat="1" x14ac:dyDescent="0.25">
      <c r="A57" s="5"/>
      <c r="B57" s="109" t="s">
        <v>48</v>
      </c>
      <c r="C57" s="92">
        <v>4613.5</v>
      </c>
      <c r="D57" s="92">
        <v>8966.2000000000007</v>
      </c>
      <c r="E57" s="92">
        <v>5652.87</v>
      </c>
      <c r="F57" s="94">
        <f t="shared" ref="F57" si="15">E57/D57</f>
        <v>0.63049999999999995</v>
      </c>
      <c r="G57" s="92">
        <v>5630.91</v>
      </c>
      <c r="H57" s="94">
        <f t="shared" ref="H57" si="16">G57/D57</f>
        <v>0.628</v>
      </c>
      <c r="I57" s="92">
        <f>D57</f>
        <v>8966.2000000000007</v>
      </c>
      <c r="J57" s="163"/>
      <c r="K57" s="45"/>
      <c r="L57" s="1"/>
      <c r="M57" s="1"/>
    </row>
    <row r="58" spans="1:13" s="3" customFormat="1" x14ac:dyDescent="0.25">
      <c r="A58" s="5"/>
      <c r="B58" s="109" t="s">
        <v>11</v>
      </c>
      <c r="C58" s="19">
        <v>0</v>
      </c>
      <c r="D58" s="19">
        <v>0</v>
      </c>
      <c r="E58" s="19">
        <f>G58</f>
        <v>0</v>
      </c>
      <c r="F58" s="20"/>
      <c r="G58" s="19">
        <v>0</v>
      </c>
      <c r="H58" s="20"/>
      <c r="I58" s="19">
        <v>0</v>
      </c>
      <c r="J58" s="163"/>
      <c r="K58" s="45"/>
      <c r="L58" s="1"/>
      <c r="M58" s="1"/>
    </row>
    <row r="59" spans="1:13" s="3" customFormat="1" x14ac:dyDescent="0.25">
      <c r="A59" s="5"/>
      <c r="B59" s="109" t="s">
        <v>13</v>
      </c>
      <c r="C59" s="19"/>
      <c r="D59" s="19"/>
      <c r="E59" s="19"/>
      <c r="F59" s="20"/>
      <c r="G59" s="19"/>
      <c r="H59" s="20"/>
      <c r="I59" s="19"/>
      <c r="J59" s="163"/>
      <c r="K59" s="45"/>
      <c r="L59" s="1"/>
      <c r="M59" s="1"/>
    </row>
    <row r="60" spans="1:13" s="3" customFormat="1" x14ac:dyDescent="0.25">
      <c r="A60" s="5"/>
      <c r="B60" s="88" t="s">
        <v>5</v>
      </c>
      <c r="C60" s="19"/>
      <c r="D60" s="19"/>
      <c r="E60" s="19"/>
      <c r="F60" s="20"/>
      <c r="G60" s="19"/>
      <c r="H60" s="20"/>
      <c r="I60" s="19"/>
      <c r="J60" s="163"/>
      <c r="K60" s="45"/>
      <c r="L60" s="1"/>
      <c r="M60" s="1"/>
    </row>
    <row r="61" spans="1:13" s="66" customFormat="1" ht="51" customHeight="1" x14ac:dyDescent="0.25">
      <c r="A61" s="104" t="s">
        <v>18</v>
      </c>
      <c r="B61" s="114" t="s">
        <v>75</v>
      </c>
      <c r="C61" s="105"/>
      <c r="D61" s="105"/>
      <c r="E61" s="115"/>
      <c r="F61" s="110"/>
      <c r="G61" s="105"/>
      <c r="H61" s="110"/>
      <c r="I61" s="116"/>
      <c r="J61" s="88" t="s">
        <v>35</v>
      </c>
      <c r="K61" s="18"/>
      <c r="L61" s="63"/>
      <c r="M61" s="63"/>
    </row>
    <row r="62" spans="1:13" s="28" customFormat="1" ht="288" customHeight="1" x14ac:dyDescent="0.25">
      <c r="A62" s="212" t="s">
        <v>19</v>
      </c>
      <c r="B62" s="211" t="s">
        <v>102</v>
      </c>
      <c r="C62" s="161">
        <f>SUM(C64:C67)</f>
        <v>2047719.61</v>
      </c>
      <c r="D62" s="186">
        <f>SUM(D64:D67)</f>
        <v>2005254.85</v>
      </c>
      <c r="E62" s="183">
        <f>SUM(E64:E67)</f>
        <v>1113442.08</v>
      </c>
      <c r="F62" s="180">
        <f>E62/D62</f>
        <v>0.55530000000000002</v>
      </c>
      <c r="G62" s="186">
        <f t="shared" ref="G62" si="17">SUM(G64:G68)</f>
        <v>1113441.96</v>
      </c>
      <c r="H62" s="188">
        <f>G62/D62</f>
        <v>0.55530000000000002</v>
      </c>
      <c r="I62" s="161">
        <f>SUM(I64:I67)</f>
        <v>1978609.76</v>
      </c>
      <c r="J62" s="169"/>
      <c r="K62" s="45"/>
      <c r="L62" s="1"/>
      <c r="M62" s="1"/>
    </row>
    <row r="63" spans="1:13" s="28" customFormat="1" ht="281.25" customHeight="1" x14ac:dyDescent="0.25">
      <c r="A63" s="213"/>
      <c r="B63" s="211"/>
      <c r="C63" s="161"/>
      <c r="D63" s="186"/>
      <c r="E63" s="185"/>
      <c r="F63" s="182"/>
      <c r="G63" s="186"/>
      <c r="H63" s="188"/>
      <c r="I63" s="161"/>
      <c r="J63" s="169"/>
      <c r="K63" s="45"/>
      <c r="L63" s="1"/>
      <c r="M63" s="1"/>
    </row>
    <row r="64" spans="1:13" s="6" customFormat="1" x14ac:dyDescent="0.25">
      <c r="A64" s="104"/>
      <c r="B64" s="88" t="s">
        <v>4</v>
      </c>
      <c r="C64" s="92">
        <f t="shared" ref="C64:E68" si="18">C70+C130</f>
        <v>31334.73</v>
      </c>
      <c r="D64" s="89">
        <f t="shared" si="18"/>
        <v>12807.33</v>
      </c>
      <c r="E64" s="89">
        <f t="shared" si="18"/>
        <v>11819.19</v>
      </c>
      <c r="F64" s="86">
        <f t="shared" ref="F64:F66" si="19">E64/D64</f>
        <v>0.92279999999999995</v>
      </c>
      <c r="G64" s="89">
        <f>G70+G130</f>
        <v>11819.19</v>
      </c>
      <c r="H64" s="86">
        <f t="shared" ref="H64:H66" si="20">G64/D64</f>
        <v>0.92279999999999995</v>
      </c>
      <c r="I64" s="89">
        <f>I70+I130</f>
        <v>12807.33</v>
      </c>
      <c r="J64" s="169"/>
      <c r="K64" s="45"/>
      <c r="L64" s="1"/>
      <c r="M64" s="1"/>
    </row>
    <row r="65" spans="1:13" s="6" customFormat="1" x14ac:dyDescent="0.25">
      <c r="A65" s="104"/>
      <c r="B65" s="88" t="s">
        <v>36</v>
      </c>
      <c r="C65" s="92">
        <f t="shared" si="18"/>
        <v>1777738.9</v>
      </c>
      <c r="D65" s="89">
        <f t="shared" si="18"/>
        <v>1753797.1</v>
      </c>
      <c r="E65" s="89">
        <f t="shared" si="18"/>
        <v>976383.62</v>
      </c>
      <c r="F65" s="86">
        <f t="shared" si="19"/>
        <v>0.55669999999999997</v>
      </c>
      <c r="G65" s="89">
        <f>G71+G131</f>
        <v>976383.5</v>
      </c>
      <c r="H65" s="86">
        <f t="shared" si="20"/>
        <v>0.55669999999999997</v>
      </c>
      <c r="I65" s="89">
        <f>I71+I131</f>
        <v>1743293.28</v>
      </c>
      <c r="J65" s="169"/>
      <c r="K65" s="45"/>
      <c r="L65" s="1"/>
      <c r="M65" s="1"/>
    </row>
    <row r="66" spans="1:13" s="6" customFormat="1" x14ac:dyDescent="0.25">
      <c r="A66" s="104"/>
      <c r="B66" s="88" t="s">
        <v>11</v>
      </c>
      <c r="C66" s="92">
        <f t="shared" si="18"/>
        <v>238645.98</v>
      </c>
      <c r="D66" s="89">
        <f t="shared" si="18"/>
        <v>238650.42</v>
      </c>
      <c r="E66" s="89">
        <f t="shared" si="18"/>
        <v>125239.27</v>
      </c>
      <c r="F66" s="86">
        <f t="shared" si="19"/>
        <v>0.52480000000000004</v>
      </c>
      <c r="G66" s="89">
        <f>G72+G132</f>
        <v>125239.27</v>
      </c>
      <c r="H66" s="86">
        <f t="shared" si="20"/>
        <v>0.52480000000000004</v>
      </c>
      <c r="I66" s="89">
        <f>I72+I132</f>
        <v>222509.15</v>
      </c>
      <c r="J66" s="169"/>
      <c r="K66" s="45"/>
      <c r="L66" s="1"/>
      <c r="M66" s="1"/>
    </row>
    <row r="67" spans="1:13" s="6" customFormat="1" x14ac:dyDescent="0.25">
      <c r="A67" s="104"/>
      <c r="B67" s="88" t="s">
        <v>13</v>
      </c>
      <c r="C67" s="92">
        <f t="shared" si="18"/>
        <v>0</v>
      </c>
      <c r="D67" s="89">
        <f t="shared" si="18"/>
        <v>0</v>
      </c>
      <c r="E67" s="89">
        <f t="shared" si="18"/>
        <v>0</v>
      </c>
      <c r="F67" s="86">
        <v>0</v>
      </c>
      <c r="G67" s="89"/>
      <c r="H67" s="86">
        <v>0</v>
      </c>
      <c r="I67" s="23">
        <f>I73+I133</f>
        <v>0</v>
      </c>
      <c r="J67" s="169"/>
      <c r="K67" s="45"/>
      <c r="L67" s="1"/>
      <c r="M67" s="1"/>
    </row>
    <row r="68" spans="1:13" s="6" customFormat="1" collapsed="1" x14ac:dyDescent="0.25">
      <c r="A68" s="104"/>
      <c r="B68" s="88" t="s">
        <v>5</v>
      </c>
      <c r="C68" s="92">
        <f t="shared" si="18"/>
        <v>0</v>
      </c>
      <c r="D68" s="89">
        <f t="shared" si="18"/>
        <v>0</v>
      </c>
      <c r="E68" s="89">
        <f t="shared" si="18"/>
        <v>0</v>
      </c>
      <c r="F68" s="86"/>
      <c r="G68" s="89"/>
      <c r="H68" s="86"/>
      <c r="I68" s="89">
        <f>I74+I134</f>
        <v>0</v>
      </c>
      <c r="J68" s="169"/>
      <c r="K68" s="45"/>
      <c r="L68" s="1"/>
      <c r="M68" s="1"/>
    </row>
    <row r="69" spans="1:13" s="29" customFormat="1" x14ac:dyDescent="0.25">
      <c r="A69" s="98" t="s">
        <v>38</v>
      </c>
      <c r="B69" s="99" t="s">
        <v>72</v>
      </c>
      <c r="C69" s="100">
        <f>SUM(C70:C74)</f>
        <v>2009023.2</v>
      </c>
      <c r="D69" s="100">
        <f>SUM(D70:D74)</f>
        <v>1985081.4</v>
      </c>
      <c r="E69" s="100">
        <f>SUM(E70:E74)</f>
        <v>1095441.71</v>
      </c>
      <c r="F69" s="101">
        <f>E69/D69</f>
        <v>0.55179999999999996</v>
      </c>
      <c r="G69" s="100">
        <f>SUM(G70:G74)</f>
        <v>1095441.71</v>
      </c>
      <c r="H69" s="101">
        <f>G69/D69</f>
        <v>0.55179999999999996</v>
      </c>
      <c r="I69" s="100">
        <f>SUM(I70:I74)</f>
        <v>1958436.43</v>
      </c>
      <c r="J69" s="172"/>
      <c r="K69" s="45"/>
      <c r="L69" s="1"/>
      <c r="M69" s="1"/>
    </row>
    <row r="70" spans="1:13" s="7" customFormat="1" x14ac:dyDescent="0.25">
      <c r="A70" s="103"/>
      <c r="B70" s="88" t="s">
        <v>4</v>
      </c>
      <c r="C70" s="89">
        <f t="shared" ref="C70:I72" si="21">C112+C76</f>
        <v>0</v>
      </c>
      <c r="D70" s="89">
        <f t="shared" si="21"/>
        <v>0</v>
      </c>
      <c r="E70" s="89">
        <f t="shared" si="21"/>
        <v>0</v>
      </c>
      <c r="F70" s="86">
        <f t="shared" si="21"/>
        <v>0</v>
      </c>
      <c r="G70" s="89">
        <f t="shared" si="21"/>
        <v>0</v>
      </c>
      <c r="H70" s="86">
        <f t="shared" si="21"/>
        <v>0</v>
      </c>
      <c r="I70" s="89">
        <f t="shared" si="21"/>
        <v>0</v>
      </c>
      <c r="J70" s="172"/>
      <c r="K70" s="45"/>
      <c r="L70" s="1"/>
      <c r="M70" s="1"/>
    </row>
    <row r="71" spans="1:13" s="7" customFormat="1" x14ac:dyDescent="0.25">
      <c r="A71" s="103"/>
      <c r="B71" s="88" t="s">
        <v>47</v>
      </c>
      <c r="C71" s="89">
        <f>C113+C77</f>
        <v>1770637.01</v>
      </c>
      <c r="D71" s="89">
        <f t="shared" si="21"/>
        <v>1746695.21</v>
      </c>
      <c r="E71" s="89">
        <f t="shared" si="21"/>
        <v>970404.5</v>
      </c>
      <c r="F71" s="86">
        <f t="shared" si="21"/>
        <v>1.0737000000000001</v>
      </c>
      <c r="G71" s="89">
        <f t="shared" si="21"/>
        <v>970404.5</v>
      </c>
      <c r="H71" s="86">
        <f t="shared" si="21"/>
        <v>1.0737000000000001</v>
      </c>
      <c r="I71" s="89">
        <f t="shared" si="21"/>
        <v>1736191.51</v>
      </c>
      <c r="J71" s="172"/>
      <c r="K71" s="45"/>
      <c r="L71" s="1"/>
      <c r="M71" s="1"/>
    </row>
    <row r="72" spans="1:13" s="7" customFormat="1" x14ac:dyDescent="0.25">
      <c r="A72" s="103"/>
      <c r="B72" s="88" t="s">
        <v>11</v>
      </c>
      <c r="C72" s="89">
        <f t="shared" si="21"/>
        <v>238386.19</v>
      </c>
      <c r="D72" s="89">
        <f t="shared" si="21"/>
        <v>238386.19</v>
      </c>
      <c r="E72" s="89">
        <f t="shared" si="21"/>
        <v>125037.21</v>
      </c>
      <c r="F72" s="86">
        <f t="shared" si="21"/>
        <v>0.84279999999999999</v>
      </c>
      <c r="G72" s="89">
        <f t="shared" si="21"/>
        <v>125037.21</v>
      </c>
      <c r="H72" s="86">
        <f t="shared" si="21"/>
        <v>0.84279999999999999</v>
      </c>
      <c r="I72" s="89">
        <f t="shared" si="21"/>
        <v>222244.92</v>
      </c>
      <c r="J72" s="172"/>
      <c r="K72" s="45"/>
      <c r="L72" s="1"/>
      <c r="M72" s="1"/>
    </row>
    <row r="73" spans="1:13" s="7" customFormat="1" x14ac:dyDescent="0.25">
      <c r="A73" s="103"/>
      <c r="B73" s="88" t="s">
        <v>13</v>
      </c>
      <c r="C73" s="89"/>
      <c r="D73" s="89"/>
      <c r="E73" s="89"/>
      <c r="F73" s="86">
        <v>0</v>
      </c>
      <c r="G73" s="89"/>
      <c r="H73" s="86">
        <v>0</v>
      </c>
      <c r="I73" s="89"/>
      <c r="J73" s="172"/>
      <c r="K73" s="45"/>
      <c r="L73" s="1"/>
      <c r="M73" s="1"/>
    </row>
    <row r="74" spans="1:13" s="7" customFormat="1" x14ac:dyDescent="0.25">
      <c r="A74" s="103"/>
      <c r="B74" s="88" t="s">
        <v>5</v>
      </c>
      <c r="C74" s="89">
        <f t="shared" ref="C74:I74" si="22">C80+C116</f>
        <v>0</v>
      </c>
      <c r="D74" s="89">
        <f t="shared" si="22"/>
        <v>0</v>
      </c>
      <c r="E74" s="89">
        <f t="shared" si="22"/>
        <v>0</v>
      </c>
      <c r="F74" s="86">
        <f t="shared" si="22"/>
        <v>0</v>
      </c>
      <c r="G74" s="89">
        <f t="shared" si="22"/>
        <v>0</v>
      </c>
      <c r="H74" s="86">
        <f t="shared" si="22"/>
        <v>0</v>
      </c>
      <c r="I74" s="89">
        <f t="shared" si="22"/>
        <v>0</v>
      </c>
      <c r="J74" s="172"/>
      <c r="K74" s="45"/>
      <c r="L74" s="1"/>
      <c r="M74" s="1"/>
    </row>
    <row r="75" spans="1:13" s="29" customFormat="1" ht="90" customHeight="1" x14ac:dyDescent="0.25">
      <c r="A75" s="98" t="s">
        <v>39</v>
      </c>
      <c r="B75" s="99" t="s">
        <v>68</v>
      </c>
      <c r="C75" s="100">
        <f>SUM(C76:C80)</f>
        <v>1909745.47</v>
      </c>
      <c r="D75" s="100">
        <f>SUM(D76:D80)</f>
        <v>1909745.47</v>
      </c>
      <c r="E75" s="100">
        <f>SUM(E76:E80)</f>
        <v>1063023.02</v>
      </c>
      <c r="F75" s="101">
        <f>E75/D75</f>
        <v>0.55659999999999998</v>
      </c>
      <c r="G75" s="100">
        <f>SUM(G76:G80)</f>
        <v>1063023.02</v>
      </c>
      <c r="H75" s="101">
        <f>G75/D75</f>
        <v>0.55659999999999998</v>
      </c>
      <c r="I75" s="100">
        <f>SUM(I76:I80)</f>
        <v>1909745.39</v>
      </c>
      <c r="J75" s="8"/>
      <c r="K75" s="45"/>
      <c r="L75" s="1"/>
      <c r="M75" s="1"/>
    </row>
    <row r="76" spans="1:13" s="7" customFormat="1" x14ac:dyDescent="0.25">
      <c r="A76" s="96"/>
      <c r="B76" s="88" t="s">
        <v>4</v>
      </c>
      <c r="C76" s="89"/>
      <c r="D76" s="90"/>
      <c r="E76" s="89"/>
      <c r="F76" s="101"/>
      <c r="G76" s="89"/>
      <c r="H76" s="101"/>
      <c r="I76" s="89">
        <f t="shared" ref="I76" si="23">I88+I82+I94+I100+I104</f>
        <v>0</v>
      </c>
      <c r="J76" s="76"/>
      <c r="K76" s="45"/>
      <c r="L76" s="1"/>
      <c r="M76" s="1"/>
    </row>
    <row r="77" spans="1:13" s="7" customFormat="1" x14ac:dyDescent="0.25">
      <c r="A77" s="96"/>
      <c r="B77" s="88" t="s">
        <v>47</v>
      </c>
      <c r="C77" s="89">
        <f>C89+C83+C95+C101+C107</f>
        <v>1699673.31</v>
      </c>
      <c r="D77" s="89">
        <f>D89+D83+D95+D101+D107</f>
        <v>1699673.31</v>
      </c>
      <c r="E77" s="89">
        <f t="shared" ref="C77:E78" si="24">E89+E83+E95+E101+E107</f>
        <v>946090.48</v>
      </c>
      <c r="F77" s="101">
        <f t="shared" ref="F77:F78" si="25">E77/D77</f>
        <v>0.55659999999999998</v>
      </c>
      <c r="G77" s="89">
        <f>G89+G83+G95+G101+G107</f>
        <v>946090.48</v>
      </c>
      <c r="H77" s="101">
        <f t="shared" ref="H77:H78" si="26">G77/D77</f>
        <v>0.55659999999999998</v>
      </c>
      <c r="I77" s="89">
        <f>I89+I83+I95+I101+I107</f>
        <v>1699673.23</v>
      </c>
      <c r="J77" s="76"/>
      <c r="K77" s="45"/>
      <c r="L77" s="1"/>
      <c r="M77" s="1"/>
    </row>
    <row r="78" spans="1:13" s="7" customFormat="1" x14ac:dyDescent="0.25">
      <c r="A78" s="96"/>
      <c r="B78" s="88" t="s">
        <v>37</v>
      </c>
      <c r="C78" s="89">
        <f t="shared" si="24"/>
        <v>210072.16</v>
      </c>
      <c r="D78" s="89">
        <f t="shared" si="24"/>
        <v>210072.16</v>
      </c>
      <c r="E78" s="89">
        <f t="shared" si="24"/>
        <v>116932.54</v>
      </c>
      <c r="F78" s="101">
        <f t="shared" si="25"/>
        <v>0.55659999999999998</v>
      </c>
      <c r="G78" s="89">
        <f>G90+G84+G96+G102+G108</f>
        <v>116932.54</v>
      </c>
      <c r="H78" s="101">
        <f t="shared" si="26"/>
        <v>0.55659999999999998</v>
      </c>
      <c r="I78" s="89">
        <f>I90+I84+I96+I102+I108</f>
        <v>210072.16</v>
      </c>
      <c r="J78" s="76"/>
      <c r="K78" s="45"/>
      <c r="L78" s="1"/>
      <c r="M78" s="1"/>
    </row>
    <row r="79" spans="1:13" s="7" customFormat="1" x14ac:dyDescent="0.25">
      <c r="A79" s="96"/>
      <c r="B79" s="88" t="s">
        <v>13</v>
      </c>
      <c r="C79" s="89"/>
      <c r="D79" s="89"/>
      <c r="E79" s="89"/>
      <c r="F79" s="86"/>
      <c r="G79" s="89"/>
      <c r="H79" s="86"/>
      <c r="I79" s="23"/>
      <c r="J79" s="76"/>
      <c r="K79" s="45"/>
      <c r="L79" s="1"/>
      <c r="M79" s="1"/>
    </row>
    <row r="80" spans="1:13" s="7" customFormat="1" x14ac:dyDescent="0.25">
      <c r="A80" s="96"/>
      <c r="B80" s="88" t="s">
        <v>5</v>
      </c>
      <c r="C80" s="89"/>
      <c r="D80" s="90"/>
      <c r="E80" s="89"/>
      <c r="F80" s="86"/>
      <c r="G80" s="89"/>
      <c r="H80" s="86"/>
      <c r="I80" s="23"/>
      <c r="J80" s="76"/>
      <c r="K80" s="45"/>
      <c r="L80" s="1"/>
      <c r="M80" s="1"/>
    </row>
    <row r="81" spans="1:13" s="29" customFormat="1" ht="50.25" customHeight="1" x14ac:dyDescent="0.25">
      <c r="A81" s="82" t="s">
        <v>56</v>
      </c>
      <c r="B81" s="83" t="s">
        <v>95</v>
      </c>
      <c r="C81" s="84">
        <f>SUM(C82:C86)</f>
        <v>1413677.44</v>
      </c>
      <c r="D81" s="84">
        <f>SUM(D82:D86)</f>
        <v>1413677.44</v>
      </c>
      <c r="E81" s="84">
        <f>SUM(E82:E86)</f>
        <v>1032062.11</v>
      </c>
      <c r="F81" s="85">
        <f>E81/D81</f>
        <v>0.73009999999999997</v>
      </c>
      <c r="G81" s="84">
        <f>SUM(G82:G86)</f>
        <v>1032062.11</v>
      </c>
      <c r="H81" s="85">
        <f>G81/D81</f>
        <v>0.73009999999999997</v>
      </c>
      <c r="I81" s="84">
        <f>SUM(I82:I86)</f>
        <v>1413677.44</v>
      </c>
      <c r="J81" s="173" t="s">
        <v>101</v>
      </c>
      <c r="K81" s="45"/>
      <c r="L81" s="1"/>
      <c r="M81" s="1"/>
    </row>
    <row r="82" spans="1:13" s="7" customFormat="1" x14ac:dyDescent="0.25">
      <c r="A82" s="87"/>
      <c r="B82" s="88" t="s">
        <v>4</v>
      </c>
      <c r="C82" s="89"/>
      <c r="D82" s="90"/>
      <c r="E82" s="89"/>
      <c r="F82" s="86"/>
      <c r="G82" s="89"/>
      <c r="H82" s="86"/>
      <c r="I82" s="90"/>
      <c r="J82" s="174"/>
      <c r="K82" s="45"/>
      <c r="L82" s="1"/>
      <c r="M82" s="1"/>
    </row>
    <row r="83" spans="1:13" s="7" customFormat="1" x14ac:dyDescent="0.25">
      <c r="A83" s="87"/>
      <c r="B83" s="88" t="s">
        <v>47</v>
      </c>
      <c r="C83" s="89">
        <f>415870.3+842302.5</f>
        <v>1258172.8</v>
      </c>
      <c r="D83" s="89">
        <f>415870.3+842302.5</f>
        <v>1258172.8</v>
      </c>
      <c r="E83" s="89">
        <f>90615.03+827920.24</f>
        <v>918535.27</v>
      </c>
      <c r="F83" s="86">
        <f>E83/D83</f>
        <v>0.73009999999999997</v>
      </c>
      <c r="G83" s="89">
        <f>90615.03+827920.24</f>
        <v>918535.27</v>
      </c>
      <c r="H83" s="86">
        <f>G83/D83</f>
        <v>0.73009999999999997</v>
      </c>
      <c r="I83" s="89">
        <f>D83</f>
        <v>1258172.8</v>
      </c>
      <c r="J83" s="174"/>
      <c r="K83" s="45"/>
      <c r="L83" s="1"/>
      <c r="M83" s="1"/>
    </row>
    <row r="84" spans="1:13" s="7" customFormat="1" x14ac:dyDescent="0.25">
      <c r="A84" s="87"/>
      <c r="B84" s="88" t="s">
        <v>37</v>
      </c>
      <c r="C84" s="89">
        <f>51399.84+104104.8</f>
        <v>155504.64000000001</v>
      </c>
      <c r="D84" s="89">
        <f>51399.84+104104.8</f>
        <v>155504.64000000001</v>
      </c>
      <c r="E84" s="89">
        <f>11199.61+102327.23</f>
        <v>113526.84</v>
      </c>
      <c r="F84" s="86">
        <f>E84/D84</f>
        <v>0.73009999999999997</v>
      </c>
      <c r="G84" s="89">
        <f>11199.61+102327.23</f>
        <v>113526.84</v>
      </c>
      <c r="H84" s="86">
        <f>G84/D84</f>
        <v>0.73009999999999997</v>
      </c>
      <c r="I84" s="89">
        <f>D84</f>
        <v>155504.64000000001</v>
      </c>
      <c r="J84" s="174"/>
      <c r="K84" s="45"/>
      <c r="L84" s="1"/>
      <c r="M84" s="1"/>
    </row>
    <row r="85" spans="1:13" s="7" customFormat="1" x14ac:dyDescent="0.25">
      <c r="A85" s="87"/>
      <c r="B85" s="88" t="s">
        <v>13</v>
      </c>
      <c r="C85" s="89"/>
      <c r="D85" s="89"/>
      <c r="E85" s="89"/>
      <c r="F85" s="86"/>
      <c r="G85" s="89"/>
      <c r="H85" s="86"/>
      <c r="I85" s="23"/>
      <c r="J85" s="174"/>
      <c r="K85" s="45"/>
      <c r="L85" s="1"/>
      <c r="M85" s="1"/>
    </row>
    <row r="86" spans="1:13" s="7" customFormat="1" x14ac:dyDescent="0.25">
      <c r="A86" s="87"/>
      <c r="B86" s="88" t="s">
        <v>5</v>
      </c>
      <c r="C86" s="89"/>
      <c r="D86" s="90"/>
      <c r="E86" s="89"/>
      <c r="F86" s="86"/>
      <c r="G86" s="89"/>
      <c r="H86" s="86"/>
      <c r="I86" s="23"/>
      <c r="J86" s="175"/>
      <c r="K86" s="45"/>
      <c r="L86" s="1"/>
      <c r="M86" s="1"/>
    </row>
    <row r="87" spans="1:13" s="29" customFormat="1" ht="40.5" x14ac:dyDescent="0.25">
      <c r="A87" s="82" t="s">
        <v>57</v>
      </c>
      <c r="B87" s="83" t="s">
        <v>85</v>
      </c>
      <c r="C87" s="84">
        <f>SUM(C88:C92)</f>
        <v>30960.91</v>
      </c>
      <c r="D87" s="84">
        <f>SUM(D88:D92)</f>
        <v>30960.91</v>
      </c>
      <c r="E87" s="84">
        <f>SUM(E88:E92)</f>
        <v>30960.91</v>
      </c>
      <c r="F87" s="85">
        <f>E87/D87</f>
        <v>1</v>
      </c>
      <c r="G87" s="84">
        <f>SUM(G88:G92)</f>
        <v>30960.91</v>
      </c>
      <c r="H87" s="86">
        <f t="shared" ref="H87:H90" si="27">G87/D87</f>
        <v>1</v>
      </c>
      <c r="I87" s="84">
        <f>SUM(I88:I92)</f>
        <v>30960.9</v>
      </c>
      <c r="J87" s="176" t="s">
        <v>98</v>
      </c>
      <c r="K87" s="45"/>
      <c r="L87" s="1"/>
      <c r="M87" s="1"/>
    </row>
    <row r="88" spans="1:13" s="7" customFormat="1" x14ac:dyDescent="0.25">
      <c r="A88" s="87"/>
      <c r="B88" s="88" t="s">
        <v>4</v>
      </c>
      <c r="C88" s="89"/>
      <c r="D88" s="90"/>
      <c r="E88" s="89"/>
      <c r="F88" s="86"/>
      <c r="G88" s="89"/>
      <c r="H88" s="86"/>
      <c r="I88" s="89"/>
      <c r="J88" s="177"/>
      <c r="K88" s="45"/>
      <c r="L88" s="1"/>
      <c r="M88" s="1"/>
    </row>
    <row r="89" spans="1:13" s="7" customFormat="1" x14ac:dyDescent="0.25">
      <c r="A89" s="87"/>
      <c r="B89" s="88" t="s">
        <v>47</v>
      </c>
      <c r="C89" s="89">
        <v>27555.21</v>
      </c>
      <c r="D89" s="89">
        <v>27555.21</v>
      </c>
      <c r="E89" s="89">
        <v>27555.21</v>
      </c>
      <c r="F89" s="86">
        <f>E89/D89</f>
        <v>1</v>
      </c>
      <c r="G89" s="89">
        <v>27555.21</v>
      </c>
      <c r="H89" s="86">
        <f>G89/D89</f>
        <v>1</v>
      </c>
      <c r="I89" s="89">
        <v>27555.200000000001</v>
      </c>
      <c r="J89" s="177"/>
      <c r="K89" s="45"/>
      <c r="L89" s="1"/>
      <c r="M89" s="1"/>
    </row>
    <row r="90" spans="1:13" s="7" customFormat="1" x14ac:dyDescent="0.25">
      <c r="A90" s="87"/>
      <c r="B90" s="88" t="s">
        <v>37</v>
      </c>
      <c r="C90" s="89">
        <v>3405.7</v>
      </c>
      <c r="D90" s="89">
        <v>3405.7</v>
      </c>
      <c r="E90" s="89">
        <v>3405.7</v>
      </c>
      <c r="F90" s="86">
        <f>E90/D90</f>
        <v>1</v>
      </c>
      <c r="G90" s="89">
        <v>3405.7</v>
      </c>
      <c r="H90" s="86">
        <f t="shared" si="27"/>
        <v>1</v>
      </c>
      <c r="I90" s="89">
        <v>3405.7</v>
      </c>
      <c r="J90" s="177"/>
      <c r="K90" s="45"/>
      <c r="L90" s="1"/>
      <c r="M90" s="1"/>
    </row>
    <row r="91" spans="1:13" s="7" customFormat="1" x14ac:dyDescent="0.25">
      <c r="A91" s="87"/>
      <c r="B91" s="88" t="s">
        <v>13</v>
      </c>
      <c r="C91" s="89"/>
      <c r="D91" s="89"/>
      <c r="E91" s="89"/>
      <c r="F91" s="86"/>
      <c r="G91" s="89"/>
      <c r="H91" s="86"/>
      <c r="I91" s="23">
        <v>0</v>
      </c>
      <c r="J91" s="177"/>
      <c r="K91" s="45"/>
      <c r="L91" s="1"/>
      <c r="M91" s="1"/>
    </row>
    <row r="92" spans="1:13" s="7" customFormat="1" ht="26.25" customHeight="1" x14ac:dyDescent="0.25">
      <c r="A92" s="87"/>
      <c r="B92" s="88" t="s">
        <v>5</v>
      </c>
      <c r="C92" s="89"/>
      <c r="D92" s="90"/>
      <c r="E92" s="23"/>
      <c r="F92" s="24"/>
      <c r="G92" s="23"/>
      <c r="H92" s="24"/>
      <c r="I92" s="23"/>
      <c r="J92" s="178"/>
      <c r="K92" s="45"/>
      <c r="L92" s="1"/>
      <c r="M92" s="1"/>
    </row>
    <row r="93" spans="1:13" s="7" customFormat="1" ht="40.5" x14ac:dyDescent="0.25">
      <c r="A93" s="82" t="s">
        <v>86</v>
      </c>
      <c r="B93" s="83" t="s">
        <v>87</v>
      </c>
      <c r="C93" s="84">
        <f>SUM(C94:C98)</f>
        <v>2214.37</v>
      </c>
      <c r="D93" s="84">
        <f>SUM(D94:D98)</f>
        <v>2214.37</v>
      </c>
      <c r="E93" s="79">
        <f>SUM(E94:E98)</f>
        <v>0</v>
      </c>
      <c r="F93" s="80">
        <f>E93/D93</f>
        <v>0</v>
      </c>
      <c r="G93" s="79">
        <f>SUM(G94:G98)</f>
        <v>0</v>
      </c>
      <c r="H93" s="24">
        <f t="shared" ref="H93" si="28">G93/D93</f>
        <v>0</v>
      </c>
      <c r="I93" s="152">
        <f>SUM(I94:I98)</f>
        <v>2214.3000000000002</v>
      </c>
      <c r="J93" s="176" t="s">
        <v>125</v>
      </c>
      <c r="K93" s="45"/>
      <c r="L93" s="1"/>
      <c r="M93" s="1"/>
    </row>
    <row r="94" spans="1:13" s="7" customFormat="1" x14ac:dyDescent="0.25">
      <c r="A94" s="87"/>
      <c r="B94" s="88" t="s">
        <v>4</v>
      </c>
      <c r="C94" s="89"/>
      <c r="D94" s="90"/>
      <c r="E94" s="23"/>
      <c r="F94" s="24"/>
      <c r="G94" s="23"/>
      <c r="H94" s="24"/>
      <c r="I94" s="153"/>
      <c r="J94" s="177"/>
      <c r="K94" s="45"/>
      <c r="L94" s="1"/>
      <c r="M94" s="1"/>
    </row>
    <row r="95" spans="1:13" s="7" customFormat="1" x14ac:dyDescent="0.25">
      <c r="A95" s="87"/>
      <c r="B95" s="88" t="s">
        <v>47</v>
      </c>
      <c r="C95" s="89">
        <v>1970.8</v>
      </c>
      <c r="D95" s="89">
        <v>1970.8</v>
      </c>
      <c r="E95" s="23"/>
      <c r="F95" s="24">
        <f>E95/D95</f>
        <v>0</v>
      </c>
      <c r="G95" s="23"/>
      <c r="H95" s="24">
        <f>G95/D95</f>
        <v>0</v>
      </c>
      <c r="I95" s="153">
        <v>1970.73</v>
      </c>
      <c r="J95" s="177"/>
      <c r="K95" s="45"/>
      <c r="L95" s="1"/>
      <c r="M95" s="1"/>
    </row>
    <row r="96" spans="1:13" s="7" customFormat="1" x14ac:dyDescent="0.25">
      <c r="A96" s="87"/>
      <c r="B96" s="88" t="s">
        <v>37</v>
      </c>
      <c r="C96" s="89">
        <v>243.57</v>
      </c>
      <c r="D96" s="89">
        <v>243.57</v>
      </c>
      <c r="E96" s="23"/>
      <c r="F96" s="24">
        <f>E96/D96</f>
        <v>0</v>
      </c>
      <c r="G96" s="23"/>
      <c r="H96" s="24">
        <f t="shared" ref="H96" si="29">G96/D96</f>
        <v>0</v>
      </c>
      <c r="I96" s="153">
        <v>243.57</v>
      </c>
      <c r="J96" s="177"/>
      <c r="K96" s="45"/>
      <c r="L96" s="1"/>
      <c r="M96" s="1"/>
    </row>
    <row r="97" spans="1:13" s="7" customFormat="1" x14ac:dyDescent="0.25">
      <c r="A97" s="87"/>
      <c r="B97" s="88" t="s">
        <v>13</v>
      </c>
      <c r="C97" s="89"/>
      <c r="D97" s="89"/>
      <c r="E97" s="23"/>
      <c r="F97" s="24"/>
      <c r="G97" s="23"/>
      <c r="H97" s="24"/>
      <c r="I97" s="23">
        <v>0</v>
      </c>
      <c r="J97" s="177"/>
      <c r="K97" s="45"/>
      <c r="L97" s="1"/>
      <c r="M97" s="1"/>
    </row>
    <row r="98" spans="1:13" s="7" customFormat="1" x14ac:dyDescent="0.25">
      <c r="A98" s="87"/>
      <c r="B98" s="88" t="s">
        <v>5</v>
      </c>
      <c r="C98" s="89"/>
      <c r="D98" s="90"/>
      <c r="E98" s="23"/>
      <c r="F98" s="24"/>
      <c r="G98" s="23"/>
      <c r="H98" s="24"/>
      <c r="I98" s="23"/>
      <c r="J98" s="178"/>
      <c r="K98" s="45"/>
      <c r="L98" s="1"/>
      <c r="M98" s="1"/>
    </row>
    <row r="99" spans="1:13" s="7" customFormat="1" ht="40.5" x14ac:dyDescent="0.25">
      <c r="A99" s="82" t="s">
        <v>88</v>
      </c>
      <c r="B99" s="83" t="s">
        <v>94</v>
      </c>
      <c r="C99" s="89">
        <f t="shared" ref="C99:I99" si="30">C100+C101+C102+C103+C104</f>
        <v>434212.92</v>
      </c>
      <c r="D99" s="89">
        <f t="shared" si="30"/>
        <v>434212.92</v>
      </c>
      <c r="E99" s="23">
        <f t="shared" si="30"/>
        <v>0</v>
      </c>
      <c r="F99" s="23">
        <f t="shared" si="30"/>
        <v>0</v>
      </c>
      <c r="G99" s="23">
        <f t="shared" si="30"/>
        <v>0</v>
      </c>
      <c r="H99" s="23">
        <f t="shared" si="30"/>
        <v>0</v>
      </c>
      <c r="I99" s="84">
        <f t="shared" si="30"/>
        <v>434212.92</v>
      </c>
      <c r="J99" s="221" t="s">
        <v>100</v>
      </c>
      <c r="K99" s="45"/>
      <c r="L99" s="1"/>
      <c r="M99" s="1"/>
    </row>
    <row r="100" spans="1:13" s="7" customFormat="1" x14ac:dyDescent="0.25">
      <c r="A100" s="87"/>
      <c r="B100" s="88" t="s">
        <v>4</v>
      </c>
      <c r="C100" s="89"/>
      <c r="D100" s="90"/>
      <c r="E100" s="23"/>
      <c r="F100" s="24"/>
      <c r="G100" s="23"/>
      <c r="H100" s="24"/>
      <c r="I100" s="89"/>
      <c r="J100" s="222"/>
      <c r="K100" s="45"/>
      <c r="L100" s="1"/>
      <c r="M100" s="1"/>
    </row>
    <row r="101" spans="1:13" s="7" customFormat="1" x14ac:dyDescent="0.25">
      <c r="A101" s="87"/>
      <c r="B101" s="88" t="s">
        <v>47</v>
      </c>
      <c r="C101" s="89">
        <f>150715.3+235734.2</f>
        <v>386449.5</v>
      </c>
      <c r="D101" s="89">
        <f>150715.3+235734.2</f>
        <v>386449.5</v>
      </c>
      <c r="E101" s="23"/>
      <c r="F101" s="24"/>
      <c r="G101" s="23"/>
      <c r="H101" s="24"/>
      <c r="I101" s="89">
        <f>150715.3+235734.2</f>
        <v>386449.5</v>
      </c>
      <c r="J101" s="222"/>
      <c r="K101" s="45"/>
      <c r="L101" s="1"/>
      <c r="M101" s="1"/>
    </row>
    <row r="102" spans="1:13" s="7" customFormat="1" x14ac:dyDescent="0.25">
      <c r="A102" s="87"/>
      <c r="B102" s="88" t="s">
        <v>37</v>
      </c>
      <c r="C102" s="89">
        <v>47763.42</v>
      </c>
      <c r="D102" s="89">
        <v>47763.42</v>
      </c>
      <c r="E102" s="23"/>
      <c r="F102" s="24"/>
      <c r="G102" s="23"/>
      <c r="H102" s="24"/>
      <c r="I102" s="89">
        <v>47763.42</v>
      </c>
      <c r="J102" s="222"/>
      <c r="K102" s="45"/>
      <c r="L102" s="1"/>
      <c r="M102" s="1"/>
    </row>
    <row r="103" spans="1:13" s="7" customFormat="1" x14ac:dyDescent="0.25">
      <c r="A103" s="87"/>
      <c r="B103" s="88" t="s">
        <v>13</v>
      </c>
      <c r="C103" s="89"/>
      <c r="D103" s="90"/>
      <c r="E103" s="23"/>
      <c r="F103" s="24"/>
      <c r="G103" s="23"/>
      <c r="H103" s="24"/>
      <c r="I103" s="89"/>
      <c r="J103" s="222"/>
      <c r="K103" s="45"/>
      <c r="L103" s="1"/>
      <c r="M103" s="1"/>
    </row>
    <row r="104" spans="1:13" s="7" customFormat="1" x14ac:dyDescent="0.25">
      <c r="A104" s="68"/>
      <c r="B104" s="88" t="s">
        <v>5</v>
      </c>
      <c r="C104" s="23"/>
      <c r="D104" s="69"/>
      <c r="E104" s="23"/>
      <c r="F104" s="24"/>
      <c r="G104" s="23"/>
      <c r="H104" s="24"/>
      <c r="I104" s="23"/>
      <c r="J104" s="223"/>
      <c r="K104" s="45"/>
      <c r="L104" s="1"/>
      <c r="M104" s="1"/>
    </row>
    <row r="105" spans="1:13" s="7" customFormat="1" ht="40.5" x14ac:dyDescent="0.25">
      <c r="A105" s="82" t="s">
        <v>90</v>
      </c>
      <c r="B105" s="83" t="s">
        <v>91</v>
      </c>
      <c r="C105" s="89">
        <f>C106+C107+C108+C109+C110</f>
        <v>28679.83</v>
      </c>
      <c r="D105" s="89">
        <f t="shared" ref="D105:H105" si="31">D106+D107+D108+D109+D110</f>
        <v>28679.83</v>
      </c>
      <c r="E105" s="23">
        <f t="shared" si="31"/>
        <v>0</v>
      </c>
      <c r="F105" s="23">
        <f t="shared" si="31"/>
        <v>0</v>
      </c>
      <c r="G105" s="23">
        <f t="shared" si="31"/>
        <v>0</v>
      </c>
      <c r="H105" s="23">
        <f t="shared" si="31"/>
        <v>0</v>
      </c>
      <c r="I105" s="89">
        <f t="shared" ref="I105" si="32">I106+I107+I108+I109+I110</f>
        <v>28679.83</v>
      </c>
      <c r="J105" s="221" t="s">
        <v>124</v>
      </c>
      <c r="K105" s="45"/>
      <c r="L105" s="1"/>
      <c r="M105" s="1"/>
    </row>
    <row r="106" spans="1:13" s="7" customFormat="1" x14ac:dyDescent="0.25">
      <c r="A106" s="87"/>
      <c r="B106" s="88" t="s">
        <v>4</v>
      </c>
      <c r="C106" s="89"/>
      <c r="D106" s="90"/>
      <c r="E106" s="23"/>
      <c r="F106" s="24"/>
      <c r="G106" s="23"/>
      <c r="H106" s="24"/>
      <c r="I106" s="69"/>
      <c r="J106" s="222"/>
      <c r="K106" s="45"/>
      <c r="L106" s="1"/>
      <c r="M106" s="1"/>
    </row>
    <row r="107" spans="1:13" s="7" customFormat="1" x14ac:dyDescent="0.25">
      <c r="A107" s="87"/>
      <c r="B107" s="88" t="s">
        <v>47</v>
      </c>
      <c r="C107" s="89">
        <v>25525</v>
      </c>
      <c r="D107" s="89">
        <v>25525</v>
      </c>
      <c r="E107" s="23"/>
      <c r="F107" s="24"/>
      <c r="G107" s="23"/>
      <c r="H107" s="24"/>
      <c r="I107" s="89">
        <v>25525</v>
      </c>
      <c r="J107" s="222"/>
      <c r="K107" s="45"/>
      <c r="L107" s="1"/>
      <c r="M107" s="1"/>
    </row>
    <row r="108" spans="1:13" s="7" customFormat="1" x14ac:dyDescent="0.25">
      <c r="A108" s="87"/>
      <c r="B108" s="88" t="s">
        <v>37</v>
      </c>
      <c r="C108" s="89">
        <v>3154.83</v>
      </c>
      <c r="D108" s="89">
        <v>3154.83</v>
      </c>
      <c r="E108" s="23"/>
      <c r="F108" s="24"/>
      <c r="G108" s="23"/>
      <c r="H108" s="24"/>
      <c r="I108" s="89">
        <v>3154.83</v>
      </c>
      <c r="J108" s="222"/>
      <c r="K108" s="45"/>
      <c r="L108" s="1"/>
      <c r="M108" s="1"/>
    </row>
    <row r="109" spans="1:13" s="7" customFormat="1" x14ac:dyDescent="0.25">
      <c r="A109" s="87"/>
      <c r="B109" s="88" t="s">
        <v>13</v>
      </c>
      <c r="C109" s="89"/>
      <c r="D109" s="90"/>
      <c r="E109" s="23"/>
      <c r="F109" s="24"/>
      <c r="G109" s="23"/>
      <c r="H109" s="24"/>
      <c r="I109" s="23"/>
      <c r="J109" s="222"/>
      <c r="K109" s="45"/>
      <c r="L109" s="1"/>
      <c r="M109" s="1"/>
    </row>
    <row r="110" spans="1:13" s="7" customFormat="1" x14ac:dyDescent="0.25">
      <c r="A110" s="87"/>
      <c r="B110" s="88" t="s">
        <v>5</v>
      </c>
      <c r="C110" s="89"/>
      <c r="D110" s="90"/>
      <c r="E110" s="23"/>
      <c r="F110" s="24"/>
      <c r="G110" s="23"/>
      <c r="H110" s="24"/>
      <c r="I110" s="23"/>
      <c r="J110" s="223"/>
      <c r="K110" s="45"/>
      <c r="L110" s="1"/>
      <c r="M110" s="1"/>
    </row>
    <row r="111" spans="1:13" s="29" customFormat="1" ht="71.25" customHeight="1" x14ac:dyDescent="0.25">
      <c r="A111" s="98" t="s">
        <v>52</v>
      </c>
      <c r="B111" s="99" t="s">
        <v>70</v>
      </c>
      <c r="C111" s="100">
        <f>SUM(C112:C116)</f>
        <v>99277.73</v>
      </c>
      <c r="D111" s="100">
        <f>SUM(D112:D116)</f>
        <v>75335.929999999993</v>
      </c>
      <c r="E111" s="100">
        <f>SUM(E112:E116)</f>
        <v>32418.69</v>
      </c>
      <c r="F111" s="101">
        <f>E111/D111</f>
        <v>0.43030000000000002</v>
      </c>
      <c r="G111" s="100">
        <f>SUM(G112:G116)</f>
        <v>32418.69</v>
      </c>
      <c r="H111" s="101">
        <f>G111/D111</f>
        <v>0.43030000000000002</v>
      </c>
      <c r="I111" s="100">
        <f>SUM(I112:I116)</f>
        <v>48691.040000000001</v>
      </c>
      <c r="J111" s="171"/>
      <c r="K111" s="45"/>
      <c r="L111" s="1"/>
      <c r="M111" s="1"/>
    </row>
    <row r="112" spans="1:13" s="7" customFormat="1" x14ac:dyDescent="0.25">
      <c r="A112" s="87"/>
      <c r="B112" s="88" t="s">
        <v>4</v>
      </c>
      <c r="C112" s="89">
        <f>C118</f>
        <v>0</v>
      </c>
      <c r="D112" s="89">
        <f>D118</f>
        <v>0</v>
      </c>
      <c r="E112" s="89">
        <f>E118</f>
        <v>0</v>
      </c>
      <c r="F112" s="86"/>
      <c r="G112" s="89"/>
      <c r="H112" s="86"/>
      <c r="I112" s="89"/>
      <c r="J112" s="171"/>
      <c r="K112" s="45"/>
      <c r="L112" s="1"/>
      <c r="M112" s="1"/>
    </row>
    <row r="113" spans="1:13" s="7" customFormat="1" x14ac:dyDescent="0.25">
      <c r="A113" s="87"/>
      <c r="B113" s="88" t="s">
        <v>47</v>
      </c>
      <c r="C113" s="89">
        <f t="shared" ref="C113:E114" si="33">C119+C125</f>
        <v>70963.7</v>
      </c>
      <c r="D113" s="89">
        <f t="shared" si="33"/>
        <v>47021.9</v>
      </c>
      <c r="E113" s="89">
        <f t="shared" si="33"/>
        <v>24314.02</v>
      </c>
      <c r="F113" s="86">
        <f>E113/D113</f>
        <v>0.5171</v>
      </c>
      <c r="G113" s="89">
        <f>G119+G125</f>
        <v>24314.02</v>
      </c>
      <c r="H113" s="86">
        <f>G113/D113</f>
        <v>0.5171</v>
      </c>
      <c r="I113" s="89">
        <f>I119+I125</f>
        <v>36518.28</v>
      </c>
      <c r="J113" s="171"/>
      <c r="K113" s="45"/>
      <c r="L113" s="1"/>
      <c r="M113" s="1"/>
    </row>
    <row r="114" spans="1:13" s="7" customFormat="1" x14ac:dyDescent="0.25">
      <c r="A114" s="87"/>
      <c r="B114" s="88" t="s">
        <v>37</v>
      </c>
      <c r="C114" s="89">
        <f t="shared" si="33"/>
        <v>28314.03</v>
      </c>
      <c r="D114" s="89">
        <f t="shared" si="33"/>
        <v>28314.03</v>
      </c>
      <c r="E114" s="89">
        <f t="shared" si="33"/>
        <v>8104.67</v>
      </c>
      <c r="F114" s="86">
        <f>E114/D114</f>
        <v>0.28620000000000001</v>
      </c>
      <c r="G114" s="89">
        <f>G120+G126</f>
        <v>8104.67</v>
      </c>
      <c r="H114" s="86">
        <f>G114/D114</f>
        <v>0.28620000000000001</v>
      </c>
      <c r="I114" s="89">
        <f>I120+I126</f>
        <v>12172.76</v>
      </c>
      <c r="J114" s="171"/>
      <c r="K114" s="45"/>
      <c r="L114" s="1"/>
      <c r="M114" s="1"/>
    </row>
    <row r="115" spans="1:13" s="7" customFormat="1" x14ac:dyDescent="0.25">
      <c r="A115" s="87"/>
      <c r="B115" s="88" t="s">
        <v>13</v>
      </c>
      <c r="C115" s="89">
        <f t="shared" ref="C115:D116" si="34">C121</f>
        <v>0</v>
      </c>
      <c r="D115" s="89">
        <f t="shared" si="34"/>
        <v>0</v>
      </c>
      <c r="E115" s="89">
        <f>E121</f>
        <v>0</v>
      </c>
      <c r="F115" s="86"/>
      <c r="G115" s="89">
        <f>G121</f>
        <v>0</v>
      </c>
      <c r="H115" s="86"/>
      <c r="I115" s="23">
        <f t="shared" ref="I115" si="35">I121</f>
        <v>0</v>
      </c>
      <c r="J115" s="171"/>
      <c r="K115" s="45"/>
      <c r="L115" s="1"/>
      <c r="M115" s="1"/>
    </row>
    <row r="116" spans="1:13" s="7" customFormat="1" x14ac:dyDescent="0.25">
      <c r="A116" s="87"/>
      <c r="B116" s="88" t="s">
        <v>5</v>
      </c>
      <c r="C116" s="89">
        <f t="shared" si="34"/>
        <v>0</v>
      </c>
      <c r="D116" s="89">
        <f t="shared" si="34"/>
        <v>0</v>
      </c>
      <c r="E116" s="89">
        <f>E122</f>
        <v>0</v>
      </c>
      <c r="F116" s="86"/>
      <c r="G116" s="89"/>
      <c r="H116" s="86"/>
      <c r="I116" s="23"/>
      <c r="J116" s="171"/>
      <c r="K116" s="45"/>
      <c r="L116" s="1"/>
      <c r="M116" s="1"/>
    </row>
    <row r="117" spans="1:13" s="30" customFormat="1" x14ac:dyDescent="0.25">
      <c r="A117" s="87" t="s">
        <v>53</v>
      </c>
      <c r="B117" s="83" t="s">
        <v>50</v>
      </c>
      <c r="C117" s="84">
        <f>SUM(C118:C122)</f>
        <v>13091.9</v>
      </c>
      <c r="D117" s="84">
        <f>SUM(D118:D122)</f>
        <v>13091.9</v>
      </c>
      <c r="E117" s="84">
        <f>SUM(E118:E122)</f>
        <v>8424.0400000000009</v>
      </c>
      <c r="F117" s="85">
        <f>E117/D117</f>
        <v>0.64349999999999996</v>
      </c>
      <c r="G117" s="84">
        <f>SUM(G118:G122)</f>
        <v>8424.0400000000009</v>
      </c>
      <c r="H117" s="85">
        <f>G117/D117</f>
        <v>0.64349999999999996</v>
      </c>
      <c r="I117" s="84">
        <f>SUM(I118:I122)</f>
        <v>8424.0400000000009</v>
      </c>
      <c r="J117" s="157" t="s">
        <v>92</v>
      </c>
      <c r="K117" s="45"/>
      <c r="L117" s="1"/>
      <c r="M117" s="1"/>
    </row>
    <row r="118" spans="1:13" s="7" customFormat="1" ht="25.5" customHeight="1" x14ac:dyDescent="0.25">
      <c r="A118" s="87"/>
      <c r="B118" s="88" t="s">
        <v>4</v>
      </c>
      <c r="C118" s="89"/>
      <c r="D118" s="90"/>
      <c r="E118" s="89"/>
      <c r="F118" s="86"/>
      <c r="G118" s="89"/>
      <c r="H118" s="86"/>
      <c r="I118" s="89"/>
      <c r="J118" s="157"/>
      <c r="K118" s="45"/>
      <c r="L118" s="1"/>
      <c r="M118" s="1"/>
    </row>
    <row r="119" spans="1:13" s="7" customFormat="1" x14ac:dyDescent="0.25">
      <c r="A119" s="87"/>
      <c r="B119" s="88" t="s">
        <v>47</v>
      </c>
      <c r="C119" s="89">
        <v>6324.33</v>
      </c>
      <c r="D119" s="89">
        <v>6324.33</v>
      </c>
      <c r="E119" s="89">
        <v>6318.03</v>
      </c>
      <c r="F119" s="86">
        <f>E119/D119</f>
        <v>0.999</v>
      </c>
      <c r="G119" s="89">
        <v>6318.03</v>
      </c>
      <c r="H119" s="86">
        <f>G119/D119</f>
        <v>0.999</v>
      </c>
      <c r="I119" s="89">
        <v>6318.03</v>
      </c>
      <c r="J119" s="157"/>
      <c r="K119" s="45"/>
      <c r="L119" s="1"/>
      <c r="M119" s="1"/>
    </row>
    <row r="120" spans="1:13" s="7" customFormat="1" x14ac:dyDescent="0.25">
      <c r="A120" s="87"/>
      <c r="B120" s="88" t="s">
        <v>37</v>
      </c>
      <c r="C120" s="89">
        <v>6767.57</v>
      </c>
      <c r="D120" s="89">
        <v>6767.57</v>
      </c>
      <c r="E120" s="89">
        <v>2106.0100000000002</v>
      </c>
      <c r="F120" s="86">
        <f>E120/D120</f>
        <v>0.31119999999999998</v>
      </c>
      <c r="G120" s="89">
        <v>2106.0100000000002</v>
      </c>
      <c r="H120" s="86">
        <f>G120/D120</f>
        <v>0.31119999999999998</v>
      </c>
      <c r="I120" s="89">
        <v>2106.0100000000002</v>
      </c>
      <c r="J120" s="157"/>
      <c r="K120" s="45"/>
      <c r="L120" s="1"/>
      <c r="M120" s="1"/>
    </row>
    <row r="121" spans="1:13" s="7" customFormat="1" ht="28.5" customHeight="1" x14ac:dyDescent="0.25">
      <c r="A121" s="87"/>
      <c r="B121" s="88" t="s">
        <v>13</v>
      </c>
      <c r="C121" s="89">
        <v>0</v>
      </c>
      <c r="D121" s="89">
        <v>0</v>
      </c>
      <c r="E121" s="89"/>
      <c r="F121" s="86"/>
      <c r="G121" s="89"/>
      <c r="H121" s="86">
        <v>0</v>
      </c>
      <c r="I121" s="89"/>
      <c r="J121" s="157"/>
      <c r="K121" s="45"/>
      <c r="L121" s="1"/>
      <c r="M121" s="1"/>
    </row>
    <row r="122" spans="1:13" s="7" customFormat="1" ht="28.5" customHeight="1" x14ac:dyDescent="0.25">
      <c r="A122" s="96"/>
      <c r="B122" s="88" t="s">
        <v>5</v>
      </c>
      <c r="C122" s="89"/>
      <c r="D122" s="90"/>
      <c r="E122" s="89"/>
      <c r="F122" s="86"/>
      <c r="G122" s="89"/>
      <c r="H122" s="86"/>
      <c r="I122" s="97"/>
      <c r="J122" s="157"/>
      <c r="K122" s="45"/>
      <c r="L122" s="1"/>
      <c r="M122" s="1"/>
    </row>
    <row r="123" spans="1:13" s="7" customFormat="1" x14ac:dyDescent="0.25">
      <c r="A123" s="87" t="s">
        <v>63</v>
      </c>
      <c r="B123" s="83" t="s">
        <v>64</v>
      </c>
      <c r="C123" s="84">
        <f>SUM(C124:C128)</f>
        <v>86185.83</v>
      </c>
      <c r="D123" s="84">
        <f>SUM(D124:D128)</f>
        <v>62244.03</v>
      </c>
      <c r="E123" s="84">
        <f>SUM(E124:E128)</f>
        <v>23994.65</v>
      </c>
      <c r="F123" s="85">
        <f>E123/D123</f>
        <v>0.38550000000000001</v>
      </c>
      <c r="G123" s="84">
        <f>SUM(G124:G128)</f>
        <v>23994.65</v>
      </c>
      <c r="H123" s="85">
        <f>G123/D123</f>
        <v>0.38550000000000001</v>
      </c>
      <c r="I123" s="84">
        <f>SUM(I124:I128)</f>
        <v>40267</v>
      </c>
      <c r="J123" s="216" t="s">
        <v>115</v>
      </c>
      <c r="K123" s="45"/>
      <c r="L123" s="1"/>
      <c r="M123" s="1"/>
    </row>
    <row r="124" spans="1:13" s="7" customFormat="1" x14ac:dyDescent="0.25">
      <c r="A124" s="87"/>
      <c r="B124" s="88" t="s">
        <v>4</v>
      </c>
      <c r="C124" s="89"/>
      <c r="D124" s="90"/>
      <c r="E124" s="89"/>
      <c r="F124" s="86"/>
      <c r="G124" s="89"/>
      <c r="H124" s="86"/>
      <c r="I124" s="89"/>
      <c r="J124" s="217"/>
      <c r="K124" s="45"/>
      <c r="L124" s="1"/>
      <c r="M124" s="1"/>
    </row>
    <row r="125" spans="1:13" s="7" customFormat="1" x14ac:dyDescent="0.25">
      <c r="A125" s="87"/>
      <c r="B125" s="88" t="s">
        <v>47</v>
      </c>
      <c r="C125" s="89">
        <v>64639.37</v>
      </c>
      <c r="D125" s="89">
        <v>40697.57</v>
      </c>
      <c r="E125" s="89">
        <v>17995.990000000002</v>
      </c>
      <c r="F125" s="86">
        <f>E125/D125</f>
        <v>0.44219999999999998</v>
      </c>
      <c r="G125" s="89">
        <v>17995.990000000002</v>
      </c>
      <c r="H125" s="86">
        <f>G125/D125</f>
        <v>0.44219999999999998</v>
      </c>
      <c r="I125" s="89">
        <v>30200.25</v>
      </c>
      <c r="J125" s="217"/>
      <c r="K125" s="45"/>
      <c r="L125" s="1"/>
      <c r="M125" s="1"/>
    </row>
    <row r="126" spans="1:13" s="7" customFormat="1" x14ac:dyDescent="0.25">
      <c r="A126" s="87"/>
      <c r="B126" s="88" t="s">
        <v>37</v>
      </c>
      <c r="C126" s="89">
        <v>21546.46</v>
      </c>
      <c r="D126" s="89">
        <v>21546.46</v>
      </c>
      <c r="E126" s="89">
        <v>5998.66</v>
      </c>
      <c r="F126" s="86">
        <f>E126/D126</f>
        <v>0.27839999999999998</v>
      </c>
      <c r="G126" s="89">
        <v>5998.66</v>
      </c>
      <c r="H126" s="86">
        <f>G126/D126</f>
        <v>0.27839999999999998</v>
      </c>
      <c r="I126" s="89">
        <v>10066.75</v>
      </c>
      <c r="J126" s="217"/>
      <c r="K126" s="45"/>
      <c r="L126" s="1"/>
      <c r="M126" s="1"/>
    </row>
    <row r="127" spans="1:13" s="7" customFormat="1" x14ac:dyDescent="0.25">
      <c r="A127" s="87"/>
      <c r="B127" s="88" t="s">
        <v>13</v>
      </c>
      <c r="C127" s="89">
        <v>0</v>
      </c>
      <c r="D127" s="89">
        <v>0</v>
      </c>
      <c r="E127" s="89"/>
      <c r="F127" s="86"/>
      <c r="G127" s="89"/>
      <c r="H127" s="86">
        <v>0</v>
      </c>
      <c r="I127" s="89"/>
      <c r="J127" s="217"/>
      <c r="K127" s="45"/>
      <c r="L127" s="1"/>
      <c r="M127" s="1"/>
    </row>
    <row r="128" spans="1:13" s="7" customFormat="1" x14ac:dyDescent="0.25">
      <c r="A128" s="96"/>
      <c r="B128" s="88" t="s">
        <v>5</v>
      </c>
      <c r="C128" s="89"/>
      <c r="D128" s="90"/>
      <c r="E128" s="89"/>
      <c r="F128" s="86"/>
      <c r="G128" s="89"/>
      <c r="H128" s="86"/>
      <c r="I128" s="97"/>
      <c r="J128" s="218"/>
      <c r="K128" s="45"/>
      <c r="L128" s="1"/>
      <c r="M128" s="1"/>
    </row>
    <row r="129" spans="1:13" s="28" customFormat="1" ht="57" customHeight="1" x14ac:dyDescent="0.25">
      <c r="A129" s="102" t="s">
        <v>40</v>
      </c>
      <c r="B129" s="99" t="s">
        <v>71</v>
      </c>
      <c r="C129" s="100">
        <f>SUM(C130:C134)</f>
        <v>38696.410000000003</v>
      </c>
      <c r="D129" s="100">
        <f t="shared" ref="D129" si="36">SUM(D130:D134)</f>
        <v>20173.45</v>
      </c>
      <c r="E129" s="100">
        <f>SUM(E130:E134)</f>
        <v>18000.37</v>
      </c>
      <c r="F129" s="101">
        <f t="shared" ref="F129:F138" si="37">E129/D129</f>
        <v>0.89229999999999998</v>
      </c>
      <c r="G129" s="100">
        <f>SUM(G130:G134)</f>
        <v>18000.25</v>
      </c>
      <c r="H129" s="101">
        <f t="shared" ref="H129:H138" si="38">G129/D129</f>
        <v>0.89229999999999998</v>
      </c>
      <c r="I129" s="100">
        <f>SUM(I130:I134)</f>
        <v>20173.330000000002</v>
      </c>
      <c r="J129" s="162"/>
      <c r="K129" s="45"/>
      <c r="L129" s="1"/>
      <c r="M129" s="1"/>
    </row>
    <row r="130" spans="1:13" s="6" customFormat="1" x14ac:dyDescent="0.25">
      <c r="A130" s="103"/>
      <c r="B130" s="88" t="s">
        <v>4</v>
      </c>
      <c r="C130" s="89">
        <f>C136+C142+C148+C154</f>
        <v>31334.73</v>
      </c>
      <c r="D130" s="89">
        <f>D136+D142+D148+D154</f>
        <v>12807.33</v>
      </c>
      <c r="E130" s="89">
        <f>E136+E142+E148+E154</f>
        <v>11819.19</v>
      </c>
      <c r="F130" s="86">
        <f t="shared" si="37"/>
        <v>0.92279999999999995</v>
      </c>
      <c r="G130" s="89">
        <f>G136+G142+G148+G154</f>
        <v>11819.19</v>
      </c>
      <c r="H130" s="86">
        <f t="shared" si="38"/>
        <v>0.92279999999999995</v>
      </c>
      <c r="I130" s="89">
        <f>I136+I142+I148+I154</f>
        <v>12807.33</v>
      </c>
      <c r="J130" s="162"/>
      <c r="K130" s="45"/>
      <c r="L130" s="1"/>
      <c r="M130" s="1"/>
    </row>
    <row r="131" spans="1:13" s="6" customFormat="1" x14ac:dyDescent="0.25">
      <c r="A131" s="103"/>
      <c r="B131" s="88" t="s">
        <v>36</v>
      </c>
      <c r="C131" s="89">
        <f>C137+C143+C149+C155</f>
        <v>7101.89</v>
      </c>
      <c r="D131" s="89">
        <f t="shared" ref="C131:D134" si="39">D137+D143+D149+D155</f>
        <v>7101.89</v>
      </c>
      <c r="E131" s="89">
        <f>E137+E143+E149+E155</f>
        <v>5979.12</v>
      </c>
      <c r="F131" s="86">
        <f t="shared" si="37"/>
        <v>0.84189999999999998</v>
      </c>
      <c r="G131" s="89">
        <f t="shared" ref="G131" si="40">G137+G143+G149+G155</f>
        <v>5979</v>
      </c>
      <c r="H131" s="86">
        <f t="shared" si="38"/>
        <v>0.84189999999999998</v>
      </c>
      <c r="I131" s="89">
        <f t="shared" ref="I131" si="41">I137+I143+I149+I155</f>
        <v>7101.77</v>
      </c>
      <c r="J131" s="162"/>
      <c r="K131" s="45"/>
      <c r="L131" s="1"/>
      <c r="M131" s="1"/>
    </row>
    <row r="132" spans="1:13" s="6" customFormat="1" x14ac:dyDescent="0.25">
      <c r="A132" s="103"/>
      <c r="B132" s="88" t="s">
        <v>37</v>
      </c>
      <c r="C132" s="89">
        <f t="shared" si="39"/>
        <v>259.79000000000002</v>
      </c>
      <c r="D132" s="89">
        <f t="shared" si="39"/>
        <v>264.23</v>
      </c>
      <c r="E132" s="89">
        <f t="shared" ref="E132:G132" si="42">E138+E144+E150+E156</f>
        <v>202.06</v>
      </c>
      <c r="F132" s="86">
        <f t="shared" si="37"/>
        <v>0.76470000000000005</v>
      </c>
      <c r="G132" s="89">
        <f t="shared" si="42"/>
        <v>202.06</v>
      </c>
      <c r="H132" s="86">
        <f t="shared" si="38"/>
        <v>0.76470000000000005</v>
      </c>
      <c r="I132" s="89">
        <f t="shared" ref="I132" si="43">I138+I144+I150+I156</f>
        <v>264.23</v>
      </c>
      <c r="J132" s="162"/>
      <c r="K132" s="45"/>
      <c r="L132" s="1"/>
      <c r="M132" s="1"/>
    </row>
    <row r="133" spans="1:13" s="6" customFormat="1" x14ac:dyDescent="0.25">
      <c r="A133" s="103"/>
      <c r="B133" s="88" t="s">
        <v>13</v>
      </c>
      <c r="C133" s="89">
        <f t="shared" si="39"/>
        <v>0</v>
      </c>
      <c r="D133" s="89">
        <f t="shared" si="39"/>
        <v>0</v>
      </c>
      <c r="E133" s="89">
        <f t="shared" ref="E133:G133" si="44">E139+E145+E151+E157</f>
        <v>0</v>
      </c>
      <c r="F133" s="86"/>
      <c r="G133" s="89">
        <f t="shared" si="44"/>
        <v>0</v>
      </c>
      <c r="H133" s="86"/>
      <c r="I133" s="89">
        <f t="shared" ref="I133" si="45">I139+I145+I151+I157</f>
        <v>0</v>
      </c>
      <c r="J133" s="162"/>
      <c r="K133" s="45"/>
      <c r="L133" s="1"/>
      <c r="M133" s="1"/>
    </row>
    <row r="134" spans="1:13" s="6" customFormat="1" collapsed="1" x14ac:dyDescent="0.25">
      <c r="A134" s="103"/>
      <c r="B134" s="88" t="s">
        <v>5</v>
      </c>
      <c r="C134" s="89">
        <f t="shared" si="39"/>
        <v>0</v>
      </c>
      <c r="D134" s="89">
        <f t="shared" si="39"/>
        <v>0</v>
      </c>
      <c r="E134" s="89">
        <f t="shared" ref="E134:G134" si="46">E140+E146+E152+E158</f>
        <v>0</v>
      </c>
      <c r="F134" s="86"/>
      <c r="G134" s="89">
        <f t="shared" si="46"/>
        <v>0</v>
      </c>
      <c r="H134" s="86"/>
      <c r="I134" s="89">
        <f t="shared" ref="I134" si="47">I140+I146+I152+I158</f>
        <v>0</v>
      </c>
      <c r="J134" s="162"/>
      <c r="K134" s="45"/>
      <c r="L134" s="1"/>
      <c r="M134" s="1"/>
    </row>
    <row r="135" spans="1:13" s="31" customFormat="1" ht="60.75" x14ac:dyDescent="0.25">
      <c r="A135" s="96" t="s">
        <v>41</v>
      </c>
      <c r="B135" s="83" t="s">
        <v>73</v>
      </c>
      <c r="C135" s="84">
        <f t="shared" ref="C135:E135" si="48">SUM(C136:C140)</f>
        <v>5280.19</v>
      </c>
      <c r="D135" s="84">
        <f t="shared" si="48"/>
        <v>5284.63</v>
      </c>
      <c r="E135" s="84">
        <f t="shared" si="48"/>
        <v>4041.19</v>
      </c>
      <c r="F135" s="85">
        <f>E135/D135</f>
        <v>0.76470000000000005</v>
      </c>
      <c r="G135" s="84">
        <f>SUM(G136:G140)</f>
        <v>4041.19</v>
      </c>
      <c r="H135" s="85">
        <f t="shared" si="38"/>
        <v>0.76470000000000005</v>
      </c>
      <c r="I135" s="84">
        <f>I136+I137+I138</f>
        <v>5284.63</v>
      </c>
      <c r="J135" s="163" t="s">
        <v>107</v>
      </c>
      <c r="K135" s="45"/>
      <c r="L135" s="1"/>
      <c r="M135" s="1"/>
    </row>
    <row r="136" spans="1:13" s="6" customFormat="1" ht="36.75" customHeight="1" x14ac:dyDescent="0.25">
      <c r="A136" s="96"/>
      <c r="B136" s="88" t="s">
        <v>49</v>
      </c>
      <c r="C136" s="89">
        <v>248.63</v>
      </c>
      <c r="D136" s="89">
        <v>248.63</v>
      </c>
      <c r="E136" s="89">
        <v>190.13</v>
      </c>
      <c r="F136" s="85">
        <f>E136/D136</f>
        <v>0.76470000000000005</v>
      </c>
      <c r="G136" s="89">
        <v>190.13</v>
      </c>
      <c r="H136" s="85">
        <f>G136/D136</f>
        <v>0.76470000000000005</v>
      </c>
      <c r="I136" s="89">
        <f>D136</f>
        <v>248.63</v>
      </c>
      <c r="J136" s="163"/>
      <c r="K136" s="45"/>
      <c r="L136" s="1"/>
      <c r="M136" s="1"/>
    </row>
    <row r="137" spans="1:13" s="6" customFormat="1" ht="36.75" customHeight="1" x14ac:dyDescent="0.25">
      <c r="A137" s="96"/>
      <c r="B137" s="88" t="s">
        <v>47</v>
      </c>
      <c r="C137" s="89">
        <v>4771.7700000000004</v>
      </c>
      <c r="D137" s="89">
        <v>4771.7700000000004</v>
      </c>
      <c r="E137" s="89">
        <v>3649</v>
      </c>
      <c r="F137" s="85">
        <f>E137/D137</f>
        <v>0.76470000000000005</v>
      </c>
      <c r="G137" s="89">
        <v>3649</v>
      </c>
      <c r="H137" s="85">
        <f>G137/D137</f>
        <v>0.76470000000000005</v>
      </c>
      <c r="I137" s="89">
        <f t="shared" ref="I137:I138" si="49">D137</f>
        <v>4771.7700000000004</v>
      </c>
      <c r="J137" s="163"/>
      <c r="K137" s="45"/>
      <c r="L137" s="1"/>
      <c r="M137" s="1"/>
    </row>
    <row r="138" spans="1:13" s="6" customFormat="1" x14ac:dyDescent="0.25">
      <c r="A138" s="96"/>
      <c r="B138" s="88" t="s">
        <v>37</v>
      </c>
      <c r="C138" s="89">
        <v>259.79000000000002</v>
      </c>
      <c r="D138" s="89">
        <v>264.23</v>
      </c>
      <c r="E138" s="89">
        <v>202.06</v>
      </c>
      <c r="F138" s="86">
        <f t="shared" si="37"/>
        <v>0.76470000000000005</v>
      </c>
      <c r="G138" s="89">
        <v>202.06</v>
      </c>
      <c r="H138" s="85">
        <f t="shared" si="38"/>
        <v>0.76470000000000005</v>
      </c>
      <c r="I138" s="89">
        <f t="shared" si="49"/>
        <v>264.23</v>
      </c>
      <c r="J138" s="163"/>
      <c r="K138" s="45"/>
      <c r="L138" s="1"/>
      <c r="M138" s="1"/>
    </row>
    <row r="139" spans="1:13" s="6" customFormat="1" x14ac:dyDescent="0.25">
      <c r="A139" s="96"/>
      <c r="B139" s="88" t="s">
        <v>13</v>
      </c>
      <c r="C139" s="89"/>
      <c r="D139" s="90"/>
      <c r="E139" s="89"/>
      <c r="F139" s="86"/>
      <c r="G139" s="89"/>
      <c r="H139" s="86"/>
      <c r="I139" s="70"/>
      <c r="J139" s="163"/>
      <c r="K139" s="45"/>
      <c r="L139" s="1"/>
      <c r="M139" s="1"/>
    </row>
    <row r="140" spans="1:13" s="6" customFormat="1" ht="31.5" customHeight="1" collapsed="1" x14ac:dyDescent="0.25">
      <c r="A140" s="96"/>
      <c r="B140" s="88" t="s">
        <v>5</v>
      </c>
      <c r="C140" s="89"/>
      <c r="D140" s="90"/>
      <c r="E140" s="89"/>
      <c r="F140" s="86"/>
      <c r="G140" s="89"/>
      <c r="H140" s="86"/>
      <c r="I140" s="70"/>
      <c r="J140" s="164"/>
      <c r="K140" s="45"/>
      <c r="L140" s="1"/>
      <c r="M140" s="1"/>
    </row>
    <row r="141" spans="1:13" s="31" customFormat="1" ht="123" customHeight="1" x14ac:dyDescent="0.25">
      <c r="A141" s="96" t="s">
        <v>42</v>
      </c>
      <c r="B141" s="83" t="s">
        <v>65</v>
      </c>
      <c r="C141" s="84">
        <f t="shared" ref="C141" si="50">SUM(C142:C146)</f>
        <v>11</v>
      </c>
      <c r="D141" s="84">
        <f>SUM(D142:D146)</f>
        <v>11</v>
      </c>
      <c r="E141" s="84">
        <f>SUM(E142:E146)</f>
        <v>11</v>
      </c>
      <c r="F141" s="86">
        <f>E141/D141</f>
        <v>1</v>
      </c>
      <c r="G141" s="84">
        <f>G142+G143+G144+G145+G146</f>
        <v>11</v>
      </c>
      <c r="H141" s="85">
        <f t="shared" ref="H141:H149" si="51">G141/D141</f>
        <v>1</v>
      </c>
      <c r="I141" s="145">
        <f>D141</f>
        <v>11</v>
      </c>
      <c r="J141" s="154" t="s">
        <v>96</v>
      </c>
      <c r="K141" s="45"/>
      <c r="L141" s="1"/>
      <c r="M141" s="1"/>
    </row>
    <row r="142" spans="1:13" s="6" customFormat="1" ht="20.25" customHeight="1" x14ac:dyDescent="0.25">
      <c r="A142" s="96"/>
      <c r="B142" s="88" t="s">
        <v>4</v>
      </c>
      <c r="C142" s="89"/>
      <c r="D142" s="89"/>
      <c r="E142" s="89"/>
      <c r="F142" s="86"/>
      <c r="G142" s="89"/>
      <c r="H142" s="86"/>
      <c r="I142" s="146"/>
      <c r="J142" s="219"/>
      <c r="K142" s="45"/>
      <c r="L142" s="1"/>
      <c r="M142" s="1"/>
    </row>
    <row r="143" spans="1:13" s="6" customFormat="1" x14ac:dyDescent="0.25">
      <c r="A143" s="96"/>
      <c r="B143" s="88" t="s">
        <v>36</v>
      </c>
      <c r="C143" s="89">
        <v>11</v>
      </c>
      <c r="D143" s="89">
        <v>11</v>
      </c>
      <c r="E143" s="89">
        <v>11</v>
      </c>
      <c r="F143" s="86">
        <f>E143/D143</f>
        <v>1</v>
      </c>
      <c r="G143" s="89">
        <v>11</v>
      </c>
      <c r="H143" s="86">
        <f t="shared" si="51"/>
        <v>1</v>
      </c>
      <c r="I143" s="145">
        <f>D143</f>
        <v>11</v>
      </c>
      <c r="J143" s="219"/>
      <c r="K143" s="45"/>
      <c r="L143" s="1"/>
      <c r="M143" s="1"/>
    </row>
    <row r="144" spans="1:13" s="6" customFormat="1" ht="27.75" customHeight="1" x14ac:dyDescent="0.25">
      <c r="A144" s="96"/>
      <c r="B144" s="88" t="s">
        <v>37</v>
      </c>
      <c r="C144" s="89"/>
      <c r="D144" s="89"/>
      <c r="E144" s="89"/>
      <c r="F144" s="86"/>
      <c r="G144" s="89"/>
      <c r="H144" s="86"/>
      <c r="I144" s="146"/>
      <c r="J144" s="219"/>
      <c r="K144" s="45"/>
      <c r="L144" s="1"/>
      <c r="M144" s="1"/>
    </row>
    <row r="145" spans="1:13" s="6" customFormat="1" x14ac:dyDescent="0.25">
      <c r="A145" s="96"/>
      <c r="B145" s="88" t="s">
        <v>13</v>
      </c>
      <c r="C145" s="89"/>
      <c r="D145" s="89"/>
      <c r="E145" s="89"/>
      <c r="F145" s="86"/>
      <c r="G145" s="89"/>
      <c r="H145" s="86"/>
      <c r="I145" s="146"/>
      <c r="J145" s="219"/>
      <c r="K145" s="45"/>
      <c r="L145" s="1"/>
      <c r="M145" s="1"/>
    </row>
    <row r="146" spans="1:13" s="6" customFormat="1" collapsed="1" x14ac:dyDescent="0.25">
      <c r="A146" s="96"/>
      <c r="B146" s="88" t="s">
        <v>5</v>
      </c>
      <c r="C146" s="89"/>
      <c r="D146" s="89"/>
      <c r="E146" s="89"/>
      <c r="F146" s="86"/>
      <c r="G146" s="89"/>
      <c r="H146" s="86"/>
      <c r="I146" s="146"/>
      <c r="J146" s="220"/>
      <c r="K146" s="45"/>
      <c r="L146" s="1"/>
      <c r="M146" s="1"/>
    </row>
    <row r="147" spans="1:13" s="32" customFormat="1" ht="240" customHeight="1" outlineLevel="1" x14ac:dyDescent="0.25">
      <c r="A147" s="96" t="s">
        <v>43</v>
      </c>
      <c r="B147" s="83" t="s">
        <v>66</v>
      </c>
      <c r="C147" s="84">
        <f>SUM(C148:C152)</f>
        <v>33405.22</v>
      </c>
      <c r="D147" s="84">
        <f>SUM(D148:D152)</f>
        <v>14877.82</v>
      </c>
      <c r="E147" s="84">
        <f t="shared" ref="E147" si="52">SUM(E148:E152)</f>
        <v>13948.18</v>
      </c>
      <c r="F147" s="85">
        <f t="shared" ref="F147:F149" si="53">E147/D147</f>
        <v>0.9375</v>
      </c>
      <c r="G147" s="84">
        <f>SUM(G148:G152)</f>
        <v>13948.06</v>
      </c>
      <c r="H147" s="85">
        <f t="shared" si="51"/>
        <v>0.9375</v>
      </c>
      <c r="I147" s="89">
        <f>I148+I149</f>
        <v>14877.7</v>
      </c>
      <c r="J147" s="170" t="s">
        <v>133</v>
      </c>
      <c r="K147" s="45"/>
      <c r="L147" s="1"/>
      <c r="M147" s="1"/>
    </row>
    <row r="148" spans="1:13" s="6" customFormat="1" ht="36" customHeight="1" outlineLevel="1" x14ac:dyDescent="0.25">
      <c r="A148" s="96"/>
      <c r="B148" s="88" t="s">
        <v>4</v>
      </c>
      <c r="C148" s="89">
        <f>3552.7+27533.4</f>
        <v>31086.1</v>
      </c>
      <c r="D148" s="89">
        <f>10782.3+1776.4</f>
        <v>12558.7</v>
      </c>
      <c r="E148" s="89">
        <f>1776.35+9852.71</f>
        <v>11629.06</v>
      </c>
      <c r="F148" s="86">
        <f t="shared" si="53"/>
        <v>0.92600000000000005</v>
      </c>
      <c r="G148" s="89">
        <f>1776.35+9852.71</f>
        <v>11629.06</v>
      </c>
      <c r="H148" s="86">
        <f t="shared" si="51"/>
        <v>0.92600000000000005</v>
      </c>
      <c r="I148" s="89">
        <f>D148</f>
        <v>12558.7</v>
      </c>
      <c r="J148" s="163"/>
      <c r="K148" s="45"/>
      <c r="L148" s="1"/>
      <c r="M148" s="1"/>
    </row>
    <row r="149" spans="1:13" s="6" customFormat="1" ht="36" customHeight="1" outlineLevel="1" x14ac:dyDescent="0.25">
      <c r="A149" s="96"/>
      <c r="B149" s="88" t="s">
        <v>36</v>
      </c>
      <c r="C149" s="89">
        <v>2319.12</v>
      </c>
      <c r="D149" s="89">
        <v>2319.12</v>
      </c>
      <c r="E149" s="89">
        <v>2319.12</v>
      </c>
      <c r="F149" s="85">
        <f t="shared" si="53"/>
        <v>1</v>
      </c>
      <c r="G149" s="89">
        <v>2319</v>
      </c>
      <c r="H149" s="85">
        <f t="shared" si="51"/>
        <v>0.99990000000000001</v>
      </c>
      <c r="I149" s="89">
        <v>2319</v>
      </c>
      <c r="J149" s="163"/>
      <c r="K149" s="45"/>
      <c r="L149" s="1"/>
      <c r="M149" s="1"/>
    </row>
    <row r="150" spans="1:13" s="6" customFormat="1" ht="19.5" customHeight="1" outlineLevel="1" x14ac:dyDescent="0.25">
      <c r="A150" s="96"/>
      <c r="B150" s="88" t="s">
        <v>37</v>
      </c>
      <c r="C150" s="89"/>
      <c r="D150" s="89"/>
      <c r="E150" s="89"/>
      <c r="F150" s="86"/>
      <c r="G150" s="89"/>
      <c r="H150" s="86"/>
      <c r="I150" s="70"/>
      <c r="J150" s="163"/>
      <c r="K150" s="45"/>
      <c r="L150" s="1"/>
      <c r="M150" s="1"/>
    </row>
    <row r="151" spans="1:13" s="6" customFormat="1" ht="30" customHeight="1" outlineLevel="1" x14ac:dyDescent="0.25">
      <c r="A151" s="96"/>
      <c r="B151" s="88" t="s">
        <v>13</v>
      </c>
      <c r="C151" s="89"/>
      <c r="D151" s="90"/>
      <c r="E151" s="89"/>
      <c r="F151" s="86"/>
      <c r="G151" s="89"/>
      <c r="H151" s="86"/>
      <c r="I151" s="70"/>
      <c r="J151" s="163"/>
      <c r="K151" s="45"/>
      <c r="L151" s="1"/>
      <c r="M151" s="1"/>
    </row>
    <row r="152" spans="1:13" s="6" customFormat="1" ht="36" customHeight="1" outlineLevel="1" collapsed="1" x14ac:dyDescent="0.25">
      <c r="A152" s="96"/>
      <c r="B152" s="88" t="s">
        <v>5</v>
      </c>
      <c r="C152" s="89"/>
      <c r="D152" s="90"/>
      <c r="E152" s="89"/>
      <c r="F152" s="86"/>
      <c r="G152" s="89"/>
      <c r="H152" s="86"/>
      <c r="I152" s="70"/>
      <c r="J152" s="163"/>
      <c r="K152" s="45"/>
      <c r="L152" s="1"/>
      <c r="M152" s="1"/>
    </row>
    <row r="153" spans="1:13" s="62" customFormat="1" ht="48" customHeight="1" x14ac:dyDescent="0.25">
      <c r="A153" s="96" t="s">
        <v>44</v>
      </c>
      <c r="B153" s="83" t="s">
        <v>67</v>
      </c>
      <c r="C153" s="84">
        <f t="shared" ref="C153:E153" si="54">SUM(C154:C158)</f>
        <v>0</v>
      </c>
      <c r="D153" s="84">
        <f t="shared" si="54"/>
        <v>0</v>
      </c>
      <c r="E153" s="84">
        <f t="shared" si="54"/>
        <v>0</v>
      </c>
      <c r="F153" s="86"/>
      <c r="G153" s="84">
        <f>SUM(G154:G158)</f>
        <v>0</v>
      </c>
      <c r="H153" s="85"/>
      <c r="I153" s="89">
        <f>I154</f>
        <v>0</v>
      </c>
      <c r="J153" s="157" t="s">
        <v>69</v>
      </c>
      <c r="K153" s="45"/>
      <c r="L153" s="1"/>
      <c r="M153" s="1"/>
    </row>
    <row r="154" spans="1:13" s="6" customFormat="1" ht="27.75" customHeight="1" x14ac:dyDescent="0.25">
      <c r="A154" s="96"/>
      <c r="B154" s="88" t="s">
        <v>4</v>
      </c>
      <c r="C154" s="89"/>
      <c r="D154" s="89"/>
      <c r="E154" s="89"/>
      <c r="F154" s="86"/>
      <c r="G154" s="89"/>
      <c r="H154" s="86"/>
      <c r="I154" s="89"/>
      <c r="J154" s="157"/>
      <c r="K154" s="45"/>
      <c r="L154" s="1"/>
      <c r="M154" s="1"/>
    </row>
    <row r="155" spans="1:13" s="6" customFormat="1" ht="27.75" customHeight="1" x14ac:dyDescent="0.25">
      <c r="A155" s="96"/>
      <c r="B155" s="88" t="s">
        <v>36</v>
      </c>
      <c r="C155" s="89"/>
      <c r="D155" s="89"/>
      <c r="E155" s="89"/>
      <c r="F155" s="86"/>
      <c r="G155" s="89"/>
      <c r="H155" s="86"/>
      <c r="I155" s="97"/>
      <c r="J155" s="157"/>
      <c r="K155" s="45"/>
      <c r="L155" s="1"/>
      <c r="M155" s="1"/>
    </row>
    <row r="156" spans="1:13" s="6" customFormat="1" ht="29.25" customHeight="1" x14ac:dyDescent="0.25">
      <c r="A156" s="96"/>
      <c r="B156" s="88" t="s">
        <v>37</v>
      </c>
      <c r="C156" s="89"/>
      <c r="D156" s="89"/>
      <c r="E156" s="89"/>
      <c r="F156" s="86"/>
      <c r="G156" s="89"/>
      <c r="H156" s="86"/>
      <c r="I156" s="97"/>
      <c r="J156" s="157"/>
      <c r="K156" s="45"/>
      <c r="L156" s="1"/>
      <c r="M156" s="1"/>
    </row>
    <row r="157" spans="1:13" s="6" customFormat="1" ht="27.75" customHeight="1" x14ac:dyDescent="0.25">
      <c r="A157" s="96"/>
      <c r="B157" s="88" t="s">
        <v>13</v>
      </c>
      <c r="C157" s="89"/>
      <c r="D157" s="90"/>
      <c r="E157" s="89"/>
      <c r="F157" s="86"/>
      <c r="G157" s="89"/>
      <c r="H157" s="86"/>
      <c r="I157" s="97"/>
      <c r="J157" s="157"/>
      <c r="K157" s="45"/>
      <c r="L157" s="1"/>
      <c r="M157" s="1"/>
    </row>
    <row r="158" spans="1:13" s="6" customFormat="1" ht="27.75" customHeight="1" x14ac:dyDescent="0.25">
      <c r="A158" s="96"/>
      <c r="B158" s="88" t="s">
        <v>5</v>
      </c>
      <c r="C158" s="89"/>
      <c r="D158" s="90"/>
      <c r="E158" s="89"/>
      <c r="F158" s="86"/>
      <c r="G158" s="89"/>
      <c r="H158" s="86"/>
      <c r="I158" s="97"/>
      <c r="J158" s="157"/>
      <c r="K158" s="45"/>
      <c r="L158" s="1"/>
      <c r="M158" s="1"/>
    </row>
    <row r="159" spans="1:13" s="27" customFormat="1" x14ac:dyDescent="0.25">
      <c r="A159" s="208" t="s">
        <v>20</v>
      </c>
      <c r="B159" s="201" t="s">
        <v>111</v>
      </c>
      <c r="C159" s="161">
        <f>SUM(C161:C165)</f>
        <v>436093.16</v>
      </c>
      <c r="D159" s="161">
        <f>SUM(D161:D165)</f>
        <v>371988.52</v>
      </c>
      <c r="E159" s="214">
        <f>SUM(E161:E165)</f>
        <v>178515.53</v>
      </c>
      <c r="F159" s="187">
        <f>E159/D159</f>
        <v>0.47989999999999999</v>
      </c>
      <c r="G159" s="161">
        <f>SUM(G161:G165)</f>
        <v>178203.31</v>
      </c>
      <c r="H159" s="187">
        <f>G159/D159</f>
        <v>0.47910000000000003</v>
      </c>
      <c r="I159" s="161">
        <f>I161+I162+I163+I164+I165</f>
        <v>366493.29</v>
      </c>
      <c r="J159" s="209" t="s">
        <v>134</v>
      </c>
      <c r="K159" s="45"/>
      <c r="L159" s="1"/>
      <c r="M159" s="1"/>
    </row>
    <row r="160" spans="1:13" s="27" customFormat="1" ht="408.75" customHeight="1" x14ac:dyDescent="0.25">
      <c r="A160" s="208"/>
      <c r="B160" s="201"/>
      <c r="C160" s="161"/>
      <c r="D160" s="161"/>
      <c r="E160" s="215"/>
      <c r="F160" s="187"/>
      <c r="G160" s="161"/>
      <c r="H160" s="187"/>
      <c r="I160" s="161"/>
      <c r="J160" s="209"/>
      <c r="K160" s="45"/>
      <c r="L160" s="1"/>
      <c r="M160" s="1"/>
    </row>
    <row r="161" spans="1:13" s="3" customFormat="1" ht="310.5" customHeight="1" x14ac:dyDescent="0.25">
      <c r="A161" s="208"/>
      <c r="B161" s="88" t="s">
        <v>4</v>
      </c>
      <c r="C161" s="92">
        <v>61062.2</v>
      </c>
      <c r="D161" s="89">
        <v>61193.97</v>
      </c>
      <c r="E161" s="89">
        <f>G161</f>
        <v>15976.96</v>
      </c>
      <c r="F161" s="94">
        <f>E161/D161</f>
        <v>0.2611</v>
      </c>
      <c r="G161" s="92">
        <v>15976.96</v>
      </c>
      <c r="H161" s="94">
        <f>G161/D161</f>
        <v>0.2611</v>
      </c>
      <c r="I161" s="89">
        <f>12410.73+48650.86</f>
        <v>61061.59</v>
      </c>
      <c r="J161" s="209"/>
      <c r="K161" s="18"/>
      <c r="L161" s="1"/>
      <c r="M161" s="1"/>
    </row>
    <row r="162" spans="1:13" s="4" customFormat="1" ht="310.5" customHeight="1" x14ac:dyDescent="0.25">
      <c r="A162" s="208"/>
      <c r="B162" s="109" t="s">
        <v>16</v>
      </c>
      <c r="C162" s="92">
        <v>143095.94</v>
      </c>
      <c r="D162" s="89">
        <v>124202.14</v>
      </c>
      <c r="E162" s="89">
        <v>32038.98</v>
      </c>
      <c r="F162" s="94">
        <f>E162/D162</f>
        <v>0.25800000000000001</v>
      </c>
      <c r="G162" s="92">
        <v>31726.76</v>
      </c>
      <c r="H162" s="94">
        <f>G162/D162</f>
        <v>0.25540000000000002</v>
      </c>
      <c r="I162" s="89">
        <f>47023.32+76094.94</f>
        <v>123118.26</v>
      </c>
      <c r="J162" s="209"/>
      <c r="K162" s="18"/>
      <c r="L162" s="1"/>
      <c r="M162" s="1"/>
    </row>
    <row r="163" spans="1:13" s="3" customFormat="1" ht="310.5" customHeight="1" x14ac:dyDescent="0.25">
      <c r="A163" s="208"/>
      <c r="B163" s="88" t="s">
        <v>11</v>
      </c>
      <c r="C163" s="89">
        <v>72740.62</v>
      </c>
      <c r="D163" s="89">
        <v>67003.69</v>
      </c>
      <c r="E163" s="89">
        <f>G163</f>
        <v>29217.72</v>
      </c>
      <c r="F163" s="86">
        <f>E163/D163</f>
        <v>0.43609999999999999</v>
      </c>
      <c r="G163" s="89">
        <v>29217.72</v>
      </c>
      <c r="H163" s="86">
        <f>G163/D163</f>
        <v>0.43609999999999999</v>
      </c>
      <c r="I163" s="89">
        <f>31538.27+31186.45</f>
        <v>62724.72</v>
      </c>
      <c r="J163" s="209"/>
      <c r="K163" s="18"/>
      <c r="L163" s="1"/>
      <c r="M163" s="1"/>
    </row>
    <row r="164" spans="1:13" s="3" customFormat="1" ht="285.75" customHeight="1" x14ac:dyDescent="0.25">
      <c r="A164" s="208"/>
      <c r="B164" s="88" t="s">
        <v>13</v>
      </c>
      <c r="C164" s="92"/>
      <c r="D164" s="92"/>
      <c r="E164" s="133"/>
      <c r="F164" s="94"/>
      <c r="G164" s="133"/>
      <c r="H164" s="94"/>
      <c r="I164" s="19"/>
      <c r="J164" s="209"/>
      <c r="K164" s="18"/>
      <c r="L164" s="1"/>
      <c r="M164" s="1"/>
    </row>
    <row r="165" spans="1:13" s="3" customFormat="1" x14ac:dyDescent="0.25">
      <c r="A165" s="208"/>
      <c r="B165" s="88" t="s">
        <v>5</v>
      </c>
      <c r="C165" s="92">
        <v>159194.4</v>
      </c>
      <c r="D165" s="92">
        <v>119588.72</v>
      </c>
      <c r="E165" s="92">
        <f>G165</f>
        <v>101281.87</v>
      </c>
      <c r="F165" s="94">
        <f t="shared" ref="F165" si="55">E165/D165</f>
        <v>0.84689999999999999</v>
      </c>
      <c r="G165" s="92">
        <v>101281.87</v>
      </c>
      <c r="H165" s="94">
        <f t="shared" ref="H165" si="56">G165/D165</f>
        <v>0.84689999999999999</v>
      </c>
      <c r="I165" s="89">
        <v>119588.72</v>
      </c>
      <c r="J165" s="209"/>
      <c r="K165" s="45"/>
      <c r="L165" s="1"/>
      <c r="M165" s="1"/>
    </row>
    <row r="166" spans="1:13" s="9" customFormat="1" ht="26.25" customHeight="1" x14ac:dyDescent="0.25">
      <c r="A166" s="118" t="s">
        <v>21</v>
      </c>
      <c r="B166" s="128" t="s">
        <v>76</v>
      </c>
      <c r="C166" s="120"/>
      <c r="D166" s="120"/>
      <c r="E166" s="121"/>
      <c r="F166" s="122"/>
      <c r="G166" s="120"/>
      <c r="H166" s="122"/>
      <c r="I166" s="123"/>
      <c r="J166" s="124" t="s">
        <v>35</v>
      </c>
      <c r="K166" s="18"/>
      <c r="L166" s="63"/>
      <c r="M166" s="63"/>
    </row>
    <row r="167" spans="1:13" s="33" customFormat="1" ht="88.5" customHeight="1" x14ac:dyDescent="0.25">
      <c r="A167" s="104" t="s">
        <v>22</v>
      </c>
      <c r="B167" s="108" t="s">
        <v>105</v>
      </c>
      <c r="C167" s="105">
        <f>SUM(C168:C172)</f>
        <v>271.7</v>
      </c>
      <c r="D167" s="105">
        <f t="shared" ref="D167:I167" si="57">SUM(D168:D172)</f>
        <v>271.7</v>
      </c>
      <c r="E167" s="105">
        <f t="shared" si="57"/>
        <v>271.7</v>
      </c>
      <c r="F167" s="86">
        <f>E167/D167</f>
        <v>1</v>
      </c>
      <c r="G167" s="105">
        <f t="shared" si="57"/>
        <v>271.7</v>
      </c>
      <c r="H167" s="107">
        <f t="shared" ref="H167" si="58">G167/D167</f>
        <v>1</v>
      </c>
      <c r="I167" s="105">
        <f t="shared" si="57"/>
        <v>271.7</v>
      </c>
      <c r="J167" s="163" t="s">
        <v>113</v>
      </c>
      <c r="K167" s="45"/>
      <c r="L167" s="1"/>
      <c r="M167" s="1"/>
    </row>
    <row r="168" spans="1:13" s="33" customFormat="1" x14ac:dyDescent="0.25">
      <c r="A168" s="104"/>
      <c r="B168" s="109" t="s">
        <v>4</v>
      </c>
      <c r="C168" s="92"/>
      <c r="D168" s="92"/>
      <c r="E168" s="92"/>
      <c r="F168" s="86"/>
      <c r="G168" s="92"/>
      <c r="H168" s="86"/>
      <c r="I168" s="92"/>
      <c r="J168" s="163"/>
      <c r="K168" s="45"/>
      <c r="L168" s="1"/>
      <c r="M168" s="1"/>
    </row>
    <row r="169" spans="1:13" s="33" customFormat="1" x14ac:dyDescent="0.25">
      <c r="A169" s="104"/>
      <c r="B169" s="109" t="s">
        <v>16</v>
      </c>
      <c r="C169" s="92">
        <v>271.7</v>
      </c>
      <c r="D169" s="92">
        <v>271.7</v>
      </c>
      <c r="E169" s="92">
        <v>271.7</v>
      </c>
      <c r="F169" s="86">
        <f>E169/D169</f>
        <v>1</v>
      </c>
      <c r="G169" s="92">
        <v>271.7</v>
      </c>
      <c r="H169" s="86">
        <f>G169/D169</f>
        <v>1</v>
      </c>
      <c r="I169" s="92">
        <v>271.7</v>
      </c>
      <c r="J169" s="163"/>
      <c r="K169" s="45"/>
      <c r="L169" s="1"/>
      <c r="M169" s="1"/>
    </row>
    <row r="170" spans="1:13" s="33" customFormat="1" x14ac:dyDescent="0.25">
      <c r="A170" s="104"/>
      <c r="B170" s="109" t="s">
        <v>11</v>
      </c>
      <c r="C170" s="19"/>
      <c r="D170" s="19"/>
      <c r="E170" s="19"/>
      <c r="F170" s="20"/>
      <c r="G170" s="19"/>
      <c r="H170" s="24"/>
      <c r="I170" s="19"/>
      <c r="J170" s="163"/>
      <c r="K170" s="45"/>
      <c r="L170" s="1"/>
      <c r="M170" s="1"/>
    </row>
    <row r="171" spans="1:13" s="66" customFormat="1" x14ac:dyDescent="0.25">
      <c r="A171" s="104"/>
      <c r="B171" s="109" t="s">
        <v>13</v>
      </c>
      <c r="C171" s="19"/>
      <c r="D171" s="19"/>
      <c r="E171" s="19"/>
      <c r="F171" s="20"/>
      <c r="G171" s="19"/>
      <c r="H171" s="20"/>
      <c r="I171" s="19"/>
      <c r="J171" s="163"/>
      <c r="K171" s="18"/>
      <c r="L171" s="63"/>
      <c r="M171" s="63"/>
    </row>
    <row r="172" spans="1:13" s="66" customFormat="1" x14ac:dyDescent="0.25">
      <c r="A172" s="104"/>
      <c r="B172" s="109" t="s">
        <v>5</v>
      </c>
      <c r="C172" s="19"/>
      <c r="D172" s="19"/>
      <c r="E172" s="19"/>
      <c r="F172" s="20"/>
      <c r="G172" s="19"/>
      <c r="H172" s="20"/>
      <c r="I172" s="19"/>
      <c r="J172" s="163"/>
      <c r="K172" s="18"/>
      <c r="L172" s="63"/>
      <c r="M172" s="63"/>
    </row>
    <row r="173" spans="1:13" s="34" customFormat="1" ht="192" customHeight="1" x14ac:dyDescent="0.25">
      <c r="A173" s="104" t="s">
        <v>23</v>
      </c>
      <c r="B173" s="108" t="s">
        <v>108</v>
      </c>
      <c r="C173" s="106">
        <f>C175+C174+C176+C177+C178</f>
        <v>328166.31</v>
      </c>
      <c r="D173" s="106">
        <f>D175+D174+D176+D177+D178</f>
        <v>299845.03000000003</v>
      </c>
      <c r="E173" s="106">
        <f t="shared" ref="E173" si="59">E175+E174+E176+E177+E178</f>
        <v>256581.51</v>
      </c>
      <c r="F173" s="107">
        <f>E173/D173</f>
        <v>0.85570000000000002</v>
      </c>
      <c r="G173" s="105">
        <f>G175+G174+G176+G177+G178</f>
        <v>256581.51</v>
      </c>
      <c r="H173" s="107">
        <f t="shared" ref="H173" si="60">G173/D173</f>
        <v>0.85570000000000002</v>
      </c>
      <c r="I173" s="106">
        <f>I175+I174+I176+I177+I178</f>
        <v>299845.03000000003</v>
      </c>
      <c r="J173" s="210" t="s">
        <v>112</v>
      </c>
      <c r="K173" s="45"/>
      <c r="L173" s="1"/>
      <c r="M173" s="1"/>
    </row>
    <row r="174" spans="1:13" s="3" customFormat="1" ht="60" customHeight="1" x14ac:dyDescent="0.25">
      <c r="A174" s="104"/>
      <c r="B174" s="88" t="s">
        <v>4</v>
      </c>
      <c r="C174" s="89"/>
      <c r="D174" s="89"/>
      <c r="E174" s="89"/>
      <c r="F174" s="86"/>
      <c r="G174" s="92"/>
      <c r="H174" s="86"/>
      <c r="I174" s="89"/>
      <c r="J174" s="210"/>
      <c r="K174" s="45"/>
      <c r="L174" s="1"/>
      <c r="M174" s="1"/>
    </row>
    <row r="175" spans="1:13" s="3" customFormat="1" ht="60" customHeight="1" x14ac:dyDescent="0.25">
      <c r="A175" s="104"/>
      <c r="B175" s="88" t="s">
        <v>16</v>
      </c>
      <c r="C175" s="89">
        <v>306941.40000000002</v>
      </c>
      <c r="D175" s="89">
        <v>281055</v>
      </c>
      <c r="E175" s="89">
        <v>239313.54</v>
      </c>
      <c r="F175" s="86">
        <f>E175/D175</f>
        <v>0.85150000000000003</v>
      </c>
      <c r="G175" s="92">
        <v>239313.54</v>
      </c>
      <c r="H175" s="86">
        <f>G175/D175</f>
        <v>0.85150000000000003</v>
      </c>
      <c r="I175" s="89">
        <f>D175</f>
        <v>281055</v>
      </c>
      <c r="J175" s="210"/>
      <c r="K175" s="45"/>
      <c r="L175" s="1"/>
      <c r="M175" s="1"/>
    </row>
    <row r="176" spans="1:13" s="3" customFormat="1" ht="60" customHeight="1" x14ac:dyDescent="0.25">
      <c r="A176" s="104"/>
      <c r="B176" s="88" t="s">
        <v>11</v>
      </c>
      <c r="C176" s="89">
        <v>21224.91</v>
      </c>
      <c r="D176" s="89">
        <v>18790.03</v>
      </c>
      <c r="E176" s="89">
        <v>17267.97</v>
      </c>
      <c r="F176" s="86">
        <f>E176/D176</f>
        <v>0.91900000000000004</v>
      </c>
      <c r="G176" s="89">
        <f>E176</f>
        <v>17267.97</v>
      </c>
      <c r="H176" s="86">
        <f>G176/D176</f>
        <v>0.91900000000000004</v>
      </c>
      <c r="I176" s="89">
        <f>D176</f>
        <v>18790.03</v>
      </c>
      <c r="J176" s="210"/>
      <c r="K176" s="45"/>
      <c r="L176" s="1"/>
      <c r="M176" s="1"/>
    </row>
    <row r="177" spans="1:13" s="3" customFormat="1" ht="112.5" customHeight="1" x14ac:dyDescent="0.25">
      <c r="A177" s="104"/>
      <c r="B177" s="88" t="s">
        <v>13</v>
      </c>
      <c r="C177" s="89"/>
      <c r="D177" s="89"/>
      <c r="E177" s="89">
        <f>G177</f>
        <v>0</v>
      </c>
      <c r="F177" s="86"/>
      <c r="G177" s="89"/>
      <c r="H177" s="86"/>
      <c r="I177" s="23">
        <f t="shared" ref="I177" si="61">D177</f>
        <v>0</v>
      </c>
      <c r="J177" s="210"/>
      <c r="K177" s="45"/>
      <c r="L177" s="1"/>
      <c r="M177" s="1"/>
    </row>
    <row r="178" spans="1:13" s="3" customFormat="1" ht="78" customHeight="1" x14ac:dyDescent="0.25">
      <c r="A178" s="104"/>
      <c r="B178" s="88" t="s">
        <v>5</v>
      </c>
      <c r="C178" s="89"/>
      <c r="D178" s="89"/>
      <c r="E178" s="89"/>
      <c r="F178" s="86"/>
      <c r="G178" s="92"/>
      <c r="H178" s="86"/>
      <c r="I178" s="23"/>
      <c r="J178" s="210"/>
      <c r="K178" s="45"/>
      <c r="L178" s="1"/>
      <c r="M178" s="1"/>
    </row>
    <row r="179" spans="1:13" s="9" customFormat="1" ht="48" customHeight="1" x14ac:dyDescent="0.25">
      <c r="A179" s="118" t="s">
        <v>24</v>
      </c>
      <c r="B179" s="119" t="s">
        <v>77</v>
      </c>
      <c r="C179" s="120"/>
      <c r="D179" s="120"/>
      <c r="E179" s="121"/>
      <c r="F179" s="122"/>
      <c r="G179" s="120"/>
      <c r="H179" s="122"/>
      <c r="I179" s="123"/>
      <c r="J179" s="124" t="s">
        <v>35</v>
      </c>
      <c r="K179" s="18"/>
      <c r="L179" s="63"/>
      <c r="M179" s="63"/>
    </row>
    <row r="180" spans="1:13" ht="234" customHeight="1" x14ac:dyDescent="0.25">
      <c r="A180" s="104" t="s">
        <v>25</v>
      </c>
      <c r="B180" s="91" t="s">
        <v>106</v>
      </c>
      <c r="C180" s="105">
        <f>SUM(C181:C185)</f>
        <v>1174039.24</v>
      </c>
      <c r="D180" s="105">
        <f>SUM(D181:D185)</f>
        <v>1140730.42</v>
      </c>
      <c r="E180" s="105">
        <f>SUM(E181:E185)</f>
        <v>728881.16</v>
      </c>
      <c r="F180" s="110">
        <f>E180/D180</f>
        <v>0.63900000000000001</v>
      </c>
      <c r="G180" s="105">
        <f>SUM(G181:G185)</f>
        <v>728881.16</v>
      </c>
      <c r="H180" s="110">
        <f>G180/D180</f>
        <v>0.63900000000000001</v>
      </c>
      <c r="I180" s="105">
        <f>SUM(I181:I185)</f>
        <v>1101308.02</v>
      </c>
      <c r="J180" s="168" t="s">
        <v>126</v>
      </c>
      <c r="K180" s="45"/>
      <c r="L180" s="1"/>
      <c r="M180" s="1"/>
    </row>
    <row r="181" spans="1:13" ht="106.5" customHeight="1" x14ac:dyDescent="0.25">
      <c r="A181" s="104"/>
      <c r="B181" s="88" t="s">
        <v>4</v>
      </c>
      <c r="C181" s="92">
        <f>891836-307836</f>
        <v>584000</v>
      </c>
      <c r="D181" s="92">
        <f>891836-307836</f>
        <v>584000</v>
      </c>
      <c r="E181" s="92">
        <v>562804.66</v>
      </c>
      <c r="F181" s="94">
        <f>E181/D181</f>
        <v>0.9637</v>
      </c>
      <c r="G181" s="92">
        <v>562804.66</v>
      </c>
      <c r="H181" s="94">
        <f>G181/D181</f>
        <v>0.9637</v>
      </c>
      <c r="I181" s="92">
        <v>581610.5</v>
      </c>
      <c r="J181" s="168"/>
      <c r="K181" s="45"/>
      <c r="L181" s="1"/>
      <c r="M181" s="1"/>
    </row>
    <row r="182" spans="1:13" s="22" customFormat="1" ht="106.5" customHeight="1" x14ac:dyDescent="0.25">
      <c r="A182" s="111"/>
      <c r="B182" s="109" t="s">
        <v>16</v>
      </c>
      <c r="C182" s="92">
        <v>480662</v>
      </c>
      <c r="D182" s="92">
        <v>473794.5</v>
      </c>
      <c r="E182" s="92">
        <v>137935</v>
      </c>
      <c r="F182" s="94">
        <f>E182/D182</f>
        <v>0.29110000000000003</v>
      </c>
      <c r="G182" s="92">
        <v>137935</v>
      </c>
      <c r="H182" s="94">
        <f>G182/D182</f>
        <v>0.29110000000000003</v>
      </c>
      <c r="I182" s="92">
        <f>36445.25+9350+400794.92</f>
        <v>446590.17</v>
      </c>
      <c r="J182" s="168"/>
      <c r="K182" s="45"/>
      <c r="L182" s="1"/>
      <c r="M182" s="1"/>
    </row>
    <row r="183" spans="1:13" s="22" customFormat="1" ht="132" customHeight="1" x14ac:dyDescent="0.25">
      <c r="A183" s="111"/>
      <c r="B183" s="109" t="s">
        <v>11</v>
      </c>
      <c r="C183" s="92">
        <v>109377.24</v>
      </c>
      <c r="D183" s="92">
        <v>82935.92</v>
      </c>
      <c r="E183" s="92">
        <f>G183</f>
        <v>28141.5</v>
      </c>
      <c r="F183" s="94">
        <f>E183/D183</f>
        <v>0.33929999999999999</v>
      </c>
      <c r="G183" s="92">
        <v>28141.5</v>
      </c>
      <c r="H183" s="94">
        <f>G183/D183</f>
        <v>0.33929999999999999</v>
      </c>
      <c r="I183" s="92">
        <f>19224.34+9350+44533.01</f>
        <v>73107.350000000006</v>
      </c>
      <c r="J183" s="168"/>
      <c r="K183" s="45"/>
      <c r="L183" s="1"/>
      <c r="M183" s="1"/>
    </row>
    <row r="184" spans="1:13" ht="183" customHeight="1" x14ac:dyDescent="0.25">
      <c r="A184" s="104"/>
      <c r="B184" s="88" t="s">
        <v>13</v>
      </c>
      <c r="C184" s="19">
        <v>0</v>
      </c>
      <c r="D184" s="19">
        <v>0</v>
      </c>
      <c r="E184" s="19">
        <v>0</v>
      </c>
      <c r="F184" s="20"/>
      <c r="G184" s="19"/>
      <c r="H184" s="20"/>
      <c r="I184" s="19">
        <v>0</v>
      </c>
      <c r="J184" s="168"/>
      <c r="K184" s="45"/>
      <c r="L184" s="1"/>
      <c r="M184" s="1"/>
    </row>
    <row r="185" spans="1:13" ht="109.5" customHeight="1" x14ac:dyDescent="0.25">
      <c r="A185" s="104"/>
      <c r="B185" s="88" t="s">
        <v>5</v>
      </c>
      <c r="C185" s="23"/>
      <c r="D185" s="23"/>
      <c r="E185" s="23"/>
      <c r="F185" s="24"/>
      <c r="G185" s="19"/>
      <c r="H185" s="24"/>
      <c r="I185" s="23"/>
      <c r="J185" s="168"/>
      <c r="K185" s="45"/>
      <c r="L185" s="1"/>
      <c r="M185" s="1"/>
    </row>
    <row r="186" spans="1:13" s="66" customFormat="1" ht="27.75" customHeight="1" thickBot="1" x14ac:dyDescent="0.3">
      <c r="A186" s="104" t="s">
        <v>26</v>
      </c>
      <c r="B186" s="91" t="s">
        <v>78</v>
      </c>
      <c r="C186" s="106"/>
      <c r="D186" s="106"/>
      <c r="E186" s="112"/>
      <c r="F186" s="107"/>
      <c r="G186" s="105"/>
      <c r="H186" s="107"/>
      <c r="I186" s="113"/>
      <c r="J186" s="88" t="s">
        <v>35</v>
      </c>
      <c r="K186" s="18"/>
      <c r="L186" s="63"/>
      <c r="M186" s="63"/>
    </row>
    <row r="187" spans="1:13" s="64" customFormat="1" ht="40.5" x14ac:dyDescent="0.25">
      <c r="A187" s="125" t="s">
        <v>29</v>
      </c>
      <c r="B187" s="126" t="s">
        <v>79</v>
      </c>
      <c r="C187" s="127"/>
      <c r="D187" s="127"/>
      <c r="E187" s="105"/>
      <c r="F187" s="110"/>
      <c r="G187" s="105"/>
      <c r="H187" s="110"/>
      <c r="I187" s="105"/>
      <c r="J187" s="88" t="s">
        <v>35</v>
      </c>
      <c r="K187" s="18"/>
      <c r="L187" s="63"/>
      <c r="M187" s="63"/>
    </row>
    <row r="188" spans="1:13" s="65" customFormat="1" ht="29.25" customHeight="1" x14ac:dyDescent="0.25">
      <c r="A188" s="118" t="s">
        <v>28</v>
      </c>
      <c r="B188" s="128" t="s">
        <v>80</v>
      </c>
      <c r="C188" s="129"/>
      <c r="D188" s="129"/>
      <c r="E188" s="129"/>
      <c r="F188" s="130"/>
      <c r="G188" s="129"/>
      <c r="H188" s="130"/>
      <c r="I188" s="131"/>
      <c r="J188" s="124" t="s">
        <v>35</v>
      </c>
      <c r="K188" s="18"/>
      <c r="L188" s="63"/>
      <c r="M188" s="63"/>
    </row>
    <row r="189" spans="1:13" s="65" customFormat="1" ht="30.75" customHeight="1" x14ac:dyDescent="0.25">
      <c r="A189" s="104" t="s">
        <v>27</v>
      </c>
      <c r="B189" s="128" t="s">
        <v>81</v>
      </c>
      <c r="C189" s="105"/>
      <c r="D189" s="105"/>
      <c r="E189" s="105"/>
      <c r="F189" s="110"/>
      <c r="G189" s="105"/>
      <c r="H189" s="110"/>
      <c r="I189" s="116"/>
      <c r="J189" s="88" t="s">
        <v>35</v>
      </c>
      <c r="K189" s="18"/>
      <c r="L189" s="63"/>
      <c r="M189" s="63"/>
    </row>
    <row r="190" spans="1:13" ht="135.75" customHeight="1" x14ac:dyDescent="0.25">
      <c r="A190" s="104" t="s">
        <v>51</v>
      </c>
      <c r="B190" s="91" t="s">
        <v>109</v>
      </c>
      <c r="C190" s="106">
        <f>SUM(C191:C194)</f>
        <v>34040.9</v>
      </c>
      <c r="D190" s="106">
        <f>SUM(D191:D194)</f>
        <v>36166.5</v>
      </c>
      <c r="E190" s="106">
        <f>SUM(E191:E194)</f>
        <v>31218.5</v>
      </c>
      <c r="F190" s="107">
        <f>E190/D190</f>
        <v>0.86319999999999997</v>
      </c>
      <c r="G190" s="105">
        <f>SUM(G191:G194)</f>
        <v>30510.94</v>
      </c>
      <c r="H190" s="107">
        <f>G190/D190</f>
        <v>0.84360000000000002</v>
      </c>
      <c r="I190" s="136">
        <f>SUM(I191:I194)</f>
        <v>36166.5</v>
      </c>
      <c r="J190" s="191" t="s">
        <v>122</v>
      </c>
      <c r="K190" s="45"/>
      <c r="L190" s="1"/>
      <c r="M190" s="1"/>
    </row>
    <row r="191" spans="1:13" s="3" customFormat="1" x14ac:dyDescent="0.25">
      <c r="A191" s="104"/>
      <c r="B191" s="88" t="s">
        <v>4</v>
      </c>
      <c r="C191" s="89">
        <v>28506.9</v>
      </c>
      <c r="D191" s="89">
        <v>30250</v>
      </c>
      <c r="E191" s="89">
        <v>25684.5</v>
      </c>
      <c r="F191" s="86">
        <f>E191/D191</f>
        <v>0.84909999999999997</v>
      </c>
      <c r="G191" s="92">
        <v>25684.5</v>
      </c>
      <c r="H191" s="86">
        <f t="shared" ref="H191:H192" si="62">G191/D191</f>
        <v>0.84909999999999997</v>
      </c>
      <c r="I191" s="89">
        <f>D191</f>
        <v>30250</v>
      </c>
      <c r="J191" s="163"/>
      <c r="K191" s="45"/>
      <c r="L191" s="1"/>
      <c r="M191" s="1"/>
    </row>
    <row r="192" spans="1:13" s="3" customFormat="1" x14ac:dyDescent="0.25">
      <c r="A192" s="104"/>
      <c r="B192" s="88" t="s">
        <v>16</v>
      </c>
      <c r="C192" s="89">
        <v>5534</v>
      </c>
      <c r="D192" s="89">
        <v>5916.5</v>
      </c>
      <c r="E192" s="89">
        <v>5534</v>
      </c>
      <c r="F192" s="86">
        <f>E192/D192</f>
        <v>0.93540000000000001</v>
      </c>
      <c r="G192" s="92">
        <v>4826.4399999999996</v>
      </c>
      <c r="H192" s="86">
        <f t="shared" si="62"/>
        <v>0.81579999999999997</v>
      </c>
      <c r="I192" s="89">
        <f t="shared" ref="I192:I193" si="63">D192</f>
        <v>5916.5</v>
      </c>
      <c r="J192" s="163"/>
      <c r="K192" s="45"/>
      <c r="L192" s="1"/>
      <c r="M192" s="1"/>
    </row>
    <row r="193" spans="1:13" s="3" customFormat="1" x14ac:dyDescent="0.25">
      <c r="A193" s="104"/>
      <c r="B193" s="88" t="s">
        <v>11</v>
      </c>
      <c r="C193" s="89"/>
      <c r="D193" s="89"/>
      <c r="E193" s="89">
        <f>G193</f>
        <v>0</v>
      </c>
      <c r="F193" s="86"/>
      <c r="G193" s="92"/>
      <c r="H193" s="86"/>
      <c r="I193" s="23">
        <f t="shared" si="63"/>
        <v>0</v>
      </c>
      <c r="J193" s="163"/>
      <c r="K193" s="45"/>
      <c r="L193" s="1"/>
      <c r="M193" s="1"/>
    </row>
    <row r="194" spans="1:13" s="3" customFormat="1" x14ac:dyDescent="0.25">
      <c r="A194" s="104"/>
      <c r="B194" s="88" t="s">
        <v>13</v>
      </c>
      <c r="C194" s="89"/>
      <c r="D194" s="89"/>
      <c r="E194" s="89"/>
      <c r="F194" s="86"/>
      <c r="G194" s="92"/>
      <c r="H194" s="86"/>
      <c r="I194" s="23"/>
      <c r="J194" s="163"/>
      <c r="K194" s="45"/>
      <c r="L194" s="1"/>
      <c r="M194" s="1"/>
    </row>
    <row r="195" spans="1:13" s="47" customFormat="1" ht="44.25" customHeight="1" x14ac:dyDescent="0.25">
      <c r="A195" s="104" t="s">
        <v>54</v>
      </c>
      <c r="B195" s="132" t="s">
        <v>82</v>
      </c>
      <c r="C195" s="105"/>
      <c r="D195" s="105"/>
      <c r="E195" s="115"/>
      <c r="F195" s="110"/>
      <c r="G195" s="105"/>
      <c r="H195" s="110"/>
      <c r="I195" s="116"/>
      <c r="J195" s="88" t="s">
        <v>35</v>
      </c>
      <c r="K195" s="18"/>
      <c r="L195" s="63"/>
      <c r="M195" s="63"/>
    </row>
    <row r="196" spans="1:13" s="47" customFormat="1" ht="33.75" customHeight="1" x14ac:dyDescent="0.25">
      <c r="A196" s="104" t="s">
        <v>55</v>
      </c>
      <c r="B196" s="132" t="s">
        <v>83</v>
      </c>
      <c r="C196" s="105"/>
      <c r="D196" s="105"/>
      <c r="E196" s="115"/>
      <c r="F196" s="110"/>
      <c r="G196" s="105"/>
      <c r="H196" s="110"/>
      <c r="I196" s="116"/>
      <c r="J196" s="88" t="s">
        <v>35</v>
      </c>
      <c r="K196" s="18"/>
      <c r="L196" s="63"/>
      <c r="M196" s="63"/>
    </row>
    <row r="197" spans="1:13" s="35" customFormat="1" ht="26.25" customHeight="1" x14ac:dyDescent="0.25">
      <c r="A197" s="201" t="s">
        <v>62</v>
      </c>
      <c r="B197" s="201" t="s">
        <v>110</v>
      </c>
      <c r="C197" s="186">
        <f>C200+C201+C202+C203+C204</f>
        <v>20237.599999999999</v>
      </c>
      <c r="D197" s="183">
        <f>D200+D201+D202+D203+D204</f>
        <v>21275.35</v>
      </c>
      <c r="E197" s="183">
        <f>E200+E201+E202+E203+E204</f>
        <v>19718.599999999999</v>
      </c>
      <c r="F197" s="180">
        <f>E197/D197</f>
        <v>0.92679999999999996</v>
      </c>
      <c r="G197" s="183">
        <f>G200+G201+G202+G203+G204</f>
        <v>19655.419999999998</v>
      </c>
      <c r="H197" s="180">
        <f>G197/D197</f>
        <v>0.92390000000000005</v>
      </c>
      <c r="I197" s="183">
        <f>I200+I201+I202+I203+I204</f>
        <v>21273.25</v>
      </c>
      <c r="J197" s="168" t="s">
        <v>123</v>
      </c>
      <c r="K197" s="45"/>
      <c r="L197" s="1"/>
      <c r="M197" s="1"/>
    </row>
    <row r="198" spans="1:13" s="35" customFormat="1" ht="300.75" customHeight="1" x14ac:dyDescent="0.25">
      <c r="A198" s="201"/>
      <c r="B198" s="201"/>
      <c r="C198" s="186"/>
      <c r="D198" s="184"/>
      <c r="E198" s="184"/>
      <c r="F198" s="181"/>
      <c r="G198" s="184"/>
      <c r="H198" s="181"/>
      <c r="I198" s="184"/>
      <c r="J198" s="163"/>
      <c r="K198" s="45"/>
      <c r="L198" s="1"/>
      <c r="M198" s="1"/>
    </row>
    <row r="199" spans="1:13" s="27" customFormat="1" ht="131.25" customHeight="1" x14ac:dyDescent="0.25">
      <c r="A199" s="201"/>
      <c r="B199" s="201"/>
      <c r="C199" s="186"/>
      <c r="D199" s="185"/>
      <c r="E199" s="185"/>
      <c r="F199" s="182"/>
      <c r="G199" s="185"/>
      <c r="H199" s="182"/>
      <c r="I199" s="185"/>
      <c r="J199" s="163"/>
      <c r="K199" s="45"/>
      <c r="L199" s="1"/>
      <c r="M199" s="1"/>
    </row>
    <row r="200" spans="1:13" s="3" customFormat="1" ht="33.75" customHeight="1" x14ac:dyDescent="0.25">
      <c r="A200" s="104"/>
      <c r="B200" s="88" t="s">
        <v>4</v>
      </c>
      <c r="C200" s="89">
        <v>65.400000000000006</v>
      </c>
      <c r="D200" s="89">
        <v>65.400000000000006</v>
      </c>
      <c r="E200" s="89">
        <v>63.59</v>
      </c>
      <c r="F200" s="86">
        <f>E200/D200</f>
        <v>0.97230000000000005</v>
      </c>
      <c r="G200" s="89">
        <v>63.59</v>
      </c>
      <c r="H200" s="86">
        <f>G200/D200</f>
        <v>0.97230000000000005</v>
      </c>
      <c r="I200" s="89">
        <f>D200</f>
        <v>65.400000000000006</v>
      </c>
      <c r="J200" s="163"/>
      <c r="K200" s="45"/>
      <c r="L200" s="1"/>
      <c r="M200" s="1"/>
    </row>
    <row r="201" spans="1:13" s="3" customFormat="1" ht="41.25" customHeight="1" x14ac:dyDescent="0.25">
      <c r="A201" s="104"/>
      <c r="B201" s="88" t="s">
        <v>16</v>
      </c>
      <c r="C201" s="89">
        <v>15024.6</v>
      </c>
      <c r="D201" s="89">
        <v>16141.3</v>
      </c>
      <c r="E201" s="89">
        <v>14611.33</v>
      </c>
      <c r="F201" s="86">
        <f>E201/D201</f>
        <v>0.9052</v>
      </c>
      <c r="G201" s="89">
        <v>14548.15</v>
      </c>
      <c r="H201" s="86">
        <f>G201/D201</f>
        <v>0.90129999999999999</v>
      </c>
      <c r="I201" s="89">
        <f>D201-1.4</f>
        <v>16139.9</v>
      </c>
      <c r="J201" s="163"/>
      <c r="K201" s="45"/>
      <c r="L201" s="1"/>
      <c r="M201" s="1"/>
    </row>
    <row r="202" spans="1:13" s="3" customFormat="1" ht="39.75" customHeight="1" x14ac:dyDescent="0.25">
      <c r="A202" s="104"/>
      <c r="B202" s="88" t="s">
        <v>11</v>
      </c>
      <c r="C202" s="89">
        <v>5147.6000000000004</v>
      </c>
      <c r="D202" s="89">
        <v>5068.6499999999996</v>
      </c>
      <c r="E202" s="89">
        <f>G202</f>
        <v>5043.68</v>
      </c>
      <c r="F202" s="86">
        <f>E202/D202</f>
        <v>0.99509999999999998</v>
      </c>
      <c r="G202" s="89">
        <v>5043.68</v>
      </c>
      <c r="H202" s="86">
        <f>G202/D202</f>
        <v>0.99509999999999998</v>
      </c>
      <c r="I202" s="89">
        <f>D202-0.7</f>
        <v>5067.95</v>
      </c>
      <c r="J202" s="163"/>
      <c r="K202" s="45"/>
      <c r="L202" s="1"/>
      <c r="M202" s="1"/>
    </row>
    <row r="203" spans="1:13" s="3" customFormat="1" ht="36.75" customHeight="1" x14ac:dyDescent="0.25">
      <c r="A203" s="104"/>
      <c r="B203" s="88" t="s">
        <v>13</v>
      </c>
      <c r="C203" s="89"/>
      <c r="D203" s="89"/>
      <c r="E203" s="89">
        <f>G203</f>
        <v>0</v>
      </c>
      <c r="F203" s="86"/>
      <c r="G203" s="89"/>
      <c r="H203" s="86"/>
      <c r="I203" s="23">
        <f t="shared" ref="I203" si="64">D203</f>
        <v>0</v>
      </c>
      <c r="J203" s="163"/>
      <c r="K203" s="45"/>
      <c r="L203" s="1"/>
      <c r="M203" s="1"/>
    </row>
    <row r="204" spans="1:13" s="3" customFormat="1" ht="57.75" customHeight="1" x14ac:dyDescent="0.25">
      <c r="A204" s="104"/>
      <c r="B204" s="88" t="s">
        <v>5</v>
      </c>
      <c r="C204" s="89"/>
      <c r="D204" s="89"/>
      <c r="E204" s="89"/>
      <c r="F204" s="86"/>
      <c r="G204" s="89"/>
      <c r="H204" s="86"/>
      <c r="I204" s="23"/>
      <c r="J204" s="163"/>
      <c r="K204" s="45"/>
      <c r="L204" s="1"/>
      <c r="M204" s="1"/>
    </row>
    <row r="205" spans="1:13" s="2" customFormat="1" ht="108.75" customHeight="1" x14ac:dyDescent="0.25">
      <c r="A205" s="118" t="s">
        <v>84</v>
      </c>
      <c r="B205" s="142" t="s">
        <v>118</v>
      </c>
      <c r="C205" s="136">
        <f>C206+C207+C208+C209</f>
        <v>355.4</v>
      </c>
      <c r="D205" s="136">
        <f>D206+D207+D208+D209</f>
        <v>355.4</v>
      </c>
      <c r="E205" s="136">
        <f>E206+E207+E208+E209+E210</f>
        <v>355.4</v>
      </c>
      <c r="F205" s="137">
        <f>E205/D205</f>
        <v>1</v>
      </c>
      <c r="G205" s="139">
        <f>SUM(G206:G210)</f>
        <v>355.4</v>
      </c>
      <c r="H205" s="137">
        <f>G205/D205</f>
        <v>1</v>
      </c>
      <c r="I205" s="136">
        <f>I206+I207+I208+I209</f>
        <v>355.4</v>
      </c>
      <c r="J205" s="154" t="s">
        <v>93</v>
      </c>
      <c r="K205" s="45"/>
      <c r="L205" s="1"/>
      <c r="M205" s="1"/>
    </row>
    <row r="206" spans="1:13" s="3" customFormat="1" x14ac:dyDescent="0.25">
      <c r="A206" s="81"/>
      <c r="B206" s="124" t="s">
        <v>4</v>
      </c>
      <c r="C206" s="143">
        <v>0</v>
      </c>
      <c r="D206" s="143">
        <v>0</v>
      </c>
      <c r="E206" s="89"/>
      <c r="F206" s="86"/>
      <c r="G206" s="92">
        <v>0</v>
      </c>
      <c r="H206" s="137"/>
      <c r="I206" s="89"/>
      <c r="J206" s="155"/>
      <c r="K206" s="45"/>
      <c r="L206" s="1"/>
      <c r="M206" s="1"/>
    </row>
    <row r="207" spans="1:13" s="3" customFormat="1" x14ac:dyDescent="0.25">
      <c r="A207" s="81"/>
      <c r="B207" s="124" t="s">
        <v>48</v>
      </c>
      <c r="C207" s="89">
        <v>106.6</v>
      </c>
      <c r="D207" s="89">
        <v>106.6</v>
      </c>
      <c r="E207" s="89">
        <v>106.6</v>
      </c>
      <c r="F207" s="86">
        <f>E207/D207</f>
        <v>1</v>
      </c>
      <c r="G207" s="92">
        <v>106.6</v>
      </c>
      <c r="H207" s="86">
        <f>G207/D207</f>
        <v>1</v>
      </c>
      <c r="I207" s="89">
        <f>D207</f>
        <v>106.6</v>
      </c>
      <c r="J207" s="155"/>
      <c r="K207" s="45"/>
      <c r="L207" s="1"/>
      <c r="M207" s="1"/>
    </row>
    <row r="208" spans="1:13" s="3" customFormat="1" x14ac:dyDescent="0.25">
      <c r="A208" s="81"/>
      <c r="B208" s="124" t="s">
        <v>11</v>
      </c>
      <c r="C208" s="89">
        <v>248.8</v>
      </c>
      <c r="D208" s="89">
        <v>248.8</v>
      </c>
      <c r="E208" s="89">
        <v>248.8</v>
      </c>
      <c r="F208" s="86">
        <f>E208/D208</f>
        <v>1</v>
      </c>
      <c r="G208" s="92">
        <v>248.8</v>
      </c>
      <c r="H208" s="86">
        <f>G208/D208</f>
        <v>1</v>
      </c>
      <c r="I208" s="89">
        <f>D208</f>
        <v>248.8</v>
      </c>
      <c r="J208" s="155"/>
      <c r="K208" s="45"/>
      <c r="L208" s="1"/>
      <c r="M208" s="1"/>
    </row>
    <row r="209" spans="1:13" s="3" customFormat="1" x14ac:dyDescent="0.25">
      <c r="A209" s="81"/>
      <c r="B209" s="124" t="s">
        <v>13</v>
      </c>
      <c r="C209" s="36">
        <v>0</v>
      </c>
      <c r="D209" s="36">
        <v>0</v>
      </c>
      <c r="E209" s="36"/>
      <c r="F209" s="37">
        <v>0</v>
      </c>
      <c r="G209" s="48"/>
      <c r="H209" s="37"/>
      <c r="I209" s="36">
        <f>D209-G209</f>
        <v>0</v>
      </c>
      <c r="J209" s="155"/>
      <c r="K209" s="45"/>
      <c r="L209" s="1"/>
      <c r="M209" s="1"/>
    </row>
    <row r="210" spans="1:13" s="3" customFormat="1" x14ac:dyDescent="0.25">
      <c r="A210" s="81"/>
      <c r="B210" s="124" t="s">
        <v>5</v>
      </c>
      <c r="C210" s="36"/>
      <c r="D210" s="36"/>
      <c r="E210" s="36"/>
      <c r="F210" s="37"/>
      <c r="G210" s="38"/>
      <c r="H210" s="37"/>
      <c r="I210" s="36"/>
      <c r="J210" s="156"/>
      <c r="K210" s="45"/>
      <c r="L210" s="1"/>
      <c r="M210" s="1"/>
    </row>
    <row r="219" spans="1:13" x14ac:dyDescent="0.25">
      <c r="B219" s="40" t="s">
        <v>58</v>
      </c>
    </row>
    <row r="424" spans="9:9" x14ac:dyDescent="0.25">
      <c r="I424" s="17"/>
    </row>
    <row r="425" spans="9:9" x14ac:dyDescent="0.25">
      <c r="I425" s="17"/>
    </row>
    <row r="426" spans="9:9" x14ac:dyDescent="0.25">
      <c r="I426" s="17"/>
    </row>
  </sheetData>
  <autoFilter ref="A7:J411"/>
  <customSheetViews>
    <customSheetView guid="{67ADFAE6-A9AF-44D7-8539-93CD0F6B7849}" scale="60" showPageBreaks="1" outlineSymbols="0" zeroValues="0" fitToPage="1" printArea="1" showAutoFilter="1" view="pageBreakPreview" topLeftCell="A4">
      <pane xSplit="4" ySplit="7" topLeftCell="H182" activePane="bottomRight" state="frozen"/>
      <selection pane="bottomRight" activeCell="I185" sqref="I185"/>
      <rowBreaks count="32" manualBreakCount="32">
        <brk id="42" max="9" man="1"/>
        <brk id="61" max="9" man="1"/>
        <brk id="97" max="9" man="1"/>
        <brk id="179" max="9" man="1"/>
        <brk id="196"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4" fitToHeight="0" orientation="landscape" r:id="rId1"/>
      <autoFilter ref="A7:J411"/>
    </customSheetView>
    <customSheetView guid="{CCF533A2-322B-40E2-88B2-065E6D1D35B4}" scale="60" showPageBreaks="1" outlineSymbols="0" zeroValues="0" fitToPage="1" printArea="1" showAutoFilter="1" view="pageBreakPreview">
      <pane xSplit="2" ySplit="7" topLeftCell="E157" activePane="bottomRight" state="frozen"/>
      <selection pane="bottomRight" activeCell="I159" sqref="I159:I160"/>
      <rowBreaks count="31" manualBreakCount="31">
        <brk id="23" max="9" man="1"/>
        <brk id="61" max="9" man="1"/>
        <brk id="92" max="9" man="1"/>
        <brk id="165"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2"/>
      <autoFilter ref="A7:J411"/>
    </customSheetView>
    <customSheetView guid="{6E4A7295-8CE0-4D28-ABEF-D38EBAE7C204}" scale="60" showPageBreaks="1" outlineSymbols="0" zeroValues="0" fitToPage="1" printArea="1" showAutoFilter="1" view="pageBreakPreview" topLeftCell="A4">
      <pane xSplit="2" ySplit="5" topLeftCell="C199" activePane="bottomRight" state="frozen"/>
      <selection pane="bottomRight" activeCell="J197" sqref="J197:J204"/>
      <rowBreaks count="31" manualBreakCount="31">
        <brk id="28" max="9" man="1"/>
        <brk id="62" max="9" man="1"/>
        <brk id="116" max="9" man="1"/>
        <brk id="173" max="9" man="1"/>
        <brk id="998" max="18" man="1"/>
        <brk id="1048" max="18" man="1"/>
        <brk id="1105" max="18" man="1"/>
        <brk id="1176" max="18" man="1"/>
        <brk id="1231" max="14" man="1"/>
        <brk id="1246" max="10" man="1"/>
        <brk id="1282" max="10" man="1"/>
        <brk id="1322" max="10" man="1"/>
        <brk id="1361" max="10" man="1"/>
        <brk id="1399" max="10" man="1"/>
        <brk id="1435" max="10" man="1"/>
        <brk id="1472" max="10" man="1"/>
        <brk id="1510" max="10" man="1"/>
        <brk id="1545" max="10" man="1"/>
        <brk id="1581" max="10" man="1"/>
        <brk id="1621" max="10" man="1"/>
        <brk id="1660" max="10" man="1"/>
        <brk id="1699" max="10" man="1"/>
        <brk id="1739" max="10" man="1"/>
        <brk id="1777" max="10" man="1"/>
        <brk id="1812" max="10" man="1"/>
        <brk id="1842" max="10" man="1"/>
        <brk id="1879" max="10" man="1"/>
        <brk id="1916" max="10" man="1"/>
        <brk id="1951" max="10" man="1"/>
        <brk id="1993" max="10" man="1"/>
        <brk id="2047" max="10" man="1"/>
      </rowBreaks>
      <colBreaks count="1" manualBreakCount="1">
        <brk id="12" max="183" man="1"/>
      </colBreaks>
      <pageMargins left="0" right="0" top="0.9055118110236221" bottom="0" header="0" footer="0"/>
      <printOptions horizontalCentered="1"/>
      <pageSetup paperSize="8" scale="44" fitToHeight="0" orientation="landscape" horizontalDpi="4294967293" r:id="rId3"/>
      <autoFilter ref="A7:J411"/>
    </customSheetView>
    <customSheetView guid="{CA384592-0CFD-4322-A4EB-34EC04693944}" scale="37" showPageBreaks="1" outlineSymbols="0" zeroValues="0" fitToPage="1" printArea="1" showAutoFilter="1" view="pageBreakPreview">
      <pane xSplit="2" ySplit="7" topLeftCell="C74" activePane="bottomRight" state="frozen"/>
      <selection pane="bottomRight" activeCell="J99" sqref="J99:J104"/>
      <rowBreaks count="28" manualBreakCount="28">
        <brk id="17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4"/>
      <autoFilter ref="A7:J411"/>
    </customSheetView>
    <customSheetView guid="{13BE7114-35DF-4699-8779-61985C68F6C3}" scale="60" showPageBreaks="1" outlineSymbols="0" zeroValues="0" fitToPage="1" printArea="1" showAutoFilter="1" view="pageBreakPreview" topLeftCell="A4">
      <pane xSplit="2" ySplit="5" topLeftCell="J45" activePane="bottomRight" state="frozen"/>
      <selection pane="bottomRight" activeCell="J49" sqref="J49:J54"/>
      <rowBreaks count="32" manualBreakCount="32">
        <brk id="22" max="9" man="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4" fitToHeight="0" orientation="landscape" horizontalDpi="4294967293" r:id="rId5"/>
      <autoFilter ref="A7:J411"/>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6"/>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7"/>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9"/>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0"/>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1"/>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2"/>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3"/>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4"/>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5"/>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6"/>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7"/>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8"/>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9"/>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20"/>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21"/>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2"/>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3"/>
      <autoFilter ref="A7:K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4"/>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5"/>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6"/>
      <autoFilter ref="A7:J397"/>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27"/>
      <autoFilter ref="A7:J415"/>
    </customSheetView>
    <customSheetView guid="{A0A3CD9B-2436-40D7-91DB-589A95FBBF00}" scale="60" showPageBreaks="1" outlineSymbols="0" zeroValues="0" fitToPage="1" printArea="1" showAutoFilter="1" view="pageBreakPreview">
      <pane xSplit="2" ySplit="7" topLeftCell="H122" activePane="bottomRight" state="frozen"/>
      <selection pane="bottomRight" activeCell="H127" sqref="H127"/>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28"/>
      <autoFilter ref="A7:J405"/>
    </customSheetView>
    <customSheetView guid="{45DE1976-7F07-4EB4-8A9C-FB72D060BEFA}" scale="60" showPageBreaks="1" outlineSymbols="0" zeroValues="0" fitToPage="1" printArea="1" showAutoFilter="1" view="pageBreakPreview" topLeftCell="A39">
      <selection activeCell="A40" sqref="A40"/>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4" fitToHeight="0" orientation="landscape" r:id="rId29"/>
      <autoFilter ref="A7:J405"/>
    </customSheetView>
    <customSheetView guid="{0CCCFAED-79CE-4449-BC23-D60C794B65C2}" scale="50" showPageBreaks="1" outlineSymbols="0" zeroValues="0" fitToPage="1" printArea="1" showAutoFilter="1" topLeftCell="A5">
      <pane xSplit="2" ySplit="4" topLeftCell="AU9" activePane="bottomRight" state="frozen"/>
      <selection pane="bottomRight"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4" fitToHeight="0" orientation="landscape" horizontalDpi="4294967293" r:id="rId30"/>
      <autoFilter ref="A7:J411"/>
    </customSheetView>
    <customSheetView guid="{6068C3FF-17AA-48A5-A88B-2523CBAC39AE}" scale="60" showPageBreaks="1" outlineSymbols="0" zeroValues="0" fitToPage="1" printArea="1" showAutoFilter="1" view="pageBreakPreview" topLeftCell="A4">
      <pane xSplit="4" ySplit="7" topLeftCell="J21" activePane="bottomRight" state="frozen"/>
      <selection pane="bottomRight" activeCell="J21" sqref="J21:J28"/>
      <rowBreaks count="31" manualBreakCount="31">
        <brk id="23" min="1" max="9" man="1"/>
        <brk id="35" min="1" max="9" man="1"/>
        <brk id="54" min="1" max="9" man="1"/>
        <brk id="172" min="1" max="9" man="1"/>
        <brk id="1012" max="18" man="1"/>
        <brk id="1062" max="18" man="1"/>
        <brk id="1119" max="18" man="1"/>
        <brk id="1190" max="18" man="1"/>
        <brk id="1245" max="14" man="1"/>
        <brk id="1260" max="10" man="1"/>
        <brk id="1296" max="10" man="1"/>
        <brk id="1336" max="10" man="1"/>
        <brk id="1375" max="10" man="1"/>
        <brk id="1413" max="10" man="1"/>
        <brk id="1449" max="10" man="1"/>
        <brk id="1486" max="10" man="1"/>
        <brk id="1524" max="10" man="1"/>
        <brk id="1559" max="10" man="1"/>
        <brk id="1595" max="10" man="1"/>
        <brk id="1635" max="10" man="1"/>
        <brk id="1674" max="10" man="1"/>
        <brk id="1713" max="10" man="1"/>
        <brk id="1753" max="10" man="1"/>
        <brk id="1791" max="10" man="1"/>
        <brk id="1826" max="10" man="1"/>
        <brk id="1856" max="10" man="1"/>
        <brk id="1893" max="10" man="1"/>
        <brk id="1930" max="10" man="1"/>
        <brk id="1965" max="10" man="1"/>
        <brk id="2007" max="10" man="1"/>
        <brk id="2061" max="10" man="1"/>
      </rowBreaks>
      <pageMargins left="0" right="0" top="0.9055118110236221" bottom="0" header="0" footer="0"/>
      <printOptions horizontalCentered="1"/>
      <pageSetup paperSize="8" scale="44" fitToHeight="0" orientation="landscape" r:id="rId31"/>
      <autoFilter ref="A7:J411"/>
    </customSheetView>
    <customSheetView guid="{BEA0FDBA-BB07-4C19-8BBD-5E57EE395C09}" scale="50" showPageBreaks="1" outlineSymbols="0" zeroValues="0" fitToPage="1" printArea="1" showAutoFilter="1" view="pageBreakPreview" topLeftCell="A4">
      <pane xSplit="2" ySplit="4" topLeftCell="J196" activePane="bottomRight" state="frozen"/>
      <selection pane="bottomRight" activeCell="B197" sqref="B197:B199"/>
      <rowBreaks count="37" manualBreakCount="37">
        <brk id="20" max="9" man="1"/>
        <brk id="28" max="9" man="1"/>
        <brk id="40" max="9" man="1"/>
        <brk id="61" max="9" man="1"/>
        <brk id="93" max="9" man="1"/>
        <brk id="140" max="9" man="1"/>
        <brk id="158" max="9" man="1"/>
        <brk id="166" max="9" man="1"/>
        <brk id="182" max="9" man="1"/>
        <brk id="201"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44" fitToHeight="0" orientation="landscape" r:id="rId32"/>
      <autoFilter ref="A7:J411"/>
    </customSheetView>
    <customSheetView guid="{3EEA7E1A-5F2B-4408-A34C-1F0223B5B245}" scale="40" showPageBreaks="1" outlineSymbols="0" zeroValues="0" fitToPage="1" showAutoFilter="1" view="pageBreakPreview" topLeftCell="A5">
      <pane xSplit="4" ySplit="10" topLeftCell="J43" activePane="bottomRight" state="frozen"/>
      <selection pane="bottomRight" activeCell="J43" sqref="J43:J48"/>
      <rowBreaks count="30" manualBreakCount="30">
        <brk id="28" max="15" man="1"/>
        <brk id="40" max="15" man="1"/>
        <brk id="226" max="18" man="1"/>
        <brk id="1049" max="18" man="1"/>
        <brk id="1099" max="18" man="1"/>
        <brk id="1156" max="18" man="1"/>
        <brk id="1227" max="18" man="1"/>
        <brk id="1282" max="14" man="1"/>
        <brk id="1297" max="10" man="1"/>
        <brk id="1333" max="10" man="1"/>
        <brk id="1373" max="10" man="1"/>
        <brk id="1412" max="10" man="1"/>
        <brk id="1450" max="10" man="1"/>
        <brk id="1486" max="10" man="1"/>
        <brk id="1523" max="10" man="1"/>
        <brk id="1561" max="10" man="1"/>
        <brk id="1596" max="10" man="1"/>
        <brk id="1632" max="10" man="1"/>
        <brk id="1672" max="10" man="1"/>
        <brk id="1711" max="10" man="1"/>
        <brk id="1750" max="10" man="1"/>
        <brk id="1790" max="10" man="1"/>
        <brk id="1828" max="10" man="1"/>
        <brk id="1863" max="10" man="1"/>
        <brk id="1893" max="10" man="1"/>
        <brk id="1930" max="10" man="1"/>
        <brk id="1967" max="10" man="1"/>
        <brk id="2002" max="10" man="1"/>
        <brk id="2044" max="10" man="1"/>
        <brk id="2098" max="10" man="1"/>
      </rowBreaks>
      <pageMargins left="0" right="0" top="0.67" bottom="0" header="0" footer="0"/>
      <printOptions horizontalCentered="1"/>
      <pageSetup paperSize="8" scale="42" fitToHeight="0" orientation="landscape" horizontalDpi="4294967293" r:id="rId33"/>
      <autoFilter ref="A7:J411"/>
    </customSheetView>
  </customSheetViews>
  <mergeCells count="88">
    <mergeCell ref="A62:A63"/>
    <mergeCell ref="E62:E63"/>
    <mergeCell ref="F62:F63"/>
    <mergeCell ref="E159:E160"/>
    <mergeCell ref="J123:J128"/>
    <mergeCell ref="J93:J98"/>
    <mergeCell ref="J141:J146"/>
    <mergeCell ref="J99:J104"/>
    <mergeCell ref="J105:J110"/>
    <mergeCell ref="B197:B199"/>
    <mergeCell ref="I197:I199"/>
    <mergeCell ref="D197:D199"/>
    <mergeCell ref="E197:E199"/>
    <mergeCell ref="I62:I63"/>
    <mergeCell ref="B62:B63"/>
    <mergeCell ref="C62:C63"/>
    <mergeCell ref="D62:D63"/>
    <mergeCell ref="G62:G63"/>
    <mergeCell ref="H62:H63"/>
    <mergeCell ref="C159:C160"/>
    <mergeCell ref="H159:H160"/>
    <mergeCell ref="J197:J204"/>
    <mergeCell ref="J180:J185"/>
    <mergeCell ref="J159:J165"/>
    <mergeCell ref="I159:I160"/>
    <mergeCell ref="J173:J178"/>
    <mergeCell ref="J167:J172"/>
    <mergeCell ref="A197:A199"/>
    <mergeCell ref="C197:C199"/>
    <mergeCell ref="J21:J28"/>
    <mergeCell ref="B21:B23"/>
    <mergeCell ref="D21:D23"/>
    <mergeCell ref="D159:D160"/>
    <mergeCell ref="A159:A165"/>
    <mergeCell ref="F159:F160"/>
    <mergeCell ref="G159:G160"/>
    <mergeCell ref="E21:E23"/>
    <mergeCell ref="A21:A22"/>
    <mergeCell ref="B29:B30"/>
    <mergeCell ref="A29:A30"/>
    <mergeCell ref="C29:C30"/>
    <mergeCell ref="D29:D30"/>
    <mergeCell ref="B159:B160"/>
    <mergeCell ref="A3:J3"/>
    <mergeCell ref="G6:H6"/>
    <mergeCell ref="A9:A14"/>
    <mergeCell ref="A5:A7"/>
    <mergeCell ref="E6:F6"/>
    <mergeCell ref="D6:D7"/>
    <mergeCell ref="C5:D5"/>
    <mergeCell ref="C6:C7"/>
    <mergeCell ref="B5:B7"/>
    <mergeCell ref="I5:I7"/>
    <mergeCell ref="J5:J7"/>
    <mergeCell ref="E5:H5"/>
    <mergeCell ref="J9:J14"/>
    <mergeCell ref="J15:J20"/>
    <mergeCell ref="F197:F199"/>
    <mergeCell ref="G197:G199"/>
    <mergeCell ref="H197:H199"/>
    <mergeCell ref="E29:E30"/>
    <mergeCell ref="H21:H23"/>
    <mergeCell ref="F21:F23"/>
    <mergeCell ref="G21:G23"/>
    <mergeCell ref="F29:F30"/>
    <mergeCell ref="J37:J42"/>
    <mergeCell ref="J29:J35"/>
    <mergeCell ref="I21:I23"/>
    <mergeCell ref="G29:G30"/>
    <mergeCell ref="H29:H30"/>
    <mergeCell ref="I29:I30"/>
    <mergeCell ref="J190:J194"/>
    <mergeCell ref="J205:J210"/>
    <mergeCell ref="J153:J158"/>
    <mergeCell ref="A15:A20"/>
    <mergeCell ref="C21:C23"/>
    <mergeCell ref="J129:J134"/>
    <mergeCell ref="J135:J140"/>
    <mergeCell ref="J117:J122"/>
    <mergeCell ref="J49:J54"/>
    <mergeCell ref="J43:J48"/>
    <mergeCell ref="J55:J60"/>
    <mergeCell ref="J62:J68"/>
    <mergeCell ref="J147:J152"/>
    <mergeCell ref="J111:J116"/>
    <mergeCell ref="J69:J74"/>
    <mergeCell ref="J81:J86"/>
    <mergeCell ref="J87:J92"/>
  </mergeCells>
  <phoneticPr fontId="4" type="noConversion"/>
  <printOptions horizontalCentered="1"/>
  <pageMargins left="0" right="0" top="0.9055118110236221" bottom="0" header="0" footer="0"/>
  <pageSetup paperSize="8" scale="44" fitToHeight="0" orientation="landscape" r:id="rId34"/>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01.12.2019</vt:lpstr>
      <vt:lpstr>'на 01.12.2019'!Заголовки_для_печати</vt:lpstr>
      <vt:lpstr>'на 01.12.2019'!Область_печати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2019-12-06T08:13:45Z</cp:lastPrinted>
  <dcterms:created xsi:type="dcterms:W3CDTF">2011-12-13T05:34:09Z</dcterms:created>
  <dcterms:modified xsi:type="dcterms:W3CDTF">2019-12-09T09:50:11Z</dcterms:modified>
</cp:coreProperties>
</file>