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140" windowHeight="11430" tabRatio="522"/>
  </bookViews>
  <sheets>
    <sheet name="на 01.11.2019" sheetId="1" r:id="rId1"/>
  </sheets>
  <definedNames>
    <definedName name="_xlnm._FilterDatabase" localSheetId="0" hidden="1">'на 01.11.2019'!$A$7:$J$411</definedName>
    <definedName name="Z_0005951B_56A8_4F75_9731_3C8A24CD1AB5_.wvu.FilterData" localSheetId="0" hidden="1">'на 01.11.2019'!$A$7:$J$411</definedName>
    <definedName name="Z_0084E16F_DDA9_4699_9D5A_C5F7B89E6378_.wvu.FilterData" localSheetId="0" hidden="1">'на 01.11.2019'!$A$7:$J$411</definedName>
    <definedName name="Z_00EBC834_CC04_4600_ADF0_5EC4AEDA5595_.wvu.FilterData" localSheetId="0" hidden="1">'на 01.11.2019'!$A$7:$J$411</definedName>
    <definedName name="Z_01613E68_6B78_4CC0_9C3D_60683185C182_.wvu.FilterData" localSheetId="0" hidden="1">'на 01.11.2019'!$A$7:$J$411</definedName>
    <definedName name="Z_01D4DC8C_5FD8_4E22_9898_A6D2EE840F42_.wvu.FilterData" localSheetId="0" hidden="1">'на 01.11.2019'!$A$7:$J$411</definedName>
    <definedName name="Z_02102EEE_2287_4468_A4A7_52D50729EDDD_.wvu.FilterData" localSheetId="0" hidden="1">'на 01.11.2019'!$A$7:$J$411</definedName>
    <definedName name="Z_0217F586_7BE2_4803_B88F_1646729DF76E_.wvu.FilterData" localSheetId="0" hidden="1">'на 01.11.2019'!$A$7:$J$411</definedName>
    <definedName name="Z_02D2F435_66DA_468E_987B_F2AECDDD4E3B_.wvu.FilterData" localSheetId="0" hidden="1">'на 01.11.2019'!$A$7:$J$411</definedName>
    <definedName name="Z_036F0B1A_A4C3_4ACE_90F0_C92FA4824CCC_.wvu.FilterData" localSheetId="0" hidden="1">'на 01.11.2019'!$A$7:$J$411</definedName>
    <definedName name="Z_03CE4E6D_AA11_4BB9_B07A_EF26A768B26B_.wvu.FilterData" localSheetId="0" hidden="1">'на 01.11.2019'!$A$7:$J$411</definedName>
    <definedName name="Z_040F7A53_882C_426B_A971_3BA4E7F819F6_.wvu.FilterData" localSheetId="0" hidden="1">'на 01.11.2019'!$A$7:$H$158</definedName>
    <definedName name="Z_041557F5_3257_416A_8401_99DEC5D0D1B5_.wvu.FilterData" localSheetId="0" hidden="1">'на 01.11.2019'!$A$7:$J$411</definedName>
    <definedName name="Z_05132324_2347_4886_ACC0_B2417CD7A8E0_.wvu.FilterData" localSheetId="0" hidden="1">'на 01.11.2019'!$A$7:$J$411</definedName>
    <definedName name="Z_056CFCF2_1D67_47C0_BE8C_D1F7ABB1120B_.wvu.FilterData" localSheetId="0" hidden="1">'на 01.11.2019'!$A$7:$J$411</definedName>
    <definedName name="Z_05716ABD_418C_4DA4_AC8A_C2D9BFCD057A_.wvu.FilterData" localSheetId="0" hidden="1">'на 01.11.2019'!$A$7:$J$411</definedName>
    <definedName name="Z_05917B93_2768_415F_AFD9_F6B5D0EF275E_.wvu.FilterData" localSheetId="0" hidden="1">'на 01.11.2019'!$A$7:$J$411</definedName>
    <definedName name="Z_05C1E2BB_B583_44DD_A8AC_FBF87A053735_.wvu.FilterData" localSheetId="0" hidden="1">'на 01.11.2019'!$A$7:$H$158</definedName>
    <definedName name="Z_05C9DD0B_EBEE_40E7_A642_8B2CDCC810BA_.wvu.FilterData" localSheetId="0" hidden="1">'на 01.11.2019'!$A$7:$H$158</definedName>
    <definedName name="Z_0623BA59_06E0_47C4_A9E0_EFF8949456C2_.wvu.FilterData" localSheetId="0" hidden="1">'на 01.11.2019'!$A$7:$H$158</definedName>
    <definedName name="Z_0644E522_2545_474C_824A_2ED6C2798897_.wvu.FilterData" localSheetId="0" hidden="1">'на 01.11.2019'!$A$7:$J$411</definedName>
    <definedName name="Z_064B5A1E_A42B_4485_93B8_B6DA090B161C_.wvu.FilterData" localSheetId="0" hidden="1">'на 01.11.2019'!$A$7:$J$411</definedName>
    <definedName name="Z_06CAE47A_6EDD_4FE2_8E3A_333266247E42_.wvu.FilterData" localSheetId="0" hidden="1">'на 01.11.2019'!$A$7:$J$411</definedName>
    <definedName name="Z_06E8A760_77DE_44B7_B51E_7A5411604938_.wvu.FilterData" localSheetId="0" hidden="1">'на 01.11.2019'!$A$7:$J$411</definedName>
    <definedName name="Z_06ECB70F_782C_4925_AAED_43BDE49D6216_.wvu.FilterData" localSheetId="0" hidden="1">'на 01.11.2019'!$A$7:$J$411</definedName>
    <definedName name="Z_071188D9_4773_41E2_8227_482316F94E22_.wvu.FilterData" localSheetId="0" hidden="1">'на 01.11.2019'!$A$7:$J$411</definedName>
    <definedName name="Z_076157D9_97A7_4D47_8780_D3B408E54324_.wvu.FilterData" localSheetId="0" hidden="1">'на 01.11.2019'!$A$7:$J$411</definedName>
    <definedName name="Z_079216EF_F396_45DE_93AA_DF26C49F532F_.wvu.FilterData" localSheetId="0" hidden="1">'на 01.11.2019'!$A$7:$H$158</definedName>
    <definedName name="Z_0796BB39_B763_4CFE_9C89_197614BDD8D2_.wvu.FilterData" localSheetId="0" hidden="1">'на 01.11.2019'!$A$7:$J$411</definedName>
    <definedName name="Z_081D092E_BCFD_434D_99DD_F262EBF81A7D_.wvu.FilterData" localSheetId="0" hidden="1">'на 01.11.2019'!$A$7:$H$158</definedName>
    <definedName name="Z_081D1E71_FAB1_490F_8347_4363E467A6B8_.wvu.FilterData" localSheetId="0" hidden="1">'на 01.11.2019'!$A$7:$J$411</definedName>
    <definedName name="Z_087A5F39_BB99_44E2_988C_BE702BB1218A_.wvu.FilterData" localSheetId="0" hidden="1">'на 01.11.2019'!$A$7:$J$411</definedName>
    <definedName name="Z_094B4134_1EAA_4AE3_8904_2CA55A37A0CD_.wvu.FilterData" localSheetId="0" hidden="1">'на 01.11.2019'!$A$7:$J$411</definedName>
    <definedName name="Z_09665491_2447_4ACE_847B_4452B60F2DF2_.wvu.FilterData" localSheetId="0" hidden="1">'на 01.11.2019'!$A$7:$J$411</definedName>
    <definedName name="Z_09EDEF91_2CA5_4F56_B67B_9D290C461670_.wvu.FilterData" localSheetId="0" hidden="1">'на 01.11.2019'!$A$7:$H$158</definedName>
    <definedName name="Z_09F9F792_37D5_476B_BEEE_67E9106F48F0_.wvu.FilterData" localSheetId="0" hidden="1">'на 01.11.2019'!$A$7:$J$411</definedName>
    <definedName name="Z_0A10B2C2_8811_4514_A02D_EDC7436B6D07_.wvu.FilterData" localSheetId="0" hidden="1">'на 01.11.2019'!$A$7:$J$411</definedName>
    <definedName name="Z_0AA70BDA_573F_4BEC_A548_CA5C4475BFE7_.wvu.FilterData" localSheetId="0" hidden="1">'на 01.11.2019'!$A$7:$J$411</definedName>
    <definedName name="Z_0AC3FA68_E0C8_4657_AD81_AF6345EA501C_.wvu.FilterData" localSheetId="0" hidden="1">'на 01.11.2019'!$A$7:$H$158</definedName>
    <definedName name="Z_0B579593_C56D_4394_91C1_F024BBE56EB1_.wvu.FilterData" localSheetId="0" hidden="1">'на 01.11.2019'!$A$7:$H$158</definedName>
    <definedName name="Z_0BC55D76_817D_4871_ADFD_780685E85798_.wvu.FilterData" localSheetId="0" hidden="1">'на 01.11.2019'!$A$7:$J$411</definedName>
    <definedName name="Z_0C6B39CB_8BE2_4437_B7EF_2B863FB64A7A_.wvu.FilterData" localSheetId="0" hidden="1">'на 01.11.2019'!$A$7:$H$158</definedName>
    <definedName name="Z_0C80C604_218C_428E_8C68_64D1AFDB22E0_.wvu.FilterData" localSheetId="0" hidden="1">'на 01.11.2019'!$A$7:$J$411</definedName>
    <definedName name="Z_0C81132D_0EFB_424B_A2C0_D694846C9416_.wvu.FilterData" localSheetId="0" hidden="1">'на 01.11.2019'!$A$7:$J$411</definedName>
    <definedName name="Z_0C8C20D3_1DCE_4FE1_95B1_F35D8D398254_.wvu.FilterData" localSheetId="0" hidden="1">'на 01.11.2019'!$A$7:$H$158</definedName>
    <definedName name="Z_0CC48B05_D738_4589_9F69_B44D9887E2C7_.wvu.FilterData" localSheetId="0" hidden="1">'на 01.11.2019'!$A$7:$J$411</definedName>
    <definedName name="Z_0CC9441C_88E9_46D0_951D_A49C84EDA8CE_.wvu.FilterData" localSheetId="0" hidden="1">'на 01.11.2019'!$A$7:$J$411</definedName>
    <definedName name="Z_0CCCFAED_79CE_4449_BC23_D60C794B65C2_.wvu.FilterData" localSheetId="0" hidden="1">'на 01.11.2019'!$A$7:$J$411</definedName>
    <definedName name="Z_0CCCFAED_79CE_4449_BC23_D60C794B65C2_.wvu.PrintArea" localSheetId="0" hidden="1">'на 01.11.2019'!$A$1:$J$210</definedName>
    <definedName name="Z_0CCCFAED_79CE_4449_BC23_D60C794B65C2_.wvu.PrintTitles" localSheetId="0" hidden="1">'на 01.11.2019'!$5:$8</definedName>
    <definedName name="Z_0CF3E93E_60F6_45C8_AD33_C2CE08831546_.wvu.FilterData" localSheetId="0" hidden="1">'на 01.11.2019'!$A$7:$H$158</definedName>
    <definedName name="Z_0D69C398_7947_4D78_B1FE_A2A25AB79E10_.wvu.FilterData" localSheetId="0" hidden="1">'на 01.11.2019'!$A$7:$J$411</definedName>
    <definedName name="Z_0D7F5190_D20E_42FD_AD77_53CB309C7272_.wvu.FilterData" localSheetId="0" hidden="1">'на 01.11.2019'!$A$7:$H$158</definedName>
    <definedName name="Z_0DBB7EB7_A885_4D4A_A4F3_1AB3A0FE5EB1_.wvu.FilterData" localSheetId="0" hidden="1">'на 01.11.2019'!$A$7:$J$411</definedName>
    <definedName name="Z_0E1EE7C4_535F_48D8_9D3B_6BBF2B693A19_.wvu.FilterData" localSheetId="0" hidden="1">'на 01.11.2019'!$A$7:$J$411</definedName>
    <definedName name="Z_0E67843B_6B59_48DA_8F29_8BAD133298E1_.wvu.FilterData" localSheetId="0" hidden="1">'на 01.11.2019'!$A$7:$J$411</definedName>
    <definedName name="Z_0E6786D8_AC3A_48D5_9AD7_4E7485DB6D9C_.wvu.FilterData" localSheetId="0" hidden="1">'на 01.11.2019'!$A$7:$H$158</definedName>
    <definedName name="Z_0EBE1707_975C_4649_91D3_2E9B46A60B44_.wvu.FilterData" localSheetId="0" hidden="1">'на 01.11.2019'!$A$7:$J$411</definedName>
    <definedName name="Z_101FC8DD_6A10_4029_AD34_21DB4CDC5FDB_.wvu.FilterData" localSheetId="0" hidden="1">'на 01.11.2019'!$A$7:$J$411</definedName>
    <definedName name="Z_10372EC3_3966_4BDA_9F48_B7D63EE0E174_.wvu.FilterData" localSheetId="0" hidden="1">'на 01.11.2019'!$A$7:$J$411</definedName>
    <definedName name="Z_105D23B5_3830_4B2C_A4D4_FBFBD3BEFB9C_.wvu.FilterData" localSheetId="0" hidden="1">'на 01.11.2019'!$A$7:$H$158</definedName>
    <definedName name="Z_113A0779_204C_451B_8401_73E507046130_.wvu.FilterData" localSheetId="0" hidden="1">'на 01.11.2019'!$A$7:$J$411</definedName>
    <definedName name="Z_119EECA6_2DA1_40F6_BD98_65D18CFC0359_.wvu.FilterData" localSheetId="0" hidden="1">'на 01.11.2019'!$A$7:$J$411</definedName>
    <definedName name="Z_11B0FA8E_E0BF_44A4_A141_D0892BF4BA78_.wvu.FilterData" localSheetId="0" hidden="1">'на 01.11.2019'!$A$7:$J$411</definedName>
    <definedName name="Z_11DB2F46_E41B_4E33_8BC5_70370AE2E289_.wvu.FilterData" localSheetId="0" hidden="1">'на 01.11.2019'!$A$7:$J$411</definedName>
    <definedName name="Z_11EBBD1F_0821_4763_A781_80F95B559C64_.wvu.FilterData" localSheetId="0" hidden="1">'на 01.11.2019'!$A$7:$J$411</definedName>
    <definedName name="Z_12397037_6208_4B36_BC95_11438284A9DE_.wvu.FilterData" localSheetId="0" hidden="1">'на 01.11.2019'!$A$7:$H$158</definedName>
    <definedName name="Z_12C2408D_275D_4295_8823_146036CCAF72_.wvu.FilterData" localSheetId="0" hidden="1">'на 01.11.2019'!$A$7:$J$411</definedName>
    <definedName name="Z_130C16AD_E930_4810_BDF0_A6DD3A87B8D5_.wvu.FilterData" localSheetId="0" hidden="1">'на 01.11.2019'!$A$7:$J$411</definedName>
    <definedName name="Z_1315266B_953C_4E7F_B538_74B6DF400647_.wvu.FilterData" localSheetId="0" hidden="1">'на 01.11.2019'!$A$7:$H$158</definedName>
    <definedName name="Z_132984D2_035C_4C6F_8087_28C1188A76E6_.wvu.FilterData" localSheetId="0" hidden="1">'на 01.11.2019'!$A$7:$J$411</definedName>
    <definedName name="Z_13A75724_7658_4A80_9239_F37E0BC75B64_.wvu.FilterData" localSheetId="0" hidden="1">'на 01.11.2019'!$A$7:$J$411</definedName>
    <definedName name="Z_13BE7114_35DF_4699_8779_61985C68F6C3_.wvu.FilterData" localSheetId="0" hidden="1">'на 01.11.2019'!$A$7:$J$411</definedName>
    <definedName name="Z_13BE7114_35DF_4699_8779_61985C68F6C3_.wvu.PrintArea" localSheetId="0" hidden="1">'на 01.11.2019'!$A$1:$J$211</definedName>
    <definedName name="Z_13BE7114_35DF_4699_8779_61985C68F6C3_.wvu.PrintTitles" localSheetId="0" hidden="1">'на 01.11.2019'!$5:$8</definedName>
    <definedName name="Z_13E7ADA2_058C_4412_9AEA_31547694DD5C_.wvu.FilterData" localSheetId="0" hidden="1">'на 01.11.2019'!$A$7:$H$158</definedName>
    <definedName name="Z_1474826F_81A7_45CE_9E32_539008BC6006_.wvu.FilterData" localSheetId="0" hidden="1">'на 01.11.2019'!$A$7:$J$411</definedName>
    <definedName name="Z_148D8FAA_3DC1_4430_9D42_1AFD9B8B331B_.wvu.FilterData" localSheetId="0" hidden="1">'на 01.11.2019'!$A$7:$J$411</definedName>
    <definedName name="Z_14901D06_6751_467D_A640_08BD51FC6A24_.wvu.FilterData" localSheetId="0" hidden="1">'на 01.11.2019'!$A$7:$J$411</definedName>
    <definedName name="Z_1539101F_31E9_4994_A34D_436B2BB1B73C_.wvu.FilterData" localSheetId="0" hidden="1">'на 01.11.2019'!$A$7:$J$411</definedName>
    <definedName name="Z_158130B9_9537_4E7D_AC4C_ED389C9B13A6_.wvu.FilterData" localSheetId="0" hidden="1">'на 01.11.2019'!$A$7:$J$411</definedName>
    <definedName name="Z_15AF9AFF_36E4_41C3_A9EA_A83C0A87FA00_.wvu.FilterData" localSheetId="0" hidden="1">'на 01.11.2019'!$A$7:$J$411</definedName>
    <definedName name="Z_1611C1BA_C4E2_40AE_8F45_3BEDE164E518_.wvu.FilterData" localSheetId="0" hidden="1">'на 01.11.2019'!$A$7:$J$411</definedName>
    <definedName name="Z_16533C21_4A9A_450C_8A94_553B88C3A9CF_.wvu.FilterData" localSheetId="0" hidden="1">'на 01.11.2019'!$A$7:$H$158</definedName>
    <definedName name="Z_1682CF4C_6BE2_4E45_A613_382D117E51BF_.wvu.FilterData" localSheetId="0" hidden="1">'на 01.11.2019'!$A$7:$J$411</definedName>
    <definedName name="Z_168FD5D4_D13B_47B9_8E56_61C627E3620F_.wvu.FilterData" localSheetId="0" hidden="1">'на 01.11.2019'!$A$7:$H$158</definedName>
    <definedName name="Z_169B516E_654F_469D_A8A0_69AB59FA498D_.wvu.FilterData" localSheetId="0" hidden="1">'на 01.11.2019'!$A$7:$J$411</definedName>
    <definedName name="Z_176FBEC7_B2AF_4702_A894_382F81F9ECF6_.wvu.FilterData" localSheetId="0" hidden="1">'на 01.11.2019'!$A$7:$H$158</definedName>
    <definedName name="Z_17AC66D0_E8BD_44BA_92AB_131AEC3E5A62_.wvu.FilterData" localSheetId="0" hidden="1">'на 01.11.2019'!$A$7:$J$411</definedName>
    <definedName name="Z_17AEC02B_67B1_483A_97D2_C1C6DFD21518_.wvu.FilterData" localSheetId="0" hidden="1">'на 01.11.2019'!$A$7:$J$411</definedName>
    <definedName name="Z_1902C2E4_C521_44EB_B934_0EBD6E871DD8_.wvu.FilterData" localSheetId="0" hidden="1">'на 01.11.2019'!$A$7:$J$411</definedName>
    <definedName name="Z_191D2631_8F19_4FC0_96A1_F397D331A068_.wvu.FilterData" localSheetId="0" hidden="1">'на 01.11.2019'!$A$7:$J$411</definedName>
    <definedName name="Z_1922598D_45C0_4DFB_A9E9_4D22AFD5603E_.wvu.FilterData" localSheetId="0" hidden="1">'на 01.11.2019'!$A$7:$J$411</definedName>
    <definedName name="Z_19497421_00C1_4657_A11B_18FB2BAAE62A_.wvu.FilterData" localSheetId="0" hidden="1">'на 01.11.2019'!$A$7:$J$411</definedName>
    <definedName name="Z_19510E6E_7565_4AC2_BCB4_A345501456B6_.wvu.FilterData" localSheetId="0" hidden="1">'на 01.11.2019'!$A$7:$H$158</definedName>
    <definedName name="Z_196632C6_99FC_4BC5_B189_10CF2045DEC3_.wvu.FilterData" localSheetId="0" hidden="1">'на 01.11.2019'!$A$7:$J$411</definedName>
    <definedName name="Z_197DC433_2311_4239_A28E_8D90CD4AEB73_.wvu.FilterData" localSheetId="0" hidden="1">'на 01.11.2019'!$A$7:$J$411</definedName>
    <definedName name="Z_19944AB6_3B70_4B1C_8696_B2E3AC2ED125_.wvu.FilterData" localSheetId="0" hidden="1">'на 01.11.2019'!$A$7:$J$411</definedName>
    <definedName name="Z_19A4AADC_FDEE_45BB_8FEE_0F5508EFB8E2_.wvu.FilterData" localSheetId="0" hidden="1">'на 01.11.2019'!$A$7:$J$411</definedName>
    <definedName name="Z_19B34FC3_E683_4280_90EE_7791220AE682_.wvu.FilterData" localSheetId="0" hidden="1">'на 01.11.2019'!$A$7:$J$411</definedName>
    <definedName name="Z_19E5B318_3123_4687_A10B_72F3BDA9A599_.wvu.FilterData" localSheetId="0" hidden="1">'на 01.11.2019'!$A$7:$J$411</definedName>
    <definedName name="Z_1A049C7C_CD0A_4889_B39E_1914732262E3_.wvu.FilterData" localSheetId="0" hidden="1">'на 01.11.2019'!$A$7:$J$411</definedName>
    <definedName name="Z_1ADD4354_436F_41C7_AFD6_B73FA2D9BC20_.wvu.FilterData" localSheetId="0" hidden="1">'на 01.11.2019'!$A$7:$J$411</definedName>
    <definedName name="Z_1AFCAE36_6F52_4F92_B134_D70D6576DA9A_.wvu.FilterData" localSheetId="0" hidden="1">'на 01.11.2019'!$A$7:$J$411</definedName>
    <definedName name="Z_1B413C41_F5DB_4793_803B_D278F6A0BE2C_.wvu.FilterData" localSheetId="0" hidden="1">'на 01.11.2019'!$A$7:$J$411</definedName>
    <definedName name="Z_1B943BCB_9609_428B_963E_E25F01748D7C_.wvu.FilterData" localSheetId="0" hidden="1">'на 01.11.2019'!$A$7:$J$411</definedName>
    <definedName name="Z_1BA0A829_1467_4894_A294_9BFD1EA8F94D_.wvu.FilterData" localSheetId="0" hidden="1">'на 01.11.2019'!$A$7:$J$411</definedName>
    <definedName name="Z_1C384A54_E3F0_4C1E_862E_6CD9154B364F_.wvu.FilterData" localSheetId="0" hidden="1">'на 01.11.2019'!$A$7:$J$411</definedName>
    <definedName name="Z_1C3DA4EF_3676_4683_84F0_1C41D26FFC16_.wvu.FilterData" localSheetId="0" hidden="1">'на 01.11.2019'!$A$7:$J$411</definedName>
    <definedName name="Z_1C3DF549_BEC3_47F7_8F0B_A96D42597ECF_.wvu.FilterData" localSheetId="0" hidden="1">'на 01.11.2019'!$A$7:$H$158</definedName>
    <definedName name="Z_1C681B2A_8932_44D9_BF50_EA5DBCC10436_.wvu.FilterData" localSheetId="0" hidden="1">'на 01.11.2019'!$A$7:$H$158</definedName>
    <definedName name="Z_1CB0764B_554D_4C09_98DC_8DED9FC27F03_.wvu.FilterData" localSheetId="0" hidden="1">'на 01.11.2019'!$A$7:$J$411</definedName>
    <definedName name="Z_1CB0CE3F_75F2_462B_8FE5_E94B0D7D6C1F_.wvu.FilterData" localSheetId="0" hidden="1">'на 01.11.2019'!$A$7:$J$411</definedName>
    <definedName name="Z_1CB5C523_AFA5_43A8_9C28_9F12CFE5BE65_.wvu.FilterData" localSheetId="0" hidden="1">'на 01.11.2019'!$A$7:$J$411</definedName>
    <definedName name="Z_1CEF9102_6C60_416B_8820_19DA6CA2FF8F_.wvu.FilterData" localSheetId="0" hidden="1">'на 01.11.2019'!$A$7:$J$411</definedName>
    <definedName name="Z_1D2C2901_70D8_494F_B885_AA5F7F9A1D2E_.wvu.FilterData" localSheetId="0" hidden="1">'на 01.11.2019'!$A$7:$J$411</definedName>
    <definedName name="Z_1D546444_6D70_47F2_86F2_EDA85896BE29_.wvu.FilterData" localSheetId="0" hidden="1">'на 01.11.2019'!$A$7:$J$411</definedName>
    <definedName name="Z_1D797472_1425_44E0_B821_543CF555289A_.wvu.FilterData" localSheetId="0" hidden="1">'на 01.11.2019'!$A$7:$J$411</definedName>
    <definedName name="Z_1E88DC95_DDEB_4EE8_8544_5724B1E6FA94_.wvu.FilterData" localSheetId="0" hidden="1">'на 01.11.2019'!$A$7:$J$411</definedName>
    <definedName name="Z_1F274A4D_4DCC_44CA_A1BD_90B7EE180486_.wvu.FilterData" localSheetId="0" hidden="1">'на 01.11.2019'!$A$7:$H$158</definedName>
    <definedName name="Z_1F6B5B08_FAE9_43CF_A27B_EE7ACD6D4DF6_.wvu.FilterData" localSheetId="0" hidden="1">'на 01.11.2019'!$A$7:$J$411</definedName>
    <definedName name="Z_1F6FF066_5CAF_4FE9_9ABD_85517853573D_.wvu.FilterData" localSheetId="0" hidden="1">'на 01.11.2019'!$A$7:$J$411</definedName>
    <definedName name="Z_1F885BC0_FA2D_45E9_BC66_C7BA68F6529B_.wvu.FilterData" localSheetId="0" hidden="1">'на 01.11.2019'!$A$7:$J$411</definedName>
    <definedName name="Z_1FD02FF0_4DBF_48AF_BE48_54893718170B_.wvu.FilterData" localSheetId="0" hidden="1">'на 01.11.2019'!$A$7:$J$411</definedName>
    <definedName name="Z_1FF678B1_7F2B_4362_81E7_D3C79ED64B95_.wvu.FilterData" localSheetId="0" hidden="1">'на 01.11.2019'!$A$7:$H$158</definedName>
    <definedName name="Z_202A973C_D681_42B4_9905_A37D128193B3_.wvu.FilterData" localSheetId="0" hidden="1">'на 01.11.2019'!$A$7:$J$411</definedName>
    <definedName name="Z_20461DED_BCEE_4284_A6DA_6F07C40C8239_.wvu.FilterData" localSheetId="0" hidden="1">'на 01.11.2019'!$A$7:$J$411</definedName>
    <definedName name="Z_20A3EB12_07C5_4317_9D11_7C0131FF1F02_.wvu.FilterData" localSheetId="0" hidden="1">'на 01.11.2019'!$A$7:$J$411</definedName>
    <definedName name="Z_215E0AF3_2FB9_4AD2_85EB_5BB3A76EA017_.wvu.FilterData" localSheetId="0" hidden="1">'на 01.11.2019'!$A$7:$J$411</definedName>
    <definedName name="Z_216AEA56_C079_4104_83C7_B22F3C2C4895_.wvu.FilterData" localSheetId="0" hidden="1">'на 01.11.2019'!$A$7:$H$158</definedName>
    <definedName name="Z_2181C7D4_AA52_40AC_A808_5D532F9A4DB9_.wvu.FilterData" localSheetId="0" hidden="1">'на 01.11.2019'!$A$7:$H$158</definedName>
    <definedName name="Z_218F942B_7171_436E_9FD2_B42E8B2BD7B1_.wvu.FilterData" localSheetId="0" hidden="1">'на 01.11.2019'!$A$7:$J$411</definedName>
    <definedName name="Z_222CB208_6EE7_4ACF_9056_A80606B8DEAE_.wvu.FilterData" localSheetId="0" hidden="1">'на 01.11.2019'!$A$7:$J$411</definedName>
    <definedName name="Z_22A3361C_6866_4206_B8FA_E848438D95B8_.wvu.FilterData" localSheetId="0" hidden="1">'на 01.11.2019'!$A$7:$H$158</definedName>
    <definedName name="Z_23D71F5A_A534_4F07_942A_44ED3D76C570_.wvu.FilterData" localSheetId="0" hidden="1">'на 01.11.2019'!$A$7:$J$411</definedName>
    <definedName name="Z_23D8BDF0_F68C_428D_99C2_B4353262A495_.wvu.FilterData" localSheetId="0" hidden="1">'на 01.11.2019'!$A$7:$J$411</definedName>
    <definedName name="Z_24648CF3_B608_41C2_86D6_82A173782245_.wvu.FilterData" localSheetId="0" hidden="1">'на 01.11.2019'!$A$7:$J$411</definedName>
    <definedName name="Z_246D425F_E7DE_4F74_93E1_1CA6487BB7AF_.wvu.FilterData" localSheetId="0" hidden="1">'на 01.11.2019'!$A$7:$J$411</definedName>
    <definedName name="Z_24860D1B_9CB0_4DBB_9F9A_A7B23A9FBD9E_.wvu.FilterData" localSheetId="0" hidden="1">'на 01.11.2019'!$A$7:$J$411</definedName>
    <definedName name="Z_24D1D1DF_90B3_41D1_82E1_05DE887CC58D_.wvu.FilterData" localSheetId="0" hidden="1">'на 01.11.2019'!$A$7:$H$158</definedName>
    <definedName name="Z_24E5C1BC_322C_4FEF_B964_F0DCC04482C1_.wvu.Cols" localSheetId="0" hidden="1">'на 01.11.2019'!#REF!,'на 01.11.2019'!#REF!</definedName>
    <definedName name="Z_24E5C1BC_322C_4FEF_B964_F0DCC04482C1_.wvu.FilterData" localSheetId="0" hidden="1">'на 01.11.2019'!$A$7:$H$158</definedName>
    <definedName name="Z_24E5C1BC_322C_4FEF_B964_F0DCC04482C1_.wvu.Rows" localSheetId="0" hidden="1">'на 01.11.2019'!#REF!</definedName>
    <definedName name="Z_25997FFA_90F9_4B4A_8C73_3E119DFE9BDB_.wvu.FilterData" localSheetId="0" hidden="1">'на 01.11.2019'!$A$7:$J$411</definedName>
    <definedName name="Z_25DD804F_4FCB_49C0_B290_F226E6C8FC4D_.wvu.FilterData" localSheetId="0" hidden="1">'на 01.11.2019'!$A$7:$J$411</definedName>
    <definedName name="Z_25F305AA_6420_44FE_A658_6597DFDEDA7F_.wvu.FilterData" localSheetId="0" hidden="1">'на 01.11.2019'!$A$7:$J$411</definedName>
    <definedName name="Z_26390C63_E690_4CD6_B911_4F7F9CCE06AD_.wvu.FilterData" localSheetId="0" hidden="1">'на 01.11.2019'!$A$7:$J$411</definedName>
    <definedName name="Z_2647282E_5B25_4148_AAD9_72AB0A3F24C4_.wvu.FilterData" localSheetId="0" hidden="1">'на 01.11.2019'!$A$3:$K$195</definedName>
    <definedName name="Z_26E7CD7D_71FD_4075_B268_E6444384CE7D_.wvu.FilterData" localSheetId="0" hidden="1">'на 01.11.2019'!$A$7:$H$158</definedName>
    <definedName name="Z_271A6422_0558_45A4_90D0_4FBBFA0C466A_.wvu.FilterData" localSheetId="0" hidden="1">'на 01.11.2019'!$A$7:$J$411</definedName>
    <definedName name="Z_2751B79E_F60F_449F_9B1A_ED01F0EE4A3F_.wvu.FilterData" localSheetId="0" hidden="1">'на 01.11.2019'!$A$7:$J$411</definedName>
    <definedName name="Z_28008BE5_0693_468D_890E_2AE562EDDFCA_.wvu.FilterData" localSheetId="0" hidden="1">'на 01.11.2019'!$A$7:$H$158</definedName>
    <definedName name="Z_282F013D_E5B1_4C17_8727_7949891CEFC8_.wvu.FilterData" localSheetId="0" hidden="1">'на 01.11.2019'!$A$7:$J$411</definedName>
    <definedName name="Z_28E41E88_388C_4DFB_9AF5_1D40B3E9E104_.wvu.FilterData" localSheetId="0" hidden="1">'на 01.11.2019'!$A$7:$J$411</definedName>
    <definedName name="Z_28E4EEA1_2ECD_4F92_886B_4623628382D4_.wvu.FilterData" localSheetId="0" hidden="1">'на 01.11.2019'!$A$7:$J$411</definedName>
    <definedName name="Z_2932A736_9A81_4C2B_931E_457899534006_.wvu.FilterData" localSheetId="0" hidden="1">'на 01.11.2019'!$A$7:$J$411</definedName>
    <definedName name="Z_29A3F31E_AA0E_4520_83F3_6EDE69E47FB4_.wvu.FilterData" localSheetId="0" hidden="1">'на 01.11.2019'!$A$7:$J$411</definedName>
    <definedName name="Z_29D1C55E_0AE0_4CA9_A4C9_F358DEE7E9AD_.wvu.FilterData" localSheetId="0" hidden="1">'на 01.11.2019'!$A$7:$J$411</definedName>
    <definedName name="Z_29D71C82_2577_4FF3_9305_7EF7756DC376_.wvu.FilterData" localSheetId="0" hidden="1">'на 01.11.2019'!$A$7:$J$411</definedName>
    <definedName name="Z_2A075779_EE89_4995_9517_DAD5135FF513_.wvu.FilterData" localSheetId="0" hidden="1">'на 01.11.2019'!$A$7:$J$411</definedName>
    <definedName name="Z_2A1C394E_EC37_4AB7_9E3A_0759931D8CFD_.wvu.FilterData" localSheetId="0" hidden="1">'на 01.11.2019'!$A$7:$J$411</definedName>
    <definedName name="Z_2A567982_7892_4F86_A16D_3A26E4C78607_.wvu.FilterData" localSheetId="0" hidden="1">'на 01.11.2019'!$A$7:$J$411</definedName>
    <definedName name="Z_2A6F2DEB_E43C_4851_BD61_C2D3E4DD465D_.wvu.FilterData" localSheetId="0" hidden="1">'на 01.11.2019'!$A$7:$J$411</definedName>
    <definedName name="Z_2A9D3288_FE38_46DD_A0BD_6FD4437B54BF_.wvu.FilterData" localSheetId="0" hidden="1">'на 01.11.2019'!$A$7:$J$411</definedName>
    <definedName name="Z_2ABFD162_2396_40CA_8AA1_6D6B8B2ADEFC_.wvu.FilterData" localSheetId="0" hidden="1">'на 01.11.2019'!$A$7:$J$411</definedName>
    <definedName name="Z_2B4EF399_1F78_4650_9196_70339D27DB54_.wvu.FilterData" localSheetId="0" hidden="1">'на 01.11.2019'!$A$7:$J$411</definedName>
    <definedName name="Z_2B67E997_66AF_4883_9EE5_9876648FDDE9_.wvu.FilterData" localSheetId="0" hidden="1">'на 01.11.2019'!$A$7:$J$411</definedName>
    <definedName name="Z_2B6BAC9D_8ECF_4B5C_AEA7_CCE1C0524E55_.wvu.FilterData" localSheetId="0" hidden="1">'на 01.11.2019'!$A$7:$J$411</definedName>
    <definedName name="Z_2C029299_5EEC_4151_A9E2_241D31E08692_.wvu.FilterData" localSheetId="0" hidden="1">'на 01.11.2019'!$A$7:$J$411</definedName>
    <definedName name="Z_2C43A648_766E_499E_95B2_EA6F7EA791D4_.wvu.FilterData" localSheetId="0" hidden="1">'на 01.11.2019'!$A$7:$J$411</definedName>
    <definedName name="Z_2C47EAD7_6B0B_40AB_9599_0BF3302E35F1_.wvu.FilterData" localSheetId="0" hidden="1">'на 01.11.2019'!$A$7:$H$158</definedName>
    <definedName name="Z_2C83C5CF_2113_4A26_AC8F_B29994F8C20B_.wvu.FilterData" localSheetId="0" hidden="1">'на 01.11.2019'!$A$7:$J$411</definedName>
    <definedName name="Z_2CA13149_FCDD_4675_859E_83B5251A0804_.wvu.FilterData" localSheetId="0" hidden="1">'на 01.11.2019'!$A$7:$J$411</definedName>
    <definedName name="Z_2CD18B03_71F5_4B8A_8C6C_592F5A66335B_.wvu.FilterData" localSheetId="0" hidden="1">'на 01.11.2019'!$A$7:$J$411</definedName>
    <definedName name="Z_2D011736_53B8_48A8_8C2E_71DD995F6546_.wvu.FilterData" localSheetId="0" hidden="1">'на 01.11.2019'!$A$7:$J$411</definedName>
    <definedName name="Z_2D540280_F40F_4530_A32A_1FF2E78E7147_.wvu.FilterData" localSheetId="0" hidden="1">'на 01.11.2019'!$A$7:$J$411</definedName>
    <definedName name="Z_2D918A37_6905_4BEF_BC3A_DA45E968DAC3_.wvu.FilterData" localSheetId="0" hidden="1">'на 01.11.2019'!$A$7:$H$158</definedName>
    <definedName name="Z_2D97755C_B099_4001_9C5F_12A88788A461_.wvu.FilterData" localSheetId="0" hidden="1">'на 01.11.2019'!$A$7:$J$411</definedName>
    <definedName name="Z_2DCF6207_B24B_43F5_B844_6C1E92F9CADA_.wvu.FilterData" localSheetId="0" hidden="1">'на 01.11.2019'!$A$7:$J$411</definedName>
    <definedName name="Z_2DF88C31_E5A0_4DFE_877D_5A31D3992603_.wvu.Rows" localSheetId="0" hidden="1">'на 01.11.2019'!#REF!,'на 01.11.2019'!#REF!,'на 01.11.2019'!#REF!,'на 01.11.2019'!#REF!,'на 01.11.2019'!#REF!,'на 01.11.2019'!#REF!,'на 01.11.2019'!#REF!,'на 01.11.2019'!#REF!,'на 01.11.2019'!#REF!,'на 01.11.2019'!#REF!,'на 01.11.2019'!#REF!</definedName>
    <definedName name="Z_2F3BAFC5_8792_4BC0_833F_5CB9ACB14A14_.wvu.FilterData" localSheetId="0" hidden="1">'на 01.11.2019'!$A$7:$H$158</definedName>
    <definedName name="Z_2F3DE7DB_1DEA_4A0C_88EC_B05C9EEC768F_.wvu.FilterData" localSheetId="0" hidden="1">'на 01.11.2019'!$A$7:$J$411</definedName>
    <definedName name="Z_2F6EDC09_23D3_4C07_9EAF_76DD4D3B3A18_.wvu.FilterData" localSheetId="0" hidden="1">'на 01.11.2019'!$A$7:$J$411</definedName>
    <definedName name="Z_2F72C4E3_E946_4870_A59B_C47D17A3E8B0_.wvu.FilterData" localSheetId="0" hidden="1">'на 01.11.2019'!$A$7:$J$411</definedName>
    <definedName name="Z_2F7AC811_CA37_46E3_866E_6E10DF43054A_.wvu.FilterData" localSheetId="0" hidden="1">'на 01.11.2019'!$A$7:$J$411</definedName>
    <definedName name="Z_2FAB8F10_5F5A_4B70_9158_E79B14A6565A_.wvu.FilterData" localSheetId="0" hidden="1">'на 01.11.2019'!$A$7:$J$411</definedName>
    <definedName name="Z_300D3722_BC5B_4EFC_A306_CB3461E96075_.wvu.FilterData" localSheetId="0" hidden="1">'на 01.11.2019'!$A$7:$J$411</definedName>
    <definedName name="Z_3023B4E6_3B5A_4EE2_B0CD_0EB8476E923A_.wvu.FilterData" localSheetId="0" hidden="1">'на 01.11.2019'!$A$7:$J$411</definedName>
    <definedName name="Z_30325303_BF31_42D5_AC1B_F6902B32CA33_.wvu.FilterData" localSheetId="0" hidden="1">'на 01.11.2019'!$A$7:$J$411</definedName>
    <definedName name="Z_308AF0B3_EE19_4841_BBC0_915C9A7203E9_.wvu.FilterData" localSheetId="0" hidden="1">'на 01.11.2019'!$A$7:$J$411</definedName>
    <definedName name="Z_30F94082_E7C8_4DE7_AE26_19B3A4317363_.wvu.FilterData" localSheetId="0" hidden="1">'на 01.11.2019'!$A$7:$J$411</definedName>
    <definedName name="Z_315B3829_E75D_48BB_A407_88A96C0D6A4B_.wvu.FilterData" localSheetId="0" hidden="1">'на 01.11.2019'!$A$7:$J$411</definedName>
    <definedName name="Z_3169E1B8_6971_4325_933B_3FDE2BEB6DA0_.wvu.FilterData" localSheetId="0" hidden="1">'на 01.11.2019'!$A$7:$J$411</definedName>
    <definedName name="Z_316B9C14_7546_49E5_A384_4190EC7682DE_.wvu.FilterData" localSheetId="0" hidden="1">'на 01.11.2019'!$A$7:$J$411</definedName>
    <definedName name="Z_31985263_3556_4B71_A26F_62706F49B320_.wvu.FilterData" localSheetId="0" hidden="1">'на 01.11.2019'!$A$7:$H$158</definedName>
    <definedName name="Z_31C5283F_7633_4B8A_ADD5_7EB245AE899F_.wvu.FilterData" localSheetId="0" hidden="1">'на 01.11.2019'!$A$7:$J$411</definedName>
    <definedName name="Z_31E849A6_B4EF_45EE_ADBC_BDC56906C3E6_.wvu.FilterData" localSheetId="0" hidden="1">'на 01.11.2019'!$A$7:$J$411</definedName>
    <definedName name="Z_31EABA3C_DD8D_46BF_85B1_09527EF8E816_.wvu.FilterData" localSheetId="0" hidden="1">'на 01.11.2019'!$A$7:$H$158</definedName>
    <definedName name="Z_320B1B6B_1198_44A6_8D72_260589D02390_.wvu.FilterData" localSheetId="0" hidden="1">'на 01.11.2019'!$A$7:$J$411</definedName>
    <definedName name="Z_327D3863_28FE_46AD_A301_334172CA68F9_.wvu.FilterData" localSheetId="0" hidden="1">'на 01.11.2019'!$A$7:$J$411</definedName>
    <definedName name="Z_328B1FBD_B9E0_4F8C_AA1F_438ED0F19823_.wvu.FilterData" localSheetId="0" hidden="1">'на 01.11.2019'!$A$7:$J$411</definedName>
    <definedName name="Z_32F81156_0F3B_49A8_B56D_9A01AA7C97FE_.wvu.FilterData" localSheetId="0" hidden="1">'на 01.11.2019'!$A$7:$J$411</definedName>
    <definedName name="Z_33081AFE_875F_4448_8DBB_C2288E582829_.wvu.FilterData" localSheetId="0" hidden="1">'на 01.11.2019'!$A$7:$J$411</definedName>
    <definedName name="Z_33725023_9491_4856_AC32_391D3DCA1E13_.wvu.FilterData" localSheetId="0" hidden="1">'на 01.11.2019'!$A$7:$J$411</definedName>
    <definedName name="Z_33995DBE_E7D5_4BC5_96C4_CB599185238D_.wvu.FilterData" localSheetId="0" hidden="1">'на 01.11.2019'!$A$7:$J$411</definedName>
    <definedName name="Z_33F06620_89E2_4BA8_BAB0_6A7070FEBD8A_.wvu.FilterData" localSheetId="0" hidden="1">'на 01.11.2019'!$A$7:$J$411</definedName>
    <definedName name="Z_34587A22_A707_48EC_A6D8_8CA0D443CB5A_.wvu.FilterData" localSheetId="0" hidden="1">'на 01.11.2019'!$A$7:$J$411</definedName>
    <definedName name="Z_349EEACA_C7A1_441E_BFE3_096E57329F7C_.wvu.FilterData" localSheetId="0" hidden="1">'на 01.11.2019'!$A$7:$J$411</definedName>
    <definedName name="Z_34E97F8E_B808_4C29_AFA8_24160BA8B576_.wvu.FilterData" localSheetId="0" hidden="1">'на 01.11.2019'!$A$7:$H$158</definedName>
    <definedName name="Z_354643EC_374D_4252_A3BA_624B9338CCF6_.wvu.FilterData" localSheetId="0" hidden="1">'на 01.11.2019'!$A$7:$J$411</definedName>
    <definedName name="Z_356902C5_CBA1_407E_849C_39B6CAAFCD34_.wvu.FilterData" localSheetId="0" hidden="1">'на 01.11.2019'!$A$7:$J$411</definedName>
    <definedName name="Z_356FBDD5_3775_4781_9E0A_901095CE6157_.wvu.FilterData" localSheetId="0" hidden="1">'на 01.11.2019'!$A$7:$J$411</definedName>
    <definedName name="Z_3597F15D_13FB_47E4_B2D7_0713796F1B32_.wvu.FilterData" localSheetId="0" hidden="1">'на 01.11.2019'!$A$7:$H$158</definedName>
    <definedName name="Z_35A82584_BCCD_413D_BF58_739C849379E3_.wvu.FilterData" localSheetId="0" hidden="1">'на 01.11.2019'!$A$7:$J$411</definedName>
    <definedName name="Z_35ACC04C_1574_41FF_A750_E4D141D78D72_.wvu.FilterData" localSheetId="0" hidden="1">'на 01.11.2019'!$A$7:$J$411</definedName>
    <definedName name="Z_3611D4B3_6578_4507_971B_09764C0B1D01_.wvu.FilterData" localSheetId="0" hidden="1">'на 01.11.2019'!$A$7:$J$411</definedName>
    <definedName name="Z_36279478_DEDD_46A7_8B6D_9500CB65A35C_.wvu.FilterData" localSheetId="0" hidden="1">'на 01.11.2019'!$A$7:$H$158</definedName>
    <definedName name="Z_36282042_958F_4D98_9515_9E9271F26AA2_.wvu.FilterData" localSheetId="0" hidden="1">'на 01.11.2019'!$A$7:$H$158</definedName>
    <definedName name="Z_36483E9A_03E9_431F_B24B_73C77EA6547E_.wvu.FilterData" localSheetId="0" hidden="1">'на 01.11.2019'!$A$7:$J$411</definedName>
    <definedName name="Z_368728BB_F981_4DE3_8F4E_C77C2580C6B3_.wvu.FilterData" localSheetId="0" hidden="1">'на 01.11.2019'!$A$7:$J$411</definedName>
    <definedName name="Z_36AEB3FF_FCBC_4E21_8EFE_F20781816ED3_.wvu.FilterData" localSheetId="0" hidden="1">'на 01.11.2019'!$A$7:$H$158</definedName>
    <definedName name="Z_371CA4AD_891B_4B1D_9403_45AB26546607_.wvu.FilterData" localSheetId="0" hidden="1">'на 01.11.2019'!$A$7:$J$411</definedName>
    <definedName name="Z_375FD1ED_0F0C_4C78_AE3D_1D583BC74E47_.wvu.FilterData" localSheetId="0" hidden="1">'на 01.11.2019'!$A$7:$J$411</definedName>
    <definedName name="Z_3780FC5F_184E_406C_B40E_6BE29406408E_.wvu.FilterData" localSheetId="0" hidden="1">'на 01.11.2019'!$A$7:$J$411</definedName>
    <definedName name="Z_3789C719_2C4D_4FFB_B9EF_5AA095975824_.wvu.FilterData" localSheetId="0" hidden="1">'на 01.11.2019'!$A$7:$J$411</definedName>
    <definedName name="Z_37F8CE32_8CE8_4D95_9C0E_63112E6EFFE9_.wvu.Cols" localSheetId="0" hidden="1">'на 01.11.2019'!#REF!</definedName>
    <definedName name="Z_37F8CE32_8CE8_4D95_9C0E_63112E6EFFE9_.wvu.FilterData" localSheetId="0" hidden="1">'на 01.11.2019'!$A$7:$H$158</definedName>
    <definedName name="Z_37F8CE32_8CE8_4D95_9C0E_63112E6EFFE9_.wvu.PrintArea" localSheetId="0" hidden="1">'на 01.11.2019'!$A$1:$J$158</definedName>
    <definedName name="Z_37F8CE32_8CE8_4D95_9C0E_63112E6EFFE9_.wvu.PrintTitles" localSheetId="0" hidden="1">'на 01.11.2019'!$5:$8</definedName>
    <definedName name="Z_37F8CE32_8CE8_4D95_9C0E_63112E6EFFE9_.wvu.Rows" localSheetId="0" hidden="1">'на 01.11.2019'!#REF!,'на 01.11.2019'!#REF!,'на 01.11.2019'!#REF!,'на 01.11.2019'!#REF!,'на 01.11.2019'!#REF!,'на 01.11.2019'!#REF!,'на 01.11.2019'!#REF!,'на 01.11.2019'!#REF!,'на 01.11.2019'!#REF!,'на 01.11.2019'!#REF!,'на 01.11.2019'!#REF!,'на 01.11.2019'!#REF!,'на 01.11.2019'!#REF!,'на 01.11.2019'!#REF!,'на 01.11.2019'!#REF!,'на 01.11.2019'!#REF!,'на 01.11.2019'!#REF!</definedName>
    <definedName name="Z_386EE007_6994_4AA6_8824_D461BF01F1EA_.wvu.FilterData" localSheetId="0" hidden="1">'на 01.11.2019'!$A$7:$J$411</definedName>
    <definedName name="Z_394FB935_0201_44F8_9182_26C511D48F51_.wvu.FilterData" localSheetId="0" hidden="1">'на 01.11.2019'!$A$7:$J$411</definedName>
    <definedName name="Z_39897EE2_53F6_432A_9A7F_7DBB2FBB08E4_.wvu.FilterData" localSheetId="0" hidden="1">'на 01.11.2019'!$A$7:$J$411</definedName>
    <definedName name="Z_39BDB0EB_9BA4_409E_B505_137EC009426F_.wvu.FilterData" localSheetId="0" hidden="1">'на 01.11.2019'!$A$7:$J$411</definedName>
    <definedName name="Z_39C96D4E_1C4D_4F18_8517_A4E3C24B1712_.wvu.FilterData" localSheetId="0" hidden="1">'на 01.11.2019'!$A$7:$J$411</definedName>
    <definedName name="Z_3A08D49D_7322_4FD5_90D4_F8436B9BCFE3_.wvu.FilterData" localSheetId="0" hidden="1">'на 01.11.2019'!$A$7:$J$411</definedName>
    <definedName name="Z_3A152827_EFCD_4FCD_A4F0_81C604FF3F88_.wvu.FilterData" localSheetId="0" hidden="1">'на 01.11.2019'!$A$7:$J$411</definedName>
    <definedName name="Z_3A3C36BB_10E7_4C1E_B0B9_7B6ED7A3EB3A_.wvu.FilterData" localSheetId="0" hidden="1">'на 01.11.2019'!$A$7:$J$411</definedName>
    <definedName name="Z_3A3DB971_386F_40FA_8DD4_4A74AFE3B4C9_.wvu.FilterData" localSheetId="0" hidden="1">'на 01.11.2019'!$A$7:$J$411</definedName>
    <definedName name="Z_3AAEA08B_779A_471D_BFA0_0D98BF9A4FAD_.wvu.FilterData" localSheetId="0" hidden="1">'на 01.11.2019'!$A$7:$H$158</definedName>
    <definedName name="Z_3ABBA6B1_F69F_4AC7_8A6D_97A73D7030DF_.wvu.FilterData" localSheetId="0" hidden="1">'на 01.11.2019'!$A$7:$J$411</definedName>
    <definedName name="Z_3B9A8A09_51D3_4E7C_A285_7AC18DD1651A_.wvu.FilterData" localSheetId="0" hidden="1">'на 01.11.2019'!$A$7:$J$411</definedName>
    <definedName name="Z_3C664174_3E98_4762_A560_3810A313981F_.wvu.FilterData" localSheetId="0" hidden="1">'на 01.11.2019'!$A$7:$J$411</definedName>
    <definedName name="Z_3C9F72CF_10C2_48CF_BBB6_A2B9A1393F37_.wvu.FilterData" localSheetId="0" hidden="1">'на 01.11.2019'!$A$7:$H$158</definedName>
    <definedName name="Z_3CBCA6B7_5D7C_44A4_844A_26E2A61FDE86_.wvu.FilterData" localSheetId="0" hidden="1">'на 01.11.2019'!$A$7:$J$411</definedName>
    <definedName name="Z_3CF5067B_C0BF_4885_AAB9_F758BBB164A0_.wvu.FilterData" localSheetId="0" hidden="1">'на 01.11.2019'!$A$7:$J$411</definedName>
    <definedName name="Z_3D1280C8_646B_4BB2_862F_8A8207220C6A_.wvu.FilterData" localSheetId="0" hidden="1">'на 01.11.2019'!$A$7:$H$158</definedName>
    <definedName name="Z_3D12D47D_2661_467F_878A_C80F625F0D27_.wvu.FilterData" localSheetId="0" hidden="1">'на 01.11.2019'!$A$7:$J$411</definedName>
    <definedName name="Z_3D221415_9606_4173_A756_975B19400305_.wvu.FilterData" localSheetId="0" hidden="1">'на 01.11.2019'!$A$7:$J$411</definedName>
    <definedName name="Z_3D4245D9_9AB3_43FE_97D0_205A6EA7E6E4_.wvu.FilterData" localSheetId="0" hidden="1">'на 01.11.2019'!$A$7:$J$411</definedName>
    <definedName name="Z_3D5A28D4_CB7B_405C_9FFF_EB22C14AB77F_.wvu.FilterData" localSheetId="0" hidden="1">'на 01.11.2019'!$A$7:$J$411</definedName>
    <definedName name="Z_3D6E136A_63AE_4912_A965_BD438229D989_.wvu.FilterData" localSheetId="0" hidden="1">'на 01.11.2019'!$A$7:$J$411</definedName>
    <definedName name="Z_3D767291_F26D_442B_900B_2A17CA4A2D3C_.wvu.FilterData" localSheetId="0" hidden="1">'на 01.11.2019'!$A$7:$J$411</definedName>
    <definedName name="Z_3DB4F6FC_CE58_4083_A6ED_88DCB901BB99_.wvu.FilterData" localSheetId="0" hidden="1">'на 01.11.2019'!$A$7:$H$158</definedName>
    <definedName name="Z_3E14FD86_95B1_4D0E_A8F6_A4FFDE0E3FF0_.wvu.FilterData" localSheetId="0" hidden="1">'на 01.11.2019'!$A$7:$J$411</definedName>
    <definedName name="Z_3E7BBA27_FCB5_4D66_864C_8656009B9E88_.wvu.FilterData" localSheetId="0" hidden="1">'на 01.11.2019'!$A$3:$K$195</definedName>
    <definedName name="Z_3EEA7E1A_5F2B_4408_A34C_1F0223B5B245_.wvu.FilterData" localSheetId="0" hidden="1">'на 01.11.2019'!$A$7:$J$411</definedName>
    <definedName name="Z_3F0F098D_D998_48FD_BB26_7A5537CB4DC9_.wvu.FilterData" localSheetId="0" hidden="1">'на 01.11.2019'!$A$7:$J$411</definedName>
    <definedName name="Z_3F4B50A3_77F4_4415_B0BF_C7AAD2F22592_.wvu.FilterData" localSheetId="0" hidden="1">'на 01.11.2019'!$A$7:$J$411</definedName>
    <definedName name="Z_3F4E18FA_E0CE_43C2_A7F4_5CAE036892ED_.wvu.FilterData" localSheetId="0" hidden="1">'на 01.11.2019'!$A$7:$J$411</definedName>
    <definedName name="Z_3F7954D6_04C1_4B23_AE36_0FF9609A2280_.wvu.FilterData" localSheetId="0" hidden="1">'на 01.11.2019'!$A$7:$J$411</definedName>
    <definedName name="Z_3F839701_87D5_496C_AD9C_2B5AE5742513_.wvu.FilterData" localSheetId="0" hidden="1">'на 01.11.2019'!$A$7:$J$411</definedName>
    <definedName name="Z_3FE8ACF3_2097_4BA9_8230_2DBD30F09632_.wvu.FilterData" localSheetId="0" hidden="1">'на 01.11.2019'!$A$7:$J$411</definedName>
    <definedName name="Z_3FEA0B99_83A0_4934_91F1_66BC8E596ABB_.wvu.FilterData" localSheetId="0" hidden="1">'на 01.11.2019'!$A$7:$J$411</definedName>
    <definedName name="Z_3FEDCFF8_5450_469D_9A9E_38AB8819A083_.wvu.FilterData" localSheetId="0" hidden="1">'на 01.11.2019'!$A$7:$J$411</definedName>
    <definedName name="Z_402DFE3F_A5E1_41E8_BB4F_E3062FAE22D8_.wvu.FilterData" localSheetId="0" hidden="1">'на 01.11.2019'!$A$7:$J$411</definedName>
    <definedName name="Z_403313B7_B74E_4D03_8AB9_B2A52A5BA330_.wvu.FilterData" localSheetId="0" hidden="1">'на 01.11.2019'!$A$7:$H$158</definedName>
    <definedName name="Z_4055661A_C391_44E3_B71B_DF824D593415_.wvu.FilterData" localSheetId="0" hidden="1">'на 01.11.2019'!$A$7:$H$158</definedName>
    <definedName name="Z_413E8ADC_60FE_4AEB_A365_51405ED7DAEF_.wvu.FilterData" localSheetId="0" hidden="1">'на 01.11.2019'!$A$7:$J$411</definedName>
    <definedName name="Z_415B8653_FE9C_472E_85AE_9CFA9B00FD5E_.wvu.FilterData" localSheetId="0" hidden="1">'на 01.11.2019'!$A$7:$H$158</definedName>
    <definedName name="Z_418F9F46_9018_4AFC_A504_8CA60A905B83_.wvu.FilterData" localSheetId="0" hidden="1">'на 01.11.2019'!$A$7:$J$411</definedName>
    <definedName name="Z_41A2847A_411A_4D8D_8669_7A8FD6A7F9E8_.wvu.FilterData" localSheetId="0" hidden="1">'на 01.11.2019'!$A$7:$J$411</definedName>
    <definedName name="Z_41C6EAF5_F389_4A73_A5DF_3E2ABACB9DC1_.wvu.FilterData" localSheetId="0" hidden="1">'на 01.11.2019'!$A$7:$J$411</definedName>
    <definedName name="Z_422AF1DB_ADD9_4056_90D1_EF57FA0619FA_.wvu.FilterData" localSheetId="0" hidden="1">'на 01.11.2019'!$A$7:$J$411</definedName>
    <definedName name="Z_423AE2BD_6FE7_4E39_8400_BD8A00496896_.wvu.FilterData" localSheetId="0" hidden="1">'на 01.11.2019'!$A$7:$J$411</definedName>
    <definedName name="Z_42BF13A9_20A4_4030_912B_F63923E11DBF_.wvu.FilterData" localSheetId="0" hidden="1">'на 01.11.2019'!$A$7:$J$411</definedName>
    <definedName name="Z_4388DD05_A74C_4C1C_A344_6EEDB2F4B1B0_.wvu.FilterData" localSheetId="0" hidden="1">'на 01.11.2019'!$A$7:$H$158</definedName>
    <definedName name="Z_43F7D742_5383_4CCE_A058_3A12F3676DF6_.wvu.FilterData" localSheetId="0" hidden="1">'на 01.11.2019'!$A$7:$J$411</definedName>
    <definedName name="Z_445590C0_7350_4A17_AB85_F8DCF9494ECC_.wvu.FilterData" localSheetId="0" hidden="1">'на 01.11.2019'!$A$7:$H$158</definedName>
    <definedName name="Z_448249C8_AE56_4244_9A71_332B9BB563B1_.wvu.FilterData" localSheetId="0" hidden="1">'на 01.11.2019'!$A$7:$J$411</definedName>
    <definedName name="Z_4500807F_0E0F_40C0_A6A6_F5F607F7BCF2_.wvu.FilterData" localSheetId="0" hidden="1">'на 01.11.2019'!$A$7:$J$411</definedName>
    <definedName name="Z_4518508D_B738_485B_8F09_2B48028E59D4_.wvu.FilterData" localSheetId="0" hidden="1">'на 01.11.2019'!$A$7:$J$411</definedName>
    <definedName name="Z_45394FC2_181E_425F_9DFF_B16FB4463D36_.wvu.FilterData" localSheetId="0" hidden="1">'на 01.11.2019'!$A$7:$J$411</definedName>
    <definedName name="Z_45D27932_FD3D_46DE_B431_4E5606457D7F_.wvu.FilterData" localSheetId="0" hidden="1">'на 01.11.2019'!$A$7:$H$158</definedName>
    <definedName name="Z_45DE1976_7F07_4EB4_8A9C_FB72D060BEFA_.wvu.FilterData" localSheetId="0" hidden="1">'на 01.11.2019'!$A$7:$J$411</definedName>
    <definedName name="Z_45DE1976_7F07_4EB4_8A9C_FB72D060BEFA_.wvu.PrintArea" localSheetId="0" hidden="1">'на 01.11.2019'!$A$1:$J$196</definedName>
    <definedName name="Z_45DE1976_7F07_4EB4_8A9C_FB72D060BEFA_.wvu.PrintTitles" localSheetId="0" hidden="1">'на 01.11.2019'!$5:$8</definedName>
    <definedName name="Z_463A6E53_B01C_47C1_A90D_6BF2068600E6_.wvu.FilterData" localSheetId="0" hidden="1">'на 01.11.2019'!$A$7:$J$411</definedName>
    <definedName name="Z_463F3E4B_81D6_4261_A251_5FB4227E67B1_.wvu.FilterData" localSheetId="0" hidden="1">'на 01.11.2019'!$A$7:$J$411</definedName>
    <definedName name="Z_4646AC6A_1AED_414D_9F5A_8C20F4393FAC_.wvu.FilterData" localSheetId="0" hidden="1">'на 01.11.2019'!$A$7:$J$411</definedName>
    <definedName name="Z_464A6675_A54C_47A6_87B3_7B4DF2961434_.wvu.FilterData" localSheetId="0" hidden="1">'на 01.11.2019'!$A$7:$J$411</definedName>
    <definedName name="Z_46710F25_253B_4E24_937C_29641ECA4F50_.wvu.FilterData" localSheetId="0" hidden="1">'на 01.11.2019'!$A$7:$J$411</definedName>
    <definedName name="Z_46EDADFA_EC35_46D3_9137_2B694BF910BA_.wvu.FilterData" localSheetId="0" hidden="1">'на 01.11.2019'!$A$7:$J$411</definedName>
    <definedName name="Z_474B57ED_4959_4C17_9ED5_42840CC1EF1F_.wvu.FilterData" localSheetId="0" hidden="1">'на 01.11.2019'!$A$7:$J$411</definedName>
    <definedName name="Z_4765959C_9F0B_44DF_B00A_10C6BB8CF204_.wvu.FilterData" localSheetId="0" hidden="1">'на 01.11.2019'!$A$7:$J$411</definedName>
    <definedName name="Z_476DBA6E_91D1_4913_8987_DE65424E41FC_.wvu.FilterData" localSheetId="0" hidden="1">'на 01.11.2019'!$A$7:$J$411</definedName>
    <definedName name="Z_477D6B5D_325A_45EE_9C5E_7F9C11D6E1EF_.wvu.FilterData" localSheetId="0" hidden="1">'на 01.11.2019'!$A$7:$J$411</definedName>
    <definedName name="Z_47A8A680_8C4D_4709_925D_1B1D9945DCD8_.wvu.FilterData" localSheetId="0" hidden="1">'на 01.11.2019'!$A$7:$J$411</definedName>
    <definedName name="Z_47BCB1EA_366A_4F56_B866_A7D2D6FB6413_.wvu.FilterData" localSheetId="0" hidden="1">'на 01.11.2019'!$A$7:$J$411</definedName>
    <definedName name="Z_47CE02E9_7BC4_47FC_9B44_1B5CC8466C98_.wvu.FilterData" localSheetId="0" hidden="1">'на 01.11.2019'!$A$7:$J$411</definedName>
    <definedName name="Z_47DE35B6_B347_4C65_8E49_C2008CA773EB_.wvu.FilterData" localSheetId="0" hidden="1">'на 01.11.2019'!$A$7:$H$158</definedName>
    <definedName name="Z_47E54F1A_929E_4350_846F_D427E0D466DD_.wvu.FilterData" localSheetId="0" hidden="1">'на 01.11.2019'!$A$7:$J$411</definedName>
    <definedName name="Z_486156AC_4370_4C02_BA8A_CB9B49D1A8EC_.wvu.FilterData" localSheetId="0" hidden="1">'на 01.11.2019'!$A$7:$J$411</definedName>
    <definedName name="Z_4861CA5D_AAF5_4F79_B1FC_28136A948C67_.wvu.FilterData" localSheetId="0" hidden="1">'на 01.11.2019'!$A$7:$J$411</definedName>
    <definedName name="Z_48DA5D36_0C58_49EA_8441_4706633948A7_.wvu.FilterData" localSheetId="0" hidden="1">'на 01.11.2019'!$A$7:$J$411</definedName>
    <definedName name="Z_490A2F1C_31D3_46A4_90C2_4FE00A2A3110_.wvu.FilterData" localSheetId="0" hidden="1">'на 01.11.2019'!$A$7:$J$411</definedName>
    <definedName name="Z_494248FA_238D_478D_A4F9_307A931FFEE2_.wvu.FilterData" localSheetId="0" hidden="1">'на 01.11.2019'!$A$7:$J$411</definedName>
    <definedName name="Z_495CB41C_9D74_45FB_9A3C_30411D304A3A_.wvu.FilterData" localSheetId="0" hidden="1">'на 01.11.2019'!$A$7:$J$411</definedName>
    <definedName name="Z_49C7329D_3247_4713_BC9A_64F0EE2B0B3C_.wvu.FilterData" localSheetId="0" hidden="1">'на 01.11.2019'!$A$7:$J$411</definedName>
    <definedName name="Z_49E10B09_97E3_41C9_892E_7D9C5DFF5740_.wvu.FilterData" localSheetId="0" hidden="1">'на 01.11.2019'!$A$7:$J$411</definedName>
    <definedName name="Z_49F2D403_965E_4EAD_9917_761D5083F09E_.wvu.FilterData" localSheetId="0" hidden="1">'на 01.11.2019'!$A$7:$J$411</definedName>
    <definedName name="Z_4A659025_264B_4535_9CC0_B58EAC1CFB45_.wvu.FilterData" localSheetId="0" hidden="1">'на 01.11.2019'!$A$7:$J$411</definedName>
    <definedName name="Z_4A8D74AF_6B6C_4239_9EC3_301119213646_.wvu.FilterData" localSheetId="0" hidden="1">'на 01.11.2019'!$A$7:$J$411</definedName>
    <definedName name="Z_4AE61192_90D6_4C2B_9424_00320246C826_.wvu.FilterData" localSheetId="0" hidden="1">'на 01.11.2019'!$A$7:$J$411</definedName>
    <definedName name="Z_4AF0FF7E_D940_4246_AB71_AC8FEDA2EF24_.wvu.FilterData" localSheetId="0" hidden="1">'на 01.11.2019'!$A$7:$J$411</definedName>
    <definedName name="Z_4B8100D5_9B41_4D1D_BD47_2CC7A425BCB9_.wvu.FilterData" localSheetId="0" hidden="1">'на 01.11.2019'!$A$7:$J$411</definedName>
    <definedName name="Z_4BB7905C_0E11_42F1_848D_90186131796A_.wvu.FilterData" localSheetId="0" hidden="1">'на 01.11.2019'!$A$7:$H$158</definedName>
    <definedName name="Z_4BE15B2D_077F_41A8_A21C_AB77D19D57D3_.wvu.FilterData" localSheetId="0" hidden="1">'на 01.11.2019'!$A$7:$J$411</definedName>
    <definedName name="Z_4C1FE39D_945F_4F14_94DF_F69B283DCD9F_.wvu.FilterData" localSheetId="0" hidden="1">'на 01.11.2019'!$A$7:$H$158</definedName>
    <definedName name="Z_4C8FE8DC_A013_4BDA_A182_49DE5A00ABD2_.wvu.FilterData" localSheetId="0" hidden="1">'на 01.11.2019'!$A$7:$J$411</definedName>
    <definedName name="Z_4C99A172_787E_4AA6_A4A2_6DD4177EA173_.wvu.FilterData" localSheetId="0" hidden="1">'на 01.11.2019'!$A$7:$J$411</definedName>
    <definedName name="Z_4CA010EE_9FB5_4C7E_A14E_34EFE4C7E4F1_.wvu.FilterData" localSheetId="0" hidden="1">'на 01.11.2019'!$A$7:$J$411</definedName>
    <definedName name="Z_4CEB490B_58FB_4CA0_AAF2_63178FECD849_.wvu.FilterData" localSheetId="0" hidden="1">'на 01.11.2019'!$A$7:$J$411</definedName>
    <definedName name="Z_4DBA5214_E42E_4E7C_B43C_190A2BF79ACC_.wvu.FilterData" localSheetId="0" hidden="1">'на 01.11.2019'!$A$7:$J$411</definedName>
    <definedName name="Z_4DC9D79A_8761_4284_BFE5_DFE7738AB4F8_.wvu.FilterData" localSheetId="0" hidden="1">'на 01.11.2019'!$A$7:$J$411</definedName>
    <definedName name="Z_4DF21929_63B0_45D6_9063_EE3D75E46DF0_.wvu.FilterData" localSheetId="0" hidden="1">'на 01.11.2019'!$A$7:$J$411</definedName>
    <definedName name="Z_4E70B456_53A6_4A9B_B0D8_E54D21A50BAA_.wvu.FilterData" localSheetId="0" hidden="1">'на 01.11.2019'!$A$7:$J$411</definedName>
    <definedName name="Z_4EB9A2EB_6EC6_4AFE_AFFA_537868B4F130_.wvu.FilterData" localSheetId="0" hidden="1">'на 01.11.2019'!$A$7:$J$411</definedName>
    <definedName name="Z_4EF3C623_C372_46C1_AA60_4AC85C37C9F2_.wvu.FilterData" localSheetId="0" hidden="1">'на 01.11.2019'!$A$7:$J$411</definedName>
    <definedName name="Z_4F08029A_B8F0_4DA4_87B0_16FDC76C4FA3_.wvu.FilterData" localSheetId="0" hidden="1">'на 01.11.2019'!$A$7:$J$411</definedName>
    <definedName name="Z_4FA4A69A_6589_44A8_8710_9041295BCBA3_.wvu.FilterData" localSheetId="0" hidden="1">'на 01.11.2019'!$A$7:$J$411</definedName>
    <definedName name="Z_4FE18469_4F1B_4C4F_94F8_2337C288BBDA_.wvu.FilterData" localSheetId="0" hidden="1">'на 01.11.2019'!$A$7:$J$411</definedName>
    <definedName name="Z_5039ACE2_215B_49F3_AC23_F5E171EB2E04_.wvu.FilterData" localSheetId="0" hidden="1">'на 01.11.2019'!$A$7:$J$411</definedName>
    <definedName name="Z_50C47821_D4D0_4482_B67B_271683C3EE7C_.wvu.FilterData" localSheetId="0" hidden="1">'на 01.11.2019'!$A$7:$J$411</definedName>
    <definedName name="Z_50C7EE06_D3E5_466A_B02E_784815AC69C9_.wvu.FilterData" localSheetId="0" hidden="1">'на 01.11.2019'!$A$7:$J$411</definedName>
    <definedName name="Z_50F270BE_8CE5_4CA8_ACB0_0FE221C0502F_.wvu.FilterData" localSheetId="0" hidden="1">'на 01.11.2019'!$A$7:$J$411</definedName>
    <definedName name="Z_5118907D_F812_419B_BA38_C5D1A4D7AA9B_.wvu.FilterData" localSheetId="0" hidden="1">'на 01.11.2019'!$A$7:$J$411</definedName>
    <definedName name="Z_512708F0_FC6D_4404_BE68_DA23201791B7_.wvu.FilterData" localSheetId="0" hidden="1">'на 01.11.2019'!$A$7:$J$411</definedName>
    <definedName name="Z_51637613_0EB8_43CA_A073_E9BDD29429FF_.wvu.FilterData" localSheetId="0" hidden="1">'на 01.11.2019'!$A$7:$J$411</definedName>
    <definedName name="Z_51BD5A76_12FD_4D74_BB88_134070337907_.wvu.FilterData" localSheetId="0" hidden="1">'на 01.11.2019'!$A$7:$J$411</definedName>
    <definedName name="Z_5211D146_D07B_4B5D_8712_916865134037_.wvu.FilterData" localSheetId="0" hidden="1">'на 01.11.2019'!$A$7:$J$411</definedName>
    <definedName name="Z_52306391_FBA4_4117_8AD3_6946E8898C18_.wvu.FilterData" localSheetId="0" hidden="1">'на 01.11.2019'!$A$7:$J$411</definedName>
    <definedName name="Z_5253E1E1_F351_4BC1_B2DF_DE6F6B57B558_.wvu.FilterData" localSheetId="0" hidden="1">'на 01.11.2019'!$A$7:$J$411</definedName>
    <definedName name="Z_529A9D10_2BB0_46A7_944D_8ECDFA0395B8_.wvu.FilterData" localSheetId="0" hidden="1">'на 01.11.2019'!$A$7:$J$411</definedName>
    <definedName name="Z_52ACD1DE_5C8C_419B_897D_A938C2151D22_.wvu.FilterData" localSheetId="0" hidden="1">'на 01.11.2019'!$A$7:$J$411</definedName>
    <definedName name="Z_52C40832_4D48_45A4_B802_95C62DCB5A61_.wvu.FilterData" localSheetId="0" hidden="1">'на 01.11.2019'!$A$7:$H$158</definedName>
    <definedName name="Z_53011515_95F3_4C88_88B6_C1D6475FC303_.wvu.FilterData" localSheetId="0" hidden="1">'на 01.11.2019'!$A$7:$J$411</definedName>
    <definedName name="Z_539CB3DF_9B66_4BE7_9074_8CE0405EB8A6_.wvu.Cols" localSheetId="0" hidden="1">'на 01.11.2019'!#REF!,'на 01.11.2019'!#REF!</definedName>
    <definedName name="Z_539CB3DF_9B66_4BE7_9074_8CE0405EB8A6_.wvu.FilterData" localSheetId="0" hidden="1">'на 01.11.2019'!$A$7:$J$411</definedName>
    <definedName name="Z_539CB3DF_9B66_4BE7_9074_8CE0405EB8A6_.wvu.PrintArea" localSheetId="0" hidden="1">'на 01.11.2019'!$A$1:$J$190</definedName>
    <definedName name="Z_539CB3DF_9B66_4BE7_9074_8CE0405EB8A6_.wvu.PrintTitles" localSheetId="0" hidden="1">'на 01.11.2019'!$5:$8</definedName>
    <definedName name="Z_543FDC9E_DC95_4C7A_84E4_76AA766A82EF_.wvu.FilterData" localSheetId="0" hidden="1">'на 01.11.2019'!$A$7:$J$411</definedName>
    <definedName name="Z_54703B32_BADE_4A70_9C97_888CD74744A0_.wvu.FilterData" localSheetId="0" hidden="1">'на 01.11.2019'!$A$7:$J$411</definedName>
    <definedName name="Z_54998E4E_243D_4810_826F_6D61E2FD7B80_.wvu.FilterData" localSheetId="0" hidden="1">'на 01.11.2019'!$A$7:$J$411</definedName>
    <definedName name="Z_54BA7F95_777A_45AD_95C4_BDBF7D83E6C8_.wvu.FilterData" localSheetId="0" hidden="1">'на 01.11.2019'!$A$7:$J$411</definedName>
    <definedName name="Z_55266A36_B6A9_42E1_8467_17D14F12BABD_.wvu.FilterData" localSheetId="0" hidden="1">'на 01.11.2019'!$A$7:$H$158</definedName>
    <definedName name="Z_55F24CBB_212F_42F4_BB98_92561BDA95C3_.wvu.FilterData" localSheetId="0" hidden="1">'на 01.11.2019'!$A$7:$J$411</definedName>
    <definedName name="Z_564F82E8_8306_4799_B1F9_06B1FD1FB16E_.wvu.FilterData" localSheetId="0" hidden="1">'на 01.11.2019'!$A$3:$K$195</definedName>
    <definedName name="Z_565A1A16_6A4F_4794_B3C1_1808DC7E86C0_.wvu.FilterData" localSheetId="0" hidden="1">'на 01.11.2019'!$A$7:$H$158</definedName>
    <definedName name="Z_568C3823_FEE7_49C8_B4CF_3D48541DA65C_.wvu.FilterData" localSheetId="0" hidden="1">'на 01.11.2019'!$A$7:$H$158</definedName>
    <definedName name="Z_5696C387_34DF_4BED_BB60_2D85436D9DA8_.wvu.FilterData" localSheetId="0" hidden="1">'на 01.11.2019'!$A$7:$J$411</definedName>
    <definedName name="Z_56C18D87_C587_43F7_9147_D7827AADF66D_.wvu.FilterData" localSheetId="0" hidden="1">'на 01.11.2019'!$A$7:$H$158</definedName>
    <definedName name="Z_5729DC83_8713_4B21_9D2C_8A74D021747E_.wvu.FilterData" localSheetId="0" hidden="1">'на 01.11.2019'!$A$7:$H$158</definedName>
    <definedName name="Z_5730431A_42FA_4886_8F76_DA9C1179F65B_.wvu.FilterData" localSheetId="0" hidden="1">'на 01.11.2019'!$A$7:$J$411</definedName>
    <definedName name="Z_58270B81_2C5A_44D4_84D8_B29B6BA03243_.wvu.FilterData" localSheetId="0" hidden="1">'на 01.11.2019'!$A$7:$H$158</definedName>
    <definedName name="Z_5834E280_FA37_4F43_B5D8_B8D5A97A4524_.wvu.FilterData" localSheetId="0" hidden="1">'на 01.11.2019'!$A$7:$J$411</definedName>
    <definedName name="Z_58A2BFA9_7803_4AA8_99E8_85AF5847A611_.wvu.FilterData" localSheetId="0" hidden="1">'на 01.11.2019'!$A$7:$J$411</definedName>
    <definedName name="Z_58BFA8D4_CF88_4C84_B35F_981C21093C49_.wvu.FilterData" localSheetId="0" hidden="1">'на 01.11.2019'!$A$7:$J$411</definedName>
    <definedName name="Z_58EAD7A7_C312_4E53_9D90_6DB268F00AAE_.wvu.FilterData" localSheetId="0" hidden="1">'на 01.11.2019'!$A$7:$J$411</definedName>
    <definedName name="Z_59074C03_1A19_4344_8FE1_916D5A98CD29_.wvu.FilterData" localSheetId="0" hidden="1">'на 01.11.2019'!$A$7:$J$411</definedName>
    <definedName name="Z_593FC661_D3C9_4D5B_9F7F_4FD8BB281A5E_.wvu.FilterData" localSheetId="0" hidden="1">'на 01.11.2019'!$A$7:$J$411</definedName>
    <definedName name="Z_59CCB0AC_39EE_4AC7_9307_7FE7718BECEC_.wvu.FilterData" localSheetId="0" hidden="1">'на 01.11.2019'!$A$7:$J$411</definedName>
    <definedName name="Z_59F91900_CAE9_4608_97BE_FBC0993C389F_.wvu.FilterData" localSheetId="0" hidden="1">'на 01.11.2019'!$A$7:$H$158</definedName>
    <definedName name="Z_5A0826D2_48E8_4049_87EB_8011A792B32A_.wvu.FilterData" localSheetId="0" hidden="1">'на 01.11.2019'!$A$7:$J$411</definedName>
    <definedName name="Z_5AC843E8_BE7D_4B69_82E5_622B40389D76_.wvu.FilterData" localSheetId="0" hidden="1">'на 01.11.2019'!$A$7:$J$411</definedName>
    <definedName name="Z_5AED1EEB_F2BD_4EA8_B85A_ECC7CA9EB0BB_.wvu.FilterData" localSheetId="0" hidden="1">'на 01.11.2019'!$A$7:$J$411</definedName>
    <definedName name="Z_5B201F9D_0EC3_499C_A33C_1C4C3BFDAC63_.wvu.FilterData" localSheetId="0" hidden="1">'на 01.11.2019'!$A$7:$J$411</definedName>
    <definedName name="Z_5B530939_3820_4F41_B6AF_D342046937E2_.wvu.FilterData" localSheetId="0" hidden="1">'на 01.11.2019'!$A$7:$J$411</definedName>
    <definedName name="Z_5B6D98E6_8929_4747_9889_173EDC254AC0_.wvu.FilterData" localSheetId="0" hidden="1">'на 01.11.2019'!$A$7:$J$411</definedName>
    <definedName name="Z_5B8F35C7_BACE_46B7_A289_D37993E37EE6_.wvu.FilterData" localSheetId="0" hidden="1">'на 01.11.2019'!$A$7:$J$411</definedName>
    <definedName name="Z_5BD6B32C_AA9C_477B_9D18_4933499B50B8_.wvu.FilterData" localSheetId="0" hidden="1">'на 01.11.2019'!$A$7:$J$411</definedName>
    <definedName name="Z_5C13A1A0_C535_4639_90BE_9B5D72B8AEDB_.wvu.FilterData" localSheetId="0" hidden="1">'на 01.11.2019'!$A$7:$H$158</definedName>
    <definedName name="Z_5C253E80_F3BD_4FE4_AB93_2FEE92134E33_.wvu.FilterData" localSheetId="0" hidden="1">'на 01.11.2019'!$A$7:$J$411</definedName>
    <definedName name="Z_5C519772_2A20_4B5B_841B_37C4DE3DF25F_.wvu.FilterData" localSheetId="0" hidden="1">'на 01.11.2019'!$A$7:$J$411</definedName>
    <definedName name="Z_5CDE7466_9008_4EE8_8F19_E26D937B15F6_.wvu.FilterData" localSheetId="0" hidden="1">'на 01.11.2019'!$A$7:$H$158</definedName>
    <definedName name="Z_5D02AC07_9DDA_4DED_8BC0_7F56C2780A3D_.wvu.FilterData" localSheetId="0" hidden="1">'на 01.11.2019'!$A$7:$J$411</definedName>
    <definedName name="Z_5D1A8E24_0858_4B4C_9A88_78819F5A1F0E_.wvu.FilterData" localSheetId="0" hidden="1">'на 01.11.2019'!$A$7:$J$411</definedName>
    <definedName name="Z_5D493D37_85DF_4A0D_9E57_094C52290F45_.wvu.FilterData" localSheetId="0" hidden="1">'на 01.11.2019'!$A$7:$J$411</definedName>
    <definedName name="Z_5E8319AA_70BE_4A15_908D_5BB7BC61D3F7_.wvu.FilterData" localSheetId="0" hidden="1">'на 01.11.2019'!$A$7:$J$411</definedName>
    <definedName name="Z_5EB104F4_627D_44E7_960F_6C67063C7D09_.wvu.FilterData" localSheetId="0" hidden="1">'на 01.11.2019'!$A$7:$J$411</definedName>
    <definedName name="Z_5EB1B5BB_79BE_4318_9140_3FA31802D519_.wvu.FilterData" localSheetId="0" hidden="1">'на 01.11.2019'!$A$7:$J$411</definedName>
    <definedName name="Z_5EB1B5BB_79BE_4318_9140_3FA31802D519_.wvu.PrintArea" localSheetId="0" hidden="1">'на 01.11.2019'!$A$1:$J$190</definedName>
    <definedName name="Z_5EB1B5BB_79BE_4318_9140_3FA31802D519_.wvu.PrintTitles" localSheetId="0" hidden="1">'на 01.11.2019'!$5:$8</definedName>
    <definedName name="Z_5FB953A5_71FF_4056_AF98_C9D06FF0EDF3_.wvu.Cols" localSheetId="0" hidden="1">'на 01.11.2019'!#REF!,'на 01.11.2019'!#REF!</definedName>
    <definedName name="Z_5FB953A5_71FF_4056_AF98_C9D06FF0EDF3_.wvu.FilterData" localSheetId="0" hidden="1">'на 01.11.2019'!$A$7:$J$411</definedName>
    <definedName name="Z_5FB953A5_71FF_4056_AF98_C9D06FF0EDF3_.wvu.PrintArea" localSheetId="0" hidden="1">'на 01.11.2019'!$A$1:$J$190</definedName>
    <definedName name="Z_5FB953A5_71FF_4056_AF98_C9D06FF0EDF3_.wvu.PrintTitles" localSheetId="0" hidden="1">'на 01.11.2019'!$5:$8</definedName>
    <definedName name="Z_6011A554_E1A4_465F_9A01_E0469A86D44D_.wvu.FilterData" localSheetId="0" hidden="1">'на 01.11.2019'!$A$7:$J$411</definedName>
    <definedName name="Z_60155C64_695E_458C_BBFE_B89C53118803_.wvu.FilterData" localSheetId="0" hidden="1">'на 01.11.2019'!$A$7:$J$411</definedName>
    <definedName name="Z_60657231_C99E_4191_A90E_C546FB588843_.wvu.FilterData" localSheetId="0" hidden="1">'на 01.11.2019'!$A$7:$H$158</definedName>
    <definedName name="Z_6068C3FF_17AA_48A5_A88B_2523CBAC39AE_.wvu.FilterData" localSheetId="0" hidden="1">'на 01.11.2019'!$A$7:$J$411</definedName>
    <definedName name="Z_6068C3FF_17AA_48A5_A88B_2523CBAC39AE_.wvu.PrintArea" localSheetId="0" hidden="1">'на 01.11.2019'!$A$1:$J$196</definedName>
    <definedName name="Z_6068C3FF_17AA_48A5_A88B_2523CBAC39AE_.wvu.PrintTitles" localSheetId="0" hidden="1">'на 01.11.2019'!$5:$8</definedName>
    <definedName name="Z_6096DF59_5639_431F_ACAA_6E74367471D4_.wvu.FilterData" localSheetId="0" hidden="1">'на 01.11.2019'!$A$7:$J$411</definedName>
    <definedName name="Z_60B33E92_3815_4061_91AA_8E38B8895054_.wvu.FilterData" localSheetId="0" hidden="1">'на 01.11.2019'!$A$7:$H$158</definedName>
    <definedName name="Z_61D3C2BE_E5C3_4670_8A8C_5EA015D7BE13_.wvu.FilterData" localSheetId="0" hidden="1">'на 01.11.2019'!$A$7:$J$411</definedName>
    <definedName name="Z_61FEE2C2_8D13_4755_8517_9B75B80FA4B1_.wvu.FilterData" localSheetId="0" hidden="1">'на 01.11.2019'!$A$7:$J$411</definedName>
    <definedName name="Z_6246324E_D224_4FAC_8C67_F9370E7D77EB_.wvu.FilterData" localSheetId="0" hidden="1">'на 01.11.2019'!$A$7:$J$411</definedName>
    <definedName name="Z_62534477_13C5_437C_87A9_3525FC60CE4D_.wvu.FilterData" localSheetId="0" hidden="1">'на 01.11.2019'!$A$7:$J$411</definedName>
    <definedName name="Z_62691467_BD46_47AE_A6DF_52CBD0D9817B_.wvu.FilterData" localSheetId="0" hidden="1">'на 01.11.2019'!$A$7:$H$158</definedName>
    <definedName name="Z_62C4D5B7_88F6_4885_99F7_CBFA0AACC2D9_.wvu.FilterData" localSheetId="0" hidden="1">'на 01.11.2019'!$A$7:$J$411</definedName>
    <definedName name="Z_62E7809F_D5DF_4BC1_AEFF_718779E2F7F6_.wvu.FilterData" localSheetId="0" hidden="1">'на 01.11.2019'!$A$7:$J$411</definedName>
    <definedName name="Z_62F28655_B8A8_45AE_A142_E93FF8C032BD_.wvu.FilterData" localSheetId="0" hidden="1">'на 01.11.2019'!$A$7:$J$411</definedName>
    <definedName name="Z_62F2B5AA_C3D1_4669_A4A0_184285923B8F_.wvu.FilterData" localSheetId="0" hidden="1">'на 01.11.2019'!$A$7:$J$411</definedName>
    <definedName name="Z_636DA917_E508_45C7_B31A_50C91F940D46_.wvu.FilterData" localSheetId="0" hidden="1">'на 01.11.2019'!$A$7:$J$411</definedName>
    <definedName name="Z_63720CAA_47FE_4977_B082_29E1534276C7_.wvu.FilterData" localSheetId="0" hidden="1">'на 01.11.2019'!$A$7:$J$411</definedName>
    <definedName name="Z_638AAAE8_8FF2_44D0_A160_BB2A9AEB5B72_.wvu.FilterData" localSheetId="0" hidden="1">'на 01.11.2019'!$A$7:$H$158</definedName>
    <definedName name="Z_63D45DC6_0D62_438A_9069_0A4378090381_.wvu.FilterData" localSheetId="0" hidden="1">'на 01.11.2019'!$A$7:$H$158</definedName>
    <definedName name="Z_647EE6A0_6C8D_4FBF_BCF1_907D60975A5A_.wvu.FilterData" localSheetId="0" hidden="1">'на 01.11.2019'!$A$7:$J$411</definedName>
    <definedName name="Z_648AB040_BD0E_49A1_BA40_87D3D9C0BA55_.wvu.FilterData" localSheetId="0" hidden="1">'на 01.11.2019'!$A$7:$J$411</definedName>
    <definedName name="Z_649E5CE3_4976_49D9_83DA_4E57FFC714BF_.wvu.Cols" localSheetId="0" hidden="1">'на 01.11.2019'!#REF!</definedName>
    <definedName name="Z_649E5CE3_4976_49D9_83DA_4E57FFC714BF_.wvu.FilterData" localSheetId="0" hidden="1">'на 01.11.2019'!$A$7:$J$411</definedName>
    <definedName name="Z_649E5CE3_4976_49D9_83DA_4E57FFC714BF_.wvu.PrintArea" localSheetId="0" hidden="1">'на 01.11.2019'!$A$1:$J$194</definedName>
    <definedName name="Z_649E5CE3_4976_49D9_83DA_4E57FFC714BF_.wvu.PrintTitles" localSheetId="0" hidden="1">'на 01.11.2019'!$5:$8</definedName>
    <definedName name="Z_64C01F03_E840_4B6E_960F_5E13E0981676_.wvu.FilterData" localSheetId="0" hidden="1">'на 01.11.2019'!$A$7:$J$411</definedName>
    <definedName name="Z_65F8B16B_220F_4FC8_86A4_6BDB56CB5C59_.wvu.FilterData" localSheetId="0" hidden="1">'на 01.11.2019'!$A$3:$K$195</definedName>
    <definedName name="Z_6654CD2E_14AE_4299_8801_306919BA9D32_.wvu.FilterData" localSheetId="0" hidden="1">'на 01.11.2019'!$A$7:$J$411</definedName>
    <definedName name="Z_66550ABE_0FE4_4071_B1FA_6163FA599414_.wvu.FilterData" localSheetId="0" hidden="1">'на 01.11.2019'!$A$7:$J$411</definedName>
    <definedName name="Z_6656F77C_55F8_4E1C_A222_2E884838D2F2_.wvu.FilterData" localSheetId="0" hidden="1">'на 01.11.2019'!$A$7:$J$411</definedName>
    <definedName name="Z_66EE8E68_84F1_44B5_B60B_7ED67214A421_.wvu.FilterData" localSheetId="0" hidden="1">'на 01.11.2019'!$A$7:$J$411</definedName>
    <definedName name="Z_67A1158E_8E10_4053_B044_B8AB7C784C01_.wvu.FilterData" localSheetId="0" hidden="1">'на 01.11.2019'!$A$7:$J$411</definedName>
    <definedName name="Z_67ADFAE6_A9AF_44D7_8539_93CD0F6B7849_.wvu.FilterData" localSheetId="0" hidden="1">'на 01.11.2019'!$A$7:$J$411</definedName>
    <definedName name="Z_67ADFAE6_A9AF_44D7_8539_93CD0F6B7849_.wvu.PrintArea" localSheetId="0" hidden="1">'на 01.11.2019'!$A$1:$J$210</definedName>
    <definedName name="Z_67ADFAE6_A9AF_44D7_8539_93CD0F6B7849_.wvu.PrintTitles" localSheetId="0" hidden="1">'на 01.11.2019'!$5:$8</definedName>
    <definedName name="Z_67ADFAE6_A9AF_44D7_8539_93CD0F6B7849_.wvu.Rows" localSheetId="0" hidden="1">'на 01.11.2019'!$97:$98,'на 01.11.2019'!$103:$104,'на 01.11.2019'!$109:$110,'на 01.11.2019'!$116:$116,'на 01.11.2019'!$121:$122,'на 01.11.2019'!$128:$128,'на 01.11.2019'!$134:$134,'на 01.11.2019'!$140:$140,'на 01.11.2019'!$144:$146,'на 01.11.2019'!$152:$158</definedName>
    <definedName name="Z_68543727_5837_47F3_A17E_A06AE03143F0_.wvu.FilterData" localSheetId="0" hidden="1">'на 01.11.2019'!$A$7:$J$411</definedName>
    <definedName name="Z_6901CD30_42B7_4EC1_AF54_8AB710BFE495_.wvu.FilterData" localSheetId="0" hidden="1">'на 01.11.2019'!$A$7:$J$411</definedName>
    <definedName name="Z_69321B6F_CF2A_4DAB_82CF_8CAAD629F257_.wvu.FilterData" localSheetId="0" hidden="1">'на 01.11.2019'!$A$7:$J$411</definedName>
    <definedName name="Z_6A19F32A_B160_4483_91DD_03217B777DF3_.wvu.FilterData" localSheetId="0" hidden="1">'на 01.11.2019'!$A$7:$J$411</definedName>
    <definedName name="Z_6A3BD144_0140_4ADD_AD88_B274AA069B37_.wvu.FilterData" localSheetId="0" hidden="1">'на 01.11.2019'!$A$7:$J$411</definedName>
    <definedName name="Z_6AE09898_DB20_4B56_B25D_C756C4A5A0A2_.wvu.FilterData" localSheetId="0" hidden="1">'на 01.11.2019'!$A$7:$J$411</definedName>
    <definedName name="Z_6B30174D_06F6_400C_8FE4_A489A229C982_.wvu.FilterData" localSheetId="0" hidden="1">'на 01.11.2019'!$A$7:$J$411</definedName>
    <definedName name="Z_6B9F1A4E_485B_421D_A44C_0AAE5901E28D_.wvu.FilterData" localSheetId="0" hidden="1">'на 01.11.2019'!$A$7:$J$411</definedName>
    <definedName name="Z_6BE4E62B_4F97_4F96_9638_8ADCE8F932B1_.wvu.FilterData" localSheetId="0" hidden="1">'на 01.11.2019'!$A$7:$H$158</definedName>
    <definedName name="Z_6BE735CC_AF2E_4F67_B22D_A8AB001D3353_.wvu.FilterData" localSheetId="0" hidden="1">'на 01.11.2019'!$A$7:$H$158</definedName>
    <definedName name="Z_6C574B3A_CBDC_4063_B039_06E2BE768645_.wvu.FilterData" localSheetId="0" hidden="1">'на 01.11.2019'!$A$7:$J$411</definedName>
    <definedName name="Z_6CF84B0C_144A_4CF4_A34E_B9147B738037_.wvu.FilterData" localSheetId="0" hidden="1">'на 01.11.2019'!$A$7:$H$158</definedName>
    <definedName name="Z_6D091BF8_3118_4C66_BFCF_A396B92963B0_.wvu.FilterData" localSheetId="0" hidden="1">'на 01.11.2019'!$A$7:$J$411</definedName>
    <definedName name="Z_6D692D1F_2186_4B62_878B_AABF13F25116_.wvu.FilterData" localSheetId="0" hidden="1">'на 01.11.2019'!$A$7:$J$411</definedName>
    <definedName name="Z_6D7CFBF1_75D3_41F3_8694_AE4E45FE6F72_.wvu.FilterData" localSheetId="0" hidden="1">'на 01.11.2019'!$A$7:$J$411</definedName>
    <definedName name="Z_6DC5357A_CB08_43BF_90C5_44CA067A2BB4_.wvu.FilterData" localSheetId="0" hidden="1">'на 01.11.2019'!$A$7:$J$411</definedName>
    <definedName name="Z_6E1926CF_4906_4A55_811C_617ED8BB98BA_.wvu.FilterData" localSheetId="0" hidden="1">'на 01.11.2019'!$A$7:$J$411</definedName>
    <definedName name="Z_6E2D6686_B9FD_4BBA_8CD4_95C6386F5509_.wvu.FilterData" localSheetId="0" hidden="1">'на 01.11.2019'!$A$7:$H$158</definedName>
    <definedName name="Z_6E4A7295_8CE0_4D28_ABEF_D38EBAE7C204_.wvu.FilterData" localSheetId="0" hidden="1">'на 01.11.2019'!$A$7:$J$411</definedName>
    <definedName name="Z_6E4A7295_8CE0_4D28_ABEF_D38EBAE7C204_.wvu.PrintArea" localSheetId="0" hidden="1">'на 01.11.2019'!$A$1:$J$211</definedName>
    <definedName name="Z_6E4A7295_8CE0_4D28_ABEF_D38EBAE7C204_.wvu.PrintTitles" localSheetId="0" hidden="1">'на 01.11.2019'!$5:$8</definedName>
    <definedName name="Z_6ECBF068_1C02_4E6C_B4E6_EB2B6EC464BD_.wvu.FilterData" localSheetId="0" hidden="1">'на 01.11.2019'!$A$7:$J$411</definedName>
    <definedName name="Z_6F1223ED_6D7E_4BDC_97BD_57C6B16DF50B_.wvu.FilterData" localSheetId="0" hidden="1">'на 01.11.2019'!$A$7:$J$411</definedName>
    <definedName name="Z_6F188E27_E72B_48C9_888E_3A4AAF082D5A_.wvu.FilterData" localSheetId="0" hidden="1">'на 01.11.2019'!$A$7:$J$411</definedName>
    <definedName name="Z_6F5A12C8_A074_4C40_BB8E_7EC26830E12E_.wvu.FilterData" localSheetId="0" hidden="1">'на 01.11.2019'!$A$7:$J$411</definedName>
    <definedName name="Z_6F60BF81_D1A9_4E04_93E7_3EE7124B8D23_.wvu.FilterData" localSheetId="0" hidden="1">'на 01.11.2019'!$A$7:$H$158</definedName>
    <definedName name="Z_6FA95ECB_A72C_44B0_B29D_BED71D2AC5FA_.wvu.FilterData" localSheetId="0" hidden="1">'на 01.11.2019'!$A$7:$J$411</definedName>
    <definedName name="Z_6FC51FBE_9907_47C6_90D2_77583F097BE8_.wvu.FilterData" localSheetId="0" hidden="1">'на 01.11.2019'!$A$7:$J$411</definedName>
    <definedName name="Z_701E5EC3_E633_4389_A70E_4DD82E713CE4_.wvu.FilterData" localSheetId="0" hidden="1">'на 01.11.2019'!$A$7:$J$411</definedName>
    <definedName name="Z_70563E19_BB5A_4FAB_8E42_6308F4D97788_.wvu.FilterData" localSheetId="0" hidden="1">'на 01.11.2019'!$A$7:$J$411</definedName>
    <definedName name="Z_70567FCD_AD22_4F19_9380_E5332B152F74_.wvu.FilterData" localSheetId="0" hidden="1">'на 01.11.2019'!$A$7:$J$411</definedName>
    <definedName name="Z_706D67E7_3361_40B2_829D_8844AB8060E2_.wvu.FilterData" localSheetId="0" hidden="1">'на 01.11.2019'!$A$7:$H$158</definedName>
    <definedName name="Z_70E4543C_ADDB_4019_BDB2_F36D27861FA5_.wvu.FilterData" localSheetId="0" hidden="1">'на 01.11.2019'!$A$7:$J$411</definedName>
    <definedName name="Z_70F1B7E8_7988_4C81_9922_ABE1AE06A197_.wvu.FilterData" localSheetId="0" hidden="1">'на 01.11.2019'!$A$7:$J$411</definedName>
    <definedName name="Z_71392A7E_0652_42FB_9A5C_35A0D8CFF7F9_.wvu.FilterData" localSheetId="0" hidden="1">'на 01.11.2019'!$A$7:$J$411</definedName>
    <definedName name="Z_7246383F_5A7C_4469_ABE5_F3DE99D7B98C_.wvu.FilterData" localSheetId="0" hidden="1">'на 01.11.2019'!$A$7:$H$158</definedName>
    <definedName name="Z_727CF329_C3C3_4900_8882_0105D9B87052_.wvu.FilterData" localSheetId="0" hidden="1">'на 01.11.2019'!$A$7:$J$411</definedName>
    <definedName name="Z_728B417D_5E48_46CF_86FE_9C0FFD136F19_.wvu.FilterData" localSheetId="0" hidden="1">'на 01.11.2019'!$A$7:$J$411</definedName>
    <definedName name="Z_72971C39_5C91_4008_BD77_2DC24FDFDCB6_.wvu.FilterData" localSheetId="0" hidden="1">'на 01.11.2019'!$A$7:$J$411</definedName>
    <definedName name="Z_72BCCF18_7B1D_4731_977C_FF5C187A4C82_.wvu.FilterData" localSheetId="0" hidden="1">'на 01.11.2019'!$A$7:$J$411</definedName>
    <definedName name="Z_72C0943B_A5D5_4B80_AD54_166C5CDC74DE_.wvu.FilterData" localSheetId="0" hidden="1">'на 01.11.2019'!$A$3:$K$195</definedName>
    <definedName name="Z_72C0943B_A5D5_4B80_AD54_166C5CDC74DE_.wvu.PrintArea" localSheetId="0" hidden="1">'на 01.11.2019'!$A$1:$J$210</definedName>
    <definedName name="Z_72C0943B_A5D5_4B80_AD54_166C5CDC74DE_.wvu.PrintTitles" localSheetId="0" hidden="1">'на 01.11.2019'!$5:$8</definedName>
    <definedName name="Z_7351B774_7780_442A_903E_647131A150ED_.wvu.FilterData" localSheetId="0" hidden="1">'на 01.11.2019'!$A$7:$J$411</definedName>
    <definedName name="Z_7376FA42_13A1_4710_BABC_A35C9B40426F_.wvu.FilterData" localSheetId="0" hidden="1">'на 01.11.2019'!$A$7:$J$411</definedName>
    <definedName name="Z_73DD0BF4_420B_48CB_9B9B_8A8636EFB6F5_.wvu.FilterData" localSheetId="0" hidden="1">'на 01.11.2019'!$A$7:$J$411</definedName>
    <definedName name="Z_741C3AAD_37E5_4231_B8F1_6F6ABAB5BA70_.wvu.FilterData" localSheetId="0" hidden="1">'на 01.11.2019'!$A$3:$K$195</definedName>
    <definedName name="Z_742C8CE1_B323_4B6C_901C_E2B713ADDB04_.wvu.FilterData" localSheetId="0" hidden="1">'на 01.11.2019'!$A$7:$H$158</definedName>
    <definedName name="Z_748F9DE0_4D4D_45B7_B0A6_8E38A8FAC9E9_.wvu.FilterData" localSheetId="0" hidden="1">'на 01.11.2019'!$A$7:$J$411</definedName>
    <definedName name="Z_74E76C1B_437A_4F95_A676_022F5E1C8D67_.wvu.FilterData" localSheetId="0" hidden="1">'на 01.11.2019'!$A$7:$J$411</definedName>
    <definedName name="Z_74F25527_9FBE_45D8_B38D_2B215FE8DD1E_.wvu.FilterData" localSheetId="0" hidden="1">'на 01.11.2019'!$A$7:$J$411</definedName>
    <definedName name="Z_762066AC_D656_4392_845D_8C6157B76764_.wvu.FilterData" localSheetId="0" hidden="1">'на 01.11.2019'!$A$7:$H$158</definedName>
    <definedName name="Z_7654DBDC_86A8_4903_B5DC_30516E94F2C0_.wvu.FilterData" localSheetId="0" hidden="1">'на 01.11.2019'!$A$7:$J$411</definedName>
    <definedName name="Z_77081AB2_288F_4D22_9FAD_2429DAF1E510_.wvu.FilterData" localSheetId="0" hidden="1">'на 01.11.2019'!$A$7:$J$411</definedName>
    <definedName name="Z_777611BF_FE54_48A9_A8A8_0C82A3AE3A94_.wvu.FilterData" localSheetId="0" hidden="1">'на 01.11.2019'!$A$7:$J$411</definedName>
    <definedName name="Z_784E79C4_44EE_4A5F_B5EE_E1C5DC2A73F5_.wvu.FilterData" localSheetId="0" hidden="1">'на 01.11.2019'!$A$7:$J$411</definedName>
    <definedName name="Z_793C7B2D_7F2B_48EC_8A47_D2709381137D_.wvu.FilterData" localSheetId="0" hidden="1">'на 01.11.2019'!$A$7:$J$411</definedName>
    <definedName name="Z_799DB00F_141C_483B_A462_359C05A36D93_.wvu.FilterData" localSheetId="0" hidden="1">'на 01.11.2019'!$A$7:$H$158</definedName>
    <definedName name="Z_79E4D554_5B2C_41A7_B934_B430838AA03E_.wvu.FilterData" localSheetId="0" hidden="1">'на 01.11.2019'!$A$7:$J$411</definedName>
    <definedName name="Z_7A01CF94_90AE_4821_93EE_D3FE8D12D8D5_.wvu.FilterData" localSheetId="0" hidden="1">'на 01.11.2019'!$A$7:$J$411</definedName>
    <definedName name="Z_7A09065A_45D5_4C53_B9DD_121DF6719D64_.wvu.FilterData" localSheetId="0" hidden="1">'на 01.11.2019'!$A$7:$H$158</definedName>
    <definedName name="Z_7A581F71_E82E_4B42_ADFE_CBB110352CF0_.wvu.FilterData" localSheetId="0" hidden="1">'на 01.11.2019'!$A$7:$J$411</definedName>
    <definedName name="Z_7A71A7FF_8800_4D00_AEC1_1B599D526CDE_.wvu.FilterData" localSheetId="0" hidden="1">'на 01.11.2019'!$A$7:$J$411</definedName>
    <definedName name="Z_7AE14342_BF53_4FA2_8C85_1038D8BA9596_.wvu.FilterData" localSheetId="0" hidden="1">'на 01.11.2019'!$A$7:$H$158</definedName>
    <definedName name="Z_7B245AB0_C2AF_4822_BFC4_2399F85856C1_.wvu.Cols" localSheetId="0" hidden="1">'на 01.11.2019'!#REF!,'на 01.11.2019'!#REF!</definedName>
    <definedName name="Z_7B245AB0_C2AF_4822_BFC4_2399F85856C1_.wvu.FilterData" localSheetId="0" hidden="1">'на 01.11.2019'!$A$7:$J$411</definedName>
    <definedName name="Z_7B245AB0_C2AF_4822_BFC4_2399F85856C1_.wvu.PrintArea" localSheetId="0" hidden="1">'на 01.11.2019'!$A$1:$J$190</definedName>
    <definedName name="Z_7B245AB0_C2AF_4822_BFC4_2399F85856C1_.wvu.PrintTitles" localSheetId="0" hidden="1">'на 01.11.2019'!$5:$8</definedName>
    <definedName name="Z_7B77AEA7_9EB0_430F_94C7_6393A69B0369_.wvu.FilterData" localSheetId="0" hidden="1">'на 01.11.2019'!$A$7:$J$411</definedName>
    <definedName name="Z_7BA445E6_50A0_4F67_81F2_B2945A5BFD3F_.wvu.FilterData" localSheetId="0" hidden="1">'на 01.11.2019'!$A$7:$J$411</definedName>
    <definedName name="Z_7BC27702_AD83_4B6E_860E_D694439F877D_.wvu.FilterData" localSheetId="0" hidden="1">'на 01.11.2019'!$A$7:$H$158</definedName>
    <definedName name="Z_7C23B52F_243B_4908_ACCE_2C6A732F4CE2_.wvu.FilterData" localSheetId="0" hidden="1">'на 01.11.2019'!$A$7:$J$411</definedName>
    <definedName name="Z_7C5735B6_B983_4E14_B7E4_71C183F79239_.wvu.FilterData" localSheetId="0" hidden="1">'на 01.11.2019'!$A$7:$J$411</definedName>
    <definedName name="Z_7CB2D520_A8A5_4D6C_BE39_64C505DBAE2C_.wvu.FilterData" localSheetId="0" hidden="1">'на 01.11.2019'!$A$7:$J$411</definedName>
    <definedName name="Z_7CB9D1CB_80BA_40B4_9A94_7ED38A1B10BF_.wvu.FilterData" localSheetId="0" hidden="1">'на 01.11.2019'!$A$7:$J$411</definedName>
    <definedName name="Z_7D3CF40D_731A_458F_92D4_5239AC179A47_.wvu.FilterData" localSheetId="0" hidden="1">'на 01.11.2019'!$A$7:$J$411</definedName>
    <definedName name="Z_7D748AFA_A668_4029_AD67_E233DAE0B748_.wvu.FilterData" localSheetId="0" hidden="1">'на 01.11.2019'!$A$7:$J$411</definedName>
    <definedName name="Z_7DB24378_D193_4D04_9739_831C8625EEAE_.wvu.FilterData" localSheetId="0" hidden="1">'на 01.11.2019'!$A$7:$J$60</definedName>
    <definedName name="Z_7DE2C6BB_5F23_4345_9D0D_B5B4BA992A74_.wvu.FilterData" localSheetId="0" hidden="1">'на 01.11.2019'!$A$7:$J$411</definedName>
    <definedName name="Z_7E10B4A2_86C5_49FE_B735_A2A4A6EBA352_.wvu.FilterData" localSheetId="0" hidden="1">'на 01.11.2019'!$A$7:$J$411</definedName>
    <definedName name="Z_7E77AE50_A8E9_48E1_BD6F_0651484E1DB4_.wvu.FilterData" localSheetId="0" hidden="1">'на 01.11.2019'!$A$7:$J$411</definedName>
    <definedName name="Z_7EA33A1B_0947_4DD9_ACB5_FE84B029B96C_.wvu.FilterData" localSheetId="0" hidden="1">'на 01.11.2019'!$A$7:$J$411</definedName>
    <definedName name="Z_8007FFF7_F225_4D07_B648_0021B9FE9E8A_.wvu.FilterData" localSheetId="0" hidden="1">'на 01.11.2019'!$A$7:$J$411</definedName>
    <definedName name="Z_80140D8B_E635_4A57_8CFB_A0D49EB42D6A_.wvu.FilterData" localSheetId="0" hidden="1">'на 01.11.2019'!$A$7:$J$411</definedName>
    <definedName name="Z_8031C64D_1C21_4159_B071_D2328195B6C4_.wvu.FilterData" localSheetId="0" hidden="1">'на 01.11.2019'!$A$7:$J$411</definedName>
    <definedName name="Z_807C45F3_0915_4303_8AB6_6E0CA1A5B954_.wvu.FilterData" localSheetId="0" hidden="1">'на 01.11.2019'!$A$7:$J$411</definedName>
    <definedName name="Z_80D84490_9B2F_4196_9FDE_6B9221814592_.wvu.FilterData" localSheetId="0" hidden="1">'на 01.11.2019'!$A$7:$J$411</definedName>
    <definedName name="Z_81403331_C5EB_4760_B273_D3D9C8D43951_.wvu.FilterData" localSheetId="0" hidden="1">'на 01.11.2019'!$A$7:$H$158</definedName>
    <definedName name="Z_81649847_CB5B_4966_A3DA_C8770A46509B_.wvu.FilterData" localSheetId="0" hidden="1">'на 01.11.2019'!$A$7:$J$411</definedName>
    <definedName name="Z_81BE03B7_DE2F_4E82_8496_CAF917D1CC3F_.wvu.FilterData" localSheetId="0" hidden="1">'на 01.11.2019'!$A$7:$J$411</definedName>
    <definedName name="Z_8220CA38_66F1_4F9F_A7AE_CF3DF89B0B66_.wvu.FilterData" localSheetId="0" hidden="1">'на 01.11.2019'!$A$7:$J$411</definedName>
    <definedName name="Z_8280D1E0_5055_49CD_A383_D6B2F2EBD512_.wvu.FilterData" localSheetId="0" hidden="1">'на 01.11.2019'!$A$7:$H$158</definedName>
    <definedName name="Z_829F5F3F_AACC_4AF4_A7EF_0FD75747C358_.wvu.FilterData" localSheetId="0" hidden="1">'на 01.11.2019'!$A$7:$J$411</definedName>
    <definedName name="Z_82EF6439_1F2C_48B0_83F0_00AD9D43623A_.wvu.FilterData" localSheetId="0" hidden="1">'на 01.11.2019'!$A$7:$J$411</definedName>
    <definedName name="Z_837CFD4A_C906_4267_9AF6_CD5874FBB89E_.wvu.FilterData" localSheetId="0" hidden="1">'на 01.11.2019'!$A$7:$J$411</definedName>
    <definedName name="Z_83894FAF_831A_4268_8B2F_EACBEA69E5F1_.wvu.FilterData" localSheetId="0" hidden="1">'на 01.11.2019'!$A$7:$J$411</definedName>
    <definedName name="Z_840133FA_9546_4ED0_AA3E_E87F8F80931F_.wvu.FilterData" localSheetId="0" hidden="1">'на 01.11.2019'!$A$7:$J$411</definedName>
    <definedName name="Z_8407F1E6_9EC7_461D_8D1B_94A2C00F9BA6_.wvu.FilterData" localSheetId="0" hidden="1">'на 01.11.2019'!$A$7:$J$411</definedName>
    <definedName name="Z_8462E4B7_FF49_4401_9CB1_027D70C3D86B_.wvu.FilterData" localSheetId="0" hidden="1">'на 01.11.2019'!$A$7:$H$158</definedName>
    <definedName name="Z_8518C130_335F_4917_99A5_712FA6AC79A6_.wvu.FilterData" localSheetId="0" hidden="1">'на 01.11.2019'!$A$7:$J$411</definedName>
    <definedName name="Z_8518EF96_21CF_4CEA_B17C_8AA8E48B82CF_.wvu.FilterData" localSheetId="0" hidden="1">'на 01.11.2019'!$A$7:$J$411</definedName>
    <definedName name="Z_85336449_1C25_4AF7_89BA_281D7385CDF9_.wvu.FilterData" localSheetId="0" hidden="1">'на 01.11.2019'!$A$7:$J$411</definedName>
    <definedName name="Z_85610BEE_6BD4_4AC9_9284_0AD9E6A15466_.wvu.FilterData" localSheetId="0" hidden="1">'на 01.11.2019'!$A$7:$J$411</definedName>
    <definedName name="Z_85621B9F_ABEF_4928_B406_5F6003CD3FC1_.wvu.FilterData" localSheetId="0" hidden="1">'на 01.11.2019'!$A$7:$J$411</definedName>
    <definedName name="Z_856E1644_43B0_4A35_AD05_C3FB0553F633_.wvu.FilterData" localSheetId="0" hidden="1">'на 01.11.2019'!$A$7:$J$411</definedName>
    <definedName name="Z_85941411_C589_4588_ABE6_705DAC8DCC3D_.wvu.FilterData" localSheetId="0" hidden="1">'на 01.11.2019'!$A$7:$J$411</definedName>
    <definedName name="Z_85EC44C9_3155_42D3_A129_8E0E8C37A7B0_.wvu.FilterData" localSheetId="0" hidden="1">'на 01.11.2019'!$A$7:$J$411</definedName>
    <definedName name="Z_8608FEAB_BF57_4E40_9AFB_AA087E242421_.wvu.FilterData" localSheetId="0" hidden="1">'на 01.11.2019'!$A$7:$J$411</definedName>
    <definedName name="Z_8649CC96_F63A_4F83_8C89_AA8F47AC05F3_.wvu.FilterData" localSheetId="0" hidden="1">'на 01.11.2019'!$A$7:$H$158</definedName>
    <definedName name="Z_865E39A3_4E09_45FF_A763_447E1E4F2C56_.wvu.FilterData" localSheetId="0" hidden="1">'на 01.11.2019'!$A$7:$J$411</definedName>
    <definedName name="Z_866666B3_A778_4059_8EF6_136684A0F698_.wvu.FilterData" localSheetId="0" hidden="1">'на 01.11.2019'!$A$7:$J$411</definedName>
    <definedName name="Z_868403B4_F60C_4700_B312_EDA79B4B2FC0_.wvu.FilterData" localSheetId="0" hidden="1">'на 01.11.2019'!$A$7:$J$411</definedName>
    <definedName name="Z_871DCBA4_4473_4C58_85F8_F17781E7BAB8_.wvu.FilterData" localSheetId="0" hidden="1">'на 01.11.2019'!$A$7:$J$411</definedName>
    <definedName name="Z_8789C1A0_51C5_46EF_B1F1_B319BE008AC1_.wvu.FilterData" localSheetId="0" hidden="1">'на 01.11.2019'!$A$7:$J$411</definedName>
    <definedName name="Z_87AE545F_036F_4E8B_9D04_AE59AB8BAC14_.wvu.FilterData" localSheetId="0" hidden="1">'на 01.11.2019'!$A$7:$H$158</definedName>
    <definedName name="Z_87D86486_B5EF_4463_9350_9D1E042A42DF_.wvu.FilterData" localSheetId="0" hidden="1">'на 01.11.2019'!$A$7:$J$411</definedName>
    <definedName name="Z_882AE0C6_2439_44EF_9DFE_625D71A6FEB9_.wvu.FilterData" localSheetId="0" hidden="1">'на 01.11.2019'!$A$7:$J$411</definedName>
    <definedName name="Z_883D51B0_0A2B_40BD_A4BD_D3780EBDA8D9_.wvu.FilterData" localSheetId="0" hidden="1">'на 01.11.2019'!$A$7:$J$411</definedName>
    <definedName name="Z_8878B53B_0E8A_4A11_8A26_C2AC9BB8A4A9_.wvu.FilterData" localSheetId="0" hidden="1">'на 01.11.2019'!$A$7:$H$158</definedName>
    <definedName name="Z_888B8943_9277_42CB_A862_699801009D7B_.wvu.FilterData" localSheetId="0" hidden="1">'на 01.11.2019'!$A$7:$J$411</definedName>
    <definedName name="Z_88A0F5C8_F1C4_4816_99C8_59CB44BCE491_.wvu.FilterData" localSheetId="0" hidden="1">'на 01.11.2019'!$A$7:$J$411</definedName>
    <definedName name="Z_893C2773_315C_4E37_8B64_9EE805C92E03_.wvu.FilterData" localSheetId="0" hidden="1">'на 01.11.2019'!$A$7:$J$411</definedName>
    <definedName name="Z_893FA4D1_A90D_4C00_9051_4D40650C669D_.wvu.FilterData" localSheetId="0" hidden="1">'на 01.11.2019'!$A$7:$J$411</definedName>
    <definedName name="Z_895608B2_F053_445E_BD6A_E885E9D4FE51_.wvu.FilterData" localSheetId="0" hidden="1">'на 01.11.2019'!$A$7:$J$411</definedName>
    <definedName name="Z_898FFEFC_C4FC_44BB_BE63_00FC13DD2042_.wvu.FilterData" localSheetId="0" hidden="1">'на 01.11.2019'!$A$7:$J$411</definedName>
    <definedName name="Z_89C6A5BF_E8A5_4A6F_A481_15B2F7A6D4E2_.wvu.FilterData" localSheetId="0" hidden="1">'на 01.11.2019'!$A$7:$J$411</definedName>
    <definedName name="Z_89F2DB1B_0F19_4230_A501_8A6666788E86_.wvu.FilterData" localSheetId="0" hidden="1">'на 01.11.2019'!$A$7:$J$411</definedName>
    <definedName name="Z_8A4ABF0A_262D_4454_86FE_CA0ADCDF3E94_.wvu.FilterData" localSheetId="0" hidden="1">'на 01.11.2019'!$A$7:$J$411</definedName>
    <definedName name="Z_8AEDF337_2CA8_4768_B777_87BA785EB7CF_.wvu.FilterData" localSheetId="0" hidden="1">'на 01.11.2019'!$A$7:$J$411</definedName>
    <definedName name="Z_8B038B35_C81C_4F87_B7FE_FC546863AAA3_.wvu.FilterData" localSheetId="0" hidden="1">'на 01.11.2019'!$A$7:$J$411</definedName>
    <definedName name="Z_8BA7C340_DD6D_4BDE_939B_41C98A02B423_.wvu.FilterData" localSheetId="0" hidden="1">'на 01.11.2019'!$A$7:$J$411</definedName>
    <definedName name="Z_8BB118EA_41BC_4E46_8EA1_4268AA5B6DB1_.wvu.FilterData" localSheetId="0" hidden="1">'на 01.11.2019'!$A$7:$J$411</definedName>
    <definedName name="Z_8C04CD6E_A1CC_4EF8_8DD5_B859F52073A0_.wvu.FilterData" localSheetId="0" hidden="1">'на 01.11.2019'!$A$7:$J$411</definedName>
    <definedName name="Z_8C654415_86D2_479D_A511_8A4B3774E375_.wvu.FilterData" localSheetId="0" hidden="1">'на 01.11.2019'!$A$7:$H$158</definedName>
    <definedName name="Z_8CAD663B_CD5E_4846_B4FD_69BCB6D1EB12_.wvu.FilterData" localSheetId="0" hidden="1">'на 01.11.2019'!$A$7:$H$158</definedName>
    <definedName name="Z_8CB267BE_E783_4914_8FFF_50D79F1D75CF_.wvu.FilterData" localSheetId="0" hidden="1">'на 01.11.2019'!$A$7:$H$158</definedName>
    <definedName name="Z_8D0153EB_A3EC_4213_A12B_74D6D827770F_.wvu.FilterData" localSheetId="0" hidden="1">'на 01.11.2019'!$A$7:$J$411</definedName>
    <definedName name="Z_8D165CA5_5C34_4274_A8CC_4FBD8A8EE6D4_.wvu.FilterData" localSheetId="0" hidden="1">'на 01.11.2019'!$A$7:$J$411</definedName>
    <definedName name="Z_8D7BE686_9FAF_4C26_8FD5_5395E55E0797_.wvu.FilterData" localSheetId="0" hidden="1">'на 01.11.2019'!$A$7:$H$158</definedName>
    <definedName name="Z_8D7C2311_E9FE_48F6_9665_BB17829B147C_.wvu.FilterData" localSheetId="0" hidden="1">'на 01.11.2019'!$A$7:$J$411</definedName>
    <definedName name="Z_8D8D2F4C_3B7E_4C1F_A367_4BA418733E1A_.wvu.FilterData" localSheetId="0" hidden="1">'на 01.11.2019'!$A$7:$H$158</definedName>
    <definedName name="Z_8DFDD887_4859_4275_91A7_634544543F21_.wvu.FilterData" localSheetId="0" hidden="1">'на 01.11.2019'!$A$7:$J$411</definedName>
    <definedName name="Z_8E62A2BE_7CE7_496E_AC79_F133ABDC98BF_.wvu.FilterData" localSheetId="0" hidden="1">'на 01.11.2019'!$A$7:$H$158</definedName>
    <definedName name="Z_8E9F6F00_AE74_405E_A586_56EFCF2E0935_.wvu.FilterData" localSheetId="0" hidden="1">'на 01.11.2019'!$A$7:$J$411</definedName>
    <definedName name="Z_8EEB3EFB_2D0D_474D_A904_853356F13984_.wvu.FilterData" localSheetId="0" hidden="1">'на 01.11.2019'!$A$7:$J$411</definedName>
    <definedName name="Z_8F2A8A22_72A2_4B00_8248_255CA52D5828_.wvu.FilterData" localSheetId="0" hidden="1">'на 01.11.2019'!$A$7:$J$411</definedName>
    <definedName name="Z_8F2C6946_96AE_437C_B49F_554BFA809A0E_.wvu.FilterData" localSheetId="0" hidden="1">'на 01.11.2019'!$A$7:$J$411</definedName>
    <definedName name="Z_8F77D1FA_0A19_42EE_8A6C_A8B882128C49_.wvu.FilterData" localSheetId="0" hidden="1">'на 01.11.2019'!$A$7:$J$411</definedName>
    <definedName name="Z_8FF9DCA5_6AD6_43DC_B4C2_6F2C2BD54E25_.wvu.FilterData" localSheetId="0" hidden="1">'на 01.11.2019'!$A$7:$J$411</definedName>
    <definedName name="Z_90067115_7038_486C_B585_B48F5820801A_.wvu.FilterData" localSheetId="0" hidden="1">'на 01.11.2019'!$A$7:$J$411</definedName>
    <definedName name="Z_9044C5A5_1D21_4DB7_B551_B82CFEBFBFBE_.wvu.FilterData" localSheetId="0" hidden="1">'на 01.11.2019'!$A$7:$J$411</definedName>
    <definedName name="Z_9089CAE7_C9D5_4B44_BF40_622C1D4BEC1A_.wvu.FilterData" localSheetId="0" hidden="1">'на 01.11.2019'!$A$7:$J$411</definedName>
    <definedName name="Z_90B62036_E8E2_47F2_BA67_9490969E5E89_.wvu.FilterData" localSheetId="0" hidden="1">'на 01.11.2019'!$A$7:$J$411</definedName>
    <definedName name="Z_91482E4A_EB85_41D6_AA9F_21521D0F577E_.wvu.FilterData" localSheetId="0" hidden="1">'на 01.11.2019'!$A$7:$J$411</definedName>
    <definedName name="Z_91A44DD7_EFA1_45BC_BF8A_C6EBAED142C3_.wvu.FilterData" localSheetId="0" hidden="1">'на 01.11.2019'!$A$7:$J$411</definedName>
    <definedName name="Z_91E3A4F6_DD5F_4801_8A73_43FA173EA59A_.wvu.FilterData" localSheetId="0" hidden="1">'на 01.11.2019'!$A$7:$J$411</definedName>
    <definedName name="Z_920A2071_C71B_4F9A_9162_3A507E3571B7_.wvu.FilterData" localSheetId="0" hidden="1">'на 01.11.2019'!$A$7:$J$411</definedName>
    <definedName name="Z_920FBB9C_08EB_4E34_86D0_F557F6CFABB8_.wvu.FilterData" localSheetId="0" hidden="1">'на 01.11.2019'!$A$7:$J$411</definedName>
    <definedName name="Z_92A69ACC_08E1_4049_9A4E_909BE09E8D3F_.wvu.FilterData" localSheetId="0" hidden="1">'на 01.11.2019'!$A$7:$J$411</definedName>
    <definedName name="Z_92A7494D_B642_4D2E_8A98_FA3ADD190BCE_.wvu.FilterData" localSheetId="0" hidden="1">'на 01.11.2019'!$A$7:$J$411</definedName>
    <definedName name="Z_92A89EF4_8A4E_4790_B0CC_01892B6039EB_.wvu.FilterData" localSheetId="0" hidden="1">'на 01.11.2019'!$A$7:$J$411</definedName>
    <definedName name="Z_92B14807_1A18_49A7_BCF6_3D45DEFE0E47_.wvu.FilterData" localSheetId="0" hidden="1">'на 01.11.2019'!$A$7:$J$411</definedName>
    <definedName name="Z_92E38377_38CC_496E_BBD8_5394F7550FE3_.wvu.FilterData" localSheetId="0" hidden="1">'на 01.11.2019'!$A$7:$J$411</definedName>
    <definedName name="Z_93030161_EBD2_4C55_BB01_67290B2149A7_.wvu.FilterData" localSheetId="0" hidden="1">'на 01.11.2019'!$A$7:$J$411</definedName>
    <definedName name="Z_935DFEC4_8817_4BB5_A846_9674D5A05EE9_.wvu.FilterData" localSheetId="0" hidden="1">'на 01.11.2019'!$A$7:$H$158</definedName>
    <definedName name="Z_938F43B0_CEED_4632_948B_C835F76DFE4A_.wvu.FilterData" localSheetId="0" hidden="1">'на 01.11.2019'!$A$7:$J$411</definedName>
    <definedName name="Z_93997AAE_3E78_48E8_AE0E_38B78085663A_.wvu.FilterData" localSheetId="0" hidden="1">'на 01.11.2019'!$A$7:$J$411</definedName>
    <definedName name="Z_944D1186_FA84_48E6_9A44_19022D55084A_.wvu.FilterData" localSheetId="0" hidden="1">'на 01.11.2019'!$A$7:$J$411</definedName>
    <definedName name="Z_94851B80_49A7_4207_A790_443843F85060_.wvu.FilterData" localSheetId="0" hidden="1">'на 01.11.2019'!$A$7:$J$411</definedName>
    <definedName name="Z_94E3B816_367C_44F4_94FC_13D42F694C13_.wvu.FilterData" localSheetId="0" hidden="1">'на 01.11.2019'!$A$7:$J$411</definedName>
    <definedName name="Z_9567BAA3_C404_4ADC_8B8B_933A1A5CE7B8_.wvu.FilterData" localSheetId="0" hidden="1">'на 01.11.2019'!$A$7:$J$411</definedName>
    <definedName name="Z_95B26847_5719_44C4_809A_1AA433F7B4DC_.wvu.FilterData" localSheetId="0" hidden="1">'на 01.11.2019'!$A$7:$J$411</definedName>
    <definedName name="Z_95B5A563_A81C_425C_AC80_18232E0FA0F2_.wvu.FilterData" localSheetId="0" hidden="1">'на 01.11.2019'!$A$7:$H$158</definedName>
    <definedName name="Z_95DCDA71_E71C_4701_B168_34A55CC7547D_.wvu.FilterData" localSheetId="0" hidden="1">'на 01.11.2019'!$A$7:$J$411</definedName>
    <definedName name="Z_95E04D27_058D_4765_8CB6_B789CC5A15B9_.wvu.FilterData" localSheetId="0" hidden="1">'на 01.11.2019'!$A$7:$J$411</definedName>
    <definedName name="Z_96167660_EA8B_4F7D_87A1_785E97B459B3_.wvu.FilterData" localSheetId="0" hidden="1">'на 01.11.2019'!$A$7:$H$158</definedName>
    <definedName name="Z_96879477_4713_4ABC_982A_7EB1C07B4DED_.wvu.FilterData" localSheetId="0" hidden="1">'на 01.11.2019'!$A$7:$H$158</definedName>
    <definedName name="Z_969E164A_AA47_4A3D_AECC_F3C5A8BBA40A_.wvu.FilterData" localSheetId="0" hidden="1">'на 01.11.2019'!$A$7:$J$411</definedName>
    <definedName name="Z_96C46F49_6CFA_47C5_9713_424D77847057_.wvu.FilterData" localSheetId="0" hidden="1">'на 01.11.2019'!$A$7:$J$411</definedName>
    <definedName name="Z_9780079B_2369_4362_9878_DE63286783A8_.wvu.FilterData" localSheetId="0" hidden="1">'на 01.11.2019'!$A$7:$J$411</definedName>
    <definedName name="Z_97B55429_A18E_43B5_9AF8_FE73FCDE4BBB_.wvu.FilterData" localSheetId="0" hidden="1">'на 01.11.2019'!$A$7:$J$411</definedName>
    <definedName name="Z_97E2C09C_6040_4BDA_B6A0_AF60F993AC48_.wvu.FilterData" localSheetId="0" hidden="1">'на 01.11.2019'!$A$7:$J$411</definedName>
    <definedName name="Z_97F74FDF_2C27_4D85_A3A7_1EF51A8A2DFF_.wvu.FilterData" localSheetId="0" hidden="1">'на 01.11.2019'!$A$7:$H$158</definedName>
    <definedName name="Z_98620FAB_A12D_44CF_95E4_17A962FCE777_.wvu.FilterData" localSheetId="0" hidden="1">'на 01.11.2019'!$A$7:$J$411</definedName>
    <definedName name="Z_987C1B6D_28A7_49CB_BBF0_6C3FFB9FC1C5_.wvu.FilterData" localSheetId="0" hidden="1">'на 01.11.2019'!$A$7:$J$411</definedName>
    <definedName name="Z_98AE7DDA_90CE_4E15_AD8D_6630EEDB042C_.wvu.FilterData" localSheetId="0" hidden="1">'на 01.11.2019'!$A$7:$J$411</definedName>
    <definedName name="Z_98BF881C_EB9C_4397_B787_F3FB50ED2890_.wvu.FilterData" localSheetId="0" hidden="1">'на 01.11.2019'!$A$7:$J$411</definedName>
    <definedName name="Z_98E168F2_55D9_4CA5_BFC7_4762AF11FD48_.wvu.FilterData" localSheetId="0" hidden="1">'на 01.11.2019'!$A$7:$J$411</definedName>
    <definedName name="Z_998B8119_4FF3_4A16_838D_539C6AE34D55_.wvu.Cols" localSheetId="0" hidden="1">'на 01.11.2019'!#REF!,'на 01.11.2019'!#REF!</definedName>
    <definedName name="Z_998B8119_4FF3_4A16_838D_539C6AE34D55_.wvu.FilterData" localSheetId="0" hidden="1">'на 01.11.2019'!$A$7:$J$411</definedName>
    <definedName name="Z_998B8119_4FF3_4A16_838D_539C6AE34D55_.wvu.PrintArea" localSheetId="0" hidden="1">'на 01.11.2019'!$A$1:$J$190</definedName>
    <definedName name="Z_998B8119_4FF3_4A16_838D_539C6AE34D55_.wvu.PrintTitles" localSheetId="0" hidden="1">'на 01.11.2019'!$5:$8</definedName>
    <definedName name="Z_998B8119_4FF3_4A16_838D_539C6AE34D55_.wvu.Rows" localSheetId="0" hidden="1">'на 01.11.2019'!#REF!</definedName>
    <definedName name="Z_99950613_28E7_4EC2_B918_559A2757B0A9_.wvu.FilterData" localSheetId="0" hidden="1">'на 01.11.2019'!$A$7:$J$411</definedName>
    <definedName name="Z_99950613_28E7_4EC2_B918_559A2757B0A9_.wvu.PrintArea" localSheetId="0" hidden="1">'на 01.11.2019'!$A$1:$J$196</definedName>
    <definedName name="Z_99950613_28E7_4EC2_B918_559A2757B0A9_.wvu.PrintTitles" localSheetId="0" hidden="1">'на 01.11.2019'!$5:$8</definedName>
    <definedName name="Z_99A00621_53DB_4FBF_8383_336AC7B2FEE0_.wvu.FilterData" localSheetId="0" hidden="1">'на 01.11.2019'!$A$7:$J$411</definedName>
    <definedName name="Z_9A28E7E9_55CD_40D9_9E29_E07B8DD3C238_.wvu.FilterData" localSheetId="0" hidden="1">'на 01.11.2019'!$A$7:$J$411</definedName>
    <definedName name="Z_9A769443_7DFA_43D5_AB26_6F2EEF53DAF1_.wvu.FilterData" localSheetId="0" hidden="1">'на 01.11.2019'!$A$7:$H$158</definedName>
    <definedName name="Z_9A867A2D_A50A_44FA_836D_C92580FE5490_.wvu.FilterData" localSheetId="0" hidden="1">'на 01.11.2019'!$A$7:$J$411</definedName>
    <definedName name="Z_9A8CADCF_85D0_4D32_80F2_6CE3DE83CA66_.wvu.FilterData" localSheetId="0" hidden="1">'на 01.11.2019'!$A$7:$J$411</definedName>
    <definedName name="Z_9B640DD4_FBFD_444A_B4D5_4A34ED79B9BC_.wvu.FilterData" localSheetId="0" hidden="1">'на 01.11.2019'!$A$7:$J$411</definedName>
    <definedName name="Z_9C310551_EC8B_4B87_B5AF_39FC532C6FE3_.wvu.FilterData" localSheetId="0" hidden="1">'на 01.11.2019'!$A$7:$H$158</definedName>
    <definedName name="Z_9C38FBC7_6E93_40A5_BD30_7720FC92D0D4_.wvu.FilterData" localSheetId="0" hidden="1">'на 01.11.2019'!$A$7:$J$411</definedName>
    <definedName name="Z_9C9C6403_3B1D_44F0_9126_C822E2C48F50_.wvu.FilterData" localSheetId="0" hidden="1">'на 01.11.2019'!$A$7:$J$411</definedName>
    <definedName name="Z_9CB26755_9CF3_42C9_A567_6FF9CCE0F397_.wvu.FilterData" localSheetId="0" hidden="1">'на 01.11.2019'!$A$7:$J$411</definedName>
    <definedName name="Z_9CE1F91A_5326_41A6_9CA7_C24ACCBE2F48_.wvu.FilterData" localSheetId="0" hidden="1">'на 01.11.2019'!$A$7:$J$411</definedName>
    <definedName name="Z_9D24C81C_5B18_4B40_BF88_7236C9CAE366_.wvu.FilterData" localSheetId="0" hidden="1">'на 01.11.2019'!$A$7:$H$158</definedName>
    <definedName name="Z_9DE7839B_6B77_48C9_B008_4D6E417DD85D_.wvu.FilterData" localSheetId="0" hidden="1">'на 01.11.2019'!$A$7:$J$411</definedName>
    <definedName name="Z_9E1D944D_E62F_4660_B928_F956F86CCB3D_.wvu.FilterData" localSheetId="0" hidden="1">'на 01.11.2019'!$A$7:$J$411</definedName>
    <definedName name="Z_9E720D93_31F0_4636_BA00_6CE6F83F3651_.wvu.FilterData" localSheetId="0" hidden="1">'на 01.11.2019'!$A$7:$J$411</definedName>
    <definedName name="Z_9E943B7D_D4C7_443F_BC4C_8AB90546D8A5_.wvu.Cols" localSheetId="0" hidden="1">'на 01.11.2019'!#REF!,'на 01.11.2019'!#REF!</definedName>
    <definedName name="Z_9E943B7D_D4C7_443F_BC4C_8AB90546D8A5_.wvu.FilterData" localSheetId="0" hidden="1">'на 01.11.2019'!$A$3:$J$60</definedName>
    <definedName name="Z_9E943B7D_D4C7_443F_BC4C_8AB90546D8A5_.wvu.PrintTitles" localSheetId="0" hidden="1">'на 01.11.2019'!$5:$8</definedName>
    <definedName name="Z_9E943B7D_D4C7_443F_BC4C_8AB90546D8A5_.wvu.Rows" localSheetId="0" hidden="1">'на 01.11.2019'!#REF!,'на 01.11.2019'!#REF!,'на 01.11.2019'!#REF!,'на 01.11.2019'!#REF!,'на 01.11.2019'!#REF!,'на 01.11.2019'!#REF!,'на 01.11.2019'!#REF!,'на 01.11.2019'!#REF!,'на 01.11.2019'!#REF!,'на 01.11.2019'!#REF!,'на 01.11.2019'!#REF!,'на 01.11.2019'!#REF!,'на 01.11.2019'!#REF!,'на 01.11.2019'!#REF!,'на 01.11.2019'!#REF!,'на 01.11.2019'!#REF!,'на 01.11.2019'!#REF!,'на 01.11.2019'!#REF!,'на 01.11.2019'!#REF!,'на 01.11.2019'!#REF!</definedName>
    <definedName name="Z_9EC99D85_9CBB_4D41_A0AC_5A782960B43C_.wvu.FilterData" localSheetId="0" hidden="1">'на 01.11.2019'!$A$7:$H$158</definedName>
    <definedName name="Z_9EE9225B_6C4B_479E_B8A3_AD0EB35235F9_.wvu.FilterData" localSheetId="0" hidden="1">'на 01.11.2019'!$A$7:$J$411</definedName>
    <definedName name="Z_9F469FEB_94D1_4BA9_BDF6_0A94C53541EA_.wvu.FilterData" localSheetId="0" hidden="1">'на 01.11.2019'!$A$7:$J$411</definedName>
    <definedName name="Z_9FA29541_62F4_4CED_BF33_19F6BA57578F_.wvu.Cols" localSheetId="0" hidden="1">'на 01.11.2019'!#REF!,'на 01.11.2019'!#REF!</definedName>
    <definedName name="Z_9FA29541_62F4_4CED_BF33_19F6BA57578F_.wvu.FilterData" localSheetId="0" hidden="1">'на 01.11.2019'!$A$7:$J$411</definedName>
    <definedName name="Z_9FA29541_62F4_4CED_BF33_19F6BA57578F_.wvu.PrintArea" localSheetId="0" hidden="1">'на 01.11.2019'!$A$1:$J$190</definedName>
    <definedName name="Z_9FA29541_62F4_4CED_BF33_19F6BA57578F_.wvu.PrintTitles" localSheetId="0" hidden="1">'на 01.11.2019'!$5:$8</definedName>
    <definedName name="Z_9FDAEEB9_7434_4701_B9D3_AEFADA35D37B_.wvu.FilterData" localSheetId="0" hidden="1">'на 01.11.2019'!$A$7:$J$411</definedName>
    <definedName name="Z_A03C4C06_B945_48DE_83E2_706D18377BFA_.wvu.FilterData" localSheetId="0" hidden="1">'на 01.11.2019'!$A$7:$J$411</definedName>
    <definedName name="Z_A076AA26_B89C_401B_BFC1_DBB6CC9D6D95_.wvu.FilterData" localSheetId="0" hidden="1">'на 01.11.2019'!$A$7:$J$411</definedName>
    <definedName name="Z_A08B7B60_BE09_484D_B75E_15D9DE206B17_.wvu.FilterData" localSheetId="0" hidden="1">'на 01.11.2019'!$A$7:$J$411</definedName>
    <definedName name="Z_A0963EEC_5578_46DF_B7B0_2B9F8CADC5B9_.wvu.FilterData" localSheetId="0" hidden="1">'на 01.11.2019'!$A$7:$J$411</definedName>
    <definedName name="Z_A0A3CD9B_2436_40D7_91DB_589A95FBBF00_.wvu.FilterData" localSheetId="0" hidden="1">'на 01.11.2019'!$A$7:$J$411</definedName>
    <definedName name="Z_A0A3CD9B_2436_40D7_91DB_589A95FBBF00_.wvu.PrintArea" localSheetId="0" hidden="1">'на 01.11.2019'!$A$1:$J$210</definedName>
    <definedName name="Z_A0A3CD9B_2436_40D7_91DB_589A95FBBF00_.wvu.PrintTitles" localSheetId="0" hidden="1">'на 01.11.2019'!$5:$8</definedName>
    <definedName name="Z_A0EB0A04_1124_498B_8C4B_C1E25B53C1A8_.wvu.FilterData" localSheetId="0" hidden="1">'на 01.11.2019'!$A$7:$H$158</definedName>
    <definedName name="Z_A0F76A4B_6862_4C98_8A93_2EBAEE1B6BB0_.wvu.FilterData" localSheetId="0" hidden="1">'на 01.11.2019'!$A$7:$J$411</definedName>
    <definedName name="Z_A113B19A_DB2C_4585_AED7_B7EF9F05E57E_.wvu.FilterData" localSheetId="0" hidden="1">'на 01.11.2019'!$A$7:$J$411</definedName>
    <definedName name="Z_A1252AD3_62A9_4B5D_B0FA_98A0DCCDEFC0_.wvu.FilterData" localSheetId="0" hidden="1">'на 01.11.2019'!$A$7:$J$411</definedName>
    <definedName name="Z_A21CB1BD_5236_485F_8FCB_D43C0EB079B8_.wvu.FilterData" localSheetId="0" hidden="1">'на 01.11.2019'!$A$7:$J$411</definedName>
    <definedName name="Z_A2611F3A_C06C_4662_B39E_6F08BA7C9B14_.wvu.FilterData" localSheetId="0" hidden="1">'на 01.11.2019'!$A$7:$H$158</definedName>
    <definedName name="Z_A28DA500_33FC_4913_B21A_3E2D7ED7A130_.wvu.FilterData" localSheetId="0" hidden="1">'на 01.11.2019'!$A$7:$H$158</definedName>
    <definedName name="Z_A38250FB_559C_49CE_918A_6673F9586B86_.wvu.FilterData" localSheetId="0" hidden="1">'на 01.11.2019'!$A$7:$J$411</definedName>
    <definedName name="Z_A3A455A0_D439_4DB6_9552_34013CFCFF6F_.wvu.FilterData" localSheetId="0" hidden="1">'на 01.11.2019'!$A$7:$J$411</definedName>
    <definedName name="Z_A5169FE8_9D26_44E6_A6EA_F78B40E1DE01_.wvu.FilterData" localSheetId="0" hidden="1">'на 01.11.2019'!$A$7:$J$411</definedName>
    <definedName name="Z_A57C42F9_18B1_4AA0_97AE_4F8F0C3D5B4A_.wvu.FilterData" localSheetId="0" hidden="1">'на 01.11.2019'!$A$7:$J$411</definedName>
    <definedName name="Z_A62258B9_7768_4C4F_AFFC_537782E81CFF_.wvu.FilterData" localSheetId="0" hidden="1">'на 01.11.2019'!$A$7:$H$158</definedName>
    <definedName name="Z_A65D4FF6_26A1_47FE_AF98_41E05002FB1E_.wvu.FilterData" localSheetId="0" hidden="1">'на 01.11.2019'!$A$7:$H$158</definedName>
    <definedName name="Z_A6816A2A_A381_4629_A196_A2D2CBED046E_.wvu.FilterData" localSheetId="0" hidden="1">'на 01.11.2019'!$A$7:$J$411</definedName>
    <definedName name="Z_A6B98527_7CBF_4E4D_BDEA_9334A3EB779F_.wvu.Cols" localSheetId="0" hidden="1">'на 01.11.2019'!#REF!,'на 01.11.2019'!#REF!,'на 01.11.2019'!$K:$BN</definedName>
    <definedName name="Z_A6B98527_7CBF_4E4D_BDEA_9334A3EB779F_.wvu.FilterData" localSheetId="0" hidden="1">'на 01.11.2019'!$A$7:$J$411</definedName>
    <definedName name="Z_A6B98527_7CBF_4E4D_BDEA_9334A3EB779F_.wvu.PrintArea" localSheetId="0" hidden="1">'на 01.11.2019'!$A$1:$BN$190</definedName>
    <definedName name="Z_A6B98527_7CBF_4E4D_BDEA_9334A3EB779F_.wvu.PrintTitles" localSheetId="0" hidden="1">'на 01.11.2019'!$5:$7</definedName>
    <definedName name="Z_A80309A3_DC3C_4005_B42B_D4917A972961_.wvu.FilterData" localSheetId="0" hidden="1">'на 01.11.2019'!$A$7:$J$411</definedName>
    <definedName name="Z_A8EFE8CB_4B40_4A53_8B7A_29439E2B50D7_.wvu.FilterData" localSheetId="0" hidden="1">'на 01.11.2019'!$A$7:$J$411</definedName>
    <definedName name="Z_A98C96B5_CE3A_4FF9_B3E5_0DBB66ADC5BB_.wvu.FilterData" localSheetId="0" hidden="1">'на 01.11.2019'!$A$7:$H$158</definedName>
    <definedName name="Z_A9BB2943_E4B1_4809_A926_69F8C50E1CF2_.wvu.FilterData" localSheetId="0" hidden="1">'на 01.11.2019'!$A$7:$J$411</definedName>
    <definedName name="Z_AA4C7BF5_07E0_4095_B165_D2AF600190FA_.wvu.FilterData" localSheetId="0" hidden="1">'на 01.11.2019'!$A$7:$H$158</definedName>
    <definedName name="Z_AAC4B5AB_1913_4D9C_A1FF_BD9345E009EB_.wvu.FilterData" localSheetId="0" hidden="1">'на 01.11.2019'!$A$7:$H$158</definedName>
    <definedName name="Z_AB20AEF7_931C_411F_91E6_F461408B5AE6_.wvu.FilterData" localSheetId="0" hidden="1">'на 01.11.2019'!$A$7:$J$411</definedName>
    <definedName name="Z_ABA75302_0F6D_4886_9D81_1818E8870CAA_.wvu.FilterData" localSheetId="0" hidden="1">'на 01.11.2019'!$A$3:$K$195</definedName>
    <definedName name="Z_ABAF42E6_6CD6_46B1_A0C6_0099C207BC1C_.wvu.FilterData" localSheetId="0" hidden="1">'на 01.11.2019'!$A$7:$J$411</definedName>
    <definedName name="Z_ABF07E15_3FB5_46FA_8B18_72FA32E3F1DA_.wvu.FilterData" localSheetId="0" hidden="1">'на 01.11.2019'!$A$7:$J$411</definedName>
    <definedName name="Z_ACFE2E5A_B4BC_4793_B103_05F97C227772_.wvu.FilterData" localSheetId="0" hidden="1">'на 01.11.2019'!$A$7:$J$411</definedName>
    <definedName name="Z_AD079EA2_4E18_46EE_8E20_0C7923C917D2_.wvu.FilterData" localSheetId="0" hidden="1">'на 01.11.2019'!$A$7:$J$411</definedName>
    <definedName name="Z_AD5FD28B_B163_4E28_9CF1_4D777A9C7F23_.wvu.FilterData" localSheetId="0" hidden="1">'на 01.11.2019'!$A$7:$J$411</definedName>
    <definedName name="Z_ADE318A0_9CB5_431A_AF2B_D561B19631D9_.wvu.FilterData" localSheetId="0" hidden="1">'на 01.11.2019'!$A$7:$J$411</definedName>
    <definedName name="Z_ADEB3242_7660_4E37_BB66_F38B3721740A_.wvu.FilterData" localSheetId="0" hidden="1">'на 01.11.2019'!$A$7:$J$411</definedName>
    <definedName name="Z_ADF53E9B_9172_4E3F_AC45_4FF59160C1DB_.wvu.FilterData" localSheetId="0" hidden="1">'на 01.11.2019'!$A$7:$J$411</definedName>
    <definedName name="Z_AF01D870_77CB_46A2_A95B_3A27FF42EAA8_.wvu.FilterData" localSheetId="0" hidden="1">'на 01.11.2019'!$A$7:$H$158</definedName>
    <definedName name="Z_AF1AEFF5_9892_4FCB_BD3E_6CF1CEE1B71B_.wvu.FilterData" localSheetId="0" hidden="1">'на 01.11.2019'!$A$7:$J$411</definedName>
    <definedName name="Z_AF52B61E_FDEA_47EA_AEB5_644F9593AA6A_.wvu.FilterData" localSheetId="0" hidden="1">'на 01.11.2019'!$A$7:$J$411</definedName>
    <definedName name="Z_AF578863_5150_4761_94CC_531A4DF22DCE_.wvu.FilterData" localSheetId="0" hidden="1">'на 01.11.2019'!$A$7:$J$411</definedName>
    <definedName name="Z_AFA81EB9_2671_4E2A_8E75_7C4A62B9444A_.wvu.FilterData" localSheetId="0" hidden="1">'на 01.11.2019'!$A$7:$J$411</definedName>
    <definedName name="Z_AFABF6AA_2F6E_48B0_98F8_213EA30990B1_.wvu.FilterData" localSheetId="0" hidden="1">'на 01.11.2019'!$A$7:$J$411</definedName>
    <definedName name="Z_AFC26506_1EE1_430F_B247_3257CE41958A_.wvu.FilterData" localSheetId="0" hidden="1">'на 01.11.2019'!$A$7:$J$411</definedName>
    <definedName name="Z_B00B4D71_156E_4DD9_93CC_1F392CBA035F_.wvu.FilterData" localSheetId="0" hidden="1">'на 01.11.2019'!$A$7:$J$411</definedName>
    <definedName name="Z_B0B61858_D248_4F0B_95EB_A53482FBF19B_.wvu.FilterData" localSheetId="0" hidden="1">'на 01.11.2019'!$A$7:$J$411</definedName>
    <definedName name="Z_B0BB7BD4_E507_4D19_A9BF_6595068A89B5_.wvu.FilterData" localSheetId="0" hidden="1">'на 01.11.2019'!$A$7:$J$411</definedName>
    <definedName name="Z_B180D137_9F25_4AD4_9057_37928F1867A8_.wvu.FilterData" localSheetId="0" hidden="1">'на 01.11.2019'!$A$7:$H$158</definedName>
    <definedName name="Z_B1FA2CF0_321B_4787_93E8_EB6D5C78D6B5_.wvu.FilterData" localSheetId="0" hidden="1">'на 01.11.2019'!$A$7:$J$411</definedName>
    <definedName name="Z_B246A3A0_6AE0_4610_AE7A_F7490C26DBCA_.wvu.FilterData" localSheetId="0" hidden="1">'на 01.11.2019'!$A$7:$J$411</definedName>
    <definedName name="Z_B2D38EAC_E767_43A7_B7A2_621639FE347D_.wvu.FilterData" localSheetId="0" hidden="1">'на 01.11.2019'!$A$7:$H$158</definedName>
    <definedName name="Z_B2E9D1B9_C3FE_4F75_89F4_46F3E34C24E4_.wvu.FilterData" localSheetId="0" hidden="1">'на 01.11.2019'!$A$7:$J$411</definedName>
    <definedName name="Z_B30FEF93_CDBE_4AC5_9298_7B65E13C3F79_.wvu.FilterData" localSheetId="0" hidden="1">'на 01.11.2019'!$A$7:$J$411</definedName>
    <definedName name="Z_B3114865_FFF9_40B7_B9E6_C3642102DCF9_.wvu.FilterData" localSheetId="0" hidden="1">'на 01.11.2019'!$A$7:$J$411</definedName>
    <definedName name="Z_B3339176_D3D0_4D7A_8AAB_C0B71F942A93_.wvu.FilterData" localSheetId="0" hidden="1">'на 01.11.2019'!$A$7:$H$158</definedName>
    <definedName name="Z_B350A9CC_C225_45B2_AEE1_E6A61C6949F5_.wvu.FilterData" localSheetId="0" hidden="1">'на 01.11.2019'!$A$7:$J$411</definedName>
    <definedName name="Z_B3600A72_2219_4522_9D71_3438906DADEB_.wvu.FilterData" localSheetId="0" hidden="1">'на 01.11.2019'!$A$7:$J$411</definedName>
    <definedName name="Z_B3655F0F_A78B_43E5_BFD5_814C66A7690F_.wvu.FilterData" localSheetId="0" hidden="1">'на 01.11.2019'!$A$7:$J$411</definedName>
    <definedName name="Z_B45FAC42_679D_43AB_B511_9E5492CAC2DB_.wvu.FilterData" localSheetId="0" hidden="1">'на 01.11.2019'!$A$7:$H$158</definedName>
    <definedName name="Z_B47A0A9E_665F_4B62_A9A6_650B391D5D49_.wvu.FilterData" localSheetId="0" hidden="1">'на 01.11.2019'!$A$7:$J$411</definedName>
    <definedName name="Z_B499C08D_A2E7_417F_A9B7_BFCE2B66534F_.wvu.FilterData" localSheetId="0" hidden="1">'на 01.11.2019'!$A$7:$J$411</definedName>
    <definedName name="Z_B4E448FF_1059_48E0_93CC_976057024FF4_.wvu.FilterData" localSheetId="0" hidden="1">'на 01.11.2019'!$A$7:$J$411</definedName>
    <definedName name="Z_B509A51A_98E0_4D86_A1E4_A5AB9AE9E52F_.wvu.FilterData" localSheetId="0" hidden="1">'на 01.11.2019'!$A$7:$J$411</definedName>
    <definedName name="Z_B543C7D0_E350_4DA4_A835_ADCB64A4D66D_.wvu.FilterData" localSheetId="0" hidden="1">'на 01.11.2019'!$A$7:$J$411</definedName>
    <definedName name="Z_B5533D56_E1AE_4DE7_8436_EF9CA55A4943_.wvu.FilterData" localSheetId="0" hidden="1">'на 01.11.2019'!$A$7:$J$411</definedName>
    <definedName name="Z_B56BEF44_39DC_4F5B_A5E5_157C237832AF_.wvu.FilterData" localSheetId="0" hidden="1">'на 01.11.2019'!$A$7:$H$158</definedName>
    <definedName name="Z_B5A6FE62_B66C_45B1_AF17_B7686B0B3A3F_.wvu.FilterData" localSheetId="0" hidden="1">'на 01.11.2019'!$A$7:$J$411</definedName>
    <definedName name="Z_B603D180_E09A_4B9C_810F_9423EBA4A0EA_.wvu.FilterData" localSheetId="0" hidden="1">'на 01.11.2019'!$A$7:$J$411</definedName>
    <definedName name="Z_B666AFF1_6658_457A_A768_4BF1349F009A_.wvu.FilterData" localSheetId="0" hidden="1">'на 01.11.2019'!$A$7:$J$411</definedName>
    <definedName name="Z_B698776A_6A96_445D_9813_F5440DD90495_.wvu.FilterData" localSheetId="0" hidden="1">'на 01.11.2019'!$A$7:$J$411</definedName>
    <definedName name="Z_B6D72401_10F2_4D08_9A2D_EC1E2043D946_.wvu.FilterData" localSheetId="0" hidden="1">'на 01.11.2019'!$A$7:$J$411</definedName>
    <definedName name="Z_B6F11AB1_40C8_4880_BE42_1C35664CF325_.wvu.FilterData" localSheetId="0" hidden="1">'на 01.11.2019'!$A$7:$J$411</definedName>
    <definedName name="Z_B736B334_F8CF_4A1D_A747_B2B8CF3F3731_.wvu.FilterData" localSheetId="0" hidden="1">'на 01.11.2019'!$A$7:$J$411</definedName>
    <definedName name="Z_B7A22467_168B_475A_AC6B_F744F4990F6A_.wvu.FilterData" localSheetId="0" hidden="1">'на 01.11.2019'!$A$7:$J$411</definedName>
    <definedName name="Z_B7A4DC29_6CA3_48BD_BD2B_5EA61D250392_.wvu.FilterData" localSheetId="0" hidden="1">'на 01.11.2019'!$A$7:$H$158</definedName>
    <definedName name="Z_B7D9DE91_6329_4AB9_BB45_131E306E53B9_.wvu.FilterData" localSheetId="0" hidden="1">'на 01.11.2019'!$A$7:$J$411</definedName>
    <definedName name="Z_B7F67755_3086_43A6_86E7_370F80E61BD0_.wvu.FilterData" localSheetId="0" hidden="1">'на 01.11.2019'!$A$7:$H$158</definedName>
    <definedName name="Z_B8283716_285A_45D5_8283_DCA7A3C9CFC7_.wvu.FilterData" localSheetId="0" hidden="1">'на 01.11.2019'!$A$7:$J$411</definedName>
    <definedName name="Z_B858041A_E0C9_4C5A_A736_A0DA4684B712_.wvu.FilterData" localSheetId="0" hidden="1">'на 01.11.2019'!$A$7:$J$411</definedName>
    <definedName name="Z_B898A439_2A40_408A_B02D_FB1508A09127_.wvu.FilterData" localSheetId="0" hidden="1">'на 01.11.2019'!$A$7:$J$411</definedName>
    <definedName name="Z_B8EDA240_D337_4165_927F_4408D011F4B1_.wvu.FilterData" localSheetId="0" hidden="1">'на 01.11.2019'!$A$7:$J$411</definedName>
    <definedName name="Z_B908EE8E_4AFB_4152_A270_8C591D48DDA3_.wvu.FilterData" localSheetId="0" hidden="1">'на 01.11.2019'!$A$7:$J$411</definedName>
    <definedName name="Z_B94999B0_3597_431C_9F36_97A338C842BB_.wvu.FilterData" localSheetId="0" hidden="1">'на 01.11.2019'!$A$7:$J$411</definedName>
    <definedName name="Z_B9A29D57_1D84_4BB4_A72C_EF14D2D8DD4E_.wvu.FilterData" localSheetId="0" hidden="1">'на 01.11.2019'!$A$7:$J$411</definedName>
    <definedName name="Z_B9E4A290_7C7B_4FC4_B3B5_77FC903959FC_.wvu.FilterData" localSheetId="0" hidden="1">'на 01.11.2019'!$A$7:$J$411</definedName>
    <definedName name="Z_B9FDB936_DEDC_405B_AC55_3262523808BE_.wvu.FilterData" localSheetId="0" hidden="1">'на 01.11.2019'!$A$7:$J$411</definedName>
    <definedName name="Z_BAB4825B_2E54_4A6C_A72D_1F8E7B4FEFFB_.wvu.FilterData" localSheetId="0" hidden="1">'на 01.11.2019'!$A$7:$J$411</definedName>
    <definedName name="Z_BAFB3A8F_5ACD_4C4A_A33C_831C754D88C0_.wvu.FilterData" localSheetId="0" hidden="1">'на 01.11.2019'!$A$7:$J$411</definedName>
    <definedName name="Z_BBED0997_5705_4C3C_95F1_5444E893BE19_.wvu.FilterData" localSheetId="0" hidden="1">'на 01.11.2019'!$A$7:$J$411</definedName>
    <definedName name="Z_BC09D690_D177_4FC8_AE1F_8F0F0D5C6ECD_.wvu.FilterData" localSheetId="0" hidden="1">'на 01.11.2019'!$A$7:$J$411</definedName>
    <definedName name="Z_BC202F3F_4E55_462F_AFE4_24E3BB6517B3_.wvu.FilterData" localSheetId="0" hidden="1">'на 01.11.2019'!$A$7:$J$411</definedName>
    <definedName name="Z_BC6910FC_42F8_457B_8F8D_9BC0111CE283_.wvu.FilterData" localSheetId="0" hidden="1">'на 01.11.2019'!$A$7:$J$411</definedName>
    <definedName name="Z_BD08DE99_B722_4C7F_897B_080446202D0F_.wvu.FilterData" localSheetId="0" hidden="1">'на 01.11.2019'!$A$7:$J$411</definedName>
    <definedName name="Z_BD43FB27_5C5A_40CF_A333_A059BA765D4E_.wvu.FilterData" localSheetId="0" hidden="1">'на 01.11.2019'!$A$7:$J$411</definedName>
    <definedName name="Z_BD690439_1CC5_4E37_A0E9_1B65A930CD21_.wvu.FilterData" localSheetId="0" hidden="1">'на 01.11.2019'!$A$7:$J$411</definedName>
    <definedName name="Z_BD707806_8F10_492F_81AE_A7900A187828_.wvu.FilterData" localSheetId="0" hidden="1">'на 01.11.2019'!$A$3:$K$195</definedName>
    <definedName name="Z_BD822A95_4AA3_4CF6_94E8_04D2B9283308_.wvu.FilterData" localSheetId="0" hidden="1">'на 01.11.2019'!$A$7:$J$411</definedName>
    <definedName name="Z_BDD573CF_BFE0_4002_B5F7_E438A5DAD635_.wvu.FilterData" localSheetId="0" hidden="1">'на 01.11.2019'!$A$7:$J$411</definedName>
    <definedName name="Z_BE3F7214_4B0C_40FA_B4F7_B0F38416BCEF_.wvu.FilterData" localSheetId="0" hidden="1">'на 01.11.2019'!$A$7:$J$411</definedName>
    <definedName name="Z_BE41C01B_5C79_4BA0_8F6F_0E99B8B69C13_.wvu.FilterData" localSheetId="0" hidden="1">'на 01.11.2019'!$A$7:$J$411</definedName>
    <definedName name="Z_BE442298_736F_47F5_9592_76FFCCDA59DB_.wvu.FilterData" localSheetId="0" hidden="1">'на 01.11.2019'!$A$7:$H$158</definedName>
    <definedName name="Z_BE6B1708_951F_4834_B0E1_EB03AAA7B777_.wvu.FilterData" localSheetId="0" hidden="1">'на 01.11.2019'!$A$7:$J$411</definedName>
    <definedName name="Z_BE842559_6B14_41AC_A92A_4E50A6CE8B79_.wvu.FilterData" localSheetId="0" hidden="1">'на 01.11.2019'!$A$7:$J$411</definedName>
    <definedName name="Z_BE97AC31_BFEB_4520_BC44_68B0C987C70A_.wvu.FilterData" localSheetId="0" hidden="1">'на 01.11.2019'!$A$7:$J$411</definedName>
    <definedName name="Z_BEA0FDBA_BB07_4C19_8BBD_5E57EE395C09_.wvu.FilterData" localSheetId="0" hidden="1">'на 01.11.2019'!$A$7:$J$411</definedName>
    <definedName name="Z_BEA0FDBA_BB07_4C19_8BBD_5E57EE395C09_.wvu.PrintArea" localSheetId="0" hidden="1">'на 01.11.2019'!$A$1:$J$210</definedName>
    <definedName name="Z_BEA0FDBA_BB07_4C19_8BBD_5E57EE395C09_.wvu.PrintTitles" localSheetId="0" hidden="1">'на 01.11.2019'!$5:$8</definedName>
    <definedName name="Z_BF22223F_B516_45E8_9C4B_DD4CB4CE2C48_.wvu.FilterData" localSheetId="0" hidden="1">'на 01.11.2019'!$A$7:$J$411</definedName>
    <definedName name="Z_BF65F093_304D_44F0_BF26_E5F8F9093CF5_.wvu.FilterData" localSheetId="0" hidden="1">'на 01.11.2019'!$A$7:$J$60</definedName>
    <definedName name="Z_C02D2AC3_00AB_4B4C_8299_349FC338B994_.wvu.FilterData" localSheetId="0" hidden="1">'на 01.11.2019'!$A$7:$J$411</definedName>
    <definedName name="Z_C0E14968_138D_48A2_9D67_80D62DD131B4_.wvu.FilterData" localSheetId="0" hidden="1">'на 01.11.2019'!$A$7:$J$411</definedName>
    <definedName name="Z_C0ED18A2_48B4_4C82_979B_4B80DB79BC08_.wvu.FilterData" localSheetId="0" hidden="1">'на 01.11.2019'!$A$7:$J$411</definedName>
    <definedName name="Z_C106F923_AD55_472E_86A3_2C4C13F084E8_.wvu.FilterData" localSheetId="0" hidden="1">'на 01.11.2019'!$A$7:$J$411</definedName>
    <definedName name="Z_C140C6EF_B272_4886_8555_3A3DB8A6C4A0_.wvu.FilterData" localSheetId="0" hidden="1">'на 01.11.2019'!$A$7:$J$411</definedName>
    <definedName name="Z_C14C28B9_3A8B_4F55_AC1E_B6D3DA6398D5_.wvu.FilterData" localSheetId="0" hidden="1">'на 01.11.2019'!$A$7:$J$411</definedName>
    <definedName name="Z_C276A679_E43E_444B_B0E9_B307A301A03A_.wvu.FilterData" localSheetId="0" hidden="1">'на 01.11.2019'!$A$7:$J$411</definedName>
    <definedName name="Z_C27BA0A8_746D_45AD_B889_823A6BAE07E3_.wvu.FilterData" localSheetId="0" hidden="1">'на 01.11.2019'!$A$7:$J$411</definedName>
    <definedName name="Z_C2E7FF11_4F7B_4EA9_AD45_A8385AC4BC24_.wvu.FilterData" localSheetId="0" hidden="1">'на 01.11.2019'!$A$7:$H$158</definedName>
    <definedName name="Z_C35C56D1_B129_4866_84BA_2C2957BC8254_.wvu.FilterData" localSheetId="0" hidden="1">'на 01.11.2019'!$A$7:$J$411</definedName>
    <definedName name="Z_C3E7B974_7E68_49C9_8A66_DEBBC3D71CB8_.wvu.FilterData" localSheetId="0" hidden="1">'на 01.11.2019'!$A$7:$H$158</definedName>
    <definedName name="Z_C3E97E4D_03A9_422E_8E65_116E90E7DE0A_.wvu.FilterData" localSheetId="0" hidden="1">'на 01.11.2019'!$A$7:$J$411</definedName>
    <definedName name="Z_C47D5376_4107_461D_B353_0F0CCA5A27B8_.wvu.FilterData" localSheetId="0" hidden="1">'на 01.11.2019'!$A$7:$H$158</definedName>
    <definedName name="Z_C4A81194_E272_4927_9E06_D47C43E50753_.wvu.FilterData" localSheetId="0" hidden="1">'на 01.11.2019'!$A$7:$J$411</definedName>
    <definedName name="Z_C4E388F3_F33E_45AF_8E75_3BD450853C20_.wvu.FilterData" localSheetId="0" hidden="1">'на 01.11.2019'!$A$7:$J$411</definedName>
    <definedName name="Z_C55D9313_9108_41CA_AD0E_FE2F7292C638_.wvu.FilterData" localSheetId="0" hidden="1">'на 01.11.2019'!$A$7:$H$158</definedName>
    <definedName name="Z_C5A38A18_427F_40C3_A14B_55DA8E81FB09_.wvu.FilterData" localSheetId="0" hidden="1">'на 01.11.2019'!$A$7:$J$411</definedName>
    <definedName name="Z_C5D84F85_3611_4C2A_903D_ECFF3A3DA3D9_.wvu.FilterData" localSheetId="0" hidden="1">'на 01.11.2019'!$A$7:$H$158</definedName>
    <definedName name="Z_C636DE0B_BC5D_45AA_89BD_B628CA1FE119_.wvu.FilterData" localSheetId="0" hidden="1">'на 01.11.2019'!$A$7:$J$411</definedName>
    <definedName name="Z_C70C85CF_5ADB_4631_87C7_BA23E9BE3196_.wvu.FilterData" localSheetId="0" hidden="1">'на 01.11.2019'!$A$7:$J$411</definedName>
    <definedName name="Z_C74598AC_1D4B_466D_8455_294C1A2E69BB_.wvu.FilterData" localSheetId="0" hidden="1">'на 01.11.2019'!$A$7:$H$158</definedName>
    <definedName name="Z_C745CD1F_9AA3_43D8_A7DA_ABDAF8508B62_.wvu.FilterData" localSheetId="0" hidden="1">'на 01.11.2019'!$A$7:$J$411</definedName>
    <definedName name="Z_C77795A2_6414_4CC8_AA0C_59805D660811_.wvu.FilterData" localSheetId="0" hidden="1">'на 01.11.2019'!$A$7:$J$411</definedName>
    <definedName name="Z_C7B45388_19BF_40B6_BABC_45E74244A2D0_.wvu.FilterData" localSheetId="0" hidden="1">'на 01.11.2019'!$A$7:$J$411</definedName>
    <definedName name="Z_C7DB809B_EB90_4CA8_929B_8A5AA3E83B84_.wvu.FilterData" localSheetId="0" hidden="1">'на 01.11.2019'!$A$7:$J$411</definedName>
    <definedName name="Z_C8544891_FA2D_4348_8F5A_3864908C96CE_.wvu.FilterData" localSheetId="0" hidden="1">'на 01.11.2019'!$A$7:$J$411</definedName>
    <definedName name="Z_C8579552_11B1_4140_9659_E1DA02EF9DD1_.wvu.FilterData" localSheetId="0" hidden="1">'на 01.11.2019'!$A$7:$J$411</definedName>
    <definedName name="Z_C8C7D91A_0101_429D_A7C4_25C2A366909A_.wvu.Cols" localSheetId="0" hidden="1">'на 01.11.2019'!#REF!,'на 01.11.2019'!#REF!</definedName>
    <definedName name="Z_C8C7D91A_0101_429D_A7C4_25C2A366909A_.wvu.FilterData" localSheetId="0" hidden="1">'на 01.11.2019'!$A$7:$J$60</definedName>
    <definedName name="Z_C8C7D91A_0101_429D_A7C4_25C2A366909A_.wvu.Rows" localSheetId="0" hidden="1">'на 01.11.2019'!#REF!,'на 01.11.2019'!#REF!,'на 01.11.2019'!#REF!,'на 01.11.2019'!#REF!,'на 01.11.2019'!#REF!,'на 01.11.2019'!#REF!,'на 01.11.2019'!#REF!,'на 01.11.2019'!#REF!,'на 01.11.2019'!#REF!,'на 01.11.2019'!#REF!</definedName>
    <definedName name="Z_C9081176_529C_43E8_8E20_8AC24E7C2D35_.wvu.FilterData" localSheetId="0" hidden="1">'на 01.11.2019'!$A$7:$J$411</definedName>
    <definedName name="Z_C9339390_6849_4952_8898_4133E1235E89_.wvu.FilterData" localSheetId="0" hidden="1">'на 01.11.2019'!$A$7:$J$411</definedName>
    <definedName name="Z_C94FB5D5_E515_4327_B4DC_AC3D7C1A6363_.wvu.FilterData" localSheetId="0" hidden="1">'на 01.11.2019'!$A$7:$J$411</definedName>
    <definedName name="Z_C97ACF3E_ACD3_4C9D_94FA_EA6F3D46505E_.wvu.FilterData" localSheetId="0" hidden="1">'на 01.11.2019'!$A$7:$J$411</definedName>
    <definedName name="Z_C98B4A4E_FC1F_45B3_ABB0_7DC9BD4B8057_.wvu.FilterData" localSheetId="0" hidden="1">'на 01.11.2019'!$A$7:$H$158</definedName>
    <definedName name="Z_C9A5AE8B_0A38_4D54_B36F_AFD2A577F3EF_.wvu.FilterData" localSheetId="0" hidden="1">'на 01.11.2019'!$A$7:$J$411</definedName>
    <definedName name="Z_CA384592_0CFD_4322_A4EB_34EC04693944_.wvu.FilterData" localSheetId="0" hidden="1">'на 01.11.2019'!$A$7:$J$411</definedName>
    <definedName name="Z_CA384592_0CFD_4322_A4EB_34EC04693944_.wvu.PrintArea" localSheetId="0" hidden="1">'на 01.11.2019'!$A$1:$J$210</definedName>
    <definedName name="Z_CA384592_0CFD_4322_A4EB_34EC04693944_.wvu.PrintTitles" localSheetId="0" hidden="1">'на 01.11.2019'!$5:$8</definedName>
    <definedName name="Z_CAABA8F8_73A9_4D5F_A949_7D5636830179_.wvu.FilterData" localSheetId="0" hidden="1">'на 01.11.2019'!$A$7:$J$411</definedName>
    <definedName name="Z_CAAD7F8A_A328_4C0A_9ECF_2AD83A08D699_.wvu.FilterData" localSheetId="0" hidden="1">'на 01.11.2019'!$A$7:$H$158</definedName>
    <definedName name="Z_CB1A56DC_A135_41E6_8A02_AE4E518C879F_.wvu.FilterData" localSheetId="0" hidden="1">'на 01.11.2019'!$A$7:$J$411</definedName>
    <definedName name="Z_CB37E750_1F35_4C0A_B3BA_F688CA9C8186_.wvu.FilterData" localSheetId="0" hidden="1">'на 01.11.2019'!$A$7:$J$411</definedName>
    <definedName name="Z_CB4880DD_CE83_4DFC_BBA7_70687256D5A4_.wvu.FilterData" localSheetId="0" hidden="1">'на 01.11.2019'!$A$7:$H$158</definedName>
    <definedName name="Z_CBDBA949_FA00_4560_8001_BD00E63FCCA4_.wvu.FilterData" localSheetId="0" hidden="1">'на 01.11.2019'!$A$7:$J$411</definedName>
    <definedName name="Z_CBE0F0AD_DD6D_4940_A07E_F4A48D085109_.wvu.FilterData" localSheetId="0" hidden="1">'на 01.11.2019'!$A$7:$J$411</definedName>
    <definedName name="Z_CBF12BD1_A071_4448_8003_32E74F40E3E3_.wvu.FilterData" localSheetId="0" hidden="1">'на 01.11.2019'!$A$7:$H$158</definedName>
    <definedName name="Z_CBF9D894_3FD2_4B68_BAC8_643DB23851C0_.wvu.FilterData" localSheetId="0" hidden="1">'на 01.11.2019'!$A$7:$H$158</definedName>
    <definedName name="Z_CBF9D894_3FD2_4B68_BAC8_643DB23851C0_.wvu.Rows" localSheetId="0" hidden="1">'на 01.11.2019'!#REF!,'на 01.11.2019'!#REF!,'на 01.11.2019'!#REF!,'на 01.11.2019'!#REF!</definedName>
    <definedName name="Z_CCC17219_B1A3_4C6B_B903_0E4550432FD0_.wvu.FilterData" localSheetId="0" hidden="1">'на 01.11.2019'!$A$7:$H$158</definedName>
    <definedName name="Z_CCF533A2_322B_40E2_88B2_065E6D1D35B4_.wvu.FilterData" localSheetId="0" hidden="1">'на 01.11.2019'!$A$7:$J$411</definedName>
    <definedName name="Z_CCF533A2_322B_40E2_88B2_065E6D1D35B4_.wvu.PrintArea" localSheetId="0" hidden="1">'на 01.11.2019'!$A$1:$J$210</definedName>
    <definedName name="Z_CCF533A2_322B_40E2_88B2_065E6D1D35B4_.wvu.PrintTitles" localSheetId="0" hidden="1">'на 01.11.2019'!$5:$8</definedName>
    <definedName name="Z_CD10AFE5_EACD_43E3_B0AD_1FCFF7EEADC3_.wvu.FilterData" localSheetId="0" hidden="1">'на 01.11.2019'!$A$7:$J$411</definedName>
    <definedName name="Z_CDABDA6A_CEAA_4779_9390_A07E787E5F1B_.wvu.FilterData" localSheetId="0" hidden="1">'на 01.11.2019'!$A$7:$J$411</definedName>
    <definedName name="Z_CDBBEB40_4DC8_4F8A_B0B0_EE0E987A2098_.wvu.FilterData" localSheetId="0" hidden="1">'на 01.11.2019'!$A$7:$J$411</definedName>
    <definedName name="Z_CDFBC319_A453_4828_B4DA_A1FF8333C207_.wvu.FilterData" localSheetId="0" hidden="1">'на 01.11.2019'!$A$7:$J$411</definedName>
    <definedName name="Z_CEF22FD3_C3E9_4C31_B864_568CAC74A486_.wvu.FilterData" localSheetId="0" hidden="1">'на 01.11.2019'!$A$7:$J$411</definedName>
    <definedName name="Z_CF48F23D_BCBE_4761_98DC_307CD6AE082C_.wvu.FilterData" localSheetId="0" hidden="1">'на 01.11.2019'!$A$7:$J$411</definedName>
    <definedName name="Z_CF5548A0_D31B_45AF_A34B_8CF892F36DC9_.wvu.FilterData" localSheetId="0" hidden="1">'на 01.11.2019'!$A$7:$J$411</definedName>
    <definedName name="Z_CFA268BD_7CEF_488F_ADF6_EE6E6545D4E9_.wvu.FilterData" localSheetId="0" hidden="1">'на 01.11.2019'!$A$7:$J$411</definedName>
    <definedName name="Z_CFEB7053_3C1D_451D_9A86_5940DFCF964A_.wvu.FilterData" localSheetId="0" hidden="1">'на 01.11.2019'!$A$7:$J$411</definedName>
    <definedName name="Z_D165341F_496A_48CE_829A_555B16787041_.wvu.FilterData" localSheetId="0" hidden="1">'на 01.11.2019'!$A$7:$J$411</definedName>
    <definedName name="Z_D20DFCFE_63F9_4265_B37B_4F36C46DF159_.wvu.Cols" localSheetId="0" hidden="1">'на 01.11.2019'!#REF!,'на 01.11.2019'!#REF!</definedName>
    <definedName name="Z_D20DFCFE_63F9_4265_B37B_4F36C46DF159_.wvu.FilterData" localSheetId="0" hidden="1">'на 01.11.2019'!$A$7:$J$411</definedName>
    <definedName name="Z_D20DFCFE_63F9_4265_B37B_4F36C46DF159_.wvu.PrintArea" localSheetId="0" hidden="1">'на 01.11.2019'!$A$1:$J$190</definedName>
    <definedName name="Z_D20DFCFE_63F9_4265_B37B_4F36C46DF159_.wvu.PrintTitles" localSheetId="0" hidden="1">'на 01.11.2019'!$5:$8</definedName>
    <definedName name="Z_D20DFCFE_63F9_4265_B37B_4F36C46DF159_.wvu.Rows" localSheetId="0" hidden="1">'на 01.11.2019'!#REF!,'на 01.11.2019'!#REF!,'на 01.11.2019'!#REF!,'на 01.11.2019'!#REF!,'на 01.11.2019'!#REF!</definedName>
    <definedName name="Z_D2422493_0DF6_4923_AFF9_1CE532FC9E0E_.wvu.FilterData" localSheetId="0" hidden="1">'на 01.11.2019'!$A$7:$J$411</definedName>
    <definedName name="Z_D26EAC32_42CC_46AF_8D27_8094727B2B8E_.wvu.FilterData" localSheetId="0" hidden="1">'на 01.11.2019'!$A$7:$J$411</definedName>
    <definedName name="Z_D286DC47_88D4_4B88_8422_D4AFC7D084CA_.wvu.FilterData" localSheetId="0" hidden="1">'на 01.11.2019'!$A$7:$J$411</definedName>
    <definedName name="Z_D298563F_7459_410D_A6E1_6B1CDFA6DAA7_.wvu.FilterData" localSheetId="0" hidden="1">'на 01.11.2019'!$A$7:$J$411</definedName>
    <definedName name="Z_D2CDC970_AFE4_4856_AE2C_2B5F33E42B72_.wvu.FilterData" localSheetId="0" hidden="1">'на 01.11.2019'!$A$7:$J$411</definedName>
    <definedName name="Z_D2D627FD_8F1D_4B0C_A4A1_1A515A2831A8_.wvu.FilterData" localSheetId="0" hidden="1">'на 01.11.2019'!$A$7:$J$411</definedName>
    <definedName name="Z_D343F548_3DE6_4716_9B8B_0FF1DF1B1DE3_.wvu.FilterData" localSheetId="0" hidden="1">'на 01.11.2019'!$A$7:$H$158</definedName>
    <definedName name="Z_D3607008_88A4_4735_BF9B_0D60A732D98C_.wvu.FilterData" localSheetId="0" hidden="1">'на 01.11.2019'!$A$7:$J$411</definedName>
    <definedName name="Z_D3C3EFC2_493C_4B9B_BC16_8147B08F8F65_.wvu.FilterData" localSheetId="0" hidden="1">'на 01.11.2019'!$A$7:$H$158</definedName>
    <definedName name="Z_D3D848E7_EB88_4E73_985E_C45B9AE68145_.wvu.FilterData" localSheetId="0" hidden="1">'на 01.11.2019'!$A$7:$J$411</definedName>
    <definedName name="Z_D3E86F4B_12A8_47CC_AEBE_74534991E315_.wvu.FilterData" localSheetId="0" hidden="1">'на 01.11.2019'!$A$7:$J$411</definedName>
    <definedName name="Z_D3F31BC4_4CDA_431B_BA5F_ADE76A923760_.wvu.FilterData" localSheetId="0" hidden="1">'на 01.11.2019'!$A$7:$H$158</definedName>
    <definedName name="Z_D41FF341_5913_4A9E_9CE5_B058CA00C0C7_.wvu.FilterData" localSheetId="0" hidden="1">'на 01.11.2019'!$A$7:$J$411</definedName>
    <definedName name="Z_D45ABB34_16CC_462D_8459_2034D47F465D_.wvu.FilterData" localSheetId="0" hidden="1">'на 01.11.2019'!$A$7:$H$158</definedName>
    <definedName name="Z_D479007E_A9E8_4307_A3E8_18A2BB5C55F2_.wvu.FilterData" localSheetId="0" hidden="1">'на 01.11.2019'!$A$7:$J$411</definedName>
    <definedName name="Z_D489BEDD_3BCD_49DF_9648_48FD6162F1E7_.wvu.FilterData" localSheetId="0" hidden="1">'на 01.11.2019'!$A$7:$J$411</definedName>
    <definedName name="Z_D48CEF89_B01B_4E1D_92B4_235EA4A40F11_.wvu.FilterData" localSheetId="0" hidden="1">'на 01.11.2019'!$A$7:$J$411</definedName>
    <definedName name="Z_D4B24D18_8D1D_47A1_AE9B_21E3F9EF98EE_.wvu.FilterData" localSheetId="0" hidden="1">'на 01.11.2019'!$A$7:$J$411</definedName>
    <definedName name="Z_D4C26987_0F4D_4A17_91A3_C1C154DC81B2_.wvu.FilterData" localSheetId="0" hidden="1">'на 01.11.2019'!$A$7:$J$411</definedName>
    <definedName name="Z_D4D3E883_F6A4_4364_94CA_00BA6BEEBB0B_.wvu.FilterData" localSheetId="0" hidden="1">'на 01.11.2019'!$A$7:$J$411</definedName>
    <definedName name="Z_D4E20E73_FD07_4BE4_B8FA_FE6B214643C4_.wvu.FilterData" localSheetId="0" hidden="1">'на 01.11.2019'!$A$7:$J$411</definedName>
    <definedName name="Z_D5317C3A_3EDA_404B_818D_EAF558810951_.wvu.FilterData" localSheetId="0" hidden="1">'на 01.11.2019'!$A$7:$H$158</definedName>
    <definedName name="Z_D537FB3B_712D_486A_BA32_4F73BEB2AA19_.wvu.FilterData" localSheetId="0" hidden="1">'на 01.11.2019'!$A$7:$H$158</definedName>
    <definedName name="Z_D6730C21_0555_4F4D_B589_9DE5CFF9C442_.wvu.FilterData" localSheetId="0" hidden="1">'на 01.11.2019'!$A$7:$H$158</definedName>
    <definedName name="Z_D692A203_B3F4_405F_AE1A_37385B86A714_.wvu.FilterData" localSheetId="0" hidden="1">'на 01.11.2019'!$A$7:$J$411</definedName>
    <definedName name="Z_D6D7FE80_F340_4943_9CA8_381604446690_.wvu.FilterData" localSheetId="0" hidden="1">'на 01.11.2019'!$A$7:$J$411</definedName>
    <definedName name="Z_D7104B72_13BA_47A2_BD7D_6C7C814EB74F_.wvu.FilterData" localSheetId="0" hidden="1">'на 01.11.2019'!$A$7:$J$411</definedName>
    <definedName name="Z_D74587C8_09B2_428F_ACC0_4DEF87F264B1_.wvu.FilterData" localSheetId="0" hidden="1">'на 01.11.2019'!$A$7:$J$411</definedName>
    <definedName name="Z_D7BC8E82_4392_4806_9DAE_D94253790B9C_.wvu.Cols" localSheetId="0" hidden="1">'на 01.11.2019'!#REF!,'на 01.11.2019'!#REF!,'на 01.11.2019'!$K:$BN</definedName>
    <definedName name="Z_D7BC8E82_4392_4806_9DAE_D94253790B9C_.wvu.FilterData" localSheetId="0" hidden="1">'на 01.11.2019'!$A$7:$J$411</definedName>
    <definedName name="Z_D7BC8E82_4392_4806_9DAE_D94253790B9C_.wvu.PrintArea" localSheetId="0" hidden="1">'на 01.11.2019'!$A$1:$BN$190</definedName>
    <definedName name="Z_D7BC8E82_4392_4806_9DAE_D94253790B9C_.wvu.PrintTitles" localSheetId="0" hidden="1">'на 01.11.2019'!$5:$7</definedName>
    <definedName name="Z_D7DA24ED_ABB7_4D6E_ACD6_4B88F5184AF8_.wvu.FilterData" localSheetId="0" hidden="1">'на 01.11.2019'!$A$7:$J$411</definedName>
    <definedName name="Z_D8418465_ECB6_40A4_8538_9D6D02B4E5CE_.wvu.FilterData" localSheetId="0" hidden="1">'на 01.11.2019'!$A$7:$H$158</definedName>
    <definedName name="Z_D84FBB24_1F53_4A51_B9A3_672EE24CBBBB_.wvu.FilterData" localSheetId="0" hidden="1">'на 01.11.2019'!$A$7:$J$411</definedName>
    <definedName name="Z_D8836A46_4276_4875_86A1_BB0E2B53006C_.wvu.FilterData" localSheetId="0" hidden="1">'на 01.11.2019'!$A$7:$H$158</definedName>
    <definedName name="Z_D8EBE17E_7A1A_4392_901C_A4C8DD4BAF28_.wvu.FilterData" localSheetId="0" hidden="1">'на 01.11.2019'!$A$7:$H$158</definedName>
    <definedName name="Z_D917D9C8_DA24_43F6_B702_2D065DC4F3EA_.wvu.FilterData" localSheetId="0" hidden="1">'на 01.11.2019'!$A$7:$J$411</definedName>
    <definedName name="Z_D921BCFE_106A_48C3_8051_F877509D5A90_.wvu.FilterData" localSheetId="0" hidden="1">'на 01.11.2019'!$A$7:$J$411</definedName>
    <definedName name="Z_D930048B_C8C6_498D_B7FD_C4CFAF447C25_.wvu.FilterData" localSheetId="0" hidden="1">'на 01.11.2019'!$A$7:$J$411</definedName>
    <definedName name="Z_D93C7415_B321_4E66_84AD_0490D011FDE7_.wvu.FilterData" localSheetId="0" hidden="1">'на 01.11.2019'!$A$7:$J$411</definedName>
    <definedName name="Z_D952F92C_16FA_49C0_ACE1_EEFE2012130A_.wvu.FilterData" localSheetId="0" hidden="1">'на 01.11.2019'!$A$7:$J$411</definedName>
    <definedName name="Z_D954D534_B88D_4A21_85D6_C0757B597D1E_.wvu.FilterData" localSheetId="0" hidden="1">'на 01.11.2019'!$A$7:$J$411</definedName>
    <definedName name="Z_D95852A1_B0FC_4AC5_B62B_5CCBE05B0D15_.wvu.FilterData" localSheetId="0" hidden="1">'на 01.11.2019'!$A$7:$J$411</definedName>
    <definedName name="Z_D959BDE9_080D_4FE3_8F84_52318978F935_.wvu.FilterData" localSheetId="0" hidden="1">'на 01.11.2019'!$A$7:$J$411</definedName>
    <definedName name="Z_D97BC9A1_860C_45CB_8FAD_B69CEE39193C_.wvu.FilterData" localSheetId="0" hidden="1">'на 01.11.2019'!$A$7:$H$158</definedName>
    <definedName name="Z_D97CD673_38FB_48B6_8FB8_0FF7F5746325_.wvu.FilterData" localSheetId="0" hidden="1">'на 01.11.2019'!$A$7:$J$411</definedName>
    <definedName name="Z_D981844C_3450_4227_997A_DB8016618FC0_.wvu.FilterData" localSheetId="0" hidden="1">'на 01.11.2019'!$A$7:$J$411</definedName>
    <definedName name="Z_D9AF22AD_2CFF_429C_97B7_A1AC24238F0C_.wvu.FilterData" localSheetId="0" hidden="1">'на 01.11.2019'!$A$7:$J$411</definedName>
    <definedName name="Z_D9CDE186_872E_4C54_B635_3E59E4427F7B_.wvu.FilterData" localSheetId="0" hidden="1">'на 01.11.2019'!$A$7:$J$411</definedName>
    <definedName name="Z_D9E7CF58_1888_4559_99D1_C71D21E76828_.wvu.FilterData" localSheetId="0" hidden="1">'на 01.11.2019'!$A$7:$J$411</definedName>
    <definedName name="Z_DA244080_1388_426A_A939_BCE866427DCE_.wvu.FilterData" localSheetId="0" hidden="1">'на 01.11.2019'!$A$7:$J$411</definedName>
    <definedName name="Z_DA3033F1_502F_4BCA_B468_CBA3E20E7254_.wvu.FilterData" localSheetId="0" hidden="1">'на 01.11.2019'!$A$7:$J$411</definedName>
    <definedName name="Z_DA5DFA2D_C1AA_42F5_8828_D1905F1C9BD0_.wvu.FilterData" localSheetId="0" hidden="1">'на 01.11.2019'!$A$7:$J$411</definedName>
    <definedName name="Z_DAB9487C_F291_4A20_8CE8_A04CF6419B39_.wvu.FilterData" localSheetId="0" hidden="1">'на 01.11.2019'!$A$7:$J$411</definedName>
    <definedName name="Z_DAC9AAEB_9A63_4C22_9074_CCD144369BE1_.wvu.FilterData" localSheetId="0" hidden="1">'на 01.11.2019'!$A$7:$J$411</definedName>
    <definedName name="Z_DB55315D_56C8_4F2C_9317_AA25AA5EAC9E_.wvu.FilterData" localSheetId="0" hidden="1">'на 01.11.2019'!$A$7:$J$411</definedName>
    <definedName name="Z_DBB88EE7_5C30_443C_A427_07BA2C7C58DA_.wvu.FilterData" localSheetId="0" hidden="1">'на 01.11.2019'!$A$7:$J$411</definedName>
    <definedName name="Z_DBF40914_927D_466F_8B6B_F333D1AFC9B0_.wvu.FilterData" localSheetId="0" hidden="1">'на 01.11.2019'!$A$7:$J$411</definedName>
    <definedName name="Z_DC263B7F_7E05_4E66_AE9F_05D6DDE635B1_.wvu.FilterData" localSheetId="0" hidden="1">'на 01.11.2019'!$A$7:$H$158</definedName>
    <definedName name="Z_DC796824_ECED_4590_A3E8_8D5A3534C637_.wvu.FilterData" localSheetId="0" hidden="1">'на 01.11.2019'!$A$7:$H$158</definedName>
    <definedName name="Z_DCC1B134_1BA2_418E_B1D0_0938D8743370_.wvu.FilterData" localSheetId="0" hidden="1">'на 01.11.2019'!$A$7:$H$158</definedName>
    <definedName name="Z_DCC98630_5CE8_4EB8_B53F_29063CBFDB7B_.wvu.FilterData" localSheetId="0" hidden="1">'на 01.11.2019'!$A$7:$J$411</definedName>
    <definedName name="Z_DCD43F69_17CB_4C08_94B1_4237BF1E81A1_.wvu.FilterData" localSheetId="0" hidden="1">'на 01.11.2019'!$A$7:$J$411</definedName>
    <definedName name="Z_DCF0AAEF_DCCD_45D0_96BB_43A3455DEADB_.wvu.FilterData" localSheetId="0" hidden="1">'на 01.11.2019'!$A$7:$J$411</definedName>
    <definedName name="Z_DD479BCC_48E3_497E_81BC_9A58CD7AC8EF_.wvu.FilterData" localSheetId="0" hidden="1">'на 01.11.2019'!$A$7:$J$411</definedName>
    <definedName name="Z_DDA68DE5_EF86_4A52_97CD_589088C5FE7A_.wvu.FilterData" localSheetId="0" hidden="1">'на 01.11.2019'!$A$7:$H$158</definedName>
    <definedName name="Z_DE210091_3D77_4964_B6B2_443A728CBE9E_.wvu.FilterData" localSheetId="0" hidden="1">'на 01.11.2019'!$A$7:$J$411</definedName>
    <definedName name="Z_DE2C3999_6F3E_4D24_86CF_8803BF5FAA48_.wvu.FilterData" localSheetId="0" hidden="1">'на 01.11.2019'!$A$7:$J$60</definedName>
    <definedName name="Z_DEA6EDB2_F27D_4C8F_B061_FD80BEC5543F_.wvu.FilterData" localSheetId="0" hidden="1">'на 01.11.2019'!$A$7:$H$158</definedName>
    <definedName name="Z_DEC0916C_F395_445D_ABBE_41FCE4F7A20B_.wvu.FilterData" localSheetId="0" hidden="1">'на 01.11.2019'!$A$7:$J$411</definedName>
    <definedName name="Z_DECE3245_1BE4_4A3F_B644_E8DE80612C1E_.wvu.FilterData" localSheetId="0" hidden="1">'на 01.11.2019'!$A$7:$J$411</definedName>
    <definedName name="Z_DF05D3F1_839D_4ABD_B109_8DDDEA6E4554_.wvu.FilterData" localSheetId="0" hidden="1">'на 01.11.2019'!$A$7:$J$411</definedName>
    <definedName name="Z_DF6B7D46_D8DB_447A_83A4_53EE18358CF2_.wvu.FilterData" localSheetId="0" hidden="1">'на 01.11.2019'!$A$7:$J$411</definedName>
    <definedName name="Z_DFB08918_D5A4_4224_AEA5_63620C0D53DD_.wvu.FilterData" localSheetId="0" hidden="1">'на 01.11.2019'!$A$7:$J$411</definedName>
    <definedName name="Z_DFFC57A9_AC13_44A1_9304_B04C6A69A49C_.wvu.FilterData" localSheetId="0" hidden="1">'на 01.11.2019'!$A$7:$J$411</definedName>
    <definedName name="Z_E0178566_B0D6_4A04_941F_723DE4642B4A_.wvu.FilterData" localSheetId="0" hidden="1">'на 01.11.2019'!$A$7:$J$411</definedName>
    <definedName name="Z_E0415026_A3A4_4408_93D6_8180A1256A98_.wvu.FilterData" localSheetId="0" hidden="1">'на 01.11.2019'!$A$7:$J$411</definedName>
    <definedName name="Z_E06FEE19_D4C1_4288_ADA7_5CB65BBBB4B6_.wvu.FilterData" localSheetId="0" hidden="1">'на 01.11.2019'!$A$7:$J$411</definedName>
    <definedName name="Z_E08AFE05_9FC9_4440_8CA6_890648C8FE48_.wvu.FilterData" localSheetId="0" hidden="1">'на 01.11.2019'!$A$7:$J$411</definedName>
    <definedName name="Z_E0B34E03_0754_4713_9A98_5ACEE69C9E71_.wvu.FilterData" localSheetId="0" hidden="1">'на 01.11.2019'!$A$7:$H$158</definedName>
    <definedName name="Z_E1E7843B_3EC3_4FFF_9B1C_53E7DE6A4004_.wvu.FilterData" localSheetId="0" hidden="1">'на 01.11.2019'!$A$7:$H$158</definedName>
    <definedName name="Z_E25FE844_1AD8_4E16_B2DB_9033A702F13A_.wvu.FilterData" localSheetId="0" hidden="1">'на 01.11.2019'!$A$7:$H$158</definedName>
    <definedName name="Z_E2861A4E_263A_4BE6_9223_2DA352B0AD2D_.wvu.FilterData" localSheetId="0" hidden="1">'на 01.11.2019'!$A$7:$H$158</definedName>
    <definedName name="Z_E2FB76DF_1C94_4620_8087_FEE12FDAA3D2_.wvu.FilterData" localSheetId="0" hidden="1">'на 01.11.2019'!$A$7:$H$158</definedName>
    <definedName name="Z_E32A8700_E851_4315_A889_932E30063272_.wvu.FilterData" localSheetId="0" hidden="1">'на 01.11.2019'!$A$7:$J$411</definedName>
    <definedName name="Z_E3C6ECC1_0F12_435D_9B36_B23F6133337F_.wvu.FilterData" localSheetId="0" hidden="1">'на 01.11.2019'!$A$7:$H$158</definedName>
    <definedName name="Z_E41459EA_F056_44F0_B971_CA485B38C4A7_.wvu.FilterData" localSheetId="0" hidden="1">'на 01.11.2019'!$A$7:$J$411</definedName>
    <definedName name="Z_E437F2F2_3B79_49F0_9901_D31498A163D7_.wvu.FilterData" localSheetId="0" hidden="1">'на 01.11.2019'!$A$7:$J$411</definedName>
    <definedName name="Z_E531BAEE_E556_4AEF_B35B_C675BD99939C_.wvu.FilterData" localSheetId="0" hidden="1">'на 01.11.2019'!$A$7:$J$411</definedName>
    <definedName name="Z_E563A17B_3B3B_4B28_89D6_A5FC82DB33C2_.wvu.FilterData" localSheetId="0" hidden="1">'на 01.11.2019'!$A$7:$J$411</definedName>
    <definedName name="Z_E5DA1B9B_62F2_4CE6_9A2F_0A446D4275B1_.wvu.FilterData" localSheetId="0" hidden="1">'на 01.11.2019'!$A$7:$J$411</definedName>
    <definedName name="Z_E5EC7523_F88D_4AD4_9A8D_84C16AB7BFC1_.wvu.FilterData" localSheetId="0" hidden="1">'на 01.11.2019'!$A$7:$J$411</definedName>
    <definedName name="Z_E62E0FFE_7555_4927_BA87_96C72751599B_.wvu.FilterData" localSheetId="0" hidden="1">'на 01.11.2019'!$A$7:$J$411</definedName>
    <definedName name="Z_E6B0F607_AC37_4539_B427_EA5DBDA71490_.wvu.FilterData" localSheetId="0" hidden="1">'на 01.11.2019'!$A$7:$J$411</definedName>
    <definedName name="Z_E6BEB68E_1813_43FA_83CB_AD563380E01C_.wvu.FilterData" localSheetId="0" hidden="1">'на 01.11.2019'!$A$7:$J$411</definedName>
    <definedName name="Z_E6F2229B_648C_45EB_AFDD_48E1933E9057_.wvu.FilterData" localSheetId="0" hidden="1">'на 01.11.2019'!$A$7:$J$411</definedName>
    <definedName name="Z_E79ABD49_719F_4887_A43D_3DE66BF8AD95_.wvu.FilterData" localSheetId="0" hidden="1">'на 01.11.2019'!$A$7:$J$411</definedName>
    <definedName name="Z_E7E34260_E3FF_494E_BB4E_1D372EA1276B_.wvu.FilterData" localSheetId="0" hidden="1">'на 01.11.2019'!$A$7:$J$411</definedName>
    <definedName name="Z_E818C85D_F563_4BCC_9747_0856B0207D9A_.wvu.FilterData" localSheetId="0" hidden="1">'на 01.11.2019'!$A$7:$J$411</definedName>
    <definedName name="Z_E85A9955_A3DD_46D7_A4A3_9B67A0E2B00C_.wvu.FilterData" localSheetId="0" hidden="1">'на 01.11.2019'!$A$7:$J$411</definedName>
    <definedName name="Z_E85CF805_B7EC_4B8E_BF6B_2D35F453C813_.wvu.FilterData" localSheetId="0" hidden="1">'на 01.11.2019'!$A$7:$J$411</definedName>
    <definedName name="Z_E8619C4F_9D0C_40CF_8636_CF30BDB53D78_.wvu.FilterData" localSheetId="0" hidden="1">'на 01.11.2019'!$A$7:$J$411</definedName>
    <definedName name="Z_E86B59AB_8419_4B63_BADC_4C4DB9795CAA_.wvu.FilterData" localSheetId="0" hidden="1">'на 01.11.2019'!$A$7:$J$411</definedName>
    <definedName name="Z_E88E1D11_18C0_4724_9D4F_2C85DDF57564_.wvu.FilterData" localSheetId="0" hidden="1">'на 01.11.2019'!$A$7:$H$158</definedName>
    <definedName name="Z_E8E447B7_386A_4449_A267_EA8A8ED2E9DF_.wvu.FilterData" localSheetId="0" hidden="1">'на 01.11.2019'!$A$7:$J$411</definedName>
    <definedName name="Z_E952215A_EF2B_4724_A091_1F77A330F7A6_.wvu.FilterData" localSheetId="0" hidden="1">'на 01.11.2019'!$A$7:$J$411</definedName>
    <definedName name="Z_E9A4F66F_BB40_4C19_8750_6E61AF1D74A1_.wvu.FilterData" localSheetId="0" hidden="1">'на 01.11.2019'!$A$7:$J$411</definedName>
    <definedName name="Z_EA16B1A6_A575_4BB9_B51E_98E088646246_.wvu.FilterData" localSheetId="0" hidden="1">'на 01.11.2019'!$A$7:$J$411</definedName>
    <definedName name="Z_EA234825_5817_4C50_AC45_83D70F061045_.wvu.FilterData" localSheetId="0" hidden="1">'на 01.11.2019'!$A$7:$J$411</definedName>
    <definedName name="Z_EA26BD39_D295_43F0_9554_645E38E73803_.wvu.FilterData" localSheetId="0" hidden="1">'на 01.11.2019'!$A$7:$J$411</definedName>
    <definedName name="Z_EA769D6D_3269_481D_9974_BC10C6C55FF6_.wvu.FilterData" localSheetId="0" hidden="1">'на 01.11.2019'!$A$7:$H$158</definedName>
    <definedName name="Z_EA7BB06C_40E6_4375_9BE4_353C118D0D8A_.wvu.FilterData" localSheetId="0" hidden="1">'на 01.11.2019'!$A$7:$J$411</definedName>
    <definedName name="Z_EAEC0497_D454_492F_A78A_948CBC8B7349_.wvu.FilterData" localSheetId="0" hidden="1">'на 01.11.2019'!$A$7:$J$411</definedName>
    <definedName name="Z_EB2D8BE6_72BC_4D23_BEC7_DBF109493B0C_.wvu.FilterData" localSheetId="0" hidden="1">'на 01.11.2019'!$A$7:$J$411</definedName>
    <definedName name="Z_EBCDBD63_50FE_4D52_B280_2A723FA77236_.wvu.FilterData" localSheetId="0" hidden="1">'на 01.11.2019'!$A$7:$H$158</definedName>
    <definedName name="Z_EBE6EB5A_28BA_42FD_8E13_84A84E5CEFFA_.wvu.FilterData" localSheetId="0" hidden="1">'на 01.11.2019'!$A$7:$J$411</definedName>
    <definedName name="Z_EC6B58CC_C695_4EAF_B026_DA7CE6279D7A_.wvu.FilterData" localSheetId="0" hidden="1">'на 01.11.2019'!$A$7:$J$411</definedName>
    <definedName name="Z_EC741CE0_C720_481D_9CFE_596247B0CF36_.wvu.FilterData" localSheetId="0" hidden="1">'на 01.11.2019'!$A$7:$J$411</definedName>
    <definedName name="Z_EC7DFC56_670B_4634_9C36_1A0E9779A8AB_.wvu.FilterData" localSheetId="0" hidden="1">'на 01.11.2019'!$A$7:$J$411</definedName>
    <definedName name="Z_EC7EDFF4_8717_443E_A482_A625A9C4247F_.wvu.FilterData" localSheetId="0" hidden="1">'на 01.11.2019'!$A$7:$J$411</definedName>
    <definedName name="Z_ECDB9DF1_6EBE_4872_A4EA_C132DB4F17D1_.wvu.FilterData" localSheetId="0" hidden="1">'на 01.11.2019'!$A$7:$J$411</definedName>
    <definedName name="Z_ED3CA1AD_27FA_49EB_91E7_60AB4F0D9C59_.wvu.FilterData" localSheetId="0" hidden="1">'на 01.11.2019'!$A$7:$J$411</definedName>
    <definedName name="Z_ED5F05CF_0821_469C_A3FE_35B2692E3A2E_.wvu.FilterData" localSheetId="0" hidden="1">'на 01.11.2019'!$A$7:$J$411</definedName>
    <definedName name="Z_ED74FBD3_DF35_4798_8C2A_7ADA46D140AA_.wvu.FilterData" localSheetId="0" hidden="1">'на 01.11.2019'!$A$7:$H$158</definedName>
    <definedName name="Z_EF1610FE_843B_4864_9DAD_05F697DD47DC_.wvu.FilterData" localSheetId="0" hidden="1">'на 01.11.2019'!$A$7:$J$411</definedName>
    <definedName name="Z_EFFADE78_6F23_4B5D_AE74_3E82BA29B398_.wvu.FilterData" localSheetId="0" hidden="1">'на 01.11.2019'!$A$7:$H$158</definedName>
    <definedName name="Z_F05EFB87_3BE7_41AF_8465_1EA73F5E8818_.wvu.FilterData" localSheetId="0" hidden="1">'на 01.11.2019'!$A$7:$J$411</definedName>
    <definedName name="Z_F0EB967D_F079_4FD4_AD5F_5BA84E405B49_.wvu.FilterData" localSheetId="0" hidden="1">'на 01.11.2019'!$A$7:$J$411</definedName>
    <definedName name="Z_F140A98E_30AA_4FD0_8B93_08F8951EDE5E_.wvu.FilterData" localSheetId="0" hidden="1">'на 01.11.2019'!$A$7:$H$158</definedName>
    <definedName name="Z_F1D58EA3_233E_4B2C_907F_20FB7B32BCEB_.wvu.FilterData" localSheetId="0" hidden="1">'на 01.11.2019'!$A$7:$J$411</definedName>
    <definedName name="Z_F2110B0B_AAE7_42F0_B553_C360E9249AD4_.wvu.Cols" localSheetId="0" hidden="1">'на 01.11.2019'!#REF!,'на 01.11.2019'!#REF!,'на 01.11.2019'!$K:$BN</definedName>
    <definedName name="Z_F2110B0B_AAE7_42F0_B553_C360E9249AD4_.wvu.FilterData" localSheetId="0" hidden="1">'на 01.11.2019'!$A$7:$J$411</definedName>
    <definedName name="Z_F2110B0B_AAE7_42F0_B553_C360E9249AD4_.wvu.PrintArea" localSheetId="0" hidden="1">'на 01.11.2019'!$A$1:$BN$190</definedName>
    <definedName name="Z_F2110B0B_AAE7_42F0_B553_C360E9249AD4_.wvu.PrintTitles" localSheetId="0" hidden="1">'на 01.11.2019'!$5:$7</definedName>
    <definedName name="Z_F24FF7CE_BEE9_4D69_9CC9_1D573409219A_.wvu.FilterData" localSheetId="0" hidden="1">'на 01.11.2019'!$A$7:$J$411</definedName>
    <definedName name="Z_F2B210B3_A608_46A5_94E1_E525F8F6A2C4_.wvu.FilterData" localSheetId="0" hidden="1">'на 01.11.2019'!$A$7:$J$411</definedName>
    <definedName name="Z_F30FADD4_07E9_4B4F_B53A_86E542EF0570_.wvu.FilterData" localSheetId="0" hidden="1">'на 01.11.2019'!$A$7:$J$411</definedName>
    <definedName name="Z_F31E06D7_BB46_4306_AC80_7D867336978C_.wvu.FilterData" localSheetId="0" hidden="1">'на 01.11.2019'!$A$7:$J$411</definedName>
    <definedName name="Z_F338BCFF_FE37_4512_82DE_8C10862CD583_.wvu.FilterData" localSheetId="0" hidden="1">'на 01.11.2019'!$A$7:$J$411</definedName>
    <definedName name="Z_F34EC6B1_390D_4B75_852C_F8775ACC3B29_.wvu.FilterData" localSheetId="0" hidden="1">'на 01.11.2019'!$A$7:$J$411</definedName>
    <definedName name="Z_F3E148B1_ED1B_4330_84E7_EFC4722C807A_.wvu.FilterData" localSheetId="0" hidden="1">'на 01.11.2019'!$A$7:$J$411</definedName>
    <definedName name="Z_F3EB4276_07ED_4C3D_8305_EFD9881E26ED_.wvu.FilterData" localSheetId="0" hidden="1">'на 01.11.2019'!$A$7:$J$411</definedName>
    <definedName name="Z_F3F1BB49_52AF_48BB_95BC_060170851629_.wvu.FilterData" localSheetId="0" hidden="1">'на 01.11.2019'!$A$7:$J$411</definedName>
    <definedName name="Z_F413BB5D_EA53_42FB_84EF_A630DFA6E3CE_.wvu.FilterData" localSheetId="0" hidden="1">'на 01.11.2019'!$A$7:$J$411</definedName>
    <definedName name="Z_F424C8EB_1FD1_4B7C_BB16_C87F07FB1A66_.wvu.FilterData" localSheetId="0" hidden="1">'на 01.11.2019'!$A$7:$J$411</definedName>
    <definedName name="Z_F48552A9_1F3B_415E_B25A_3A35D2E6EB46_.wvu.FilterData" localSheetId="0" hidden="1">'на 01.11.2019'!$A$7:$J$411</definedName>
    <definedName name="Z_F4D51502_0CCD_4E1C_8387_D94D30666E39_.wvu.FilterData" localSheetId="0" hidden="1">'на 01.11.2019'!$A$7:$J$411</definedName>
    <definedName name="Z_F52002B9_A233_461F_9C02_2195A969869E_.wvu.FilterData" localSheetId="0" hidden="1">'на 01.11.2019'!$A$7:$J$411</definedName>
    <definedName name="Z_F5904F57_BE1E_4C1A_B9F2_3334C6090028_.wvu.FilterData" localSheetId="0" hidden="1">'на 01.11.2019'!$A$7:$J$411</definedName>
    <definedName name="Z_F5A92536_7ADF_4574_9094_4E9E2907828D_.wvu.FilterData" localSheetId="0" hidden="1">'на 01.11.2019'!$A$7:$J$411</definedName>
    <definedName name="Z_F5F50589_1DF0_4A91_A5AE_A081904AF6B0_.wvu.FilterData" localSheetId="0" hidden="1">'на 01.11.2019'!$A$7:$J$411</definedName>
    <definedName name="Z_F66AFAC6_2D91_47B3_B144_43AE4E90F02F_.wvu.FilterData" localSheetId="0" hidden="1">'на 01.11.2019'!$A$7:$J$411</definedName>
    <definedName name="Z_F675BEC0_5D51_42CD_8359_31DF2F226166_.wvu.FilterData" localSheetId="0" hidden="1">'на 01.11.2019'!$A$7:$J$411</definedName>
    <definedName name="Z_F6F4D1CA_4991_462D_A51D_FD0D91822706_.wvu.FilterData" localSheetId="0" hidden="1">'на 01.11.2019'!$A$7:$J$411</definedName>
    <definedName name="Z_F7FC106B_79FE_40D3_AA43_206A7284AC4B_.wvu.FilterData" localSheetId="0" hidden="1">'на 01.11.2019'!$A$7:$J$411</definedName>
    <definedName name="Z_F8CD48ED_A67F_492E_A417_09D352E93E12_.wvu.FilterData" localSheetId="0" hidden="1">'на 01.11.2019'!$A$7:$H$158</definedName>
    <definedName name="Z_F8E4304E_2CC4_4F73_A08A_BA6FE8EB77EF_.wvu.FilterData" localSheetId="0" hidden="1">'на 01.11.2019'!$A$7:$J$411</definedName>
    <definedName name="Z_F9AF50D2_05C8_4D13_9F15_43FAA7F1CB7A_.wvu.FilterData" localSheetId="0" hidden="1">'на 01.11.2019'!$A$7:$J$411</definedName>
    <definedName name="Z_F9F96D65_7E5D_4EDB_B47B_CD800EE8793F_.wvu.FilterData" localSheetId="0" hidden="1">'на 01.11.2019'!$A$7:$H$158</definedName>
    <definedName name="Z_FA263ADC_F7F9_4F21_8D0A_B162CFE58321_.wvu.FilterData" localSheetId="0" hidden="1">'на 01.11.2019'!$A$7:$J$411</definedName>
    <definedName name="Z_FA270880_5E39_4EAA_BE02_BDB906770A67_.wvu.FilterData" localSheetId="0" hidden="1">'на 01.11.2019'!$A$7:$J$411</definedName>
    <definedName name="Z_FA47CA05_CCF1_4EDC_AAF6_26967695B1D8_.wvu.FilterData" localSheetId="0" hidden="1">'на 01.11.2019'!$A$7:$J$411</definedName>
    <definedName name="Z_FA687933_7694_4C0F_8982_34C11239740C_.wvu.FilterData" localSheetId="0" hidden="1">'на 01.11.2019'!$A$7:$J$411</definedName>
    <definedName name="Z_FA9FECB8_BA16_47CC_97A5_FF0276B7BA2A_.wvu.FilterData" localSheetId="0" hidden="1">'на 01.11.2019'!$A$7:$J$411</definedName>
    <definedName name="Z_FADBBBF4_A5FD_47EA_87AF_F3DC2DF00CA8_.wvu.FilterData" localSheetId="0" hidden="1">'на 01.11.2019'!$A$7:$J$411</definedName>
    <definedName name="Z_FAEA1540_FB92_4A7F_8E18_381E2C6FAF74_.wvu.FilterData" localSheetId="0" hidden="1">'на 01.11.2019'!$A$7:$H$158</definedName>
    <definedName name="Z_FB2B2898_07E8_4F64_9660_A5CFE0C3B2A1_.wvu.FilterData" localSheetId="0" hidden="1">'на 01.11.2019'!$A$7:$J$411</definedName>
    <definedName name="Z_FB35B37B_2F7F_4D23_B40F_380D683C704C_.wvu.FilterData" localSheetId="0" hidden="1">'на 01.11.2019'!$A$7:$J$411</definedName>
    <definedName name="Z_FBEEEF36_B47B_4551_8D8A_904E9E1222D4_.wvu.FilterData" localSheetId="0" hidden="1">'на 01.11.2019'!$A$7:$H$158</definedName>
    <definedName name="Z_FBFEC7B7_C5D0_44F3_87E7_66C52A67E842_.wvu.FilterData" localSheetId="0" hidden="1">'на 01.11.2019'!$A$7:$J$411</definedName>
    <definedName name="Z_FC5D3D29_E6B6_4724_B01C_EFC5C58D36F7_.wvu.FilterData" localSheetId="0" hidden="1">'на 01.11.2019'!$A$7:$J$411</definedName>
    <definedName name="Z_FC921717_EFFF_4C5F_AE15_5DB48A6B2DDC_.wvu.FilterData" localSheetId="0" hidden="1">'на 01.11.2019'!$A$7:$J$411</definedName>
    <definedName name="Z_FCC3AE73_E537_4FEF_8316_D2033D529D47_.wvu.FilterData" localSheetId="0" hidden="1">'на 01.11.2019'!$A$7:$J$411</definedName>
    <definedName name="Z_FCFEE462_86B3_4D22_A291_C53135F468F2_.wvu.FilterData" localSheetId="0" hidden="1">'на 01.11.2019'!$A$7:$J$411</definedName>
    <definedName name="Z_FD01F790_1BBF_4238_916B_FA56833C331E_.wvu.FilterData" localSheetId="0" hidden="1">'на 01.11.2019'!$A$7:$J$411</definedName>
    <definedName name="Z_FD0E1B66_1ED2_4768_AEAA_4813773FCD1B_.wvu.FilterData" localSheetId="0" hidden="1">'на 01.11.2019'!$A$7:$H$158</definedName>
    <definedName name="Z_FD3BE8C9_37F8_4B3C_B2C7_E77CF8E04BFB_.wvu.FilterData" localSheetId="0" hidden="1">'на 01.11.2019'!$A$7:$J$411</definedName>
    <definedName name="Z_FD5CEF9A_4499_4018_A32D_B5C5AF11D935_.wvu.FilterData" localSheetId="0" hidden="1">'на 01.11.2019'!$A$7:$J$411</definedName>
    <definedName name="Z_FD5EDEE5_A3CE_4C43_835A_373611C65308_.wvu.FilterData" localSheetId="0" hidden="1">'на 01.11.2019'!$A$7:$J$411</definedName>
    <definedName name="Z_FD66CF31_1A62_4649_ABF8_67009C9EEFA8_.wvu.FilterData" localSheetId="0" hidden="1">'на 01.11.2019'!$A$7:$J$411</definedName>
    <definedName name="Z_FDDB310B_7AE0_49CB_BE16_F49E6EF78E5F_.wvu.FilterData" localSheetId="0" hidden="1">'на 01.11.2019'!$A$7:$J$411</definedName>
    <definedName name="Z_FDE37E7A_0D62_48F6_B80B_D6356ECC791B_.wvu.FilterData" localSheetId="0" hidden="1">'на 01.11.2019'!$A$7:$J$411</definedName>
    <definedName name="Z_FE9D531A_F987_4486_AC6F_37568587E0CC_.wvu.FilterData" localSheetId="0" hidden="1">'на 01.11.2019'!$A$7:$J$411</definedName>
    <definedName name="Z_FEE18FC2_E5D2_4C59_B7D0_FDF82F2008D4_.wvu.FilterData" localSheetId="0" hidden="1">'на 01.11.2019'!$A$7:$J$411</definedName>
    <definedName name="Z_FEF0FD9C_0AF1_4157_A391_071CD507BEBA_.wvu.FilterData" localSheetId="0" hidden="1">'на 01.11.2019'!$A$7:$J$411</definedName>
    <definedName name="Z_FEFFCD5F_F237_4316_B50A_6C71D0FF3363_.wvu.FilterData" localSheetId="0" hidden="1">'на 01.11.2019'!$A$7:$J$411</definedName>
    <definedName name="Z_FF7CC20D_CA9E_46D2_A113_9EB09E8A7DF6_.wvu.FilterData" localSheetId="0" hidden="1">'на 01.11.2019'!$A$7:$H$158</definedName>
    <definedName name="Z_FF7F531F_28CE_4C28_BA81_DE242DB82E03_.wvu.FilterData" localSheetId="0" hidden="1">'на 01.11.2019'!$A$7:$J$411</definedName>
    <definedName name="Z_FF9EFDBE_F5FD_432E_96BA_C22D4E9B91D4_.wvu.FilterData" localSheetId="0" hidden="1">'на 01.11.2019'!$A$7:$J$411</definedName>
    <definedName name="Z_FFBF84C0_8EC1_41E5_A130_1EB26E22D86E_.wvu.FilterData" localSheetId="0" hidden="1">'на 01.11.2019'!$A$7:$J$411</definedName>
    <definedName name="_xlnm.Print_Titles" localSheetId="0">'на 01.11.2019'!$5:$8</definedName>
    <definedName name="_xlnm.Print_Area" localSheetId="0">'на 01.11.2019'!$A$1:$J$210</definedName>
  </definedNames>
  <calcPr calcId="162913" fullPrecision="0"/>
  <customWorkbookViews>
    <customWorkbookView name="Шулепова Ольга Анатольевна - Личное представление" guid="{67ADFAE6-A9AF-44D7-8539-93CD0F6B7849}" mergeInterval="0" personalView="1" maximized="1" xWindow="-8" yWindow="-8" windowWidth="1936" windowHeight="1056" tabRatio="518" activeSheetId="1"/>
    <customWorkbookView name="Козлова Анастасия Сергеевна - Личное представление" guid="{0CCCFAED-79CE-4449-BC23-D60C794B65C2}" mergeInterval="0" personalView="1" maximized="1" windowWidth="1276" windowHeight="779" tabRatio="518" activeSheetId="1"/>
    <customWorkbookView name="Минакова Оксана Сергеевна - Личное представление" guid="{45DE1976-7F07-4EB4-8A9C-FB72D060BEFA}" mergeInterval="0" personalView="1" maximized="1" xWindow="-8" yWindow="-8" windowWidth="1936" windowHeight="1056" tabRatio="518" activeSheetId="1"/>
    <customWorkbookView name="Вершинина Мария Игоревна - Личное представление" guid="{A0A3CD9B-2436-40D7-91DB-589A95FBBF00}" mergeInterval="0" personalView="1" maximized="1" windowWidth="1276" windowHeight="799" tabRatio="522" activeSheetId="1"/>
    <customWorkbookView name="Фесик Светлана Викторовна - Личное представление" guid="{6068C3FF-17AA-48A5-A88B-2523CBAC39AE}" mergeInterval="0" personalView="1" maximized="1" xWindow="-8" yWindow="-8" windowWidth="1296" windowHeight="1000" tabRatio="518" activeSheetId="1"/>
    <customWorkbookView name="Маслова Алина Рамазановна - Личное представление" guid="{99950613-28E7-4EC2-B918-559A2757B0A9}" mergeInterval="0" personalView="1" maximized="1" xWindow="-8" yWindow="-8" windowWidth="1936" windowHeight="1056" tabRatio="355" activeSheetId="1"/>
    <customWorkbookView name="Залецкая Ольга Геннадьевна - Личное представление" guid="{D95852A1-B0FC-4AC5-B62B-5CCBE05B0D15}" mergeInterval="0" personalView="1" maximized="1" windowWidth="1916" windowHeight="855" tabRatio="518" activeSheetId="1"/>
    <customWorkbookView name="Сырвачева Виктория Алексеевна - Личное представление" guid="{72C0943B-A5D5-4B80-AD54-166C5CDC74DE}" mergeInterval="0" personalView="1" maximized="1" xWindow="-8" yWindow="-8" windowWidth="1296" windowHeight="1000" tabRatio="518" activeSheetId="1"/>
    <customWorkbookView name="perevoschikova_av - Личное представление" guid="{649E5CE3-4976-49D9-83DA-4E57FFC714BF}" mergeInterval="0" personalView="1" maximized="1" xWindow="1" yWindow="1" windowWidth="1276" windowHeight="794" tabRatio="518" activeSheetId="1"/>
    <customWorkbookView name="Корунова Олеся Юрьевна - Личное представление" guid="{5EB1B5BB-79BE-4318-9140-3FA31802D519}" mergeInterval="0" personalView="1" maximized="1" xWindow="-8" yWindow="-8" windowWidth="1296" windowHeight="1000" tabRatio="518" activeSheetId="1"/>
    <customWorkbookView name="Литвинчук Екатерина Николаевна - Личное представление" guid="{5FB953A5-71FF-4056-AF98-C9D06FF0EDF3}" mergeInterval="0" personalView="1" maximized="1" xWindow="-8" yWindow="-8" windowWidth="1296" windowHeight="1000" tabRatio="518" activeSheetId="1"/>
    <customWorkbookView name="Денисова Евгения Юрьевна - Личное представление" guid="{9FA29541-62F4-4CED-BF33-19F6BA57578F}" mergeInterval="0" personalView="1" maximized="1" windowWidth="1276" windowHeight="759" tabRatio="518" activeSheetId="1"/>
    <customWorkbookView name="kou - Личное представление" guid="{998B8119-4FF3-4A16-838D-539C6AE34D55}" mergeInterval="0" personalView="1" maximized="1" windowWidth="1148" windowHeight="645" tabRatio="518" activeSheetId="1"/>
    <customWorkbookView name="pav - Личное представление" guid="{539CB3DF-9B66-4BE7-9074-8CE0405EB8A6}" mergeInterval="0" personalView="1" maximized="1" xWindow="1" yWindow="1" windowWidth="1276" windowHeight="794" tabRatio="518" activeSheetId="1"/>
    <customWorkbookView name="User - Личное представление" guid="{D20DFCFE-63F9-4265-B37B-4F36C46DF159}" mergeInterval="0" personalView="1" maximized="1" xWindow="-8" yWindow="-8" windowWidth="1296" windowHeight="1000" tabRatio="518" activeSheetId="1"/>
    <customWorkbookView name="Морычева Надежда Николаевна - Личное представление" guid="{A6B98527-7CBF-4E4D-BDEA-9334A3EB779F}" mergeInterval="0" personalView="1" maximized="1" xWindow="-8" yWindow="-8" windowWidth="1296" windowHeight="1000" tabRatio="501" activeSheetId="1"/>
    <customWorkbookView name="Михальченко Светлана Николаевна - Личное представление" guid="{D7BC8E82-4392-4806-9DAE-D94253790B9C}" mergeInterval="0" personalView="1" maximized="1" windowWidth="1276" windowHeight="759" tabRatio="501" activeSheetId="1" showComments="commIndAndComment"/>
    <customWorkbookView name="Анастасия Вячеславовна - Личное представление" guid="{F2110B0B-AAE7-42F0-B553-C360E9249AD4}" mergeInterval="0" personalView="1" maximized="1" windowWidth="1276" windowHeight="779" tabRatio="501" activeSheetId="1"/>
    <customWorkbookView name="Михайлова Ирина Ивановна - Личное представление" guid="{9E943B7D-D4C7-443F-BC4C-8AB90546D8A5}" mergeInterval="0" personalView="1" maximized="1" windowWidth="1276" windowHeight="799" tabRatio="477" activeSheetId="1"/>
    <customWorkbookView name="Admin - Личное представление" guid="{2DF88C31-E5A0-4DFE-877D-5A31D3992603}" mergeInterval="0" personalView="1" maximized="1" windowWidth="1276" windowHeight="719" tabRatio="772" activeSheetId="1"/>
    <customWorkbookView name="Елена - Личное представление" guid="{24E5C1BC-322C-4FEF-B964-F0DCC04482C1}" mergeInterval="0" personalView="1" maximized="1" xWindow="1" yWindow="1" windowWidth="1024" windowHeight="547" tabRatio="896" activeSheetId="1"/>
    <customWorkbookView name="BLACKGIRL - Личное представление" guid="{37F8CE32-8CE8-4D95-9C0E-63112E6EFFE9}" mergeInterval="0" personalView="1" maximized="1" windowWidth="1020" windowHeight="576" tabRatio="441" activeSheetId="3"/>
    <customWorkbookView name="1 - Личное представление" guid="{CBF9D894-3FD2-4B68-BAC8-643DB23851C0}" mergeInterval="0" personalView="1" maximized="1" xWindow="1" yWindow="1" windowWidth="1733" windowHeight="798" tabRatio="772" activeSheetId="1"/>
    <customWorkbookView name="Пользователь - Личное представление" guid="{C8C7D91A-0101-429D-A7C4-25C2A366909A}" mergeInterval="0" personalView="1" maximized="1" windowWidth="1264" windowHeight="759" tabRatio="518" activeSheetId="1"/>
    <customWorkbookView name="Соловьёва Ольга Валерьевна - Личное представление" guid="{CB1A56DC-A135-41E6-8A02-AE4E518C879F}" mergeInterval="0" personalView="1" maximized="1" windowWidth="1916" windowHeight="855" tabRatio="623" activeSheetId="1" showComments="commIndAndComment"/>
    <customWorkbookView name="Коптеева Елена Анатольевна - Личное представление" guid="{2F7AC811-CA37-46E3-866E-6E10DF43054A}" mergeInterval="0" personalView="1" maximized="1" windowWidth="1276" windowHeight="799" tabRatio="698" activeSheetId="1"/>
    <customWorkbookView name="kaa - Личное представление" guid="{7B245AB0-C2AF-4822-BFC4-2399F85856C1}" mergeInterval="0" personalView="1" maximized="1" xWindow="1" yWindow="1" windowWidth="1280" windowHeight="803" tabRatio="518" activeSheetId="1"/>
    <customWorkbookView name="Крыжановская Анна Александровна - Личное представление" guid="{3EEA7E1A-5F2B-4408-A34C-1F0223B5B245}" mergeInterval="0" personalView="1" maximized="1" xWindow="-8" yWindow="-8" windowWidth="1296" windowHeight="1000" tabRatio="518" activeSheetId="1"/>
    <customWorkbookView name="Перевощикова Анна Васильевна - Личное представление" guid="{CCF533A2-322B-40E2-88B2-065E6D1D35B4}" mergeInterval="0" personalView="1" maximized="1" xWindow="-8" yWindow="-8" windowWidth="1936" windowHeight="1056" tabRatio="518" activeSheetId="1"/>
    <customWorkbookView name="Залецкая Ольга Генадьевна - Личное представление" guid="{6E4A7295-8CE0-4D28-ABEF-D38EBAE7C204}" mergeInterval="0" personalView="1" maximized="1" xWindow="-8" yWindow="-8" windowWidth="1936" windowHeight="1056" tabRatio="440" activeSheetId="1"/>
    <customWorkbookView name="Астахова Анна Владимировна - Личное представление" guid="{13BE7114-35DF-4699-8779-61985C68F6C3}" mergeInterval="0" personalView="1" maximized="1" xWindow="-8" yWindow="-8" windowWidth="1296" windowHeight="1000" tabRatio="440" activeSheetId="1" showComments="commIndAndComment"/>
    <customWorkbookView name="Рогожина Ольга Сергеевна - Личное представление" guid="{BEA0FDBA-BB07-4C19-8BBD-5E57EE395C09}" mergeInterval="0" personalView="1" maximized="1" windowWidth="1276" windowHeight="743" tabRatio="518" activeSheetId="1"/>
    <customWorkbookView name="Маганёва Екатерина Николаевна - Личное представление" guid="{CA384592-0CFD-4322-A4EB-34EC04693944}" mergeInterval="0" personalView="1" maximized="1" xWindow="-8" yWindow="-8" windowWidth="1296" windowHeight="1000" tabRatio="522" activeSheetId="1"/>
  </customWorkbookViews>
  <fileRecoveryPr autoRecover="0"/>
</workbook>
</file>

<file path=xl/calcChain.xml><?xml version="1.0" encoding="utf-8"?>
<calcChain xmlns="http://schemas.openxmlformats.org/spreadsheetml/2006/main">
  <c r="I176" i="1" l="1"/>
  <c r="I202" i="1" l="1"/>
  <c r="I201" i="1"/>
  <c r="G114" i="1" l="1"/>
  <c r="G113" i="1"/>
  <c r="E114" i="1"/>
  <c r="E113" i="1"/>
  <c r="D113" i="1"/>
  <c r="G83" i="1"/>
  <c r="I183" i="1" l="1"/>
  <c r="I17" i="1" l="1"/>
  <c r="I163" i="1" l="1"/>
  <c r="I162" i="1"/>
  <c r="I32" i="1"/>
  <c r="I29" i="1" s="1"/>
  <c r="I126" i="1"/>
  <c r="I114" i="1" s="1"/>
  <c r="I125" i="1"/>
  <c r="I113" i="1" s="1"/>
  <c r="I25" i="1"/>
  <c r="D83" i="1"/>
  <c r="I83" i="1" s="1"/>
  <c r="I26" i="1"/>
  <c r="I123" i="1" l="1"/>
  <c r="E161" i="1"/>
  <c r="I51" i="1" l="1"/>
  <c r="I175" i="1" l="1"/>
  <c r="I24" i="1" l="1"/>
  <c r="E26" i="1" l="1"/>
  <c r="D161" i="1"/>
  <c r="I161" i="1" l="1"/>
  <c r="D159" i="1"/>
  <c r="C32" i="1" l="1"/>
  <c r="I76" i="1" l="1"/>
  <c r="I105" i="1"/>
  <c r="D181" i="1" l="1"/>
  <c r="I181" i="1" s="1"/>
  <c r="C181" i="1"/>
  <c r="E77" i="1" l="1"/>
  <c r="G77" i="1"/>
  <c r="D105" i="1"/>
  <c r="E105" i="1"/>
  <c r="F105" i="1"/>
  <c r="G105" i="1"/>
  <c r="H105" i="1"/>
  <c r="C105" i="1"/>
  <c r="G84" i="1"/>
  <c r="G78" i="1" s="1"/>
  <c r="E84" i="1"/>
  <c r="E78" i="1" s="1"/>
  <c r="D84" i="1"/>
  <c r="I84" i="1" s="1"/>
  <c r="C84" i="1"/>
  <c r="C78" i="1" s="1"/>
  <c r="C83" i="1"/>
  <c r="C101" i="1"/>
  <c r="I78" i="1" l="1"/>
  <c r="I81" i="1"/>
  <c r="C77" i="1"/>
  <c r="C75" i="1" s="1"/>
  <c r="D78" i="1"/>
  <c r="E165" i="1"/>
  <c r="E148" i="1" l="1"/>
  <c r="G148" i="1" l="1"/>
  <c r="I101" i="1" l="1"/>
  <c r="H99" i="1"/>
  <c r="G99" i="1"/>
  <c r="F99" i="1"/>
  <c r="E99" i="1"/>
  <c r="C99" i="1"/>
  <c r="I99" i="1" l="1"/>
  <c r="I77" i="1"/>
  <c r="D101" i="1"/>
  <c r="D99" i="1" l="1"/>
  <c r="D77" i="1"/>
  <c r="H26" i="1" l="1"/>
  <c r="H181" i="1" l="1"/>
  <c r="F181" i="1"/>
  <c r="C93" i="1" l="1"/>
  <c r="D93" i="1"/>
  <c r="C87" i="1"/>
  <c r="D87" i="1"/>
  <c r="I143" i="1" l="1"/>
  <c r="E141" i="1"/>
  <c r="D141" i="1"/>
  <c r="I141" i="1" s="1"/>
  <c r="F138" i="1"/>
  <c r="I137" i="1"/>
  <c r="I138" i="1"/>
  <c r="I136" i="1"/>
  <c r="F141" i="1" l="1"/>
  <c r="I135" i="1"/>
  <c r="I39" i="1"/>
  <c r="I40" i="1"/>
  <c r="G130" i="1" l="1"/>
  <c r="C131" i="1" l="1"/>
  <c r="I200" i="1"/>
  <c r="G29" i="1"/>
  <c r="E202" i="1" l="1"/>
  <c r="H201" i="1" l="1"/>
  <c r="F201" i="1"/>
  <c r="F200" i="1" l="1"/>
  <c r="F24" i="1" l="1"/>
  <c r="H24" i="1"/>
  <c r="C148" i="1" l="1"/>
  <c r="E131" i="1" l="1"/>
  <c r="D182" i="1" l="1"/>
  <c r="I182" i="1" s="1"/>
  <c r="I180" i="1" s="1"/>
  <c r="E183" i="1"/>
  <c r="E163" i="1"/>
  <c r="D32" i="1" l="1"/>
  <c r="H149" i="1"/>
  <c r="F149" i="1"/>
  <c r="I57" i="1" l="1"/>
  <c r="E159" i="1" l="1"/>
  <c r="H96" i="1" l="1"/>
  <c r="F96" i="1"/>
  <c r="I93" i="1"/>
  <c r="H95" i="1"/>
  <c r="F95" i="1"/>
  <c r="G93" i="1"/>
  <c r="E93" i="1"/>
  <c r="C113" i="1"/>
  <c r="C71" i="1" s="1"/>
  <c r="D114" i="1"/>
  <c r="C114" i="1"/>
  <c r="I75" i="1" l="1"/>
  <c r="G75" i="1"/>
  <c r="E75" i="1"/>
  <c r="H93" i="1"/>
  <c r="F93" i="1"/>
  <c r="D148" i="1" l="1"/>
  <c r="I148" i="1" s="1"/>
  <c r="I147" i="1" s="1"/>
  <c r="D147" i="1" l="1"/>
  <c r="I21" i="1" l="1"/>
  <c r="G14" i="1" l="1"/>
  <c r="G13" i="1"/>
  <c r="I45" i="1" l="1"/>
  <c r="I44" i="1"/>
  <c r="I208" i="1"/>
  <c r="I207" i="1"/>
  <c r="I134" i="1" l="1"/>
  <c r="I133" i="1"/>
  <c r="G134" i="1"/>
  <c r="G133" i="1"/>
  <c r="G132" i="1"/>
  <c r="G131" i="1"/>
  <c r="E130" i="1"/>
  <c r="E132" i="1"/>
  <c r="E133" i="1"/>
  <c r="E134" i="1"/>
  <c r="D131" i="1"/>
  <c r="D132" i="1"/>
  <c r="D133" i="1"/>
  <c r="D134" i="1"/>
  <c r="C132" i="1"/>
  <c r="C133" i="1"/>
  <c r="C134" i="1"/>
  <c r="G129" i="1" l="1"/>
  <c r="D130" i="1" l="1"/>
  <c r="C130" i="1"/>
  <c r="H126" i="1"/>
  <c r="F126" i="1"/>
  <c r="H125" i="1"/>
  <c r="F125" i="1"/>
  <c r="G123" i="1"/>
  <c r="E123" i="1"/>
  <c r="D123" i="1"/>
  <c r="C123" i="1"/>
  <c r="F123" i="1" l="1"/>
  <c r="H123" i="1"/>
  <c r="I192" i="1"/>
  <c r="I193" i="1"/>
  <c r="I191" i="1"/>
  <c r="I177" i="1"/>
  <c r="I209" i="1"/>
  <c r="H208" i="1"/>
  <c r="H207" i="1"/>
  <c r="F207" i="1"/>
  <c r="G205" i="1"/>
  <c r="D205" i="1"/>
  <c r="C205" i="1"/>
  <c r="I203" i="1"/>
  <c r="I197" i="1" l="1"/>
  <c r="I173" i="1"/>
  <c r="F208" i="1"/>
  <c r="E205" i="1"/>
  <c r="I205" i="1"/>
  <c r="H205" i="1"/>
  <c r="F205" i="1" l="1"/>
  <c r="H182" i="1" l="1"/>
  <c r="I132" i="1" l="1"/>
  <c r="G159" i="1"/>
  <c r="C159" i="1"/>
  <c r="G180" i="1"/>
  <c r="F182" i="1"/>
  <c r="C180" i="1"/>
  <c r="G55" i="1"/>
  <c r="D55" i="1"/>
  <c r="C55" i="1"/>
  <c r="I55" i="1"/>
  <c r="D180" i="1" l="1"/>
  <c r="H183" i="1"/>
  <c r="H55" i="1"/>
  <c r="H159" i="1"/>
  <c r="F183" i="1"/>
  <c r="E180" i="1"/>
  <c r="H180" i="1" l="1"/>
  <c r="F180" i="1"/>
  <c r="C29" i="1"/>
  <c r="I131" i="1" l="1"/>
  <c r="I47" i="1"/>
  <c r="I130" i="1" l="1"/>
  <c r="H78" i="1"/>
  <c r="H77" i="1"/>
  <c r="F78" i="1"/>
  <c r="F77" i="1"/>
  <c r="F119" i="1"/>
  <c r="I129" i="1" l="1"/>
  <c r="H89" i="1"/>
  <c r="H90" i="1"/>
  <c r="F90" i="1"/>
  <c r="E43" i="1" l="1"/>
  <c r="F26" i="1" l="1"/>
  <c r="E177" i="1"/>
  <c r="E203" i="1" l="1"/>
  <c r="G141" i="1" l="1"/>
  <c r="H163" i="1" l="1"/>
  <c r="G21" i="1" l="1"/>
  <c r="F143" i="1" l="1"/>
  <c r="D72" i="1" l="1"/>
  <c r="D66" i="1" s="1"/>
  <c r="H169" i="1" l="1"/>
  <c r="C49" i="1" l="1"/>
  <c r="E193" i="1"/>
  <c r="H84" i="1" l="1"/>
  <c r="F84" i="1"/>
  <c r="H83" i="1"/>
  <c r="F83" i="1"/>
  <c r="G81" i="1"/>
  <c r="E81" i="1"/>
  <c r="D81" i="1"/>
  <c r="C81" i="1"/>
  <c r="F81" i="1" l="1"/>
  <c r="H81" i="1"/>
  <c r="F89" i="1" l="1"/>
  <c r="I87" i="1"/>
  <c r="G87" i="1"/>
  <c r="E87" i="1"/>
  <c r="H87" i="1" l="1"/>
  <c r="F87" i="1"/>
  <c r="H176" i="1" l="1"/>
  <c r="H200" i="1" l="1"/>
  <c r="E190" i="1" l="1"/>
  <c r="I71" i="1" l="1"/>
  <c r="D71" i="1" l="1"/>
  <c r="C190" i="1" l="1"/>
  <c r="D190" i="1" l="1"/>
  <c r="H32" i="1" l="1"/>
  <c r="F40" i="1" l="1"/>
  <c r="C21" i="1" l="1"/>
  <c r="I70" i="1" l="1"/>
  <c r="H70" i="1"/>
  <c r="G70" i="1"/>
  <c r="G64" i="1" s="1"/>
  <c r="F70" i="1"/>
  <c r="I74" i="1"/>
  <c r="H74" i="1"/>
  <c r="G74" i="1"/>
  <c r="F74" i="1"/>
  <c r="H40" i="1"/>
  <c r="G37" i="1" l="1"/>
  <c r="H38" i="1" l="1"/>
  <c r="F38" i="1"/>
  <c r="E37" i="1"/>
  <c r="D75" i="1" l="1"/>
  <c r="F75" i="1" l="1"/>
  <c r="H75" i="1"/>
  <c r="F161" i="1" l="1"/>
  <c r="E33" i="1" l="1"/>
  <c r="F137" i="1" l="1"/>
  <c r="F136" i="1"/>
  <c r="H137" i="1"/>
  <c r="H136" i="1"/>
  <c r="F169" i="1" l="1"/>
  <c r="H161" i="1" l="1"/>
  <c r="H162" i="1"/>
  <c r="C37" i="1" l="1"/>
  <c r="F163" i="1" l="1"/>
  <c r="D37" i="1"/>
  <c r="F159" i="1" l="1"/>
  <c r="I159" i="1"/>
  <c r="C43" i="1"/>
  <c r="H192" i="1" l="1"/>
  <c r="H191" i="1"/>
  <c r="F191" i="1"/>
  <c r="F45" i="1" l="1"/>
  <c r="I65" i="1" l="1"/>
  <c r="I11" i="1" s="1"/>
  <c r="D173" i="1" l="1"/>
  <c r="I153" i="1" l="1"/>
  <c r="I190" i="1" l="1"/>
  <c r="G190" i="1"/>
  <c r="F192" i="1"/>
  <c r="H190" i="1" l="1"/>
  <c r="F190" i="1"/>
  <c r="H138" i="1" l="1"/>
  <c r="I37" i="1" l="1"/>
  <c r="H45" i="1"/>
  <c r="H46" i="1"/>
  <c r="E34" i="1" l="1"/>
  <c r="E29" i="1" s="1"/>
  <c r="D167" i="1"/>
  <c r="E167" i="1"/>
  <c r="G167" i="1"/>
  <c r="I167" i="1"/>
  <c r="C167" i="1"/>
  <c r="H167" i="1" l="1"/>
  <c r="F167" i="1"/>
  <c r="D43" i="1" l="1"/>
  <c r="G147" i="1"/>
  <c r="C147" i="1"/>
  <c r="H120" i="1" l="1"/>
  <c r="F120" i="1"/>
  <c r="H119" i="1"/>
  <c r="I117" i="1"/>
  <c r="G117" i="1"/>
  <c r="E117" i="1"/>
  <c r="D117" i="1"/>
  <c r="C117" i="1"/>
  <c r="E116" i="1"/>
  <c r="D116" i="1"/>
  <c r="C116" i="1"/>
  <c r="C74" i="1" s="1"/>
  <c r="I115" i="1"/>
  <c r="G115" i="1"/>
  <c r="E115" i="1"/>
  <c r="D115" i="1"/>
  <c r="C115" i="1"/>
  <c r="I72" i="1"/>
  <c r="G72" i="1"/>
  <c r="E72" i="1"/>
  <c r="C72" i="1"/>
  <c r="E71" i="1"/>
  <c r="E65" i="1" s="1"/>
  <c r="E112" i="1"/>
  <c r="D112" i="1"/>
  <c r="C112" i="1"/>
  <c r="C70" i="1" s="1"/>
  <c r="I68" i="1"/>
  <c r="I14" i="1" s="1"/>
  <c r="I69" i="1" l="1"/>
  <c r="E74" i="1"/>
  <c r="E70" i="1"/>
  <c r="C65" i="1"/>
  <c r="C11" i="1" s="1"/>
  <c r="D70" i="1"/>
  <c r="D74" i="1"/>
  <c r="I111" i="1"/>
  <c r="D111" i="1"/>
  <c r="E111" i="1"/>
  <c r="C111" i="1"/>
  <c r="F113" i="1"/>
  <c r="F71" i="1" s="1"/>
  <c r="F114" i="1"/>
  <c r="F72" i="1" s="1"/>
  <c r="H114" i="1"/>
  <c r="H72" i="1" s="1"/>
  <c r="G71" i="1"/>
  <c r="G65" i="1" s="1"/>
  <c r="F117" i="1"/>
  <c r="H117" i="1"/>
  <c r="E69" i="1" l="1"/>
  <c r="C64" i="1"/>
  <c r="C10" i="1" s="1"/>
  <c r="C69" i="1"/>
  <c r="E66" i="1"/>
  <c r="I67" i="1"/>
  <c r="I13" i="1" s="1"/>
  <c r="D69" i="1"/>
  <c r="F111" i="1"/>
  <c r="H113" i="1"/>
  <c r="H71" i="1" s="1"/>
  <c r="G111" i="1"/>
  <c r="H111" i="1" s="1"/>
  <c r="F69" i="1" l="1"/>
  <c r="G69" i="1"/>
  <c r="H69" i="1" s="1"/>
  <c r="F32" i="1" l="1"/>
  <c r="G10" i="1"/>
  <c r="G135" i="1" l="1"/>
  <c r="I43" i="1" l="1"/>
  <c r="D21" i="1" l="1"/>
  <c r="H175" i="1"/>
  <c r="F175" i="1"/>
  <c r="H21" i="1" l="1"/>
  <c r="F176" i="1" l="1"/>
  <c r="C197" i="1" l="1"/>
  <c r="G43" i="1" l="1"/>
  <c r="F46" i="1"/>
  <c r="E58" i="1" l="1"/>
  <c r="E12" i="1" l="1"/>
  <c r="E55" i="1"/>
  <c r="E21" i="1"/>
  <c r="F21" i="1" l="1"/>
  <c r="F55" i="1"/>
  <c r="I49" i="1"/>
  <c r="G173" i="1" l="1"/>
  <c r="I66" i="1" l="1"/>
  <c r="I12" i="1" s="1"/>
  <c r="I64" i="1"/>
  <c r="I10" i="1" s="1"/>
  <c r="I9" i="1" l="1"/>
  <c r="I62" i="1"/>
  <c r="H39" i="1" l="1"/>
  <c r="F39" i="1"/>
  <c r="H51" i="1"/>
  <c r="G49" i="1"/>
  <c r="D49" i="1"/>
  <c r="F51" i="1"/>
  <c r="E49" i="1" l="1"/>
  <c r="F37" i="1"/>
  <c r="H37" i="1"/>
  <c r="H49" i="1"/>
  <c r="F49" i="1" l="1"/>
  <c r="F43" i="1"/>
  <c r="H43" i="1"/>
  <c r="H25" i="1"/>
  <c r="H165" i="1"/>
  <c r="F165" i="1"/>
  <c r="F202" i="1"/>
  <c r="H202" i="1"/>
  <c r="G197" i="1"/>
  <c r="E197" i="1"/>
  <c r="D197" i="1"/>
  <c r="F25" i="1"/>
  <c r="H197" i="1" l="1"/>
  <c r="F197" i="1"/>
  <c r="D29" i="1"/>
  <c r="F29" i="1" l="1"/>
  <c r="H29" i="1"/>
  <c r="E173" i="1" l="1"/>
  <c r="C173" i="1"/>
  <c r="H173" i="1" l="1"/>
  <c r="F173" i="1"/>
  <c r="F162" i="1" l="1"/>
  <c r="G153" i="1"/>
  <c r="E153" i="1"/>
  <c r="D153" i="1"/>
  <c r="C153" i="1"/>
  <c r="H148" i="1"/>
  <c r="F148" i="1"/>
  <c r="E147" i="1"/>
  <c r="H143" i="1"/>
  <c r="C141" i="1"/>
  <c r="E135" i="1"/>
  <c r="D135" i="1"/>
  <c r="C135" i="1"/>
  <c r="C68" i="1"/>
  <c r="C14" i="1" s="1"/>
  <c r="C67" i="1"/>
  <c r="C13" i="1" s="1"/>
  <c r="G66" i="1"/>
  <c r="C66" i="1"/>
  <c r="C12" i="1" s="1"/>
  <c r="G11" i="1"/>
  <c r="C9" i="1" l="1"/>
  <c r="G12" i="1"/>
  <c r="D65" i="1"/>
  <c r="D64" i="1"/>
  <c r="E68" i="1"/>
  <c r="E67" i="1"/>
  <c r="F130" i="1"/>
  <c r="D68" i="1"/>
  <c r="D67" i="1"/>
  <c r="C62" i="1"/>
  <c r="C129" i="1"/>
  <c r="F135" i="1"/>
  <c r="F147" i="1"/>
  <c r="H132" i="1"/>
  <c r="D129" i="1"/>
  <c r="H131" i="1"/>
  <c r="F132" i="1"/>
  <c r="H135" i="1"/>
  <c r="H130" i="1"/>
  <c r="H141" i="1"/>
  <c r="H147" i="1"/>
  <c r="E14" i="1" l="1"/>
  <c r="E13" i="1"/>
  <c r="D12" i="1"/>
  <c r="D10" i="1"/>
  <c r="D11" i="1"/>
  <c r="D14" i="1"/>
  <c r="D13" i="1"/>
  <c r="D62" i="1"/>
  <c r="E129" i="1"/>
  <c r="E64" i="1"/>
  <c r="F131" i="1"/>
  <c r="H129" i="1"/>
  <c r="E10" i="1" l="1"/>
  <c r="F10" i="1" s="1"/>
  <c r="F129" i="1"/>
  <c r="E11" i="1"/>
  <c r="F11" i="1" s="1"/>
  <c r="H10" i="1"/>
  <c r="H11" i="1"/>
  <c r="H14" i="1"/>
  <c r="F14" i="1"/>
  <c r="H12" i="1"/>
  <c r="F12" i="1"/>
  <c r="D9" i="1"/>
  <c r="E62" i="1"/>
  <c r="F65" i="1"/>
  <c r="F64" i="1"/>
  <c r="H64" i="1"/>
  <c r="G62" i="1"/>
  <c r="H62" i="1" s="1"/>
  <c r="H65" i="1"/>
  <c r="G9" i="1"/>
  <c r="H66" i="1"/>
  <c r="F66" i="1"/>
  <c r="F62" i="1" l="1"/>
  <c r="H9" i="1"/>
  <c r="E9" i="1"/>
  <c r="F9" i="1" s="1"/>
  <c r="H57" i="1" l="1"/>
  <c r="F57" i="1"/>
  <c r="H17" i="1"/>
  <c r="I15" i="1"/>
  <c r="G15" i="1"/>
  <c r="D15" i="1"/>
  <c r="E15" i="1"/>
  <c r="C15" i="1"/>
  <c r="F17" i="1"/>
  <c r="H15" i="1" l="1"/>
  <c r="F15" i="1"/>
</calcChain>
</file>

<file path=xl/sharedStrings.xml><?xml version="1.0" encoding="utf-8"?>
<sst xmlns="http://schemas.openxmlformats.org/spreadsheetml/2006/main" count="288" uniqueCount="135">
  <si>
    <t>Факт финансирования</t>
  </si>
  <si>
    <t>5.</t>
  </si>
  <si>
    <t>% исполнения к уточненному плану</t>
  </si>
  <si>
    <t>№ п/п</t>
  </si>
  <si>
    <t>федеральный бюджет</t>
  </si>
  <si>
    <t>привлечённые средства</t>
  </si>
  <si>
    <t>Исполнение</t>
  </si>
  <si>
    <t>Фактически
 профинансировано</t>
  </si>
  <si>
    <t>Наименование программы/подпрограммы</t>
  </si>
  <si>
    <t>Исполнено (кассовый расход)</t>
  </si>
  <si>
    <t>6.</t>
  </si>
  <si>
    <t xml:space="preserve">бюджет МО </t>
  </si>
  <si>
    <t>% к уточненному плану</t>
  </si>
  <si>
    <t>бюджет МО сверх соглашения</t>
  </si>
  <si>
    <t>2.</t>
  </si>
  <si>
    <t>3.</t>
  </si>
  <si>
    <t>бюджет ХМАО-Югры</t>
  </si>
  <si>
    <t>8.</t>
  </si>
  <si>
    <t>10.</t>
  </si>
  <si>
    <t>11.</t>
  </si>
  <si>
    <t>12.</t>
  </si>
  <si>
    <t>14.</t>
  </si>
  <si>
    <t>15.</t>
  </si>
  <si>
    <t>16.</t>
  </si>
  <si>
    <t>17.</t>
  </si>
  <si>
    <t>18.</t>
  </si>
  <si>
    <t>19.</t>
  </si>
  <si>
    <t>22.</t>
  </si>
  <si>
    <t>21.</t>
  </si>
  <si>
    <t>20.</t>
  </si>
  <si>
    <t>Всего по программам 
Ханты-Мансийского автономного округа - Югры</t>
  </si>
  <si>
    <t>(тыс. руб.)</t>
  </si>
  <si>
    <t>1.</t>
  </si>
  <si>
    <t>4.</t>
  </si>
  <si>
    <t xml:space="preserve">7. </t>
  </si>
  <si>
    <t>Реализация мероприятий не запланирована</t>
  </si>
  <si>
    <t>бюджет ХМАО - Югры</t>
  </si>
  <si>
    <t>бюджет МО</t>
  </si>
  <si>
    <t>11.1.</t>
  </si>
  <si>
    <t>11.1.1.</t>
  </si>
  <si>
    <t>11.2.</t>
  </si>
  <si>
    <t>11.2.1.</t>
  </si>
  <si>
    <t>11.2.2.</t>
  </si>
  <si>
    <t>11.2.3.</t>
  </si>
  <si>
    <t>11.2.4.</t>
  </si>
  <si>
    <t>Пояснения, ожидаемые результаты, планируемые сроки выполнения работ, оказания услуг, причины неисполнения и так далее</t>
  </si>
  <si>
    <t xml:space="preserve">                                                                                                                                                                             </t>
  </si>
  <si>
    <t xml:space="preserve">бюджет ХМАО - Югры </t>
  </si>
  <si>
    <t xml:space="preserve">бюджет ХМАО-Югры </t>
  </si>
  <si>
    <t xml:space="preserve">федеральный бюджет </t>
  </si>
  <si>
    <t>Улица Киртбая от  ул. 1 "З" до ул. 3 "З"(ДАиГ)</t>
  </si>
  <si>
    <t>26.</t>
  </si>
  <si>
    <t>11.1.2.</t>
  </si>
  <si>
    <t>11.1.2.1.</t>
  </si>
  <si>
    <t>27.</t>
  </si>
  <si>
    <t>28.</t>
  </si>
  <si>
    <t>11.1.1.1</t>
  </si>
  <si>
    <t>11.1.1.2</t>
  </si>
  <si>
    <t xml:space="preserve"> </t>
  </si>
  <si>
    <t xml:space="preserve">Утвержденный план 
на 2019 год </t>
  </si>
  <si>
    <t xml:space="preserve">Уточненный план 
на 2019 год </t>
  </si>
  <si>
    <t>Ожидаемое исполнение на 01.01.2020</t>
  </si>
  <si>
    <t>29.</t>
  </si>
  <si>
    <t>11.1.2.2.</t>
  </si>
  <si>
    <t>Улица Маяковского на участке от  ул. 30 лет Победы до ул. Университетской (ДАиГ)</t>
  </si>
  <si>
    <t>Субвенции на реализацию полномочий, указанных в пунктах 3.1, 3.2 статьи 2 Закона Ханты-Мансийского автономного округа - Югры от 31 марта 2009 года N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 (ХЭУ)</t>
  </si>
  <si>
    <t>Улучшение жилищных условий ветеранов Великой Отечественной войны, ветеранов боевых действий, инвалидов и семей, имеющих детей-инвалидов, вставших на учет в качестве нуждающихся в жилых помещениях до 1 января 2005 года  (УУиРЖ, ДАиГ)</t>
  </si>
  <si>
    <t>Обеспечение жильем граждан, уволенных с военной службы, и приравненных к ним лиц (УУиРЖ)</t>
  </si>
  <si>
    <t>Предоставление субсидий из бюджета автономного округа бюджетам муниципальных образований автономного округа для реализации полномочий на переселение граждан из непригодного для проживания жилищного фонда и создание наемных домов социального использования (ДАиГ)</t>
  </si>
  <si>
    <t xml:space="preserve">В связи с отсутствием на 01.01.2019 участников подпрограммы, средства федерального бюджета до муниципального образования не доводились. </t>
  </si>
  <si>
    <t xml:space="preserve">Строительство систем инженерной инфраструктуры в целях обеспечения инженерной подготовки земельных участков, предназначенных для жилищного строительства (ДАиГ)
</t>
  </si>
  <si>
    <t xml:space="preserve">Подпрограмма  4 "Обеспечение мерами государственной поддержки по улучшению жилищных условий отдельных категорий граждан"
</t>
  </si>
  <si>
    <t>Подпрограмма 2 "Содействие развитию жилищного строительства"</t>
  </si>
  <si>
    <t>"Обеспечение жильем молодых семей" государственной программы Российской Федерации "Обеспечение доступным и комфортным жильем и коммунальными услугами граждан Российской Федерации"  (УУиРЖ)</t>
  </si>
  <si>
    <t xml:space="preserve">Государственная программа «Доступная среда» </t>
  </si>
  <si>
    <t>Государственная программа "Устойчивое развитие коренных малочисленных народов Севера"</t>
  </si>
  <si>
    <t>Государственная программа "Безопасность жизнедеятельности"</t>
  </si>
  <si>
    <t>Государственная программа "Цифровое развитие Ханты-Мансийского автономного округа – Югры"</t>
  </si>
  <si>
    <t xml:space="preserve">Государственная программа «Управление государственными финансами» </t>
  </si>
  <si>
    <t>Государственная программа "Создание условий для эффективного управления муниципальными финансами"</t>
  </si>
  <si>
    <t>Государственная программа "Развитие гражданского общества"</t>
  </si>
  <si>
    <t>Государственная программа "Управление государственным имуществом"</t>
  </si>
  <si>
    <t>Государственная программа "Воспроизводство и использование природных ресурсов"</t>
  </si>
  <si>
    <t>Государственная программа "Развитие промышленности и туризма"</t>
  </si>
  <si>
    <t>30.</t>
  </si>
  <si>
    <t>Выполнение работ по определению границ зон затопления, подтопления на территории муниципального образования (ДАиГ)</t>
  </si>
  <si>
    <t>11.1.1.3</t>
  </si>
  <si>
    <t>Проект планировки и проект межевания территории ЗПЛ2 (Северный жилой район), предусматривающей индивидуальное жилое строительство в городе Сургуте (ДАиГ)</t>
  </si>
  <si>
    <t>11.1.1.4</t>
  </si>
  <si>
    <r>
      <t xml:space="preserve">Финансовые затраты на реализацию программы в </t>
    </r>
    <r>
      <rPr>
        <u/>
        <sz val="18"/>
        <rFont val="Times New Roman"/>
        <family val="2"/>
        <charset val="204"/>
      </rPr>
      <t>2019</t>
    </r>
    <r>
      <rPr>
        <sz val="18"/>
        <rFont val="Times New Roman"/>
        <family val="2"/>
        <charset val="204"/>
      </rPr>
      <t xml:space="preserve"> году  </t>
    </r>
  </si>
  <si>
    <t>11.1.1.5</t>
  </si>
  <si>
    <t>Возмещение части затрат застройщика (инвестора) по строительству объектов инженерной инфраструктуры на основании итогов отбора</t>
  </si>
  <si>
    <r>
      <t>Государственная программа "Развитие агропромышленного комплекса"</t>
    </r>
    <r>
      <rPr>
        <sz val="16"/>
        <rFont val="Times New Roman"/>
        <family val="2"/>
        <charset val="204"/>
      </rPr>
      <t xml:space="preserve">
(1. Субвенции на повышение эффективности использования и развитие ресурсного потенциала рыбохозяйственного комплекса;
 2. Субвенции на проведение мероприятий по предупреждению и ликвидации болезней животных, их лечению, защите населения от болезней, общих для человека и животных;
3. Субвенции на поддержку животноводства, переработку и реализацию продукции животноводства) </t>
    </r>
  </si>
  <si>
    <r>
      <t xml:space="preserve">Государственная программа "Экологическая безопасность"
</t>
    </r>
    <r>
      <rPr>
        <sz val="16"/>
        <rFont val="Times New Roman"/>
        <family val="2"/>
        <charset val="204"/>
      </rPr>
      <t>(Субвенции на осуществление отдельных государственных полномочий Ханты-Мансийского автономного округа - Югры в сфере обращения с твердыми коммунальными отходами)</t>
    </r>
  </si>
  <si>
    <r>
      <t xml:space="preserve">Государственная программа "Современное здравоохранение"
</t>
    </r>
    <r>
      <rPr>
        <sz val="16"/>
        <rFont val="Times New Roman"/>
        <family val="2"/>
        <charset val="204"/>
      </rPr>
      <t>(1. Субвенции на организацию осуществления мероприятий по проведению дезинсекции и дератизации в Ханты-Мансийском автономном округе - Югре.)</t>
    </r>
  </si>
  <si>
    <r>
      <t xml:space="preserve">Государственная программа «Жилищно-коммунальный комплекс и городская среда» 
</t>
    </r>
    <r>
      <rPr>
        <sz val="16"/>
        <rFont val="Times New Roman"/>
        <family val="2"/>
        <charset val="204"/>
      </rPr>
      <t xml:space="preserve">(1.Субвенции на возмещение недополученных доходов организациям, осуществляющим реализацию электрической энергии населению и приравненным к нему категориям потребителей в зоне децентрализованного электроснабжения Ханты-Мансийского автономного округа – Югры по социально ориентированным тарифам и сжиженного газа по социально ориентированным розничным ценам; 
2. Субсидии на реализацию программ формирования современной городской среды;
3.Субсидии на реализацию полномочий в сфере жилищно-коммунального комплекса)
</t>
    </r>
  </si>
  <si>
    <t>Подготовлен порядок предоставления субсидии на возмещение части затрат застройщикам (инвесторам) по строительству объектов инженерной инфраструктуры. Отбор участников для получения субсидии и ее выплата будут осуществлены в ноябре-декабре 2019 года.</t>
  </si>
  <si>
    <t xml:space="preserve">Объект введен в эксплуатацию. Разрешение на ввод № 86-ru-86310000-51 от 13.09.2019.  
Остаток средств в размере 4 667,86 тыс. руб. - экономия по результатам проведенной закупки и заключения муниципального контракта, а также по факту выполнения работ. </t>
  </si>
  <si>
    <t xml:space="preserve">АГ(ДК): В рамках реализации государственной программы заключено соглашение от 04.03.2019 №44 о предоставлении субсидии местному бюджету из бюджета ХМАО-Югры. В рамках подпрограммы  "Гармонизация межнациональных и межконфессиональных отношений" бюджетные ассигнования запланированы на организацию и проведение фестиваля национальных культур "Соцветие" (МБУ ИКЦ "Старый Сургут"). Бюджетные ассигнования исполнены в полном объеме.                                                                                                                                                                                       </t>
  </si>
  <si>
    <r>
      <t xml:space="preserve">Государственная программа "Развитие физической культуры и спорта"
</t>
    </r>
    <r>
      <rPr>
        <sz val="16"/>
        <rFont val="Times New Roman"/>
        <family val="2"/>
        <charset val="204"/>
      </rPr>
      <t>1</t>
    </r>
    <r>
      <rPr>
        <b/>
        <sz val="16"/>
        <rFont val="Times New Roman"/>
        <family val="2"/>
        <charset val="204"/>
      </rPr>
      <t xml:space="preserve">. </t>
    </r>
    <r>
      <rPr>
        <sz val="16"/>
        <rFont val="Times New Roman"/>
        <family val="2"/>
        <charset val="204"/>
      </rPr>
      <t xml:space="preserve">Субсидии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                                                                                                                                                                                                                    2. Субсидии на государственную поддержку спортивных организаций, осуществляющих подготовку спортивного резерва для сборных команд Российской Федерации.
</t>
    </r>
  </si>
  <si>
    <r>
      <t xml:space="preserve">Государственная программа "Поддержка занятости населения"
</t>
    </r>
    <r>
      <rPr>
        <sz val="16"/>
        <rFont val="Times New Roman"/>
        <family val="2"/>
        <charset val="204"/>
      </rPr>
      <t>1.</t>
    </r>
    <r>
      <rPr>
        <b/>
        <sz val="16"/>
        <rFont val="Times New Roman"/>
        <family val="2"/>
        <charset val="204"/>
      </rPr>
      <t xml:space="preserve"> </t>
    </r>
    <r>
      <rPr>
        <sz val="16"/>
        <rFont val="Times New Roman"/>
        <family val="2"/>
        <charset val="204"/>
      </rPr>
      <t xml:space="preserve">Субвенции на осуществление отдельных государственных полномочий в сфере трудовых отношений и государственного управления охраной труда; 
2. Иные межбюджетные трансферты на реализацию  мероприятий по содействию трудоустройству граждан.                                                                                                                                     3. Иные межбюджетные трансферты на организацию профессионального обучения и дополнительного профессионального образования лиц предпенсионного возраста.                                                                       </t>
    </r>
  </si>
  <si>
    <r>
      <t xml:space="preserve">Государственная программа "Реализация государственной национальной политики и профилактика экстремизма"
</t>
    </r>
    <r>
      <rPr>
        <sz val="16"/>
        <rFont val="Times New Roman"/>
        <family val="2"/>
        <charset val="204"/>
      </rPr>
      <t xml:space="preserve">1. Субсидии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t>
    </r>
    <r>
      <rPr>
        <sz val="16"/>
        <color rgb="FFFF0000"/>
        <rFont val="Times New Roman"/>
        <family val="1"/>
        <charset val="204"/>
      </rPr>
      <t/>
    </r>
  </si>
  <si>
    <r>
      <rPr>
        <sz val="16"/>
        <rFont val="Times New Roman"/>
        <family val="1"/>
        <charset val="204"/>
      </rPr>
      <t xml:space="preserve">АГ(ДК): 1) В рамках реализации государственной программы заключено соглашение от 01.04.2019 №05-СШ/2019 о предоставлении субсидии местному бюджету из бюджета ХМАО-Югры. В рамках подпрограммы "Развитие спорта высших достижений и системы подготовки спортивного резерва"  бюджетные ассигнования запланированы на приобретение спортивного оборудования, экипировки и инвентаря, медицинского сопровождения тренировочного процесса, проведение тренировочных сборов и участие в соревнованиях. </t>
    </r>
    <r>
      <rPr>
        <sz val="16"/>
        <color rgb="FFFF0000"/>
        <rFont val="Times New Roman"/>
        <family val="2"/>
        <charset val="204"/>
      </rPr>
      <t xml:space="preserve">
</t>
    </r>
    <r>
      <rPr>
        <sz val="16"/>
        <rFont val="Times New Roman"/>
        <family val="1"/>
        <charset val="204"/>
      </rPr>
      <t xml:space="preserve">На 01.11.2019 спортсмены участвовали в тренировочных сборах и мероприятиях на территории России и за рубежом.     </t>
    </r>
    <r>
      <rPr>
        <sz val="16"/>
        <color rgb="FFFF0000"/>
        <rFont val="Times New Roman"/>
        <family val="2"/>
        <charset val="204"/>
      </rPr>
      <t xml:space="preserve">                                                                                                                                                                                                                                                                                                                                                                                                                                                                                                                                                                                                                                                                                                                                                                                                                                                                                                                                                                                                                                                                                                                                                                                                                                                                                              </t>
    </r>
    <r>
      <rPr>
        <sz val="16"/>
        <rFont val="Times New Roman"/>
        <family val="1"/>
        <charset val="204"/>
      </rPr>
      <t xml:space="preserve">2) В рамках реализации государственной программы Федерального проекта "Спорт-норма жизни" заключено соглашение от 11.07.2019 №71876000-1-2019-013 о предоставлении субсидии из бюджета ХМАО-Югры местному бюджету.  В рамках подпрограммы "Развитие спорта высших достижений и системы подготовки спортивного резерва" бюджетные ассигнования запланированы на 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                                                                                                                                                                                              На 01.11.2019 спортсмены участвовали в тренировочном мероприятии по греко-римской борьбе в целях подготовки к Всероссийским соревнованиям в г. Тюмень и г. Альметьевск (МБУ СП СШОР №1). Освоение средств планируется до конца 2019 года. </t>
    </r>
  </si>
  <si>
    <r>
      <rPr>
        <b/>
        <sz val="16"/>
        <rFont val="Times New Roman"/>
        <family val="1"/>
        <charset val="204"/>
      </rPr>
      <t xml:space="preserve">Государственная программа "Развитие образования"
</t>
    </r>
    <r>
      <rPr>
        <sz val="16"/>
        <rFont val="Times New Roman"/>
        <family val="1"/>
        <charset val="204"/>
      </rPr>
      <t>1.</t>
    </r>
    <r>
      <rPr>
        <b/>
        <sz val="16"/>
        <rFont val="Times New Roman"/>
        <family val="1"/>
        <charset val="204"/>
      </rPr>
      <t xml:space="preserve"> </t>
    </r>
    <r>
      <rPr>
        <sz val="16"/>
        <rFont val="Times New Roman"/>
        <family val="1"/>
        <charset val="204"/>
      </rPr>
      <t>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t>
    </r>
    <r>
      <rPr>
        <sz val="16"/>
        <color rgb="FFFF0000"/>
        <rFont val="Times New Roman"/>
        <family val="2"/>
        <charset val="204"/>
      </rPr>
      <t xml:space="preserve">
</t>
    </r>
    <r>
      <rPr>
        <sz val="16"/>
        <rFont val="Times New Roman"/>
        <family val="1"/>
        <charset val="204"/>
      </rPr>
      <t>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2"/>
        <charset val="204"/>
      </rPr>
      <t xml:space="preserve">
</t>
    </r>
    <r>
      <rPr>
        <sz val="16"/>
        <rFont val="Times New Roman"/>
        <family val="1"/>
        <charset val="204"/>
      </rPr>
      <t>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r>
    <r>
      <rPr>
        <sz val="16"/>
        <color rgb="FFFF0000"/>
        <rFont val="Times New Roman"/>
        <family val="2"/>
        <charset val="204"/>
      </rPr>
      <t xml:space="preserve">
</t>
    </r>
    <r>
      <rPr>
        <sz val="16"/>
        <rFont val="Times New Roman"/>
        <family val="1"/>
        <charset val="204"/>
      </rPr>
      <t>4. Субвенции на организацию и обеспечение отдыха и оздоровления детей, в том числе в этнической среде;</t>
    </r>
    <r>
      <rPr>
        <sz val="16"/>
        <color rgb="FFFF0000"/>
        <rFont val="Times New Roman"/>
        <family val="2"/>
        <charset val="204"/>
      </rPr>
      <t xml:space="preserve">
</t>
    </r>
    <r>
      <rPr>
        <sz val="16"/>
        <rFont val="Times New Roman"/>
        <family val="1"/>
        <charset val="204"/>
      </rPr>
      <t>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r>
    <r>
      <rPr>
        <sz val="16"/>
        <color rgb="FFFF0000"/>
        <rFont val="Times New Roman"/>
        <family val="2"/>
        <charset val="204"/>
      </rPr>
      <t xml:space="preserve">
</t>
    </r>
    <r>
      <rPr>
        <sz val="16"/>
        <rFont val="Times New Roman"/>
        <family val="1"/>
        <charset val="204"/>
      </rPr>
      <t>6. Субсидия  на создание новых мест в общеобразовательных организациях;</t>
    </r>
    <r>
      <rPr>
        <sz val="16"/>
        <color rgb="FFFF0000"/>
        <rFont val="Times New Roman"/>
        <family val="2"/>
        <charset val="204"/>
      </rPr>
      <t xml:space="preserve">
</t>
    </r>
    <r>
      <rPr>
        <sz val="16"/>
        <rFont val="Times New Roman"/>
        <family val="1"/>
        <charset val="204"/>
      </rPr>
      <t>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t>
    </r>
    <r>
      <rPr>
        <sz val="16"/>
        <color rgb="FFFF0000"/>
        <rFont val="Times New Roman"/>
        <family val="2"/>
        <charset val="204"/>
      </rPr>
      <t xml:space="preserve">
</t>
    </r>
    <r>
      <rPr>
        <sz val="16"/>
        <rFont val="Times New Roman"/>
        <family val="1"/>
        <charset val="204"/>
      </rPr>
      <t>8. Субсидии на строительство и реконструкцию общеобразовательных организаций;</t>
    </r>
    <r>
      <rPr>
        <sz val="16"/>
        <color rgb="FFFF0000"/>
        <rFont val="Times New Roman"/>
        <family val="2"/>
        <charset val="204"/>
      </rPr>
      <t xml:space="preserve">
</t>
    </r>
    <r>
      <rPr>
        <sz val="16"/>
        <rFont val="Times New Roman"/>
        <family val="1"/>
        <charset val="204"/>
      </rPr>
      <t>9.Субсидии на оснащение объектов капитального строительства, реконструкции средствами обучения и воспитания, необходимыми для реализации образовательных программ, соответствующими современным условиям обучения общего образования, включая дошкольное</t>
    </r>
  </si>
  <si>
    <r>
      <t>Государственная программа "Социальное и демографическое развитие"
(</t>
    </r>
    <r>
      <rPr>
        <sz val="16"/>
        <rFont val="Times New Roman"/>
        <family val="2"/>
        <charset val="204"/>
      </rPr>
      <t xml:space="preserve">1. Субвенции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 
2. Субвенции на 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 
3. Субвенции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4. Субвенции на осуществление деятельности по опеке и попечительству;
5. Субвенции на обеспечение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t>
    </r>
  </si>
  <si>
    <r>
      <t>Государственная программа "Развитие экономического потенциала"
(</t>
    </r>
    <r>
      <rPr>
        <sz val="16"/>
        <rFont val="Times New Roman"/>
        <family val="2"/>
        <charset val="204"/>
      </rPr>
      <t>1. Субсидии на организацию предоставления государственных услуг в многофункциональных центрах предоставления государственных и муниципальных услуг;
2. Субсидии на поддержку малого и среднего предпринимательства;
3. Субсидии на развитие многофункциональных центров предоставления государственных и муниципальных услуг).</t>
    </r>
  </si>
  <si>
    <t>Приобретение жилых помещений в целях их предоставления гражданам, переселяемым из аварийных многоквартирных домов</t>
  </si>
  <si>
    <t xml:space="preserve">Информация о реализации государственных программ Ханты-Мансийского автономного округа - Югры
на территории городского округа город Сургут на 01.11.2019 </t>
  </si>
  <si>
    <t xml:space="preserve">Заключен муниципальный контракт на выполнение проектно-изыскательских работ по определению границ зон затопления, подтопления на территории муниципального образования №26/2018 от 29.10.2018г с АО "Сибземпроект". Сумма по контракту 43 100,0 тыс.руб., из них на 2018 год - 12 139,1 тыс.руб. Срок выполнения работ - 31.12.2019г. </t>
  </si>
  <si>
    <r>
      <t xml:space="preserve">Государственная программа "Развитие государственной гражданской и муниципальной службы"
</t>
    </r>
    <r>
      <rPr>
        <sz val="16"/>
        <rFont val="Times New Roman"/>
        <family val="2"/>
        <charset val="204"/>
      </rPr>
      <t>(Осуществление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r>
  </si>
  <si>
    <r>
      <t xml:space="preserve">Государственная программа Ханты-Мансийского автономного округа – Югры "Профилактика правонарушений и обеспечение отдельных прав граждан"
</t>
    </r>
    <r>
      <rPr>
        <sz val="16"/>
        <rFont val="Times New Roman"/>
        <family val="2"/>
        <charset val="204"/>
      </rPr>
      <t xml:space="preserve">(1.Субвенции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
2.Субсидии на создание условий для деятельности народных дружин;
3.Субсидии на размещение систем видеообзора, модернизацию,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4. Субсидии на обеспечение функционирования и развития систем видеонаблюдения в сфере общественного порядка;
5.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6. Субсидии на реализацию мероприятий муниципальных программ (подпрограмм), направленных на развитие форм непосредственного осуществления населением местного самоуправления и участия населения в осуществлении местного самоуправления.)                                                                                                                                                                                                                                                                                                    </t>
    </r>
  </si>
  <si>
    <t xml:space="preserve">Заключен муниципальный контракт на выполнении проектно-изыскательских работ по разработке проекта  планировки и проекта межевания территории 3ПЛ2, предусматривающий индивидуальное жилое строительство в городе Сургуте с ООО "Архивариус", сумма контракта 2 214,3 тыс.руб. Срок выполнения работ - 01.12.2019 года. </t>
  </si>
  <si>
    <t>Приобретение жилых помещений в целях обеспечения жильем граждан (ДАиГ)</t>
  </si>
  <si>
    <r>
      <t xml:space="preserve">
</t>
    </r>
    <r>
      <rPr>
        <u/>
        <sz val="16"/>
        <rFont val="Times New Roman"/>
        <family val="1"/>
        <charset val="204"/>
      </rPr>
      <t>АГ(ДК):</t>
    </r>
    <r>
      <rPr>
        <sz val="16"/>
        <rFont val="Times New Roman"/>
        <family val="1"/>
        <charset val="204"/>
      </rPr>
      <t xml:space="preserve"> 1) В рамках реализации  подпрограмм "Модернизация и развитие учреждений культуры", "Модернизация и развитие учреждений  и организаций культуры" государственной программы заключены соглашения  о предоставлении субсидии из бюджета ХМАО-Югры. Бюджетные ассигнования запланированы на модернизацию муниципальных общедоступных библиотек и комплектование книжных фондов муниципальных общедоступных библиотек (МБУК "ЦБС"). Договоры заключены, по условиям договоров оплата будет осуществлена в 4 квартале.</t>
    </r>
    <r>
      <rPr>
        <sz val="16"/>
        <color rgb="FFFF0000"/>
        <rFont val="Times New Roman"/>
        <family val="2"/>
        <charset val="204"/>
      </rPr>
      <t xml:space="preserve">
</t>
    </r>
    <r>
      <rPr>
        <sz val="16"/>
        <rFont val="Times New Roman"/>
        <family val="1"/>
        <charset val="204"/>
      </rPr>
      <t xml:space="preserve"> 2) В рамках реализации государственной программы заключено соглашение от 21.03.2019 №71876000-1-2019-004 о предоставлении из бюджета ХМАО-Югры в 2019 году бюджету муниципального образования субсидии на поддержку творческой деятельности и техническое оснащение детских и кукольных театров. В рамках подпрограммы "Поддержка творческих инициатив, способствующих самореализации населения", бюджетные ассигнования запланированные  на техническое оснащение детских и кукольных театров (МАУ "ТАиК "Петрушка") исполнены в полном объеме.                 </t>
    </r>
    <r>
      <rPr>
        <sz val="16"/>
        <color rgb="FFFF0000"/>
        <rFont val="Times New Roman"/>
        <family val="2"/>
        <charset val="204"/>
      </rPr>
      <t xml:space="preserve">                                                                                                                                                                                                                                                                                                                                                                                                                                                                                                                                                                                                                                                                                                                                                                                                                                </t>
    </r>
    <r>
      <rPr>
        <sz val="16"/>
        <rFont val="Times New Roman"/>
        <family val="1"/>
        <charset val="204"/>
      </rPr>
      <t xml:space="preserve">3) В рамках реализации государственной программы заключено соглашение от 22.03.2019 №71876000-1-2019-003 о предоставлении из бюджета ХМАО-Югры в 2019 году бюджету муниципального образования субсидии на государственную поддержку отрасли культуры. В рамках подпрограммы  "Модернизация и развитие учреждений культуры" бюджетные ассигнования запланированы на оснащение детских школ искусств музыкальными инструментами, оборудованием и учебными материалами. Проведены аукционы в электронной форме и заключены контракты и договоры. По условиям договоров оплата будет осуществлена в 4 квартале.                                           
</t>
    </r>
    <r>
      <rPr>
        <u/>
        <sz val="16"/>
        <rFont val="Times New Roman"/>
        <family val="1"/>
        <charset val="204"/>
      </rPr>
      <t xml:space="preserve">АГ: </t>
    </r>
    <r>
      <rPr>
        <sz val="16"/>
        <rFont val="Times New Roman"/>
        <family val="1"/>
        <charset val="204"/>
      </rPr>
      <t xml:space="preserve"> 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2019 года. </t>
    </r>
  </si>
  <si>
    <t xml:space="preserve">В 2019 году из средств окружного бюджета приобретены конверты и бумага. </t>
  </si>
  <si>
    <r>
      <rPr>
        <u/>
        <sz val="16"/>
        <rFont val="Times New Roman"/>
        <family val="2"/>
        <charset val="204"/>
      </rPr>
      <t xml:space="preserve">АГ: </t>
    </r>
    <r>
      <rPr>
        <sz val="16"/>
        <rFont val="Times New Roman"/>
        <family val="2"/>
        <charset val="204"/>
      </rPr>
      <t xml:space="preserve">В рамках реализации  переданного государственного полномочия осуществляется деятельность  в сфере обращения с твердыми коммунальными отходами. Производятся расходы по выплате заработной платы, а также по поставке бумаги и конвертов. 
</t>
    </r>
  </si>
  <si>
    <r>
      <t xml:space="preserve">АГ: </t>
    </r>
    <r>
      <rPr>
        <sz val="16"/>
        <rFont val="Times New Roman"/>
        <family val="2"/>
        <charset val="204"/>
      </rPr>
      <t xml:space="preserve">В рамках переданных государственных полномочий осуществляется деятельность  по государственной регистрации актов гражданского состояния.
       По состоянию на 01.11.2019 произведена выплата заработной платы за январь-сентябрь и первую половину октября месяца 2019 года, оплата услуг по содержанию имущества и поставке материальных запасов  по факту оказания услуг, поставки товара в соответствии с условиями заключаемых договоров, муниципальных контрактов.              </t>
    </r>
    <r>
      <rPr>
        <u/>
        <sz val="16"/>
        <rFont val="Times New Roman"/>
        <family val="2"/>
        <charset val="204"/>
      </rPr>
      <t xml:space="preserve">
</t>
    </r>
  </si>
  <si>
    <t>Закупки на приобретение жилых помещений для участников программы будут размещены  после определения номенклатуры необходимых жилых помещений.</t>
  </si>
  <si>
    <r>
      <rPr>
        <u/>
        <sz val="16"/>
        <rFont val="Times New Roman"/>
        <family val="1"/>
        <charset val="204"/>
      </rPr>
      <t>КУИ</t>
    </r>
    <r>
      <rPr>
        <sz val="16"/>
        <rFont val="Times New Roman"/>
        <family val="1"/>
        <charset val="204"/>
      </rPr>
      <t>: В рамках реализации программы  осуществляется предоставление субсидии на повышение эффективности использования и развитие ресурсного потенциала рыбохозяйственного комплекса, в целях возмещения недополученных доходов и (или) финансового обеспечения (возмещения) затрат (3 получателя) и субсидии на поддержку животноводства, переработки и реализации продукции животноводства, в целях возмещения недополученных доходов и (или) финансового обеспечения (возмещения) затрат (1 получатель).  
В соответствии с поступившими заявками предоставлена субсидия   участникам в объеме 931,40 тыс.рублей.</t>
    </r>
    <r>
      <rPr>
        <sz val="16"/>
        <color rgb="FFFF0000"/>
        <rFont val="Times New Roman"/>
        <family val="1"/>
        <charset val="204"/>
      </rPr>
      <t xml:space="preserve">
</t>
    </r>
    <r>
      <rPr>
        <u/>
        <sz val="16"/>
        <rFont val="Times New Roman"/>
        <family val="1"/>
        <charset val="204"/>
      </rPr>
      <t>ДГХ</t>
    </r>
    <r>
      <rPr>
        <sz val="16"/>
        <rFont val="Times New Roman"/>
        <family val="1"/>
        <charset val="204"/>
      </rPr>
      <t xml:space="preserve">: В рамках реализации мероприятий программы заключен муниципальный контракт с ИП Давлетов Константин Аркадьевич на выполнение работ по отлову, транспортировке, содержанию, регулированию численности и утилизации безнадзорных и бродячих домашних животных на сумму 3 678,1 тыс.руб. (в том числе средства окружного бюджета - 1 103,5 тыс.руб.). Освоение денежных средств за счет местного бюджета осуществляется в рамках муниципальной программы. Запланированный объем по контракту 203 собаки.
Средства окружного бюджета исполнены в полном объеме.
</t>
    </r>
    <r>
      <rPr>
        <u/>
        <sz val="16"/>
        <rFont val="Times New Roman"/>
        <family val="1"/>
        <charset val="204"/>
      </rPr>
      <t>УБУиО</t>
    </r>
    <r>
      <rPr>
        <sz val="16"/>
        <rFont val="Times New Roman"/>
        <family val="1"/>
        <charset val="204"/>
      </rPr>
      <t xml:space="preserve">: Запланированы расходы на оплату труда для осуществления переданного отдельного государственного полномочия Ханты-Мансийского автономного округа-Югры по проведению мероприятий по предупреждению и ликвидации болезней животных, их лечению, защите населения от болезней, общих для человека и животных (с учетом страховых взносов на оплату труда в государственные внебюджетные фонды). Денежные средства будут освоены в течение года.
</t>
    </r>
    <r>
      <rPr>
        <sz val="16"/>
        <color rgb="FFFF0000"/>
        <rFont val="Times New Roman"/>
        <family val="2"/>
        <charset val="204"/>
      </rPr>
      <t xml:space="preserve">
</t>
    </r>
  </si>
  <si>
    <t xml:space="preserve">   На 01.11.2019 участниками мероприятия числится 50 молодых семей. Между Департаментом строительства ХМАО - Югры и Администрацией города заключено соглашение о предоставлении в 2019 году субсидии из бюджета Ханты-Мансийского автономного округа - Югры бюджету муниципального образования ХМАО-Югры город Сургут на софинансирование расходных обязательств муниципального образования ХМАО-Югры город Сургут на предоставление социальных выплат молодым семьям. Согласно выписке из Приказа Департамента строительства ХМАО-Югры от 20.12.2018 № 401-п, в список молодых семей-претендентов на получение социальных выплат в 2019 году включено 4 семьи. 
По состоянию на 01.11.2019 4 молодым семьям выдано свидетельство о праве на получение социальной выплаты, из них:
- 2 молодым семьям перечислены социальные выплаты;
- 1 молодой семье социальная выплата в стадии перечисления;                                                                            
- 1 молодая семья, получившая свидетельство, в стадии подбора вариантов приобретения жилья.
</t>
  </si>
  <si>
    <r>
      <rPr>
        <u/>
        <sz val="16"/>
        <rFont val="Times New Roman"/>
        <family val="1"/>
        <charset val="204"/>
      </rPr>
      <t>УППЭК:</t>
    </r>
    <r>
      <rPr>
        <sz val="16"/>
        <rFont val="Times New Roman"/>
        <family val="1"/>
        <charset val="204"/>
      </rPr>
      <t xml:space="preserve"> в рамках реализации государственной программы запланировано оказание услуг по санитарно-противоэпидемическим мероприятиям (акарицидная, ларвицидная обработки, барьерная дератизация) в городе Сургуте. 
По итогам проведения конкурентных закупок заключены договоры:
1. С ООО "СПЕЦБИОТЕХ" :
- на оказание услуг по  акарицидной (трехкратной)  обработке  территорий г. Сургута ХМАО-Югры  на сумму 711,9 тыс. руб. Площадь, подлежащая обработке 416,27 га., фактически обработано 414,5га.
- на оказание услуг по ларвицидной (двукратной) обработке открытых водоемов г. Сургута ХМАО-Югры  на сумму 237,2 тыс. руб. 
Площадь, подлежащая обработке 326,17 га., фактически обработано 326,17 га.
- на оказание услуг по дератизации (двукратной) селитебной зоны территорий г. Сургута ХМАО-Югры  на сумму 152,1 тыс. руб.
Площадь, подлежащая обработке 232,30 га, фактически  обработано 232,30 га.
2. С Филиалом Федерального бюджетного учреждения здравоохранения «Центр гигиены и эпидемиологии в Ханты-Мансийском автономном округе - Югре в городе Сургуте и в Сургутском районе» на оказание услуг по проведению контроля эффективности акарицидной (трехкратной)  и ларвицидной (двукратной) обработкам открытых водоемов,  дератизации (двукратной) по периметру селитебной зоны г. Сургута ХМАО-Югры на сумму 430,7 тыс.руб. Услуги оказаны в полном объеме.
Площадь подлежащая контролю эффективности:
- акарицидные обработки – 41,63 га;
- ларвицидные обработки – 32,62 га;
- дератизация – 23,23 га.
Исполнение 100% 
1 629,03 тыс.руб. - экономия, сложившаяся в результате уточнения цены договоров по итогам проведения процедур конкурентных закупок.
</t>
    </r>
    <r>
      <rPr>
        <u/>
        <sz val="16"/>
        <rFont val="Times New Roman"/>
        <family val="1"/>
        <charset val="204"/>
      </rPr>
      <t>АГ:</t>
    </r>
    <r>
      <rPr>
        <sz val="16"/>
        <rFont val="Times New Roman"/>
        <family val="1"/>
        <charset val="204"/>
      </rPr>
      <t xml:space="preserve"> в рамках реализации государственной программы запланированы расходы на выплату заработной платы и начислений на выплаты по оплате труда специалисту, ответственному за подготовку документов (отчетов об использовании субвенции на осуществление отдельных полномочий автономного округа по организации  санитарно-противоэпидемических мероприятий города Сургута). </t>
    </r>
  </si>
  <si>
    <r>
      <rPr>
        <u/>
        <sz val="16"/>
        <rFont val="Times New Roman"/>
        <family val="1"/>
        <charset val="204"/>
      </rPr>
      <t>АГ:</t>
    </r>
    <r>
      <rPr>
        <sz val="16"/>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На 01.11.2019 за счет субвенции из бюджета автономного округа на осуществление деятельности по опеке и попечительству предоставлены субсидии некоммерческим организациям на возмещение затрат на предоставление услуг по подготовке лиц, желающих принять на воспитание в свою семью ребенка, оставшегося без попечения родителей, на территории РФ в сумме 1 139,66 тыс. рублей (20% исполнения от плана).
</t>
    </r>
    <r>
      <rPr>
        <u/>
        <sz val="16"/>
        <rFont val="Times New Roman"/>
        <family val="1"/>
        <charset val="204"/>
      </rPr>
      <t>ДГХ:</t>
    </r>
    <r>
      <rPr>
        <sz val="16"/>
        <rFont val="Times New Roman"/>
        <family val="1"/>
        <charset val="204"/>
      </rPr>
      <t xml:space="preserve"> 
На 2019 год запланирован ремонт 7 квартир детям-сиротам по следующим адресам:
ул. Университетская, 31, кв. 435 (44,9 м2), ул. Чехова, 7, кв. 170 (39,1 м2), ул. Мечникова, 4, кв. 30 ( 29,8 м2), ул. Московская, 34, кв. 32 (28,3 м2),  ул. А.Усольцева, 26, кв. 274 (43,2 м2), ул. Ф. Показаньева, 10/1, кв. 56 (9,9 м2), пр. Набережный, 72, кв. 44 (43,8 м2).
По состоянию на 01.11.2019   выполнены и оплачены работы по ремонту квартир по ул. Университетская, 31, кв. 435, ул. Ф. Показаньева, 10/1, кв. 56, ул.  Чехова, 7, кв. 170.
Выполнен ремонт жилого помещения по адресу пр. Набережный, 72,кв.44, оплата будет осуществлена в следующем месяце.
Заключен муниципальный контракт на выполнение работ по ремонту жилых помещений детям-сиротам по адресу  ул. Московская, 34, кв. 32. Срок выполнения работ до 30.11.2019.</t>
    </r>
    <r>
      <rPr>
        <sz val="16"/>
        <color rgb="FFFF0000"/>
        <rFont val="Times New Roman"/>
        <family val="2"/>
        <charset val="204"/>
      </rPr>
      <t xml:space="preserve">
</t>
    </r>
    <r>
      <rPr>
        <sz val="16"/>
        <rFont val="Times New Roman"/>
        <family val="1"/>
        <charset val="204"/>
      </rPr>
      <t xml:space="preserve">Заявлен на муниципальный заказ ремонт квартиры по ул. А.Усольцева, 26, кв. 274 на сумму 251,9 тыс.руб. 
- 720,04 тыс.руб. - экономия, сложившаяся в связи с длительной процедурой составления проектной документации. 
</t>
    </r>
    <r>
      <rPr>
        <u/>
        <sz val="16"/>
        <rFont val="Times New Roman"/>
        <family val="1"/>
        <charset val="204"/>
      </rPr>
      <t>ДАиГ</t>
    </r>
    <r>
      <rPr>
        <sz val="16"/>
        <rFont val="Times New Roman"/>
        <family val="1"/>
        <charset val="204"/>
      </rPr>
      <t xml:space="preserve">: Размещенные закупки на приобретение жилых помещений  для детей-сирот (в марте 2019 года  -  63 жилых помещений, в апреле 2019 года  -  22 жилых помещений, в мае  -  55  жилых помещений, в июле  -  1 жилого помещения, в августе  -  66 жилых помещений) не состоялись, т.к. по окончании срока подачи заявок на участие в аукционах не подано ни одной заявки. Очередные закупки на приобретение жилых помещений размещены в октябре 2019 года, подведение итогов - 08.11.2019 года. </t>
    </r>
    <r>
      <rPr>
        <sz val="16"/>
        <color rgb="FFFF0000"/>
        <rFont val="Times New Roman"/>
        <family val="2"/>
        <charset val="204"/>
      </rPr>
      <t xml:space="preserve">
</t>
    </r>
    <r>
      <rPr>
        <u/>
        <sz val="16"/>
        <rFont val="Times New Roman"/>
        <family val="1"/>
        <charset val="204"/>
      </rPr>
      <t>ДО:</t>
    </r>
    <r>
      <rPr>
        <sz val="16"/>
        <rFont val="Times New Roman"/>
        <family val="1"/>
        <charset val="204"/>
      </rPr>
      <t xml:space="preserve">
Доля детей-сирот и детей, оставшихся без попечения родителей  в возрасте от 6 до 17 лет (включительно), планируемая  для прохождения оздоровления в организациях отдыха детей и их оздоровления, от общей численности детей, нуждающихся  в оздоровлении - 35,7 % .</t>
    </r>
    <r>
      <rPr>
        <sz val="16"/>
        <color rgb="FFFF0000"/>
        <rFont val="Times New Roman"/>
        <family val="2"/>
        <charset val="204"/>
      </rPr>
      <t xml:space="preserve">
</t>
    </r>
    <r>
      <rPr>
        <sz val="16"/>
        <rFont val="Times New Roman"/>
        <family val="1"/>
        <charset val="204"/>
      </rPr>
      <t>В рамках реализации мероприятий программы в 2019 году планируется приобрести 200 путевок для детей-сирот и детей, оставшихся без попечения родителей  в возрасте от 6 до 17 лет (включительно). По состоянию на 01.11.2019 приобретено 198 путевок.
76,05 тыс. руб. - экономия сложившаяся по расходам  на оказание услуг по организации отдыха и оздоровления детей-сирот и детей, оставшихся без попечения родителей, в организации отдыха детей и их оздоровления, расположенных на территории Черноморского побережья Краснодарского края в период летних школьных каникул 2019 года в связи с невыездом  двух детей по причине  болезни.</t>
    </r>
  </si>
  <si>
    <r>
      <t xml:space="preserve">Государственная программа "Современная транспортная система"
</t>
    </r>
    <r>
      <rPr>
        <sz val="16"/>
        <rFont val="Times New Roman"/>
        <family val="2"/>
        <charset val="204"/>
      </rPr>
      <t>(1. Субсидии на строительство (реконструкцию), капитальный ремонт и ремонт автомобильных дорог общего пользования местного значения);
2. Субсидии 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 а также на рассылку постановлений органов государственного контроля (надзора);
3. Иные межбюджетные трансферты на финансовое обеспечение дорожной деятельности в рамках реализации национального проекта "Безопасные и качественные автомобильные дороги")</t>
    </r>
  </si>
  <si>
    <t>Заключены муниципальные контракты на приобретение 369 жилых помещений на общую сумму 1 032 062,1 тыс.руб. Размещение закупок на оставшиеся бюджетные ассигнования планируется на ноябрь 2019 года</t>
  </si>
  <si>
    <r>
      <t>Государственная программа "Развитие жилищной сферы"
(</t>
    </r>
    <r>
      <rPr>
        <sz val="16"/>
        <rFont val="Times New Roman"/>
        <family val="2"/>
        <charset val="204"/>
      </rPr>
      <t xml:space="preserve">1.Субвенции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1941–1945 годов", за счет средств бюджета Ханты-Мансийского автономного округа – Югры
2. Субвенции на реализацию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
3. Субсидии на строительство объектов инженерной инфраструктуры на территориях, предназначенных для жилищного строительства
4.Субсидии на реализацию мероприятий по обеспечению жильем молодых семей
5. Субсидии для реализации полномочий в области жилищных отношений
6. Субсидии для реализации полномочий в области жилищного строительства
7.Осуществление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
8.Осуществление полномочий по обеспечению жильем отдельных категорий граждан, установленных Федеральным законом от 12 января 1995 года № 5-ФЗ "О ветеранах"
9.Субсидии на реализацию мероприятий по обеспечению жильем молодых семей)
10. Субсидии на обеспечение устойчивого сокращения непригодного для проживания жилищного фонда за счет средств бюджета автономного округа
11. Субсидии на обеспечение устойчивого сокращения непригодного для проживания жилищного фонда за счет средств, поступивших от Фонда содействия реформированию жилищно-коммунального хозяйства </t>
    </r>
  </si>
  <si>
    <t xml:space="preserve">ДГХ: В рамках подпрограммы:
1.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запланирован капитальный ремонт объектов:
- "Внутриплощадочные сети канализации. Участок К129-К125-К137-К46. Поселок Юность;
- "Сети водоснабжения. Участок от ВВ-33 по Нефтеюганскому шоссе до вторых фланцевых соединений перед узлами учета №1, 2 в тепловом пункте по ул. Монтажная";
- "Капитальный ремонт теплообменников Котельной № 1 пос.Юность и Котельной пос.Лунный".
На 01.11.2019 по указанным объектам выполнено следующее:
СГМУП "Горводоканал" разработана проектно-сметная документация. Получено заключение о достоверности сметной стоимости по результатам экспертизы АУ ХМАО-Югры "Управление государственной экспертизы проектной документации и ценообразования в строительстве". Заключен договор на выполнение работ, срок выполнения - 15.11.2019. Заключено между СГМУП "Горводоканал" и Администрацией города соглашение на сумму 2 484,3 тыс.руб.
Средства на выполнение работ по объектам "Капитальный ремонт теплообменников Котельной № 1 пос.Юность и Котельной пос.Лунный", "Внутриплощадочные сети канализации. Участок К129-К125-К137-К46. Поселок Юность" до конца года не будут освоены в связи с процедурой реорганизации СГМУП «Тепловик» в форме выделения СГМУП «Тепло» с одновременным присоединением выделяемого предприятия к СГМУП «Городские тепловые сети», о чем направлено соответствующее письмо в Департамент жилищно-коммунального комплекса и энергетики ХМАО-Югры (от 15.10.2019 № 01-02-9324/9).
19 841,42 тыс.руб. - невыполнением работ по объектам "Капитальный ремонт теплообменников Котельной № 1 пос.Юность и Котельной пос.Лунный", "Внутриплощадочные сети канализации. Участок К129-К125-К137-К46. Поселок Юность" в связи с процедурой реорганизации СГМУП «Тепловик» в форме выделения СГМУП «Тепло» с одновременным присоединением выделяемого предприятия к СГМУП «Городские тепловые сети».
2."Обеспечение равных прав потребителей на получение энергетических ресурсов" запланировано: 
1) ДГХ: возмещение недополученных доходов организациям, осуществляющим реализацию населению сжиженного газа по социально ориентированным розничным ценам. По результатам поступившей заявки 13.02.2019 от АО "Сжиженный газ Север" на 2019 год заключено соглашение от 21.03.2019 № 2 (Д/С № 1 от 31.05.2019. Д/С № 2 от 08.08.2019)  на сумму 5 392,2 тыс.руб. По состоянию на 01.11.2019 предоставлена субсидия в сумме 3 622,77 тыс.руб., в том числе кредиторская задолженность за 2018 год - 68,3 тыс.руб.
2) УБУиО: расходы на оплату труда для осуществления переданного государственного полномочия (оплата  - декабрь 2019).
3. "Повышение энергоэффективности в отраслях экономики" запланированы:
1) ДГХ: установка (замена) АУРТЭ в 3 учреждениях, в том числе разработка ПИР (на  1 учреждение), ремонт системы теплоснабжения в 2 учреждениях, установка (замена)  индивидуальных приборов учета  в муниципальных жилых и нежилых помещениях в количестве 106 шт.
По состоянию на 01.11.2019 исполнены  договоры/контракты:
-  от 31.01.2019 № 2  с ООО "Югра-Сервис" на разработку разделов проектной документации капитального ремонта автоматизированного узла тепловой энергии на сумму 99,8 тыс.руб., 
- от 15.03.2019 № 22 с ООО "Югра - Сервис" на разработку проектной документации по объекту "Капитальный ремонт автоматизированного узла управления тепловой энергии МБОУ НШ "Перспектива" на сумму 99,83 руб.,
- от 10.06.2019 № МК-30-19 с ООО "ЭРГ" на капитальный ремонт автоматизированных узлов управления тепловой энергии в 3 объектах (МБОУ СОШ № 30 (ул.Ленина, 68/1), МБОУ НШ "Перспектива" (30 лет Победы, 39/1), МБОУ НШ "Перспектива" (30 лет Победы,54/2) на сумму 5 495,87 тыс.руб.;
- от 29.04.2019 № 23/03/19К с АУ ХМАО-Югры "Управление государственной экспертизы проектной документации и ценообразования в строительстве" на оказание услуг по проверке сметной стоимости работ по капитальному ремонту объекта "Капитальный ремонт наружных сетей тепловодоснабжения МБДОУ №77 "Бусинка" на сумму 12,0 тыс.руб.;
- от 29.04.2019 № 14/03/19К с АУ ХМАО-Югры "Управление государственной экспертизы проектной документации и ценообразования в строительстве" на оказание услуг по проверке сметной стоимости работ по капитальному ремонту объекта "Капитальный ремонт наружных сетей тепловодоснабжения МБОУ гимназия № 2" на сумму 12,0 тыс.руб.;
-  от 10.04.2019 № 33 с ООО "ИЦ"Сургутстройцена" на оказание услуг по составлению локальных сметных расчетов на сумму 17,68 тыс.руб.;
- от 02.08.2019 № МК-50-19 (ДС № 1 от 06.09.2019) на капитальный ремонт по замене оконных блоков в здании МБОУ СОШ № 8 имени Сибирцева А.Н., на сумму 4 888,62 тыс.руб.
- от 27.05.2019 № 27.05.2019 № 38 на выполнение работ по  установке 106 шт. индивидуальных узлов учета ГХВС в муниципальных квартирах, работы выполнены в полном объеме, оплачена установка  48 шт.  ИУУ ГХВС на сумму 230,53 тыс.руб.
2) МКУ "ХЭУ": замена узлов учета потребления энергетических ресурсов в 1 учреждении. Срок выполнения работ с момента подписания контракта в течение 30 рабочих дней, оплата - декабрь 2019.
595,87 тыс.руб. -  экономия по итогам выполнения сметных расчетов, экономия по факту выполненных работ.
Предприятиями города за счет собственных средств запланирована реконструкция уличных водопроводных сетей с применением современных материалов протяженностью 1,05 км, выполнено 0,604 км; техперевооружению магистральных тепловых сетей в количестве 1 353 пог.м.; выполнено 1 323 пог.м;  по техперевооружению сетей освещения в количестве 3 ед.; выполнено в полном объеме; замене светильников  на объектах предприятий в количестве  41 ед. , выполнено в количестве 43 ед.
4. "Формирование комфортной городской среды" предусмотрено:
1) УЛПХиЭБ: планируется "Благоустройство в районе СурГУ в г. Сургуте" (устройство наружных сетей электроснабжения, устройство систем видеонаблюдения, установка малых архитектурных форм,  устройство детских игровых и спортивных площадок, устройство дорожно-тропиночной сети, обустройство зон отдыха, озеленение территории). 
Заключен договор от 24.06.2019 №А-46 с ООО "Ресайклинговые технологии" на сумму 39 777,7 тыс.руб. Средства будут освоены до конца 2019 года. Остаток бюджетных ассигнований будет перераспределен на другой объект.
2) ДГХ: Благоустройство придомовых территорий по 5 адресам (ул. Гагарина, 10, ул. Мира, 5, 7, ул. Островского, 9,19).
По состоянию на 01.11.2019 выполнено следующее: рассмотрены и утверждены дизайн-проекты на выполнение работ; по итогам открытых конкурсов, проведенных управляющими организациями, определены подрядные организации на выполнение работ;  заключены трехсторонние соглашения о предоставлении субсидии по благоустройству дворовых территорий многоквартирных домов;  управляющие организации приступили к выполнению работ.
Работы по благоустройство дворовых территорий по ул.Островского, 9,19, по пр-ту Мира, 5, 7 работы выполнены на 100%, ведется оформление исполнительной документации, по адресу: ул. Гагарина, 10 работы выполнены и оплачены.
3) ДАиГ: ведется строительство объектов:
1. "Пешеходный мост в сквере "Старожилов" в г.Сургуте". Получено уведомление о невозможности финансирования строительства объекта за счет средств федеральной субсидии (№33-Исх-4727 от 05.09.2019). Строительство объекта будет осуществляться за счет средств местного бюджета (МК № 11/2019 от 12.07.2019 на выполнение работ по строительству объекта с ООО "СтройИмидж"), сумма контракта 21 810,35 тыс.руб. Работы выполняются с отставанием графика. Бюджетные ассигнования будут перераспределены на другой объект.
2. "Главная площадь города Сургута"Заключен МК № 13/2019 от 23.07.2019 на выполнение работ по благоустройству объекта с ООО "Строительные Технологии", сумма контракта 84 245,72 тыс.руб.. Срок выполнения работ - 20.11.2019г. Остаток бюджетных ассигнований будет перераспределен на другой объект.
3.  "Исторический парк "Россия - моя история"Заключен МК № 14/2019 от 19.07.2019 на выполнение работ по благоустройству объекта с ООО "Строительные Технологии", сумма контракта 24 918,38 тыс.руб. Работы выполняются с отставанием графика. Остаток бюджетных ассигнований будет перераспределен на другой объект.
</t>
  </si>
  <si>
    <r>
      <rPr>
        <u/>
        <sz val="16"/>
        <rFont val="Times New Roman"/>
        <family val="1"/>
        <charset val="204"/>
      </rPr>
      <t>ДГХ</t>
    </r>
    <r>
      <rPr>
        <sz val="16"/>
        <rFont val="Times New Roman"/>
        <family val="1"/>
        <charset val="204"/>
      </rPr>
      <t>:  
Заключены муниципальные контракты на ремонт автомобильных дорог на сумму 639 121,5  тыс.руб., из них средства федерального бюджета 583 452,0 тыс. рублей, окружного бюджета 36 445,2 тыс.руб, средства городского бюджета 19 224,3 тыс.руб. В рамках реализации государственной программы предусмотрен ремонт 269 тыс.м2 автомобильных дорог.  
По состоянию на 01.10.2019 объем фактически выполненных работ составляет 188,5 тыс. кв.м.
В соответствии заключенными муниципальными контрактами срок выполнения работ - 31.10.2019, работы выполнены, ведется приемка выполненных работ и подготовка исполнительной документации, оплата до 31.12.2019.
548,02 тыс.рублей - экономия в результате уточнения объемов работ (расторжение контрактов).</t>
    </r>
    <r>
      <rPr>
        <sz val="16"/>
        <color rgb="FFFF0000"/>
        <rFont val="Times New Roman"/>
        <family val="2"/>
        <charset val="204"/>
      </rPr>
      <t xml:space="preserve">
</t>
    </r>
    <r>
      <rPr>
        <u/>
        <sz val="16"/>
        <rFont val="Times New Roman"/>
        <family val="1"/>
        <charset val="204"/>
      </rPr>
      <t>ДАиГ</t>
    </r>
    <r>
      <rPr>
        <sz val="16"/>
        <rFont val="Times New Roman"/>
        <family val="1"/>
        <charset val="204"/>
      </rPr>
      <t>:В рамках государственной программы планируется строительство следующих объектов: 
1. "Объездная автомобильная дорога г.Сургута (Объездная автомобильная дорога 1 "З", VII пусковой комплекс, съезд на улицу Геологическую)" Аукционы проводимые в мае-июле 2019 года были признан несостоявшимся, т.к. не подано ни одной заявки на участие в аукционах. Очередное размещение закупки состоялось 30.07.2019г. Аукцион состоялся. Победитель  - ООО СК «ЮВиС», цена контракта 937 389,7 тыс.руб. Заключен  муниципальный контракт №22/2019 от 23.08.2019 г. Срок выполнения работ - 31.08.2021 года. Выполняется переустройство сетей теплоснабжения (2 этап). Ведутся подготовительные работы по 1,2,4 этапу и земляные работы (1,2 этап), вынос и переустройство сетей ВЛ 110кВ (3 этап). В связи с возникшей необходимостью корректировки ПСД и выполнением дополнительных работ по устройству временных сетей ТВС для микрорайонов, срок выполнения основных видов  работ  был перенесен. Наращивание темпов строительства и освоение средств будет осуществляться в следующем отчетном периоде. Готовность объекта - 3%.  
2. "Улица Маяковского от ул.30 лет Победы до ул. Университетская" Заключен муниципальный контракт на выполнение работ по строительству объекта с ООО "ЮВиС" №9/2019 от 31.05.2019. Сумма по контракту 377 987,5 тыс.руб. (сети - 87 276,0 тыс.руб., дорога - 290 711,5 тыс.руб.). Выполнены работы по устройству земляного полотна, дорожной одежды, светофорного регулирования, наружные сети связи, сети теплоснабжения.
Ввод объекта в эксплуатацию планируется в 2020 году. Готовность объекта - 40 %.  
 3. "Улица Киртбая от  ул. 1 "З" до ул. 3 "З" Объект введен в эксплуатацию. Разрешение на ввод № 86-ru-86310000-51 от 13.09.2019.</t>
    </r>
    <r>
      <rPr>
        <sz val="16"/>
        <color rgb="FFFF0000"/>
        <rFont val="Times New Roman"/>
        <family val="2"/>
        <charset val="204"/>
      </rPr>
      <t xml:space="preserve">
</t>
    </r>
    <r>
      <rPr>
        <u/>
        <sz val="16"/>
        <rFont val="Times New Roman"/>
        <family val="1"/>
        <charset val="204"/>
      </rPr>
      <t>АГ:</t>
    </r>
    <r>
      <rPr>
        <sz val="16"/>
        <rFont val="Times New Roman"/>
        <family val="1"/>
        <charset val="204"/>
      </rPr>
      <t xml:space="preserve">  Заключено соглашение между Департаментом дорожного хозяйства и транспорта ХМАО-Югры и Администрацией города 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 а также на рассылку постановлений органов государственного контроля (надзора). На 01.11.2019 заключены контракты на приобретение и установку систем видеонаблюдения и фотовидеофиксации АПК "Безопасный город" на аварийно-опасных участках автомобильных дорог местного значения, на оказание услуг общедоступной почтовой связи.
        Экономия в размере 13 780,18 тыс. руб. сложилась:
- 45,0 тыс руб. на приобретение и установку систем видеонаблюдения и фотовидеофиксации АПК «Безопасный город» на аварийно-опасных участках автомобильных дорог местного значения по факту заключенного контракта.  
- 13 735,18 тыс. руб. на рассылку постановлений. Направлена заявка в Департамент дорожного хозяйства и транспорта ХМАО-Югры на уменьшение бюджетных ассигнований  в связи с уменьшением количества рассылаемых постановлений согласно плановым расчетам.
</t>
    </r>
    <r>
      <rPr>
        <sz val="16"/>
        <color rgb="FFFF0000"/>
        <rFont val="Times New Roman"/>
        <family val="2"/>
        <charset val="204"/>
      </rPr>
      <t xml:space="preserve">
</t>
    </r>
    <r>
      <rPr>
        <u/>
        <sz val="16"/>
        <color rgb="FFFF0000"/>
        <rFont val="Times New Roman"/>
        <family val="2"/>
        <charset val="204"/>
      </rPr>
      <t/>
    </r>
  </si>
  <si>
    <r>
      <rPr>
        <u/>
        <sz val="16"/>
        <rFont val="Times New Roman"/>
        <family val="1"/>
        <charset val="204"/>
      </rPr>
      <t>ДО</t>
    </r>
    <r>
      <rPr>
        <sz val="16"/>
        <rFont val="Times New Roman"/>
        <family val="1"/>
        <charset val="204"/>
      </rPr>
      <t xml:space="preserve">:  Соглашения между Департаментом образования и молодежной политики ХМАО-Югры и МО городским округом город Сургут о предоставлении субсидии заключены. Реализация программы осуществляется в плановом режиме, освоение средств планируется до конца 2019 года. </t>
    </r>
    <r>
      <rPr>
        <sz val="16"/>
        <color rgb="FFFF0000"/>
        <rFont val="Times New Roman"/>
        <family val="2"/>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реализующих основную образовательную программу дошкольного образования - 30 299 чел.
Численность воспитанников, посещающих немуниципальные организации, в том числе социально ориентированные некоммерческие организации, осуществляющие образовательную деятельность по реализации образовательных программ дошкольного образования - 1 366 чел.</t>
    </r>
    <r>
      <rPr>
        <sz val="16"/>
        <color rgb="FFFF0000"/>
        <rFont val="Times New Roman"/>
        <family val="2"/>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- 51 527 чел.</t>
    </r>
    <r>
      <rPr>
        <sz val="16"/>
        <color rgb="FFFF0000"/>
        <rFont val="Times New Roman"/>
        <family val="2"/>
        <charset val="204"/>
      </rPr>
      <t xml:space="preserve">
</t>
    </r>
    <r>
      <rPr>
        <sz val="16"/>
        <rFont val="Times New Roman"/>
        <family val="1"/>
        <charset val="204"/>
      </rPr>
      <t>Численность учащихся частных общеобразовательных организаций - 442 чел.</t>
    </r>
    <r>
      <rPr>
        <sz val="16"/>
        <color rgb="FFFF0000"/>
        <rFont val="Times New Roman"/>
        <family val="2"/>
        <charset val="204"/>
      </rPr>
      <t xml:space="preserve">
</t>
    </r>
    <r>
      <rPr>
        <sz val="16"/>
        <rFont val="Times New Roman"/>
        <family val="1"/>
        <charset val="204"/>
      </rPr>
      <t xml:space="preserve">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-7 907 человеко-услуг.  </t>
    </r>
    <r>
      <rPr>
        <sz val="16"/>
        <color rgb="FFFF0000"/>
        <rFont val="Times New Roman"/>
        <family val="2"/>
        <charset val="204"/>
      </rPr>
      <t xml:space="preserve">
</t>
    </r>
    <r>
      <rPr>
        <sz val="16"/>
        <rFont val="Times New Roman"/>
        <family val="1"/>
        <charset val="204"/>
      </rPr>
      <t>Численность детей, отдохнувших в оздоровительных лагерях с дневным пребыванием детей, организованных на базе муниципальных образовательных учреждений - 7 925 чел. (11 240 чел. - планируемая численность детей в оздоровительных лагерях с дневным пребыванием детей, организованных на базе муниципальных образовательных учреждений в 2019 году).</t>
    </r>
    <r>
      <rPr>
        <sz val="16"/>
        <color rgb="FFFF0000"/>
        <rFont val="Times New Roman"/>
        <family val="2"/>
        <charset val="204"/>
      </rPr>
      <t xml:space="preserve">
</t>
    </r>
    <r>
      <rPr>
        <sz val="16"/>
        <rFont val="Times New Roman"/>
        <family val="1"/>
        <charset val="204"/>
      </rPr>
      <t xml:space="preserve">Численность детей, посещающих лагерь с дневным пребыванием детей на базе немуниципальных организаций, в том числе социально ориентированных некоммерческих организаций - 950 чел. (1 200 чел. - планируемая численность детей в лагерях с дневным пребыванием детей на базе немуниципальных организаций, в том числе социально ориентированных некоммерческих организаций в 2019 году).
580,22 тыс.руб. - экономия сложившаяся по причине расторжения с частной организацией соглашения о предоставлении субсидии на организацию функционирования лагеря с дневным пребыванием (на основании  обращения частной организации).
</t>
    </r>
    <r>
      <rPr>
        <sz val="16"/>
        <color rgb="FFFF0000"/>
        <rFont val="Times New Roman"/>
        <family val="2"/>
        <charset val="204"/>
      </rPr>
      <t xml:space="preserve">
</t>
    </r>
    <r>
      <rPr>
        <u/>
        <sz val="16"/>
        <rFont val="Times New Roman"/>
        <family val="1"/>
        <charset val="204"/>
      </rPr>
      <t xml:space="preserve">ДАиГ: </t>
    </r>
    <r>
      <rPr>
        <sz val="16"/>
        <rFont val="Times New Roman"/>
        <family val="1"/>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заключен муниципальный контракт  №24/2018 от 19.12.2018 на строительство объекта. Стоимость работ по контракту - 942 778,2 тыс.руб. Срок выполнения работ - 20.11.2020 года. Строительная  готовность составляет 25%. 
Выполнены работы по устройству подпорной стены, по устройству внутренних сетей напорной дренажной канализации и внутренних сетей бытовой канализации, бетонирование конструкций выше 0,000, устройство каркаса колонн, бетонирование колон и диафрагм, лестничных клеток, лифтовых шахт 1 этажа. Подрядчиком допущено отставание от графика производства работ.
 Заключен контракт №4/2019 от 12.03.2019 на оказание услуг по проведению авторского надзора за строительством объекта на сумму 1571,3 тыс.руб. 
2."Средняя общеобразовательная школа в микрорайоне 33 г.Сургута" заключен муниципальный контракт на выполнение работ по строительству объекта № 12/2019 от 14.07.2019 с ООО "Стройинвестгрупп". Сумма по контракту 940 406,0 тыс.руб., в т.ч. на 2019 год - 641 088,8 тыс.руб. Срок выполнения работ - 17.12.2020 г.  Получено разрешение на строительство №86-ru86310000-66-2019 от 01.08.2019. Ведутся работы по забивке свай, устройство котлована под здание, устройство подбетонки, устройство сетей наружной канализации, подготовка к опресовке трубопроводов наружных тепловых сетей.  
Общая строительная готовность - 8%.
Заключен МК №18/2019 от 21.08.2019 на оказание услуг по проведению авторского надзора  на сумму 1 567,3 тыс. руб       
     </t>
    </r>
    <r>
      <rPr>
        <sz val="16"/>
        <color rgb="FFFF0000"/>
        <rFont val="Times New Roman"/>
        <family val="2"/>
        <charset val="204"/>
      </rPr>
      <t xml:space="preserve">
</t>
    </r>
    <r>
      <rPr>
        <sz val="16"/>
        <rFont val="Times New Roman"/>
        <family val="1"/>
        <charset val="204"/>
      </rPr>
      <t xml:space="preserve">АГ(ДК):  Реализация программы осуществляется в плановом режиме, освоение средств планируется до конца 2019 года.   
Численность детей, посетивших лагерь дневного пребывания" - 467 чел. (700 чел. - планируемая численность детей,  посетивших лагерь дневного пребывания).  </t>
    </r>
  </si>
  <si>
    <r>
      <rPr>
        <b/>
        <sz val="16"/>
        <rFont val="Times New Roman"/>
        <family val="2"/>
        <charset val="204"/>
      </rPr>
      <t>Государственная программа "Культурное пространство"</t>
    </r>
    <r>
      <rPr>
        <sz val="16"/>
        <rFont val="Times New Roman"/>
        <family val="2"/>
        <charset val="204"/>
      </rPr>
      <t xml:space="preserve">
1. Субвенции на 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 
2. Субсидии на развитие сферы культуры в муниципальных образованиях Ханты-Мансийского автономного округа - Югры;
3. Субсидии на государственную поддержку отрасли культуры;
4. Субсидии на поддержку творческой деятельности и техническое оснащение детских и кукольных театров.
</t>
    </r>
  </si>
  <si>
    <t xml:space="preserve">Заключен муниципальный контракт на выполнение работ по строительству объекта с ООО "ЮВиС" №9/2019 от 31.05.2019. Сумма по контракту 377 987,5 тыс.руб. (сети - 87 276,0 тыс.руб., дорога - 290 711,5 тыс.руб.).   
Выполнены работы по устройству земляного полотна, дорожной одежды, светофорного регулирования, наружные сети связи, сети теплоснабжения. Готовность объекта - 40% .
Ввод объекта в эксплуатацию планируется в 2020 году.  </t>
  </si>
  <si>
    <t>на 01.11.2019</t>
  </si>
  <si>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За счет окружного бюджета  произведена выплата заработной платы за январь-сентябрь и первую половину октября месяца 2019 года, оплата услуг по содержанию имущества и поставке материальных запасов  по факту оказания услуг, поставки товара в соответствии с условиями заключаемых договоров, муниципальных контрактов.        
      2. За счет субвенции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для осуществления данного полномочия проводятся в соответствии с планом-графиком.</t>
    </r>
    <r>
      <rPr>
        <sz val="16"/>
        <color rgb="FFFF0000"/>
        <rFont val="Times New Roman"/>
        <family val="2"/>
        <charset val="204"/>
      </rPr>
      <t xml:space="preserve">
     </t>
    </r>
    <r>
      <rPr>
        <sz val="16"/>
        <rFont val="Times New Roman"/>
        <family val="1"/>
        <charset val="204"/>
      </rPr>
      <t xml:space="preserve"> 3. В рамках реализации государственной программы заключено 3 соглашения от 13.03.2019 № 16, от 14.03.2019 № 13, от 21.03.2019 № 56  о предоставлении субсидии в 2019 году на мероприятия по профилактике правонарушений между Департаментом внутренней политики ХМАО-Югры  и Администрацией города. 
      Заключены контракты и договоры на выполнение мероприятий по информированию населения за нарушение ПДД,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на приобретение форменной одежды, удостоверений народного дружинника и вкладышей к удостоверению народного дружинника; произведена рассылка 116 255 постановлений об административных правонарушениях правил дорожного движения.
      В соответствии с изменениями в Закон автономного округа от 28.10.2011 №104-оз "О дорожном фонде ХМАО-Югры" денежные взыскания (штрафы) за нарушение законодательства РФ о безопасности дорожного движения с 01.01.2019 зачисляются в Дорожный фонд автономного округа, следовательно функции по реализации мероприятия "Обеспечение функционирования и развития  систем видеонаблюдения с целью повышения безопасности дорожного движения, информирования населения" будут осуществляться  в рамках государственной программы "Современная транспортная система". В целях бесперебойной работы по информированию населения рассылка постановлений об административных правонарушениях правил дорожного движения до 21.07.2019 осуществлялась в рамках государственной программы ХМАО – Югры "Профилактика правонарушений и обеспечение отдельных прав граждан". Заключено дополнительное соглашение №56/1 по факту исполненных средств. Ожидаемое неисполнение составит 87,5 тыс.рублей. </t>
    </r>
    <r>
      <rPr>
        <sz val="16"/>
        <color rgb="FFFF0000"/>
        <rFont val="Times New Roman"/>
        <family val="2"/>
        <charset val="204"/>
      </rPr>
      <t xml:space="preserve">
    </t>
    </r>
    <r>
      <rPr>
        <sz val="16"/>
        <rFont val="Times New Roman"/>
        <family val="1"/>
        <charset val="204"/>
      </rPr>
      <t xml:space="preserve">   4. За счет субсидии на реализацию мероприятий муниципальных программ (подпрограмм), направленных на развитие форм непосредственного осуществления населением местного самоуправления и участия населения в осуществлении местного самоуправления запланированы расходы на проведение в 4 квартале 2019 года обучающих занятий для актива территориальных общественных самоуправлений и иных жителей, принимающих участие в развитии форм непосредственного осуществления населением местного самоуправления.
</t>
    </r>
    <r>
      <rPr>
        <u/>
        <sz val="16"/>
        <color rgb="FFFF0000"/>
        <rFont val="Times New Roman"/>
        <family val="2"/>
        <charset val="204"/>
      </rPr>
      <t/>
    </r>
  </si>
  <si>
    <r>
      <rPr>
        <u/>
        <sz val="16"/>
        <rFont val="Times New Roman"/>
        <family val="1"/>
        <charset val="204"/>
      </rPr>
      <t>ДАиГ:</t>
    </r>
    <r>
      <rPr>
        <sz val="16"/>
        <rFont val="Times New Roman"/>
        <family val="1"/>
        <charset val="204"/>
      </rPr>
      <t xml:space="preserve"> Выплата субсидии произведена на основании Постановления Администрации города от 06.05.2019 №2927 "О предоставлении единовременной денежной выплаты на приобретение жилого помещения Степкиной И.И." 07.05.2019. Экономия по итогам проведения конкурсных процедур составила 0,12 тыс.рублей.
</t>
    </r>
    <r>
      <rPr>
        <u/>
        <sz val="16"/>
        <rFont val="Times New Roman"/>
        <family val="1"/>
        <charset val="204"/>
      </rPr>
      <t xml:space="preserve">АГ: </t>
    </r>
    <r>
      <rPr>
        <sz val="16"/>
        <rFont val="Times New Roman"/>
        <family val="1"/>
        <charset val="204"/>
      </rPr>
      <t xml:space="preserve">    В списке граждан, имеющих право на получение субсидии за счет средств федерального бюджета на осуществление полномочий по обеспечению жильем отдельных категорий граждан, установленных федеральными законами от 12.01.1995 № 5-ФЗ "О ветеранах" и от 24.11.1995 № 181-ФЗ "О социальной защите инвалидов в Российской Федерации" , на 01.01.2019 числится 402 человека.
     По состоянию на 01.11.2019 на основании приказа Департамента строительства ХМАО-Югры от 18.01.2019 № 5-п, от 24.07.2019 № 160-п в список получателей субсидии включено 28 льготополучателей. С учетом доведенных лимитов федерального бюджета в 2019 году планируется предоставить субсидию всем льготополучателям, включенным в список, подтвердившим право на обеспечение жильем за счет средств федерального бюджета.
     По состоянию на 01.11.2019: 
- 11 гражданам перечислена субсидия;                                                                                                                                                                                                                 
- 4 гражданам отказано в предоставлении субсидии в связи с утратой права на обеспечение жильем за счет средств федерального бюджета;
- 2 граждан не предоставили документы для принятия решения о выдаче гарантийного письма;   
- 8 граждан отказались от получения субсидий на основании личного заявления; 
- 1 гражданину субсидия в стадии перечисления;                                                                                   
-  2 горожанам субсидия будет перечислена после окончания процедуры государственной регистрации приобретенных жилых помещений (документы в регистрационной палате);      
       </t>
    </r>
  </si>
  <si>
    <r>
      <rPr>
        <u/>
        <sz val="16"/>
        <rFont val="Times New Roman"/>
        <family val="1"/>
        <charset val="204"/>
      </rPr>
      <t>АГ:</t>
    </r>
    <r>
      <rPr>
        <sz val="16"/>
        <rFont val="Times New Roman"/>
        <family val="1"/>
        <charset val="204"/>
      </rPr>
      <t xml:space="preserve">  1. В рамках реализации мероприятий программы осуществляется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Заключено соглашение о предоставлении субсидии из бюджета ХМАО-Югры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от 22.01.2019 № 31.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производятся расходы на выплату заработной платы и начислений на оплату труда работникам МКУ "МФЦ г. Сургута";
       За счет средств софинансирования из местного бюджета производится оплата услуг и материальных запасов в соответствии с условиями заключенных договоров и муниципальных контрактов.  </t>
    </r>
    <r>
      <rPr>
        <sz val="16"/>
        <color rgb="FFFF0000"/>
        <rFont val="Times New Roman"/>
        <family val="2"/>
        <charset val="204"/>
      </rPr>
      <t xml:space="preserve">
   </t>
    </r>
    <r>
      <rPr>
        <sz val="16"/>
        <rFont val="Times New Roman"/>
        <family val="1"/>
        <charset val="204"/>
      </rPr>
      <t xml:space="preserve">     2. В рамках реализации мероприятий программы осуществляется деятельность на развитие многофункциональных центров предоставления государственных и муниципальных услуг.  По состоянию на  01.11.2019 заключены и исполнены контракты на приобретение оборудования и программного обеспечения. </t>
    </r>
    <r>
      <rPr>
        <sz val="16"/>
        <color rgb="FFFF0000"/>
        <rFont val="Times New Roman"/>
        <family val="2"/>
        <charset val="204"/>
      </rPr>
      <t xml:space="preserve">
        </t>
    </r>
    <r>
      <rPr>
        <sz val="16"/>
        <rFont val="Times New Roman"/>
        <family val="1"/>
        <charset val="204"/>
      </rPr>
      <t>3. В рамках реализации мероприятий программы  заключены соглашения о предоставлении субсидии из бюджета ХМАО-Югры на поддержку малого и среднего предпринимательства.  
          Планируется проведение основных мероприятий:
- создание условий для развития субъектов малого и среднего предпринимательства;
- финансовая поддержка субъектов малого и среднего предпринимательства, осуществляющих социально значимые виды деятельности, определенные муниципальными образованиями и деятельность в социальной сфере;
- развитие инновационного и молодежного предпринимательства.
         Прием документов на предоставление субсидий осуществляется с 27.06.2019 года. На 01.11.2019 по 34 предпринимателям изданы постановления Администрации города "О предоставлении субсидии субъектам малого и среднего предпринимательства" на общую сум</t>
    </r>
    <r>
      <rPr>
        <sz val="16"/>
        <color theme="1"/>
        <rFont val="Times New Roman"/>
        <family val="1"/>
        <charset val="204"/>
      </rPr>
      <t xml:space="preserve">му 7 284,1 тыс. рублей. </t>
    </r>
    <r>
      <rPr>
        <sz val="16"/>
        <rFont val="Times New Roman"/>
        <family val="1"/>
        <charset val="204"/>
      </rPr>
      <t xml:space="preserve">
        В рамках исполнения муниципальных контрактов проведены следующие мероприятия:
-  ежегодный городской конкурс "Предприниматель года"; 
-  курс "Основы ведения предпринимательской деятельности".</t>
    </r>
    <r>
      <rPr>
        <sz val="16"/>
        <color rgb="FFFF0000"/>
        <rFont val="Times New Roman"/>
        <family val="2"/>
        <charset val="204"/>
      </rPr>
      <t xml:space="preserve">
</t>
    </r>
  </si>
  <si>
    <r>
      <rPr>
        <u/>
        <sz val="16"/>
        <rFont val="Times New Roman"/>
        <family val="1"/>
        <charset val="204"/>
      </rPr>
      <t>АГ:</t>
    </r>
    <r>
      <rPr>
        <sz val="16"/>
        <rFont val="Times New Roman"/>
        <family val="1"/>
        <charset val="204"/>
      </rPr>
      <t xml:space="preserve"> Деятельность  в рамках переданных полномочий в сфере трудовых отношений государственного управления охраной труда осуществляется в плановом режиме.</t>
    </r>
    <r>
      <rPr>
        <sz val="16"/>
        <color rgb="FFFF0000"/>
        <rFont val="Times New Roman"/>
        <family val="2"/>
        <charset val="204"/>
      </rPr>
      <t xml:space="preserve">
</t>
    </r>
    <r>
      <rPr>
        <u/>
        <sz val="16"/>
        <rFont val="Times New Roman"/>
        <family val="1"/>
        <charset val="204"/>
      </rPr>
      <t>ДО</t>
    </r>
    <r>
      <rPr>
        <sz val="16"/>
        <rFont val="Times New Roman"/>
        <family val="1"/>
        <charset val="204"/>
      </rPr>
      <t xml:space="preserve">: В соответствии с письмами КУ ХМАО-Югры "Сургутский центр занятости населения" в реализации мероприятий государственной программы участвуют 6 образовательных учреждений, подведомственных департаменту образования.
Для обеспечения реализации мероприятий государственной программы  по состоянию на 31.10.2019 между КУ ХМАО-Югры «Сургутский центр занятости населения» и образовательными учреждениями заключены договоры на общую сумму 715,10 руб., в соответствии с которыми будут временно трудоустроены 14 человек., и в рамках мероприятия "Организация стажировки инвалидов молодого возраста и инвалидов, получивших инвалидность впервые" организована стажировка для 2 инвалидов (МБДОУ №89 "Крепыш"). КУ ХМАО-Югры "Сургутский центр занятости населения" проводит работу по поиску кандидатов для их трудоустройства в образовательные учреждения, подведомственные департаменту образования. </t>
    </r>
    <r>
      <rPr>
        <sz val="16"/>
        <color rgb="FFFF0000"/>
        <rFont val="Times New Roman"/>
        <family val="2"/>
        <charset val="204"/>
      </rPr>
      <t xml:space="preserve">
</t>
    </r>
    <r>
      <rPr>
        <u/>
        <sz val="16"/>
        <rFont val="Times New Roman"/>
        <family val="1"/>
        <charset val="204"/>
      </rPr>
      <t>АГ (ДК)</t>
    </r>
    <r>
      <rPr>
        <sz val="16"/>
        <rFont val="Times New Roman"/>
        <family val="1"/>
        <charset val="204"/>
      </rPr>
      <t>: В соответствии с письмами КУ ХМАО-Югры "Сургутский центр занятости населения" в реализации мероприятий государственной программы участвуют 1 спортивное учреждение и 1 учреждение молодежной политики, курируемые Администрацией города.</t>
    </r>
    <r>
      <rPr>
        <sz val="16"/>
        <color rgb="FFFF0000"/>
        <rFont val="Times New Roman"/>
        <family val="2"/>
        <charset val="204"/>
      </rPr>
      <t xml:space="preserve"> </t>
    </r>
    <r>
      <rPr>
        <sz val="16"/>
        <rFont val="Times New Roman"/>
        <family val="1"/>
        <charset val="204"/>
      </rPr>
      <t xml:space="preserve">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 организации проведения стажировки выпускников профессиональных образовательных организаций и образовательных организаций высшего образования в возрасте до 25 лет;                                                                                                                                                                                                                                                                  - организации временного трудоустройства несовершеннолетних граждан в возрасте от 14 до 18 лет в свободное от учебы время;                                                                    </t>
    </r>
    <r>
      <rPr>
        <sz val="16"/>
        <color rgb="FFFF0000"/>
        <rFont val="Times New Roman"/>
        <family val="1"/>
        <charset val="204"/>
      </rPr>
      <t xml:space="preserve">                                                                                                                             </t>
    </r>
    <r>
      <rPr>
        <sz val="16"/>
        <rFont val="Times New Roman"/>
        <family val="1"/>
        <charset val="204"/>
      </rPr>
      <t xml:space="preserve">- организации временного трудоустройства безработных граждан, испытывающих трудности в поиске работы. </t>
    </r>
    <r>
      <rPr>
        <sz val="16"/>
        <color rgb="FFFF0000"/>
        <rFont val="Times New Roman"/>
        <family val="2"/>
        <charset val="204"/>
      </rPr>
      <t xml:space="preserve">
</t>
    </r>
    <r>
      <rPr>
        <u/>
        <sz val="16"/>
        <rFont val="Times New Roman"/>
        <family val="1"/>
        <charset val="204"/>
      </rPr>
      <t>ДГХ:</t>
    </r>
    <r>
      <rPr>
        <sz val="16"/>
        <rFont val="Times New Roman"/>
        <family val="1"/>
        <charset val="204"/>
      </rPr>
      <t xml:space="preserve"> Средства предусмотрены на возмещение фактически понесенных затрат на создание постоянного рабочего места для инвалида, принятого на работу в МКУ "ДЭАЗиИС". Работы оплачены за счет средств местного бюджета, замещение окружными средствами планируется в ноябре 2019.</t>
    </r>
    <r>
      <rPr>
        <sz val="16"/>
        <color rgb="FFFF0000"/>
        <rFont val="Times New Roman"/>
        <family val="2"/>
        <charset val="204"/>
      </rPr>
      <t xml:space="preserve">
</t>
    </r>
    <r>
      <rPr>
        <u/>
        <sz val="16"/>
        <color rgb="FFFF0000"/>
        <rFont val="Times New Roman"/>
        <family val="2"/>
        <charset val="204"/>
      </rPr>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</si>
</sst>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р_._-;\-* #,##0.00_р_._-;_-* &quot;-&quot;??_р_._-;_-@_-"/>
    <numFmt numFmtId="165" formatCode="#,##0.0"/>
    <numFmt numFmtId="166" formatCode="&quot;$&quot;#,##0_);\(&quot;$&quot;#,##0\)"/>
    <numFmt numFmtId="167" formatCode="&quot;р.&quot;#,##0_);\(&quot;р.&quot;#,##0\)"/>
  </numFmts>
  <fonts count="46" x14ac:knownFonts="1">
    <font>
      <sz val="12"/>
      <color theme="1"/>
      <name val="Times New Roman"/>
      <family val="2"/>
      <charset val="204"/>
    </font>
    <font>
      <sz val="11"/>
      <color theme="1"/>
      <name val="Calibri"/>
      <family val="2"/>
      <charset val="204"/>
      <scheme val="minor"/>
    </font>
    <font>
      <sz val="11"/>
      <color theme="1"/>
      <name val="Calibri"/>
      <family val="2"/>
      <charset val="204"/>
      <scheme val="minor"/>
    </font>
    <font>
      <sz val="12"/>
      <color indexed="8"/>
      <name val="Times New Roman"/>
      <family val="2"/>
      <charset val="204"/>
    </font>
    <font>
      <sz val="8"/>
      <name val="Times New Roman"/>
      <family val="2"/>
      <charset val="204"/>
    </font>
    <font>
      <sz val="10"/>
      <name val="Arial"/>
      <family val="2"/>
      <charset val="204"/>
    </font>
    <font>
      <sz val="10"/>
      <name val="Arial Cyr"/>
      <charset val="204"/>
    </font>
    <font>
      <sz val="10"/>
      <name val="Helv"/>
      <family val="2"/>
      <charset val="204"/>
    </font>
    <font>
      <sz val="11"/>
      <color indexed="8"/>
      <name val="Calibri"/>
      <family val="2"/>
      <charset val="204"/>
    </font>
    <font>
      <sz val="12"/>
      <color indexed="8"/>
      <name val="Times New Roman"/>
      <family val="2"/>
      <charset val="204"/>
    </font>
    <font>
      <sz val="12"/>
      <color theme="1"/>
      <name val="Times New Roman"/>
      <family val="2"/>
      <charset val="204"/>
    </font>
    <font>
      <sz val="11"/>
      <color theme="1"/>
      <name val="Calibri"/>
      <family val="2"/>
      <charset val="204"/>
      <scheme val="minor"/>
    </font>
    <font>
      <sz val="20"/>
      <name val="Times New Roman"/>
      <family val="2"/>
      <charset val="204"/>
    </font>
    <font>
      <sz val="18"/>
      <name val="Times New Roman"/>
      <family val="2"/>
      <charset val="204"/>
    </font>
    <font>
      <b/>
      <sz val="20"/>
      <color rgb="FFFF0000"/>
      <name val="Times New Roman"/>
      <family val="2"/>
      <charset val="204"/>
    </font>
    <font>
      <sz val="20"/>
      <color rgb="FFFF0000"/>
      <name val="Times New Roman"/>
      <family val="2"/>
      <charset val="204"/>
    </font>
    <font>
      <sz val="24"/>
      <color rgb="FFFF0000"/>
      <name val="Times New Roman"/>
      <family val="2"/>
      <charset val="204"/>
    </font>
    <font>
      <b/>
      <i/>
      <sz val="20"/>
      <color rgb="FFFF0000"/>
      <name val="Times New Roman"/>
      <family val="2"/>
      <charset val="204"/>
    </font>
    <font>
      <sz val="16"/>
      <color rgb="FFFF0000"/>
      <name val="Times New Roman"/>
      <family val="2"/>
      <charset val="204"/>
    </font>
    <font>
      <u/>
      <sz val="16"/>
      <color rgb="FFFF0000"/>
      <name val="Times New Roman"/>
      <family val="2"/>
      <charset val="204"/>
    </font>
    <font>
      <i/>
      <sz val="20"/>
      <color rgb="FFFF0000"/>
      <name val="Times New Roman"/>
      <family val="2"/>
      <charset val="204"/>
    </font>
    <font>
      <b/>
      <sz val="16"/>
      <color rgb="FFFF0000"/>
      <name val="Times New Roman"/>
      <family val="2"/>
      <charset val="204"/>
    </font>
    <font>
      <b/>
      <i/>
      <sz val="16"/>
      <color rgb="FFFF0000"/>
      <name val="Times New Roman"/>
      <family val="2"/>
      <charset val="204"/>
    </font>
    <font>
      <i/>
      <sz val="18"/>
      <color rgb="FFFF0000"/>
      <name val="Times New Roman"/>
      <family val="2"/>
      <charset val="204"/>
    </font>
    <font>
      <sz val="18"/>
      <color rgb="FFFF0000"/>
      <name val="Times New Roman"/>
      <family val="2"/>
      <charset val="204"/>
    </font>
    <font>
      <b/>
      <i/>
      <sz val="18"/>
      <color rgb="FFFF0000"/>
      <name val="Times New Roman"/>
      <family val="2"/>
      <charset val="204"/>
    </font>
    <font>
      <i/>
      <sz val="16"/>
      <color rgb="FFFF0000"/>
      <name val="Times New Roman"/>
      <family val="2"/>
      <charset val="204"/>
    </font>
    <font>
      <b/>
      <sz val="18"/>
      <color rgb="FFFF0000"/>
      <name val="Times New Roman"/>
      <family val="2"/>
      <charset val="204"/>
    </font>
    <font>
      <i/>
      <sz val="20"/>
      <name val="Times New Roman"/>
      <family val="2"/>
      <charset val="204"/>
    </font>
    <font>
      <sz val="16"/>
      <color rgb="FFFF0000"/>
      <name val="Times New Roman"/>
      <family val="1"/>
      <charset val="204"/>
    </font>
    <font>
      <sz val="24"/>
      <name val="Times New Roman"/>
      <family val="2"/>
      <charset val="204"/>
    </font>
    <font>
      <u/>
      <sz val="18"/>
      <name val="Times New Roman"/>
      <family val="2"/>
      <charset val="204"/>
    </font>
    <font>
      <b/>
      <sz val="20"/>
      <name val="Times New Roman"/>
      <family val="2"/>
      <charset val="204"/>
    </font>
    <font>
      <sz val="16"/>
      <name val="Times New Roman"/>
      <family val="2"/>
      <charset val="204"/>
    </font>
    <font>
      <b/>
      <i/>
      <sz val="20"/>
      <name val="Times New Roman"/>
      <family val="2"/>
      <charset val="204"/>
    </font>
    <font>
      <b/>
      <sz val="16"/>
      <name val="Times New Roman"/>
      <family val="2"/>
      <charset val="204"/>
    </font>
    <font>
      <sz val="16"/>
      <name val="Times New Roman"/>
      <family val="1"/>
      <charset val="204"/>
    </font>
    <font>
      <u/>
      <sz val="16"/>
      <name val="Times New Roman"/>
      <family val="1"/>
      <charset val="204"/>
    </font>
    <font>
      <sz val="12"/>
      <name val="Times New Roman"/>
      <family val="2"/>
      <charset val="204"/>
    </font>
    <font>
      <b/>
      <sz val="16"/>
      <name val="Times New Roman"/>
      <family val="1"/>
      <charset val="204"/>
    </font>
    <font>
      <b/>
      <sz val="16"/>
      <color rgb="FFFF0000"/>
      <name val="Times New Roman"/>
      <family val="1"/>
      <charset val="204"/>
    </font>
    <font>
      <i/>
      <sz val="16"/>
      <name val="Times New Roman"/>
      <family val="2"/>
      <charset val="204"/>
    </font>
    <font>
      <i/>
      <sz val="18"/>
      <name val="Times New Roman"/>
      <family val="2"/>
      <charset val="204"/>
    </font>
    <font>
      <b/>
      <i/>
      <sz val="16"/>
      <name val="Times New Roman"/>
      <family val="2"/>
      <charset val="204"/>
    </font>
    <font>
      <u/>
      <sz val="16"/>
      <name val="Times New Roman"/>
      <family val="2"/>
      <charset val="204"/>
    </font>
    <font>
      <sz val="16"/>
      <color theme="1"/>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rgb="FF000000"/>
      </left>
      <right style="medium">
        <color rgb="FF000000"/>
      </right>
      <top style="medium">
        <color rgb="FF000000"/>
      </top>
      <bottom/>
      <diagonal/>
    </border>
  </borders>
  <cellStyleXfs count="51">
    <xf numFmtId="0" fontId="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6" fillId="0" borderId="0"/>
    <xf numFmtId="0" fontId="11" fillId="0" borderId="0"/>
    <xf numFmtId="0" fontId="6" fillId="0" borderId="0"/>
    <xf numFmtId="0" fontId="11" fillId="0" borderId="0"/>
    <xf numFmtId="0" fontId="3" fillId="0" borderId="0"/>
    <xf numFmtId="0" fontId="5" fillId="0" borderId="0"/>
    <xf numFmtId="0" fontId="3" fillId="0" borderId="0"/>
    <xf numFmtId="0" fontId="10" fillId="0" borderId="0"/>
    <xf numFmtId="0" fontId="5" fillId="0" borderId="0"/>
    <xf numFmtId="0" fontId="5" fillId="0" borderId="0"/>
    <xf numFmtId="0" fontId="5" fillId="0" borderId="0"/>
    <xf numFmtId="0" fontId="6" fillId="0" borderId="0"/>
    <xf numFmtId="0" fontId="11" fillId="0" borderId="0"/>
    <xf numFmtId="0" fontId="5" fillId="0" borderId="0"/>
    <xf numFmtId="9" fontId="6" fillId="0" borderId="0" applyFont="0" applyFill="0" applyBorder="0" applyAlignment="0" applyProtection="0"/>
    <xf numFmtId="0" fontId="7" fillId="0" borderId="0"/>
    <xf numFmtId="0" fontId="5" fillId="0" borderId="0" applyFont="0" applyFill="0" applyBorder="0" applyAlignment="0" applyProtection="0"/>
    <xf numFmtId="164" fontId="8" fillId="0" borderId="0" applyFont="0" applyFill="0" applyBorder="0" applyAlignment="0" applyProtection="0"/>
    <xf numFmtId="164" fontId="3" fillId="0" borderId="0" applyFont="0" applyFill="0" applyBorder="0" applyAlignment="0" applyProtection="0"/>
    <xf numFmtId="164" fontId="9" fillId="0" borderId="0" applyFont="0" applyFill="0" applyBorder="0" applyAlignment="0" applyProtection="0"/>
    <xf numFmtId="164" fontId="3" fillId="0" borderId="0" applyFont="0" applyFill="0" applyBorder="0" applyAlignment="0" applyProtection="0"/>
    <xf numFmtId="166" fontId="5" fillId="0" borderId="0" applyFont="0" applyFill="0" applyBorder="0" applyAlignment="0" applyProtection="0"/>
    <xf numFmtId="167"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23">
    <xf numFmtId="0" fontId="0" fillId="0" borderId="0" xfId="0"/>
    <xf numFmtId="4" fontId="14" fillId="0" borderId="0" xfId="0" applyNumberFormat="1" applyFont="1" applyFill="1" applyAlignment="1">
      <alignment horizontal="left" vertical="top" wrapText="1"/>
    </xf>
    <xf numFmtId="0" fontId="14" fillId="0" borderId="0" xfId="0" applyFont="1" applyFill="1" applyAlignment="1">
      <alignment horizontal="left" vertical="top" wrapText="1"/>
    </xf>
    <xf numFmtId="0" fontId="15" fillId="0" borderId="0" xfId="0" applyFont="1" applyFill="1" applyAlignment="1">
      <alignment horizontal="left" vertical="top" wrapText="1"/>
    </xf>
    <xf numFmtId="0" fontId="15" fillId="2" borderId="0" xfId="0" applyFont="1" applyFill="1" applyAlignment="1">
      <alignment horizontal="left" vertical="top" wrapText="1"/>
    </xf>
    <xf numFmtId="0" fontId="14" fillId="0" borderId="1" xfId="0" applyFont="1" applyFill="1" applyBorder="1" applyAlignment="1" applyProtection="1">
      <alignment horizontal="justify" vertical="top" wrapText="1"/>
      <protection locked="0"/>
    </xf>
    <xf numFmtId="0" fontId="24" fillId="0" borderId="0" xfId="0" applyFont="1" applyFill="1" applyAlignment="1">
      <alignment horizontal="left" vertical="top" wrapText="1"/>
    </xf>
    <xf numFmtId="0" fontId="24" fillId="2" borderId="0" xfId="0" applyFont="1" applyFill="1" applyAlignment="1">
      <alignment horizontal="left" vertical="top" wrapText="1"/>
    </xf>
    <xf numFmtId="0" fontId="26" fillId="2" borderId="1" xfId="0" applyFont="1" applyFill="1" applyBorder="1" applyAlignment="1">
      <alignment horizontal="justify" vertical="top" wrapText="1"/>
    </xf>
    <xf numFmtId="0" fontId="28" fillId="0" borderId="0" xfId="0" applyFont="1" applyFill="1" applyAlignment="1">
      <alignment horizontal="left" vertical="top" wrapText="1"/>
    </xf>
    <xf numFmtId="0" fontId="15" fillId="0" borderId="0" xfId="0" applyFont="1" applyFill="1" applyBorder="1" applyAlignment="1">
      <alignment horizontal="center" vertical="top" wrapText="1"/>
    </xf>
    <xf numFmtId="0" fontId="15" fillId="0" borderId="0" xfId="0" applyFont="1" applyFill="1" applyBorder="1" applyAlignment="1">
      <alignment horizontal="justify" vertical="top" wrapText="1"/>
    </xf>
    <xf numFmtId="4" fontId="15" fillId="0" borderId="0" xfId="0" applyNumberFormat="1" applyFont="1" applyFill="1" applyBorder="1" applyAlignment="1">
      <alignment vertical="top" wrapText="1"/>
    </xf>
    <xf numFmtId="2" fontId="15" fillId="0" borderId="0" xfId="0" applyNumberFormat="1" applyFont="1" applyFill="1" applyBorder="1" applyAlignment="1">
      <alignment vertical="top" wrapText="1"/>
    </xf>
    <xf numFmtId="9" fontId="15" fillId="0" borderId="0" xfId="0" applyNumberFormat="1" applyFont="1" applyFill="1" applyBorder="1" applyAlignment="1">
      <alignment vertical="top" wrapText="1"/>
    </xf>
    <xf numFmtId="4" fontId="15" fillId="2" borderId="0" xfId="0" applyNumberFormat="1" applyFont="1" applyFill="1" applyBorder="1" applyAlignment="1">
      <alignment vertical="top" wrapText="1"/>
    </xf>
    <xf numFmtId="0" fontId="16" fillId="0" borderId="0" xfId="0" applyFont="1" applyFill="1" applyAlignment="1">
      <alignment horizontal="justify" vertical="top" wrapText="1"/>
    </xf>
    <xf numFmtId="0" fontId="15" fillId="0" borderId="0" xfId="0" applyFont="1" applyFill="1" applyAlignment="1">
      <alignment vertical="top" wrapText="1"/>
    </xf>
    <xf numFmtId="4" fontId="28" fillId="0" borderId="0" xfId="0" applyNumberFormat="1" applyFont="1" applyFill="1" applyAlignment="1">
      <alignment horizontal="left" vertical="top" wrapText="1"/>
    </xf>
    <xf numFmtId="4" fontId="15" fillId="2" borderId="1" xfId="0" applyNumberFormat="1" applyFont="1" applyFill="1" applyBorder="1" applyAlignment="1" applyProtection="1">
      <alignment horizontal="center" vertical="top" wrapText="1"/>
      <protection locked="0"/>
    </xf>
    <xf numFmtId="10" fontId="15" fillId="2" borderId="1" xfId="0" applyNumberFormat="1" applyFont="1" applyFill="1" applyBorder="1" applyAlignment="1" applyProtection="1">
      <alignment horizontal="center" vertical="top" wrapText="1"/>
      <protection locked="0"/>
    </xf>
    <xf numFmtId="4" fontId="14" fillId="2" borderId="1" xfId="0" applyNumberFormat="1" applyFont="1" applyFill="1" applyBorder="1" applyAlignment="1" applyProtection="1">
      <alignment horizontal="center" vertical="top" wrapText="1"/>
      <protection locked="0"/>
    </xf>
    <xf numFmtId="0" fontId="15" fillId="2" borderId="0" xfId="0" applyFont="1" applyFill="1" applyAlignment="1">
      <alignment vertical="top" wrapText="1"/>
    </xf>
    <xf numFmtId="4" fontId="15" fillId="0" borderId="1" xfId="0" applyNumberFormat="1" applyFont="1" applyFill="1" applyBorder="1" applyAlignment="1" applyProtection="1">
      <alignment horizontal="center" vertical="top" wrapText="1"/>
      <protection locked="0"/>
    </xf>
    <xf numFmtId="10" fontId="15" fillId="0" borderId="1" xfId="0" applyNumberFormat="1" applyFont="1" applyFill="1" applyBorder="1" applyAlignment="1" applyProtection="1">
      <alignment horizontal="center" vertical="top" wrapText="1"/>
      <protection locked="0"/>
    </xf>
    <xf numFmtId="4" fontId="20" fillId="2" borderId="1" xfId="0" applyNumberFormat="1" applyFont="1" applyFill="1" applyBorder="1" applyAlignment="1" applyProtection="1">
      <alignment horizontal="center" vertical="top" wrapText="1"/>
      <protection locked="0"/>
    </xf>
    <xf numFmtId="10" fontId="14" fillId="2" borderId="1" xfId="0" applyNumberFormat="1" applyFont="1" applyFill="1" applyBorder="1" applyAlignment="1" applyProtection="1">
      <alignment horizontal="center" vertical="top" wrapText="1"/>
      <protection locked="0"/>
    </xf>
    <xf numFmtId="0" fontId="20" fillId="0" borderId="0" xfId="0" applyFont="1" applyFill="1" applyAlignment="1">
      <alignment horizontal="left" vertical="top" wrapText="1"/>
    </xf>
    <xf numFmtId="0" fontId="23" fillId="0" borderId="0" xfId="0" applyFont="1" applyFill="1" applyAlignment="1">
      <alignment horizontal="left" vertical="top" wrapText="1"/>
    </xf>
    <xf numFmtId="0" fontId="23" fillId="2" borderId="0" xfId="0" applyFont="1" applyFill="1" applyAlignment="1">
      <alignment horizontal="left" vertical="top" wrapText="1"/>
    </xf>
    <xf numFmtId="0" fontId="25" fillId="2" borderId="0" xfId="0" applyFont="1" applyFill="1" applyAlignment="1">
      <alignment horizontal="left" vertical="top" wrapText="1"/>
    </xf>
    <xf numFmtId="0" fontId="23" fillId="3" borderId="0" xfId="0" applyFont="1" applyFill="1" applyAlignment="1">
      <alignment horizontal="left" vertical="top" wrapText="1"/>
    </xf>
    <xf numFmtId="0" fontId="27" fillId="3" borderId="0" xfId="0" applyFont="1" applyFill="1" applyAlignment="1">
      <alignment horizontal="left" vertical="top" wrapText="1"/>
    </xf>
    <xf numFmtId="0" fontId="17" fillId="0" borderId="0" xfId="0" applyFont="1" applyFill="1" applyAlignment="1">
      <alignment horizontal="left" vertical="top" wrapText="1"/>
    </xf>
    <xf numFmtId="0" fontId="20" fillId="3" borderId="0" xfId="0" applyFont="1" applyFill="1" applyAlignment="1">
      <alignment horizontal="left" vertical="top" wrapText="1"/>
    </xf>
    <xf numFmtId="0" fontId="20" fillId="4" borderId="0" xfId="0" applyFont="1" applyFill="1" applyAlignment="1">
      <alignment horizontal="left" vertical="top" wrapText="1"/>
    </xf>
    <xf numFmtId="4" fontId="15" fillId="0" borderId="1" xfId="0" applyNumberFormat="1" applyFont="1" applyFill="1" applyBorder="1" applyAlignment="1" applyProtection="1">
      <alignment horizontal="left" vertical="top" wrapText="1"/>
      <protection locked="0"/>
    </xf>
    <xf numFmtId="10" fontId="15" fillId="0" borderId="1" xfId="0" applyNumberFormat="1" applyFont="1" applyFill="1" applyBorder="1" applyAlignment="1" applyProtection="1">
      <alignment horizontal="left" vertical="top" wrapText="1"/>
      <protection locked="0"/>
    </xf>
    <xf numFmtId="4" fontId="15" fillId="2" borderId="1" xfId="0" applyNumberFormat="1" applyFont="1" applyFill="1" applyBorder="1" applyAlignment="1" applyProtection="1">
      <alignment horizontal="left" vertical="top" wrapText="1"/>
      <protection locked="0"/>
    </xf>
    <xf numFmtId="0" fontId="15" fillId="0" borderId="0" xfId="0" applyFont="1" applyFill="1" applyAlignment="1">
      <alignment horizontal="center" vertical="top" wrapText="1"/>
    </xf>
    <xf numFmtId="0" fontId="15" fillId="0" borderId="0" xfId="0" applyFont="1" applyFill="1" applyAlignment="1">
      <alignment horizontal="justify" vertical="top" wrapText="1"/>
    </xf>
    <xf numFmtId="4" fontId="15" fillId="0" borderId="0" xfId="0" applyNumberFormat="1" applyFont="1" applyFill="1" applyAlignment="1">
      <alignment vertical="top" wrapText="1"/>
    </xf>
    <xf numFmtId="2" fontId="15" fillId="0" borderId="0" xfId="0" applyNumberFormat="1" applyFont="1" applyFill="1" applyAlignment="1">
      <alignment vertical="top" wrapText="1"/>
    </xf>
    <xf numFmtId="9" fontId="15" fillId="0" borderId="0" xfId="0" applyNumberFormat="1" applyFont="1" applyFill="1" applyAlignment="1">
      <alignment vertical="top" wrapText="1"/>
    </xf>
    <xf numFmtId="4" fontId="15" fillId="2" borderId="0" xfId="0" applyNumberFormat="1" applyFont="1" applyFill="1" applyAlignment="1">
      <alignment vertical="top" wrapText="1"/>
    </xf>
    <xf numFmtId="4" fontId="20" fillId="0" borderId="0" xfId="0" applyNumberFormat="1" applyFont="1" applyFill="1" applyAlignment="1">
      <alignment horizontal="left" vertical="top" wrapText="1"/>
    </xf>
    <xf numFmtId="4" fontId="20" fillId="4" borderId="0" xfId="0" applyNumberFormat="1" applyFont="1" applyFill="1" applyAlignment="1">
      <alignment horizontal="left" vertical="top" wrapText="1"/>
    </xf>
    <xf numFmtId="0" fontId="12" fillId="0" borderId="0" xfId="0" applyFont="1" applyFill="1" applyAlignment="1">
      <alignment vertical="top" wrapText="1"/>
    </xf>
    <xf numFmtId="4" fontId="20" fillId="2" borderId="1" xfId="0" applyNumberFormat="1" applyFont="1" applyFill="1" applyBorder="1" applyAlignment="1" applyProtection="1">
      <alignment horizontal="left" vertical="top" wrapText="1"/>
      <protection locked="0"/>
    </xf>
    <xf numFmtId="0" fontId="12" fillId="0" borderId="0" xfId="0" applyFont="1" applyFill="1" applyAlignment="1">
      <alignment horizontal="left" vertical="top" wrapText="1"/>
    </xf>
    <xf numFmtId="0" fontId="12" fillId="0" borderId="0" xfId="0" applyFont="1" applyFill="1" applyBorder="1" applyAlignment="1" applyProtection="1">
      <alignment horizontal="center" vertical="top" wrapText="1"/>
      <protection locked="0"/>
    </xf>
    <xf numFmtId="4" fontId="12" fillId="0" borderId="0" xfId="0" applyNumberFormat="1" applyFont="1" applyFill="1" applyBorder="1" applyAlignment="1" applyProtection="1">
      <alignment horizontal="justify" vertical="top" wrapText="1"/>
      <protection locked="0"/>
    </xf>
    <xf numFmtId="4" fontId="12" fillId="0" borderId="0" xfId="0" applyNumberFormat="1" applyFont="1" applyFill="1" applyBorder="1" applyAlignment="1" applyProtection="1">
      <alignment horizontal="center" vertical="top" wrapText="1"/>
      <protection locked="0"/>
    </xf>
    <xf numFmtId="4" fontId="12" fillId="2" borderId="0" xfId="0" applyNumberFormat="1" applyFont="1" applyFill="1" applyBorder="1" applyAlignment="1" applyProtection="1">
      <alignment horizontal="center" vertical="top" wrapText="1"/>
      <protection locked="0"/>
    </xf>
    <xf numFmtId="9" fontId="12" fillId="0" borderId="0" xfId="0" applyNumberFormat="1" applyFont="1" applyFill="1" applyBorder="1" applyAlignment="1" applyProtection="1">
      <alignment horizontal="right" vertical="top" wrapText="1"/>
      <protection locked="0"/>
    </xf>
    <xf numFmtId="1" fontId="12" fillId="0" borderId="0" xfId="0" applyNumberFormat="1" applyFont="1" applyFill="1" applyBorder="1" applyAlignment="1" applyProtection="1">
      <alignment horizontal="right" vertical="top" wrapText="1"/>
      <protection locked="0"/>
    </xf>
    <xf numFmtId="4" fontId="12" fillId="0" borderId="0" xfId="0" applyNumberFormat="1" applyFont="1" applyFill="1" applyBorder="1" applyAlignment="1" applyProtection="1">
      <alignment horizontal="right" vertical="top" wrapText="1"/>
      <protection locked="0"/>
    </xf>
    <xf numFmtId="0" fontId="12" fillId="0" borderId="0" xfId="0" applyFont="1" applyFill="1" applyBorder="1" applyAlignment="1">
      <alignment horizontal="left" vertical="top" wrapText="1"/>
    </xf>
    <xf numFmtId="0" fontId="12" fillId="0" borderId="0" xfId="0" applyFont="1" applyFill="1" applyBorder="1" applyAlignment="1">
      <alignment vertical="top" wrapText="1"/>
    </xf>
    <xf numFmtId="2" fontId="13" fillId="0" borderId="1" xfId="0" applyNumberFormat="1" applyFont="1" applyFill="1" applyBorder="1" applyAlignment="1" applyProtection="1">
      <alignment horizontal="center" vertical="top" wrapText="1"/>
      <protection locked="0"/>
    </xf>
    <xf numFmtId="9" fontId="13" fillId="0" borderId="1" xfId="0" applyNumberFormat="1" applyFont="1" applyFill="1" applyBorder="1" applyAlignment="1" applyProtection="1">
      <alignment horizontal="center" vertical="top" wrapText="1"/>
      <protection locked="0"/>
    </xf>
    <xf numFmtId="4" fontId="13" fillId="2" borderId="1" xfId="0" applyNumberFormat="1" applyFont="1" applyFill="1" applyBorder="1" applyAlignment="1" applyProtection="1">
      <alignment horizontal="center" vertical="top" wrapText="1"/>
      <protection locked="0"/>
    </xf>
    <xf numFmtId="10" fontId="14" fillId="0" borderId="1" xfId="0" applyNumberFormat="1" applyFont="1" applyFill="1" applyBorder="1" applyAlignment="1" applyProtection="1">
      <alignment horizontal="center" vertical="top" wrapText="1"/>
      <protection locked="0"/>
    </xf>
    <xf numFmtId="0" fontId="25" fillId="0" borderId="0" xfId="0" applyFont="1" applyFill="1" applyAlignment="1">
      <alignment horizontal="left" vertical="top" wrapText="1"/>
    </xf>
    <xf numFmtId="0" fontId="15" fillId="2" borderId="1" xfId="0" applyFont="1" applyFill="1" applyBorder="1" applyAlignment="1">
      <alignment horizontal="left" vertical="top" wrapText="1"/>
    </xf>
    <xf numFmtId="4" fontId="12" fillId="0" borderId="1" xfId="0" applyNumberFormat="1" applyFont="1" applyFill="1" applyBorder="1" applyAlignment="1" applyProtection="1">
      <alignment horizontal="center" vertical="top" wrapText="1"/>
      <protection locked="0"/>
    </xf>
    <xf numFmtId="10" fontId="12" fillId="0" borderId="1" xfId="0" applyNumberFormat="1" applyFont="1" applyFill="1" applyBorder="1" applyAlignment="1" applyProtection="1">
      <alignment horizontal="center" vertical="top" wrapText="1"/>
      <protection locked="0"/>
    </xf>
    <xf numFmtId="4" fontId="12" fillId="2" borderId="1" xfId="0" applyNumberFormat="1" applyFont="1" applyFill="1" applyBorder="1" applyAlignment="1" applyProtection="1">
      <alignment horizontal="center" vertical="top" wrapText="1"/>
      <protection locked="0"/>
    </xf>
    <xf numFmtId="0" fontId="33" fillId="2" borderId="1" xfId="0" applyFont="1" applyFill="1" applyBorder="1" applyAlignment="1" applyProtection="1">
      <alignment horizontal="justify" vertical="top" wrapText="1"/>
      <protection locked="0"/>
    </xf>
    <xf numFmtId="0" fontId="35" fillId="2" borderId="1" xfId="0" applyFont="1" applyFill="1" applyBorder="1" applyAlignment="1" applyProtection="1">
      <alignment horizontal="justify" vertical="top" wrapText="1"/>
      <protection locked="0"/>
    </xf>
    <xf numFmtId="10" fontId="12" fillId="2" borderId="1" xfId="0" applyNumberFormat="1" applyFont="1" applyFill="1" applyBorder="1" applyAlignment="1" applyProtection="1">
      <alignment horizontal="center" vertical="top" wrapText="1"/>
      <protection locked="0"/>
    </xf>
    <xf numFmtId="0" fontId="32" fillId="2" borderId="1" xfId="0" applyFont="1" applyFill="1" applyBorder="1" applyAlignment="1" applyProtection="1">
      <alignment horizontal="justify" vertical="top" wrapText="1"/>
      <protection locked="0"/>
    </xf>
    <xf numFmtId="4" fontId="32" fillId="0" borderId="0" xfId="0" applyNumberFormat="1" applyFont="1" applyFill="1" applyAlignment="1">
      <alignment horizontal="left" vertical="top" wrapText="1"/>
    </xf>
    <xf numFmtId="0" fontId="28" fillId="2" borderId="0" xfId="0" applyFont="1" applyFill="1" applyAlignment="1">
      <alignment horizontal="left" vertical="top" wrapText="1"/>
    </xf>
    <xf numFmtId="0" fontId="32" fillId="0" borderId="0" xfId="0" applyFont="1" applyFill="1" applyAlignment="1">
      <alignment horizontal="left" vertical="top" wrapText="1"/>
    </xf>
    <xf numFmtId="0" fontId="34" fillId="0" borderId="0" xfId="0" applyFont="1" applyFill="1" applyAlignment="1">
      <alignment horizontal="left" vertical="top" wrapText="1"/>
    </xf>
    <xf numFmtId="4" fontId="32" fillId="2" borderId="1" xfId="0" applyNumberFormat="1" applyFont="1" applyFill="1" applyBorder="1" applyAlignment="1" applyProtection="1">
      <alignment horizontal="center" vertical="top" wrapText="1"/>
      <protection locked="0"/>
    </xf>
    <xf numFmtId="0" fontId="33" fillId="0" borderId="1" xfId="0" applyFont="1" applyFill="1" applyBorder="1" applyAlignment="1" applyProtection="1">
      <alignment horizontal="justify" vertical="top" wrapText="1"/>
      <protection locked="0"/>
    </xf>
    <xf numFmtId="9" fontId="22" fillId="2" borderId="1" xfId="0" applyNumberFormat="1" applyFont="1" applyFill="1" applyBorder="1" applyAlignment="1" applyProtection="1">
      <alignment horizontal="justify" vertical="top" wrapText="1"/>
      <protection locked="0"/>
    </xf>
    <xf numFmtId="4" fontId="32" fillId="0" borderId="1" xfId="0" applyNumberFormat="1" applyFont="1" applyFill="1" applyBorder="1" applyAlignment="1" applyProtection="1">
      <alignment horizontal="center" vertical="top" wrapText="1"/>
      <protection locked="0"/>
    </xf>
    <xf numFmtId="10" fontId="32" fillId="2" borderId="1" xfId="0" applyNumberFormat="1" applyFont="1" applyFill="1" applyBorder="1" applyAlignment="1" applyProtection="1">
      <alignment horizontal="center" vertical="top" wrapText="1"/>
      <protection locked="0"/>
    </xf>
    <xf numFmtId="10" fontId="32" fillId="0" borderId="1" xfId="0" applyNumberFormat="1" applyFont="1" applyFill="1" applyBorder="1" applyAlignment="1" applyProtection="1">
      <alignment horizontal="center" vertical="top" wrapText="1"/>
      <protection locked="0"/>
    </xf>
    <xf numFmtId="0" fontId="15" fillId="0" borderId="1" xfId="0" applyFont="1" applyFill="1" applyBorder="1" applyAlignment="1" applyProtection="1">
      <alignment horizontal="justify" vertical="top" wrapText="1"/>
      <protection locked="0"/>
    </xf>
    <xf numFmtId="0" fontId="35" fillId="0" borderId="1" xfId="0" applyFont="1" applyFill="1" applyBorder="1" applyAlignment="1" applyProtection="1">
      <alignment horizontal="justify" vertical="top" wrapText="1"/>
      <protection locked="0"/>
    </xf>
    <xf numFmtId="0" fontId="32" fillId="0" borderId="1" xfId="0" applyFont="1" applyFill="1" applyBorder="1" applyAlignment="1" applyProtection="1">
      <alignment horizontal="justify" vertical="top" wrapText="1"/>
      <protection locked="0"/>
    </xf>
    <xf numFmtId="0" fontId="14" fillId="0" borderId="3" xfId="0" applyFont="1" applyFill="1" applyBorder="1" applyAlignment="1" applyProtection="1">
      <alignment horizontal="justify" vertical="top" wrapText="1"/>
      <protection locked="0"/>
    </xf>
    <xf numFmtId="49" fontId="26" fillId="0" borderId="1" xfId="0" applyNumberFormat="1" applyFont="1" applyFill="1" applyBorder="1" applyAlignment="1" applyProtection="1">
      <alignment horizontal="justify" vertical="top" wrapText="1"/>
      <protection locked="0"/>
    </xf>
    <xf numFmtId="0" fontId="14" fillId="2" borderId="1" xfId="0" applyFont="1" applyFill="1" applyBorder="1" applyAlignment="1" applyProtection="1">
      <alignment horizontal="justify" vertical="top" wrapText="1"/>
      <protection locked="0"/>
    </xf>
    <xf numFmtId="4" fontId="32" fillId="2" borderId="1" xfId="0" applyNumberFormat="1" applyFont="1" applyFill="1" applyBorder="1" applyAlignment="1" applyProtection="1">
      <alignment horizontal="center" vertical="top" wrapText="1"/>
      <protection locked="0"/>
    </xf>
    <xf numFmtId="10" fontId="32" fillId="2" borderId="1" xfId="0" applyNumberFormat="1" applyFont="1" applyFill="1" applyBorder="1" applyAlignment="1" applyProtection="1">
      <alignment horizontal="center" vertical="top" wrapText="1"/>
      <protection locked="0"/>
    </xf>
    <xf numFmtId="0" fontId="32" fillId="0" borderId="1" xfId="0" applyFont="1" applyFill="1" applyBorder="1" applyAlignment="1" applyProtection="1">
      <alignment horizontal="justify" vertical="top" wrapText="1"/>
      <protection locked="0"/>
    </xf>
    <xf numFmtId="0" fontId="35" fillId="0" borderId="1" xfId="0" applyFont="1" applyFill="1" applyBorder="1" applyAlignment="1" applyProtection="1">
      <alignment horizontal="justify" vertical="top" wrapText="1"/>
      <protection locked="0"/>
    </xf>
    <xf numFmtId="0" fontId="32" fillId="0" borderId="4" xfId="0" applyFont="1" applyFill="1" applyBorder="1" applyAlignment="1" applyProtection="1">
      <alignment horizontal="justify" vertical="top" wrapText="1"/>
      <protection locked="0"/>
    </xf>
    <xf numFmtId="0" fontId="12" fillId="0" borderId="4" xfId="0" applyFont="1" applyFill="1" applyBorder="1" applyAlignment="1" applyProtection="1">
      <alignment horizontal="justify" vertical="top" wrapText="1"/>
      <protection locked="0"/>
    </xf>
    <xf numFmtId="0" fontId="32" fillId="0" borderId="1" xfId="0" quotePrefix="1" applyFont="1" applyFill="1" applyBorder="1" applyAlignment="1" applyProtection="1">
      <alignment horizontal="justify" vertical="top" wrapText="1"/>
      <protection locked="0"/>
    </xf>
    <xf numFmtId="0" fontId="35" fillId="0" borderId="1" xfId="0" applyFont="1" applyFill="1" applyBorder="1" applyAlignment="1" applyProtection="1">
      <alignment horizontal="left" vertical="top" wrapText="1"/>
      <protection locked="0"/>
    </xf>
    <xf numFmtId="0" fontId="32" fillId="0" borderId="1" xfId="0" applyFont="1" applyFill="1" applyBorder="1" applyAlignment="1" applyProtection="1">
      <alignment horizontal="left" vertical="top" wrapText="1"/>
      <protection locked="0"/>
    </xf>
    <xf numFmtId="0" fontId="33" fillId="0" borderId="1" xfId="0" applyFont="1" applyFill="1" applyBorder="1" applyAlignment="1" applyProtection="1">
      <alignment horizontal="left" vertical="top" wrapText="1"/>
      <protection locked="0"/>
    </xf>
    <xf numFmtId="4" fontId="12" fillId="0" borderId="1" xfId="0" applyNumberFormat="1" applyFont="1" applyFill="1" applyBorder="1" applyAlignment="1" applyProtection="1">
      <alignment horizontal="left" vertical="top" wrapText="1"/>
      <protection locked="0"/>
    </xf>
    <xf numFmtId="4" fontId="32" fillId="2" borderId="4" xfId="0" applyNumberFormat="1" applyFont="1" applyFill="1" applyBorder="1" applyAlignment="1" applyProtection="1">
      <alignment horizontal="center" vertical="top" wrapText="1"/>
      <protection locked="0"/>
    </xf>
    <xf numFmtId="4" fontId="32" fillId="2" borderId="1" xfId="0" applyNumberFormat="1" applyFont="1" applyFill="1" applyBorder="1" applyAlignment="1" applyProtection="1">
      <alignment horizontal="center" vertical="top" wrapText="1"/>
      <protection locked="0"/>
    </xf>
    <xf numFmtId="10" fontId="32" fillId="2" borderId="1" xfId="0" applyNumberFormat="1" applyFont="1" applyFill="1" applyBorder="1" applyAlignment="1" applyProtection="1">
      <alignment horizontal="center" vertical="top" wrapText="1"/>
      <protection locked="0"/>
    </xf>
    <xf numFmtId="0" fontId="32" fillId="0" borderId="1" xfId="0" applyFont="1" applyFill="1" applyBorder="1" applyAlignment="1" applyProtection="1">
      <alignment horizontal="justify" vertical="top" wrapText="1"/>
      <protection locked="0"/>
    </xf>
    <xf numFmtId="4" fontId="32" fillId="0" borderId="1" xfId="0" applyNumberFormat="1" applyFont="1" applyFill="1" applyBorder="1" applyAlignment="1" applyProtection="1">
      <alignment horizontal="center" vertical="top" wrapText="1"/>
      <protection locked="0"/>
    </xf>
    <xf numFmtId="0" fontId="35" fillId="0" borderId="1" xfId="0" applyFont="1" applyFill="1" applyBorder="1" applyAlignment="1" applyProtection="1">
      <alignment horizontal="justify" vertical="top" wrapText="1"/>
      <protection locked="0"/>
    </xf>
    <xf numFmtId="4" fontId="32" fillId="2" borderId="1" xfId="0" applyNumberFormat="1" applyFont="1" applyFill="1" applyBorder="1" applyAlignment="1" applyProtection="1">
      <alignment horizontal="center" vertical="top" wrapText="1"/>
      <protection locked="0"/>
    </xf>
    <xf numFmtId="2" fontId="32" fillId="0" borderId="1" xfId="0" applyNumberFormat="1" applyFont="1" applyFill="1" applyBorder="1" applyAlignment="1" applyProtection="1">
      <alignment horizontal="center" vertical="top" wrapText="1"/>
      <protection locked="0"/>
    </xf>
    <xf numFmtId="9" fontId="32" fillId="0" borderId="1" xfId="0" applyNumberFormat="1" applyFont="1" applyFill="1" applyBorder="1" applyAlignment="1" applyProtection="1">
      <alignment horizontal="center" vertical="top" wrapText="1"/>
      <protection locked="0"/>
    </xf>
    <xf numFmtId="0" fontId="35" fillId="0" borderId="0" xfId="0" applyFont="1" applyAlignment="1">
      <alignment horizontal="left" vertical="top" wrapText="1"/>
    </xf>
    <xf numFmtId="2" fontId="32" fillId="2" borderId="1" xfId="0" applyNumberFormat="1" applyFont="1" applyFill="1" applyBorder="1" applyAlignment="1" applyProtection="1">
      <alignment horizontal="center" vertical="top" wrapText="1"/>
      <protection locked="0"/>
    </xf>
    <xf numFmtId="9" fontId="32" fillId="2" borderId="1" xfId="0" applyNumberFormat="1" applyFont="1" applyFill="1" applyBorder="1" applyAlignment="1" applyProtection="1">
      <alignment horizontal="center" vertical="top" wrapText="1"/>
      <protection locked="0"/>
    </xf>
    <xf numFmtId="49" fontId="28" fillId="0" borderId="1" xfId="0" applyNumberFormat="1" applyFont="1" applyFill="1" applyBorder="1" applyAlignment="1" applyProtection="1">
      <alignment horizontal="justify" vertical="top" wrapText="1"/>
      <protection locked="0"/>
    </xf>
    <xf numFmtId="0" fontId="41" fillId="0" borderId="1" xfId="0" applyFont="1" applyFill="1" applyBorder="1" applyAlignment="1" applyProtection="1">
      <alignment horizontal="justify" vertical="top" wrapText="1"/>
      <protection locked="0"/>
    </xf>
    <xf numFmtId="4" fontId="28" fillId="0" borderId="1" xfId="0" applyNumberFormat="1" applyFont="1" applyFill="1" applyBorder="1" applyAlignment="1" applyProtection="1">
      <alignment horizontal="center" vertical="top" wrapText="1"/>
      <protection locked="0"/>
    </xf>
    <xf numFmtId="10" fontId="28" fillId="0" borderId="1" xfId="0" applyNumberFormat="1" applyFont="1" applyFill="1" applyBorder="1" applyAlignment="1" applyProtection="1">
      <alignment horizontal="center" vertical="top" wrapText="1"/>
      <protection locked="0"/>
    </xf>
    <xf numFmtId="9" fontId="12" fillId="0" borderId="1" xfId="0" applyNumberFormat="1" applyFont="1" applyFill="1" applyBorder="1" applyAlignment="1" applyProtection="1">
      <alignment horizontal="center" vertical="top" wrapText="1"/>
      <protection locked="0"/>
    </xf>
    <xf numFmtId="2" fontId="12" fillId="0" borderId="5" xfId="0" applyNumberFormat="1" applyFont="1" applyFill="1" applyBorder="1" applyAlignment="1" applyProtection="1">
      <alignment horizontal="center" vertical="top" wrapText="1"/>
      <protection locked="0"/>
    </xf>
    <xf numFmtId="9" fontId="12" fillId="0" borderId="5" xfId="0" applyNumberFormat="1" applyFont="1" applyFill="1" applyBorder="1" applyAlignment="1" applyProtection="1">
      <alignment horizontal="center" vertical="top" wrapText="1"/>
      <protection locked="0"/>
    </xf>
    <xf numFmtId="49" fontId="42" fillId="0" borderId="1" xfId="0" applyNumberFormat="1" applyFont="1" applyFill="1" applyBorder="1" applyAlignment="1" applyProtection="1">
      <alignment horizontal="justify" vertical="top" wrapText="1"/>
      <protection locked="0"/>
    </xf>
    <xf numFmtId="49" fontId="41" fillId="0" borderId="1" xfId="0" applyNumberFormat="1" applyFont="1" applyFill="1" applyBorder="1" applyAlignment="1" applyProtection="1">
      <alignment horizontal="justify" vertical="top" wrapText="1"/>
      <protection locked="0"/>
    </xf>
    <xf numFmtId="0" fontId="35" fillId="0" borderId="1" xfId="0" applyFont="1" applyBorder="1" applyAlignment="1">
      <alignment horizontal="left" vertical="top" wrapText="1"/>
    </xf>
    <xf numFmtId="4" fontId="12" fillId="2" borderId="1" xfId="0" applyNumberFormat="1" applyFont="1" applyFill="1" applyBorder="1" applyAlignment="1" applyProtection="1">
      <alignment horizontal="left" vertical="top" wrapText="1"/>
      <protection locked="0"/>
    </xf>
    <xf numFmtId="2" fontId="12" fillId="2" borderId="1" xfId="0" applyNumberFormat="1" applyFont="1" applyFill="1" applyBorder="1" applyAlignment="1" applyProtection="1">
      <alignment horizontal="left" vertical="top" wrapText="1"/>
      <protection locked="0"/>
    </xf>
    <xf numFmtId="10" fontId="12" fillId="2" borderId="1" xfId="0" applyNumberFormat="1" applyFont="1" applyFill="1" applyBorder="1" applyAlignment="1" applyProtection="1">
      <alignment horizontal="left" vertical="top" wrapText="1"/>
      <protection locked="0"/>
    </xf>
    <xf numFmtId="9" fontId="12" fillId="2" borderId="1" xfId="0" applyNumberFormat="1" applyFont="1" applyFill="1" applyBorder="1" applyAlignment="1" applyProtection="1">
      <alignment horizontal="left" vertical="top" wrapText="1"/>
      <protection locked="0"/>
    </xf>
    <xf numFmtId="0" fontId="32" fillId="2" borderId="4" xfId="0" applyFont="1" applyFill="1" applyBorder="1" applyAlignment="1" applyProtection="1">
      <alignment horizontal="justify" vertical="top" wrapText="1"/>
      <protection locked="0"/>
    </xf>
    <xf numFmtId="0" fontId="35" fillId="0" borderId="6" xfId="0" applyFont="1" applyBorder="1" applyAlignment="1">
      <alignment vertical="top" wrapText="1"/>
    </xf>
    <xf numFmtId="0" fontId="35" fillId="0" borderId="1" xfId="0" applyFont="1" applyBorder="1" applyAlignment="1">
      <alignment horizontal="left" vertical="top"/>
    </xf>
    <xf numFmtId="4" fontId="32" fillId="2" borderId="1" xfId="0" applyNumberFormat="1" applyFont="1" applyFill="1" applyBorder="1" applyAlignment="1" applyProtection="1">
      <alignment horizontal="left" vertical="top" wrapText="1"/>
      <protection locked="0"/>
    </xf>
    <xf numFmtId="10" fontId="32" fillId="2" borderId="1" xfId="0" applyNumberFormat="1" applyFont="1" applyFill="1" applyBorder="1" applyAlignment="1" applyProtection="1">
      <alignment horizontal="left" vertical="top" wrapText="1"/>
      <protection locked="0"/>
    </xf>
    <xf numFmtId="9" fontId="32" fillId="2" borderId="1" xfId="0" applyNumberFormat="1" applyFont="1" applyFill="1" applyBorder="1" applyAlignment="1" applyProtection="1">
      <alignment horizontal="left" vertical="top" wrapText="1"/>
      <protection locked="0"/>
    </xf>
    <xf numFmtId="0" fontId="35" fillId="0" borderId="1" xfId="0" applyFont="1" applyBorder="1" applyAlignment="1">
      <alignment vertical="top" wrapText="1"/>
    </xf>
    <xf numFmtId="49" fontId="43" fillId="0" borderId="1" xfId="0" applyNumberFormat="1" applyFont="1" applyFill="1" applyBorder="1" applyAlignment="1" applyProtection="1">
      <alignment horizontal="justify" vertical="top" wrapText="1"/>
      <protection locked="0"/>
    </xf>
    <xf numFmtId="0" fontId="43" fillId="0" borderId="1" xfId="0" applyFont="1" applyFill="1" applyBorder="1" applyAlignment="1" applyProtection="1">
      <alignment horizontal="justify" vertical="top" wrapText="1"/>
      <protection locked="0"/>
    </xf>
    <xf numFmtId="4" fontId="34" fillId="0" borderId="1" xfId="0" applyNumberFormat="1" applyFont="1" applyFill="1" applyBorder="1" applyAlignment="1" applyProtection="1">
      <alignment horizontal="center" vertical="top" wrapText="1"/>
      <protection locked="0"/>
    </xf>
    <xf numFmtId="10" fontId="34" fillId="0" borderId="1" xfId="0" applyNumberFormat="1" applyFont="1" applyFill="1" applyBorder="1" applyAlignment="1" applyProtection="1">
      <alignment horizontal="center" vertical="top" wrapText="1"/>
      <protection locked="0"/>
    </xf>
    <xf numFmtId="49" fontId="32" fillId="0" borderId="1" xfId="0" applyNumberFormat="1" applyFont="1" applyFill="1" applyBorder="1" applyAlignment="1" applyProtection="1">
      <alignment horizontal="justify" vertical="top" wrapText="1"/>
      <protection locked="0"/>
    </xf>
    <xf numFmtId="49" fontId="34" fillId="0" borderId="1" xfId="0" applyNumberFormat="1" applyFont="1" applyFill="1" applyBorder="1" applyAlignment="1" applyProtection="1">
      <alignment horizontal="justify" vertical="top" wrapText="1"/>
      <protection locked="0"/>
    </xf>
    <xf numFmtId="0" fontId="33" fillId="0" borderId="1" xfId="0" applyFont="1" applyFill="1" applyBorder="1" applyAlignment="1" applyProtection="1">
      <alignment horizontal="justify" vertical="top" wrapText="1"/>
      <protection locked="0"/>
    </xf>
    <xf numFmtId="4" fontId="32" fillId="0" borderId="1" xfId="0" applyNumberFormat="1" applyFont="1" applyFill="1" applyBorder="1" applyAlignment="1" applyProtection="1">
      <alignment horizontal="center" vertical="top" wrapText="1"/>
      <protection locked="0"/>
    </xf>
    <xf numFmtId="4" fontId="14" fillId="0" borderId="1" xfId="0" applyNumberFormat="1" applyFont="1" applyFill="1" applyBorder="1" applyAlignment="1" applyProtection="1">
      <alignment horizontal="center" vertical="top" wrapText="1"/>
      <protection locked="0"/>
    </xf>
    <xf numFmtId="0" fontId="32" fillId="0" borderId="1" xfId="0" applyFont="1" applyFill="1" applyBorder="1" applyAlignment="1" applyProtection="1">
      <alignment horizontal="justify" vertical="top" wrapText="1"/>
      <protection locked="0"/>
    </xf>
    <xf numFmtId="0" fontId="35" fillId="0" borderId="1" xfId="0" applyFont="1" applyFill="1" applyBorder="1" applyAlignment="1" applyProtection="1">
      <alignment horizontal="justify" vertical="top" wrapText="1"/>
      <protection locked="0"/>
    </xf>
    <xf numFmtId="4" fontId="32" fillId="2" borderId="1" xfId="0" applyNumberFormat="1" applyFont="1" applyFill="1" applyBorder="1" applyAlignment="1" applyProtection="1">
      <alignment horizontal="center" vertical="top" wrapText="1"/>
      <protection locked="0"/>
    </xf>
    <xf numFmtId="0" fontId="33" fillId="0" borderId="1" xfId="0" applyFont="1" applyFill="1" applyBorder="1" applyAlignment="1" applyProtection="1">
      <alignment horizontal="justify" vertical="top" wrapText="1"/>
      <protection locked="0"/>
    </xf>
    <xf numFmtId="4" fontId="32" fillId="0" borderId="1" xfId="0" applyNumberFormat="1" applyFont="1" applyFill="1" applyBorder="1" applyAlignment="1" applyProtection="1">
      <alignment horizontal="center" vertical="top" wrapText="1"/>
      <protection locked="0"/>
    </xf>
    <xf numFmtId="10" fontId="32" fillId="0" borderId="1" xfId="0" applyNumberFormat="1" applyFont="1" applyFill="1" applyBorder="1" applyAlignment="1" applyProtection="1">
      <alignment horizontal="center" vertical="top" wrapText="1"/>
      <protection locked="0"/>
    </xf>
    <xf numFmtId="9" fontId="15" fillId="0" borderId="1" xfId="0" applyNumberFormat="1" applyFont="1" applyFill="1" applyBorder="1" applyAlignment="1" applyProtection="1">
      <alignment horizontal="center" vertical="top" wrapText="1"/>
      <protection locked="0"/>
    </xf>
    <xf numFmtId="3" fontId="28" fillId="0" borderId="1" xfId="0" applyNumberFormat="1" applyFont="1" applyFill="1" applyBorder="1" applyAlignment="1" applyProtection="1">
      <alignment horizontal="center" vertical="top" wrapText="1"/>
      <protection locked="0"/>
    </xf>
    <xf numFmtId="1" fontId="28" fillId="0" borderId="1" xfId="0" applyNumberFormat="1" applyFont="1" applyFill="1" applyBorder="1" applyAlignment="1" applyProtection="1">
      <alignment horizontal="center" vertical="top" wrapText="1"/>
      <protection locked="0"/>
    </xf>
    <xf numFmtId="3" fontId="28" fillId="2" borderId="1" xfId="0" applyNumberFormat="1" applyFont="1" applyFill="1" applyBorder="1" applyAlignment="1" applyProtection="1">
      <alignment horizontal="center" vertical="top" wrapText="1"/>
      <protection locked="0"/>
    </xf>
    <xf numFmtId="0" fontId="28" fillId="0" borderId="1" xfId="0" applyFont="1" applyFill="1" applyBorder="1" applyAlignment="1" applyProtection="1">
      <alignment horizontal="center" vertical="top" wrapText="1"/>
      <protection locked="0"/>
    </xf>
    <xf numFmtId="0" fontId="41" fillId="0" borderId="1" xfId="0" applyFont="1" applyFill="1" applyBorder="1" applyAlignment="1" applyProtection="1">
      <alignment horizontal="center" vertical="top" wrapText="1"/>
      <protection locked="0"/>
    </xf>
    <xf numFmtId="0" fontId="32" fillId="0" borderId="4" xfId="0" applyFont="1" applyFill="1" applyBorder="1" applyAlignment="1" applyProtection="1">
      <alignment horizontal="left" vertical="top" wrapText="1"/>
      <protection locked="0"/>
    </xf>
    <xf numFmtId="0" fontId="32" fillId="0" borderId="3" xfId="0" applyFont="1" applyFill="1" applyBorder="1" applyAlignment="1" applyProtection="1">
      <alignment horizontal="left" vertical="top" wrapText="1"/>
      <protection locked="0"/>
    </xf>
    <xf numFmtId="4" fontId="32" fillId="0" borderId="4" xfId="0" applyNumberFormat="1" applyFont="1" applyFill="1" applyBorder="1" applyAlignment="1" applyProtection="1">
      <alignment horizontal="center" vertical="top" wrapText="1"/>
      <protection locked="0"/>
    </xf>
    <xf numFmtId="4" fontId="32" fillId="0" borderId="3" xfId="0" applyNumberFormat="1" applyFont="1" applyFill="1" applyBorder="1" applyAlignment="1" applyProtection="1">
      <alignment horizontal="center" vertical="top" wrapText="1"/>
      <protection locked="0"/>
    </xf>
    <xf numFmtId="10" fontId="32" fillId="0" borderId="4" xfId="0" applyNumberFormat="1" applyFont="1" applyFill="1" applyBorder="1" applyAlignment="1" applyProtection="1">
      <alignment horizontal="center" vertical="top" wrapText="1"/>
      <protection locked="0"/>
    </xf>
    <xf numFmtId="10" fontId="32" fillId="0" borderId="3" xfId="0" applyNumberFormat="1" applyFont="1" applyFill="1" applyBorder="1" applyAlignment="1" applyProtection="1">
      <alignment horizontal="center" vertical="top" wrapText="1"/>
      <protection locked="0"/>
    </xf>
    <xf numFmtId="4" fontId="32" fillId="2" borderId="4" xfId="0" applyNumberFormat="1" applyFont="1" applyFill="1" applyBorder="1" applyAlignment="1" applyProtection="1">
      <alignment horizontal="center" vertical="top" wrapText="1"/>
      <protection locked="0"/>
    </xf>
    <xf numFmtId="4" fontId="32" fillId="2" borderId="3" xfId="0" applyNumberFormat="1" applyFont="1" applyFill="1" applyBorder="1" applyAlignment="1" applyProtection="1">
      <alignment horizontal="center" vertical="top" wrapText="1"/>
      <protection locked="0"/>
    </xf>
    <xf numFmtId="9" fontId="33" fillId="0" borderId="4" xfId="0" applyNumberFormat="1" applyFont="1" applyFill="1" applyBorder="1" applyAlignment="1" applyProtection="1">
      <alignment horizontal="justify" vertical="top" wrapText="1"/>
      <protection locked="0"/>
    </xf>
    <xf numFmtId="9" fontId="33" fillId="0" borderId="2" xfId="0" applyNumberFormat="1" applyFont="1" applyFill="1" applyBorder="1" applyAlignment="1" applyProtection="1">
      <alignment horizontal="justify" vertical="top" wrapText="1"/>
      <protection locked="0"/>
    </xf>
    <xf numFmtId="9" fontId="33" fillId="0" borderId="3" xfId="0" applyNumberFormat="1" applyFont="1" applyFill="1" applyBorder="1" applyAlignment="1" applyProtection="1">
      <alignment horizontal="justify" vertical="top" wrapText="1"/>
      <protection locked="0"/>
    </xf>
    <xf numFmtId="0" fontId="33" fillId="0" borderId="4" xfId="0" applyFont="1" applyFill="1" applyBorder="1" applyAlignment="1" applyProtection="1">
      <alignment horizontal="left" vertical="top" wrapText="1"/>
      <protection locked="0"/>
    </xf>
    <xf numFmtId="0" fontId="33" fillId="0" borderId="2" xfId="0" applyFont="1" applyFill="1" applyBorder="1" applyAlignment="1" applyProtection="1">
      <alignment horizontal="left" vertical="top" wrapText="1"/>
      <protection locked="0"/>
    </xf>
    <xf numFmtId="0" fontId="33" fillId="0" borderId="3" xfId="0" applyFont="1" applyFill="1" applyBorder="1" applyAlignment="1" applyProtection="1">
      <alignment horizontal="left" vertical="top" wrapText="1"/>
      <protection locked="0"/>
    </xf>
    <xf numFmtId="9" fontId="33" fillId="0" borderId="4" xfId="0" applyNumberFormat="1" applyFont="1" applyFill="1" applyBorder="1" applyAlignment="1" applyProtection="1">
      <alignment horizontal="left" vertical="top" wrapText="1"/>
      <protection locked="0"/>
    </xf>
    <xf numFmtId="9" fontId="33" fillId="0" borderId="2" xfId="0" applyNumberFormat="1" applyFont="1" applyFill="1" applyBorder="1" applyAlignment="1" applyProtection="1">
      <alignment horizontal="left" vertical="top" wrapText="1"/>
      <protection locked="0"/>
    </xf>
    <xf numFmtId="9" fontId="33" fillId="0" borderId="3" xfId="0" applyNumberFormat="1" applyFont="1" applyFill="1" applyBorder="1" applyAlignment="1" applyProtection="1">
      <alignment horizontal="left" vertical="top" wrapText="1"/>
      <protection locked="0"/>
    </xf>
    <xf numFmtId="0" fontId="35" fillId="0" borderId="1" xfId="0" applyFont="1" applyFill="1" applyBorder="1" applyAlignment="1" applyProtection="1">
      <alignment horizontal="justify" vertical="top" wrapText="1"/>
      <protection locked="0"/>
    </xf>
    <xf numFmtId="4" fontId="32" fillId="0" borderId="2" xfId="0" applyNumberFormat="1" applyFont="1" applyFill="1" applyBorder="1" applyAlignment="1" applyProtection="1">
      <alignment horizontal="center" vertical="top" wrapText="1"/>
      <protection locked="0"/>
    </xf>
    <xf numFmtId="4" fontId="32" fillId="2" borderId="1" xfId="0" applyNumberFormat="1" applyFont="1" applyFill="1" applyBorder="1" applyAlignment="1" applyProtection="1">
      <alignment horizontal="center" vertical="top" wrapText="1"/>
      <protection locked="0"/>
    </xf>
    <xf numFmtId="0" fontId="35" fillId="0" borderId="1" xfId="0" applyFont="1" applyFill="1" applyBorder="1" applyAlignment="1" applyProtection="1">
      <alignment horizontal="left" vertical="top" wrapText="1"/>
      <protection locked="0"/>
    </xf>
    <xf numFmtId="4" fontId="32" fillId="0" borderId="1" xfId="0" applyNumberFormat="1" applyFont="1" applyFill="1" applyBorder="1" applyAlignment="1" applyProtection="1">
      <alignment horizontal="center" vertical="top" wrapText="1"/>
      <protection locked="0"/>
    </xf>
    <xf numFmtId="10" fontId="32" fillId="0" borderId="1" xfId="0" applyNumberFormat="1" applyFont="1" applyFill="1" applyBorder="1" applyAlignment="1" applyProtection="1">
      <alignment horizontal="center" vertical="top" wrapText="1"/>
      <protection locked="0"/>
    </xf>
    <xf numFmtId="10" fontId="32" fillId="2" borderId="1" xfId="0" applyNumberFormat="1" applyFont="1" applyFill="1" applyBorder="1" applyAlignment="1" applyProtection="1">
      <alignment horizontal="center" vertical="top" wrapText="1"/>
      <protection locked="0"/>
    </xf>
    <xf numFmtId="0" fontId="29" fillId="0" borderId="1" xfId="0" applyFont="1" applyFill="1" applyBorder="1" applyAlignment="1" applyProtection="1">
      <alignment horizontal="justify" vertical="top" wrapText="1"/>
      <protection locked="0"/>
    </xf>
    <xf numFmtId="0" fontId="18" fillId="0" borderId="1" xfId="0" applyFont="1" applyFill="1" applyBorder="1" applyAlignment="1" applyProtection="1">
      <alignment horizontal="justify" vertical="top" wrapText="1"/>
      <protection locked="0"/>
    </xf>
    <xf numFmtId="0" fontId="36" fillId="0" borderId="1" xfId="0" applyFont="1" applyFill="1" applyBorder="1" applyAlignment="1" applyProtection="1">
      <alignment horizontal="justify" vertical="top" wrapText="1"/>
      <protection locked="0"/>
    </xf>
    <xf numFmtId="0" fontId="29" fillId="0" borderId="1" xfId="0" applyFont="1" applyFill="1" applyBorder="1" applyAlignment="1" applyProtection="1">
      <alignment horizontal="left" vertical="top" wrapText="1"/>
      <protection locked="0"/>
    </xf>
    <xf numFmtId="0" fontId="18" fillId="0" borderId="1" xfId="0" applyFont="1" applyFill="1" applyBorder="1" applyAlignment="1" applyProtection="1">
      <alignment horizontal="left" vertical="top" wrapText="1"/>
      <protection locked="0"/>
    </xf>
    <xf numFmtId="0" fontId="33" fillId="0" borderId="1" xfId="0" applyFont="1" applyFill="1" applyBorder="1" applyAlignment="1" applyProtection="1">
      <alignment horizontal="justify" vertical="top" wrapText="1"/>
      <protection locked="0"/>
    </xf>
    <xf numFmtId="0" fontId="29" fillId="0" borderId="4" xfId="0" applyFont="1" applyFill="1" applyBorder="1" applyAlignment="1" applyProtection="1">
      <alignment horizontal="left" vertical="top" wrapText="1"/>
      <protection locked="0"/>
    </xf>
    <xf numFmtId="0" fontId="18" fillId="0" borderId="2" xfId="0" applyFont="1" applyFill="1" applyBorder="1" applyAlignment="1" applyProtection="1">
      <alignment horizontal="left" vertical="top" wrapText="1"/>
      <protection locked="0"/>
    </xf>
    <xf numFmtId="0" fontId="18" fillId="0" borderId="3" xfId="0" applyFont="1" applyFill="1" applyBorder="1" applyAlignment="1" applyProtection="1">
      <alignment horizontal="left" vertical="top" wrapText="1"/>
      <protection locked="0"/>
    </xf>
    <xf numFmtId="0" fontId="40" fillId="0" borderId="4" xfId="0" applyFont="1" applyFill="1" applyBorder="1" applyAlignment="1" applyProtection="1">
      <alignment horizontal="justify" vertical="top" wrapText="1"/>
      <protection locked="0"/>
    </xf>
    <xf numFmtId="0" fontId="21" fillId="0" borderId="2" xfId="0" applyFont="1" applyFill="1" applyBorder="1" applyAlignment="1" applyProtection="1">
      <alignment horizontal="justify" vertical="top" wrapText="1"/>
      <protection locked="0"/>
    </xf>
    <xf numFmtId="0" fontId="21" fillId="0" borderId="3" xfId="0" applyFont="1" applyFill="1" applyBorder="1" applyAlignment="1" applyProtection="1">
      <alignment horizontal="justify" vertical="top" wrapText="1"/>
      <protection locked="0"/>
    </xf>
    <xf numFmtId="0" fontId="32" fillId="0" borderId="1" xfId="0" applyFont="1" applyFill="1" applyBorder="1" applyAlignment="1" applyProtection="1">
      <alignment horizontal="justify" vertical="top" wrapText="1"/>
      <protection locked="0"/>
    </xf>
    <xf numFmtId="0" fontId="32" fillId="0" borderId="4" xfId="0" applyFont="1" applyFill="1" applyBorder="1" applyAlignment="1" applyProtection="1">
      <alignment horizontal="justify" vertical="top" wrapText="1"/>
      <protection locked="0"/>
    </xf>
    <xf numFmtId="0" fontId="32" fillId="0" borderId="2" xfId="0" applyFont="1" applyFill="1" applyBorder="1" applyAlignment="1" applyProtection="1">
      <alignment horizontal="justify" vertical="top" wrapText="1"/>
      <protection locked="0"/>
    </xf>
    <xf numFmtId="0" fontId="35" fillId="0" borderId="4" xfId="0" applyFont="1" applyFill="1" applyBorder="1" applyAlignment="1" applyProtection="1">
      <alignment horizontal="justify" vertical="top" wrapText="1"/>
      <protection locked="0"/>
    </xf>
    <xf numFmtId="0" fontId="35" fillId="0" borderId="3" xfId="0" applyFont="1" applyFill="1" applyBorder="1" applyAlignment="1" applyProtection="1">
      <alignment horizontal="justify" vertical="top" wrapText="1"/>
      <protection locked="0"/>
    </xf>
    <xf numFmtId="0" fontId="32" fillId="0" borderId="3" xfId="0" applyFont="1" applyFill="1" applyBorder="1" applyAlignment="1" applyProtection="1">
      <alignment horizontal="justify" vertical="top" wrapText="1"/>
      <protection locked="0"/>
    </xf>
    <xf numFmtId="0" fontId="30" fillId="0" borderId="0" xfId="0" quotePrefix="1" applyFont="1" applyFill="1" applyBorder="1" applyAlignment="1" applyProtection="1">
      <alignment horizontal="center" vertical="top" wrapText="1"/>
      <protection locked="0"/>
    </xf>
    <xf numFmtId="165" fontId="13" fillId="0" borderId="1" xfId="0" applyNumberFormat="1" applyFont="1" applyFill="1" applyBorder="1" applyAlignment="1" applyProtection="1">
      <alignment horizontal="center" vertical="top" wrapText="1"/>
      <protection locked="0"/>
    </xf>
    <xf numFmtId="0" fontId="15" fillId="0" borderId="1" xfId="0" applyFont="1" applyFill="1" applyBorder="1" applyAlignment="1" applyProtection="1">
      <alignment horizontal="justify" vertical="top" wrapText="1"/>
      <protection locked="0"/>
    </xf>
    <xf numFmtId="0" fontId="12" fillId="0" borderId="1" xfId="0" applyFont="1" applyFill="1" applyBorder="1" applyAlignment="1" applyProtection="1">
      <alignment horizontal="center" vertical="top" wrapText="1"/>
      <protection locked="0"/>
    </xf>
    <xf numFmtId="4" fontId="13" fillId="0" borderId="1" xfId="0" applyNumberFormat="1" applyFont="1" applyFill="1" applyBorder="1" applyAlignment="1" applyProtection="1">
      <alignment horizontal="center" vertical="top" wrapText="1"/>
      <protection locked="0"/>
    </xf>
    <xf numFmtId="4" fontId="13" fillId="0" borderId="1" xfId="0" quotePrefix="1" applyNumberFormat="1" applyFont="1" applyFill="1" applyBorder="1" applyAlignment="1" applyProtection="1">
      <alignment horizontal="center" vertical="top" wrapText="1"/>
      <protection locked="0"/>
    </xf>
    <xf numFmtId="0" fontId="13" fillId="0" borderId="1" xfId="0" applyFont="1" applyFill="1" applyBorder="1" applyAlignment="1" applyProtection="1">
      <alignment horizontal="center" vertical="top" wrapText="1"/>
      <protection locked="0"/>
    </xf>
    <xf numFmtId="2" fontId="13" fillId="0" borderId="1" xfId="0" applyNumberFormat="1" applyFont="1" applyFill="1" applyBorder="1" applyAlignment="1" applyProtection="1">
      <alignment horizontal="center" vertical="top" wrapText="1"/>
      <protection locked="0"/>
    </xf>
    <xf numFmtId="165" fontId="13" fillId="0" borderId="1" xfId="0" quotePrefix="1" applyNumberFormat="1" applyFont="1" applyFill="1" applyBorder="1" applyAlignment="1" applyProtection="1">
      <alignment horizontal="center" vertical="top" wrapText="1"/>
      <protection locked="0"/>
    </xf>
    <xf numFmtId="4" fontId="21" fillId="0" borderId="1" xfId="0" applyNumberFormat="1" applyFont="1" applyFill="1" applyBorder="1" applyAlignment="1" applyProtection="1">
      <alignment horizontal="justify" vertical="top" wrapText="1"/>
      <protection locked="0"/>
    </xf>
    <xf numFmtId="10" fontId="32" fillId="0" borderId="2" xfId="0" applyNumberFormat="1" applyFont="1" applyFill="1" applyBorder="1" applyAlignment="1" applyProtection="1">
      <alignment horizontal="center" vertical="top" wrapText="1"/>
      <protection locked="0"/>
    </xf>
    <xf numFmtId="49" fontId="18" fillId="0" borderId="1" xfId="0" applyNumberFormat="1" applyFont="1" applyFill="1" applyBorder="1" applyAlignment="1" applyProtection="1">
      <alignment horizontal="left" vertical="top" wrapText="1"/>
      <protection locked="0"/>
    </xf>
    <xf numFmtId="0" fontId="44" fillId="0" borderId="1" xfId="0" applyFont="1" applyFill="1" applyBorder="1" applyAlignment="1" applyProtection="1">
      <alignment horizontal="justify" vertical="top" wrapText="1"/>
      <protection locked="0"/>
    </xf>
    <xf numFmtId="0" fontId="38" fillId="0" borderId="2" xfId="0" applyFont="1" applyBorder="1" applyAlignment="1">
      <alignment horizontal="left" vertical="top" wrapText="1"/>
    </xf>
    <xf numFmtId="0" fontId="38" fillId="0" borderId="3" xfId="0" applyFont="1" applyBorder="1" applyAlignment="1">
      <alignment horizontal="left" vertical="top" wrapText="1"/>
    </xf>
    <xf numFmtId="9" fontId="33" fillId="0" borderId="1" xfId="0" applyNumberFormat="1" applyFont="1" applyFill="1" applyBorder="1" applyAlignment="1" applyProtection="1">
      <alignment horizontal="justify" vertical="top" wrapText="1"/>
      <protection locked="0"/>
    </xf>
    <xf numFmtId="9" fontId="22" fillId="0" borderId="1" xfId="0" applyNumberFormat="1" applyFont="1" applyFill="1" applyBorder="1" applyAlignment="1" applyProtection="1">
      <alignment horizontal="justify" vertical="top" wrapText="1"/>
      <protection locked="0"/>
    </xf>
    <xf numFmtId="0" fontId="33" fillId="0" borderId="4" xfId="0" applyFont="1" applyFill="1" applyBorder="1" applyAlignment="1" applyProtection="1">
      <alignment horizontal="justify" vertical="top" wrapText="1"/>
      <protection locked="0"/>
    </xf>
    <xf numFmtId="0" fontId="29" fillId="0" borderId="1" xfId="0" applyFont="1" applyFill="1" applyBorder="1" applyAlignment="1" applyProtection="1">
      <alignment vertical="top" wrapText="1"/>
      <protection locked="0"/>
    </xf>
    <xf numFmtId="0" fontId="18" fillId="0" borderId="1" xfId="0" applyFont="1" applyFill="1" applyBorder="1" applyAlignment="1" applyProtection="1">
      <alignment vertical="top" wrapText="1"/>
      <protection locked="0"/>
    </xf>
    <xf numFmtId="2" fontId="29" fillId="0" borderId="1" xfId="0" applyNumberFormat="1" applyFont="1" applyFill="1" applyBorder="1" applyAlignment="1" applyProtection="1">
      <alignment vertical="top" wrapText="1"/>
      <protection locked="0"/>
    </xf>
    <xf numFmtId="2" fontId="18" fillId="0" borderId="1" xfId="0" applyNumberFormat="1" applyFont="1" applyFill="1" applyBorder="1" applyAlignment="1" applyProtection="1">
      <alignment vertical="top" wrapText="1"/>
      <protection locked="0"/>
    </xf>
    <xf numFmtId="0" fontId="36" fillId="0" borderId="3" xfId="0" applyFont="1" applyFill="1" applyBorder="1" applyAlignment="1" applyProtection="1">
      <alignment horizontal="justify" vertical="top" wrapText="1"/>
      <protection locked="0"/>
    </xf>
    <xf numFmtId="9" fontId="33" fillId="2" borderId="1" xfId="0" applyNumberFormat="1" applyFont="1" applyFill="1" applyBorder="1" applyAlignment="1" applyProtection="1">
      <alignment horizontal="justify" vertical="top" wrapText="1"/>
      <protection locked="0"/>
    </xf>
    <xf numFmtId="9" fontId="22" fillId="2" borderId="1" xfId="0" applyNumberFormat="1" applyFont="1" applyFill="1" applyBorder="1" applyAlignment="1" applyProtection="1">
      <alignment horizontal="justify" vertical="top" wrapText="1"/>
      <protection locked="0"/>
    </xf>
    <xf numFmtId="9" fontId="33" fillId="2" borderId="4" xfId="0" applyNumberFormat="1" applyFont="1" applyFill="1" applyBorder="1" applyAlignment="1" applyProtection="1">
      <alignment horizontal="justify" vertical="top" wrapText="1"/>
      <protection locked="0"/>
    </xf>
    <xf numFmtId="9" fontId="33" fillId="2" borderId="2" xfId="0" applyNumberFormat="1" applyFont="1" applyFill="1" applyBorder="1" applyAlignment="1" applyProtection="1">
      <alignment horizontal="justify" vertical="top" wrapText="1"/>
      <protection locked="0"/>
    </xf>
    <xf numFmtId="9" fontId="33" fillId="2" borderId="3" xfId="0" applyNumberFormat="1" applyFont="1" applyFill="1" applyBorder="1" applyAlignment="1" applyProtection="1">
      <alignment horizontal="justify" vertical="top" wrapText="1"/>
      <protection locked="0"/>
    </xf>
  </cellXfs>
  <cellStyles count="51">
    <cellStyle name="Обычный" xfId="0" builtinId="0"/>
    <cellStyle name="Обычный 10" xfId="1"/>
    <cellStyle name="Обычный 11" xfId="2"/>
    <cellStyle name="Обычный 12" xfId="3"/>
    <cellStyle name="Обычный 13" xfId="4"/>
    <cellStyle name="Обычный 14" xfId="5"/>
    <cellStyle name="Обычный 15" xfId="6"/>
    <cellStyle name="Обычный 16" xfId="7"/>
    <cellStyle name="Обычный 17" xfId="8"/>
    <cellStyle name="Обычный 17 2" xfId="39"/>
    <cellStyle name="Обычный 17 2 2" xfId="47"/>
    <cellStyle name="Обычный 17 3" xfId="43"/>
    <cellStyle name="Обычный 2" xfId="9"/>
    <cellStyle name="Обычный 2 2" xfId="10"/>
    <cellStyle name="Обычный 2 2 2" xfId="11"/>
    <cellStyle name="Обычный 2 2 2 2" xfId="40"/>
    <cellStyle name="Обычный 2 2 2 2 2" xfId="48"/>
    <cellStyle name="Обычный 2 2 2 3" xfId="44"/>
    <cellStyle name="Обычный 2 2 3" xfId="12"/>
    <cellStyle name="Обычный 2 3" xfId="13"/>
    <cellStyle name="Обычный 2 3 2" xfId="41"/>
    <cellStyle name="Обычный 2 3 2 2" xfId="49"/>
    <cellStyle name="Обычный 2 3 3" xfId="45"/>
    <cellStyle name="Обычный 3" xfId="14"/>
    <cellStyle name="Обычный 3 2" xfId="15"/>
    <cellStyle name="Обычный 3 3" xfId="16"/>
    <cellStyle name="Обычный 3 4" xfId="17"/>
    <cellStyle name="Обычный 4" xfId="18"/>
    <cellStyle name="Обычный 5" xfId="19"/>
    <cellStyle name="Обычный 6" xfId="20"/>
    <cellStyle name="Обычный 7" xfId="21"/>
    <cellStyle name="Обычный 8" xfId="22"/>
    <cellStyle name="Обычный 8 2" xfId="42"/>
    <cellStyle name="Обычный 8 2 2" xfId="50"/>
    <cellStyle name="Обычный 8 3" xfId="46"/>
    <cellStyle name="Обычный 9" xfId="23"/>
    <cellStyle name="Процентный 2" xfId="24"/>
    <cellStyle name="Стиль 1" xfId="25"/>
    <cellStyle name="Финансовый 10" xfId="26"/>
    <cellStyle name="Финансовый 11" xfId="27"/>
    <cellStyle name="Финансовый 12" xfId="28"/>
    <cellStyle name="Финансовый 2" xfId="29"/>
    <cellStyle name="Финансовый 2 2" xfId="30"/>
    <cellStyle name="Финансовый 3" xfId="31"/>
    <cellStyle name="Финансовый 3 2" xfId="32"/>
    <cellStyle name="Финансовый 4" xfId="33"/>
    <cellStyle name="Финансовый 5" xfId="34"/>
    <cellStyle name="Финансовый 6" xfId="35"/>
    <cellStyle name="Финансовый 7" xfId="36"/>
    <cellStyle name="Финансовый 8" xfId="37"/>
    <cellStyle name="Финансовый 9" xfId="38"/>
  </cellStyles>
  <dxfs count="0"/>
  <tableStyles count="0" defaultTableStyle="TableStyleMedium9" defaultPivotStyle="PivotStyleLight16"/>
  <colors>
    <mruColors>
      <color rgb="FF99FF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34" Type="http://schemas.openxmlformats.org/officeDocument/2006/relationships/printerSettings" Target="../printerSettings/printerSettings34.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33" Type="http://schemas.openxmlformats.org/officeDocument/2006/relationships/printerSettings" Target="../printerSettings/printerSettings33.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29" Type="http://schemas.openxmlformats.org/officeDocument/2006/relationships/printerSettings" Target="../printerSettings/printerSettings29.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32" Type="http://schemas.openxmlformats.org/officeDocument/2006/relationships/printerSettings" Target="../printerSettings/printerSettings32.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31" Type="http://schemas.openxmlformats.org/officeDocument/2006/relationships/printerSettings" Target="../printerSettings/printerSettings31.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30" Type="http://schemas.openxmlformats.org/officeDocument/2006/relationships/printerSettings" Target="../printerSettings/printerSettings3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outlinePr showOutlineSymbols="0"/>
    <pageSetUpPr fitToPage="1"/>
  </sheetPr>
  <dimension ref="A1:M426"/>
  <sheetViews>
    <sheetView showZeros="0" tabSelected="1" showOutlineSymbols="0" view="pageBreakPreview" zoomScale="26" zoomScaleNormal="60" zoomScaleSheetLayoutView="26" zoomScalePageLayoutView="75" workbookViewId="0">
      <pane xSplit="2" ySplit="7" topLeftCell="C8" activePane="bottomRight" state="frozen"/>
      <selection pane="topRight" activeCell="C1" sqref="C1"/>
      <selection pane="bottomLeft" activeCell="A8" sqref="A8"/>
      <selection pane="bottomRight" activeCell="D224" sqref="D224"/>
    </sheetView>
  </sheetViews>
  <sheetFormatPr defaultRowHeight="26.25" outlineLevelRow="1" outlineLevelCol="2" x14ac:dyDescent="0.25"/>
  <cols>
    <col min="1" max="1" width="16.75" style="39" customWidth="1"/>
    <col min="2" max="2" width="108" style="40" customWidth="1"/>
    <col min="3" max="3" width="23.875" style="41" customWidth="1"/>
    <col min="4" max="4" width="26.125" style="41" customWidth="1"/>
    <col min="5" max="5" width="22.625" style="42" customWidth="1" outlineLevel="2"/>
    <col min="6" max="6" width="18.625" style="43" customWidth="1" outlineLevel="2"/>
    <col min="7" max="7" width="22.25" style="44" customWidth="1" outlineLevel="2"/>
    <col min="8" max="8" width="19.375" style="43" customWidth="1" outlineLevel="2"/>
    <col min="9" max="9" width="27.875" style="43" customWidth="1" outlineLevel="2"/>
    <col min="10" max="10" width="151.875" style="40" customWidth="1"/>
    <col min="11" max="12" width="21.5" style="3" customWidth="1"/>
    <col min="13" max="13" width="22.75" style="17" customWidth="1"/>
    <col min="14" max="66" width="9" style="17" customWidth="1"/>
    <col min="67" max="16384" width="9" style="17"/>
  </cols>
  <sheetData>
    <row r="1" spans="1:13" ht="30.75" x14ac:dyDescent="0.25">
      <c r="A1" s="10"/>
      <c r="B1" s="11"/>
      <c r="C1" s="12"/>
      <c r="D1" s="12"/>
      <c r="E1" s="13"/>
      <c r="F1" s="14"/>
      <c r="G1" s="15"/>
      <c r="H1" s="14"/>
      <c r="I1" s="14"/>
      <c r="J1" s="16"/>
    </row>
    <row r="2" spans="1:13" ht="2.25" customHeight="1" x14ac:dyDescent="0.25">
      <c r="A2" s="10"/>
      <c r="B2" s="11"/>
      <c r="C2" s="12"/>
      <c r="D2" s="12"/>
      <c r="E2" s="13"/>
      <c r="F2" s="14"/>
      <c r="G2" s="15"/>
      <c r="H2" s="14"/>
      <c r="I2" s="14"/>
      <c r="J2" s="16"/>
    </row>
    <row r="3" spans="1:13" s="47" customFormat="1" ht="63.75" customHeight="1" x14ac:dyDescent="0.25">
      <c r="A3" s="195" t="s">
        <v>107</v>
      </c>
      <c r="B3" s="195"/>
      <c r="C3" s="195"/>
      <c r="D3" s="195"/>
      <c r="E3" s="195"/>
      <c r="F3" s="195"/>
      <c r="G3" s="195"/>
      <c r="H3" s="195"/>
      <c r="I3" s="195"/>
      <c r="J3" s="195"/>
      <c r="K3" s="49"/>
      <c r="L3" s="49"/>
    </row>
    <row r="4" spans="1:13" s="58" customFormat="1" x14ac:dyDescent="0.25">
      <c r="A4" s="50"/>
      <c r="B4" s="51"/>
      <c r="C4" s="52"/>
      <c r="D4" s="52"/>
      <c r="E4" s="52"/>
      <c r="F4" s="52"/>
      <c r="G4" s="53"/>
      <c r="H4" s="54"/>
      <c r="I4" s="55"/>
      <c r="J4" s="56" t="s">
        <v>31</v>
      </c>
      <c r="K4" s="57"/>
      <c r="L4" s="57"/>
    </row>
    <row r="5" spans="1:13" s="49" customFormat="1" ht="75" customHeight="1" x14ac:dyDescent="0.25">
      <c r="A5" s="198" t="s">
        <v>3</v>
      </c>
      <c r="B5" s="201" t="s">
        <v>8</v>
      </c>
      <c r="C5" s="199" t="s">
        <v>89</v>
      </c>
      <c r="D5" s="199"/>
      <c r="E5" s="203" t="s">
        <v>130</v>
      </c>
      <c r="F5" s="203"/>
      <c r="G5" s="203"/>
      <c r="H5" s="203"/>
      <c r="I5" s="202" t="s">
        <v>61</v>
      </c>
      <c r="J5" s="201" t="s">
        <v>45</v>
      </c>
    </row>
    <row r="6" spans="1:13" s="49" customFormat="1" ht="52.5" customHeight="1" x14ac:dyDescent="0.25">
      <c r="A6" s="198"/>
      <c r="B6" s="201"/>
      <c r="C6" s="200" t="s">
        <v>59</v>
      </c>
      <c r="D6" s="199" t="s">
        <v>60</v>
      </c>
      <c r="E6" s="196" t="s">
        <v>7</v>
      </c>
      <c r="F6" s="196"/>
      <c r="G6" s="196" t="s">
        <v>6</v>
      </c>
      <c r="H6" s="196"/>
      <c r="I6" s="202"/>
      <c r="J6" s="201"/>
    </row>
    <row r="7" spans="1:13" s="49" customFormat="1" ht="74.25" customHeight="1" x14ac:dyDescent="0.25">
      <c r="A7" s="198"/>
      <c r="B7" s="201"/>
      <c r="C7" s="200"/>
      <c r="D7" s="199"/>
      <c r="E7" s="59" t="s">
        <v>0</v>
      </c>
      <c r="F7" s="60" t="s">
        <v>12</v>
      </c>
      <c r="G7" s="61" t="s">
        <v>9</v>
      </c>
      <c r="H7" s="60" t="s">
        <v>2</v>
      </c>
      <c r="I7" s="202"/>
      <c r="J7" s="201"/>
    </row>
    <row r="8" spans="1:13" s="9" customFormat="1" ht="36" customHeight="1" x14ac:dyDescent="0.25">
      <c r="A8" s="151">
        <v>1</v>
      </c>
      <c r="B8" s="152">
        <v>2</v>
      </c>
      <c r="C8" s="148">
        <v>3</v>
      </c>
      <c r="D8" s="148">
        <v>4</v>
      </c>
      <c r="E8" s="149">
        <v>5</v>
      </c>
      <c r="F8" s="148">
        <v>6</v>
      </c>
      <c r="G8" s="150">
        <v>7</v>
      </c>
      <c r="H8" s="150">
        <v>8</v>
      </c>
      <c r="I8" s="150">
        <v>9</v>
      </c>
      <c r="J8" s="148">
        <v>10</v>
      </c>
      <c r="K8" s="18"/>
      <c r="L8" s="18"/>
    </row>
    <row r="9" spans="1:13" s="2" customFormat="1" ht="40.5" x14ac:dyDescent="0.25">
      <c r="A9" s="197"/>
      <c r="B9" s="142" t="s">
        <v>30</v>
      </c>
      <c r="C9" s="145">
        <f>SUM(C10:C14)</f>
        <v>16280615.48</v>
      </c>
      <c r="D9" s="145">
        <f>SUM(D10:D14)</f>
        <v>16473539.039999999</v>
      </c>
      <c r="E9" s="145">
        <f>SUM(E10:E14)</f>
        <v>11050685.09</v>
      </c>
      <c r="F9" s="146">
        <f>E9/D9</f>
        <v>0.67079999999999995</v>
      </c>
      <c r="G9" s="145">
        <f t="shared" ref="G9" si="0">SUM(G10:G14)</f>
        <v>10090769.82</v>
      </c>
      <c r="H9" s="146">
        <f>G9/D9</f>
        <v>0.61250000000000004</v>
      </c>
      <c r="I9" s="145">
        <f>SUM(I10:I14)</f>
        <v>16431012.66</v>
      </c>
      <c r="J9" s="204"/>
      <c r="K9" s="45"/>
      <c r="L9" s="1"/>
      <c r="M9" s="1"/>
    </row>
    <row r="10" spans="1:13" s="3" customFormat="1" x14ac:dyDescent="0.25">
      <c r="A10" s="197"/>
      <c r="B10" s="144" t="s">
        <v>4</v>
      </c>
      <c r="C10" s="145">
        <f t="shared" ref="C10:E14" si="1">C16+C24+C31+C38+C44+C50+C56+C64+C161+C168+C174+C181+C191+C200+C206</f>
        <v>795839.82</v>
      </c>
      <c r="D10" s="145">
        <f t="shared" si="1"/>
        <v>794650.2</v>
      </c>
      <c r="E10" s="145">
        <f t="shared" si="1"/>
        <v>530616.72</v>
      </c>
      <c r="F10" s="146">
        <f t="shared" ref="F10:F14" si="2">E10/D10</f>
        <v>0.66769999999999996</v>
      </c>
      <c r="G10" s="145">
        <f>G16+G24+G31+G38+G44+G50+G56+G64+G161+G168+G174+G181+G191+G200+G206</f>
        <v>530616.72</v>
      </c>
      <c r="H10" s="146">
        <f>G10/D10</f>
        <v>0.66769999999999996</v>
      </c>
      <c r="I10" s="145">
        <f>I16+I24+I31+I38+I44+I50+I56+I64+I161+I168+I174+I181+I191+I200+I206</f>
        <v>794102.18</v>
      </c>
      <c r="J10" s="204"/>
      <c r="K10" s="45"/>
      <c r="L10" s="1"/>
      <c r="M10" s="1"/>
    </row>
    <row r="11" spans="1:13" s="3" customFormat="1" x14ac:dyDescent="0.25">
      <c r="A11" s="197"/>
      <c r="B11" s="144" t="s">
        <v>16</v>
      </c>
      <c r="C11" s="145">
        <f t="shared" si="1"/>
        <v>14849254.6</v>
      </c>
      <c r="D11" s="145">
        <f t="shared" si="1"/>
        <v>15117072.810000001</v>
      </c>
      <c r="E11" s="145">
        <f t="shared" si="1"/>
        <v>10188746.59</v>
      </c>
      <c r="F11" s="146">
        <f t="shared" si="2"/>
        <v>0.67400000000000004</v>
      </c>
      <c r="G11" s="145">
        <f>G17+G25+G32+G39+G45+G51+G57+G65+G162+G169+G175+G182+G192+G201+G207</f>
        <v>9228831.3200000003</v>
      </c>
      <c r="H11" s="146">
        <f t="shared" ref="H11:H15" si="3">G11/D11</f>
        <v>0.61050000000000004</v>
      </c>
      <c r="I11" s="145">
        <f>I17+I25+I32+I39+I45+I51+I57+I65+I162+I169+I175+I182+I192+I201+I207</f>
        <v>15091586.84</v>
      </c>
      <c r="J11" s="204"/>
      <c r="K11" s="45"/>
      <c r="L11" s="1"/>
      <c r="M11" s="1"/>
    </row>
    <row r="12" spans="1:13" s="3" customFormat="1" x14ac:dyDescent="0.25">
      <c r="A12" s="197"/>
      <c r="B12" s="144" t="s">
        <v>11</v>
      </c>
      <c r="C12" s="145">
        <f t="shared" si="1"/>
        <v>476326.66</v>
      </c>
      <c r="D12" s="145">
        <f t="shared" si="1"/>
        <v>442227.31</v>
      </c>
      <c r="E12" s="143">
        <f t="shared" si="1"/>
        <v>230039.91</v>
      </c>
      <c r="F12" s="146">
        <f t="shared" si="2"/>
        <v>0.5202</v>
      </c>
      <c r="G12" s="143">
        <f>G18+G26+G33+G40+G46+G52+G58+G66+G163+G170+G176+G183+G193+G202+G208</f>
        <v>230039.91</v>
      </c>
      <c r="H12" s="146">
        <f t="shared" si="3"/>
        <v>0.5202</v>
      </c>
      <c r="I12" s="145">
        <f>I18+I26+I33+I40+I46+I52+I58+I66+I163+I170+I176+I183+I193+I202+I208</f>
        <v>425734.92</v>
      </c>
      <c r="J12" s="204"/>
      <c r="K12" s="45"/>
      <c r="L12" s="1"/>
      <c r="M12" s="1"/>
    </row>
    <row r="13" spans="1:13" s="3" customFormat="1" x14ac:dyDescent="0.25">
      <c r="A13" s="197"/>
      <c r="B13" s="144" t="s">
        <v>13</v>
      </c>
      <c r="C13" s="145">
        <f t="shared" si="1"/>
        <v>0</v>
      </c>
      <c r="D13" s="145">
        <f t="shared" si="1"/>
        <v>0</v>
      </c>
      <c r="E13" s="145">
        <f t="shared" si="1"/>
        <v>0</v>
      </c>
      <c r="F13" s="146"/>
      <c r="G13" s="145">
        <f>G19+G27+G34+G41+G47+G53+G59+G67+G164+G171+G177+G184+G194+G203+G209</f>
        <v>0</v>
      </c>
      <c r="H13" s="146"/>
      <c r="I13" s="145">
        <f>I19+I27+I34+I41+I47+I53+I59+I67+I164+I171+I177+I184+I194+I203+I209</f>
        <v>0</v>
      </c>
      <c r="J13" s="204"/>
      <c r="K13" s="45"/>
      <c r="L13" s="1"/>
      <c r="M13" s="1"/>
    </row>
    <row r="14" spans="1:13" s="3" customFormat="1" x14ac:dyDescent="0.25">
      <c r="A14" s="197"/>
      <c r="B14" s="144" t="s">
        <v>5</v>
      </c>
      <c r="C14" s="145">
        <f t="shared" si="1"/>
        <v>159194.4</v>
      </c>
      <c r="D14" s="145">
        <f t="shared" si="1"/>
        <v>119588.72</v>
      </c>
      <c r="E14" s="145">
        <f t="shared" si="1"/>
        <v>101281.87</v>
      </c>
      <c r="F14" s="146">
        <f t="shared" si="2"/>
        <v>0.84689999999999999</v>
      </c>
      <c r="G14" s="145">
        <f>G20+G28+G35+G42+G48+G54+G60+G68+G165+G172+G178+G185+G195+G204+G210</f>
        <v>101281.87</v>
      </c>
      <c r="H14" s="146">
        <f t="shared" si="3"/>
        <v>0.84689999999999999</v>
      </c>
      <c r="I14" s="145">
        <f>I20+I28+I35+I42+I48+I54+I60+I68+I165+I172+I178+I185+I195+I204+I210</f>
        <v>119588.72</v>
      </c>
      <c r="J14" s="204"/>
      <c r="K14" s="45"/>
      <c r="L14" s="1"/>
      <c r="M14" s="1"/>
    </row>
    <row r="15" spans="1:13" s="2" customFormat="1" ht="111" customHeight="1" x14ac:dyDescent="0.25">
      <c r="A15" s="190" t="s">
        <v>32</v>
      </c>
      <c r="B15" s="83" t="s">
        <v>94</v>
      </c>
      <c r="C15" s="79">
        <f>C16+C17+C18+C19+C20</f>
        <v>3197.6</v>
      </c>
      <c r="D15" s="79">
        <f t="shared" ref="D15:G15" si="4">D16+D17+D18+D19+D20</f>
        <v>3197.6</v>
      </c>
      <c r="E15" s="79">
        <f t="shared" si="4"/>
        <v>1531.94</v>
      </c>
      <c r="F15" s="81">
        <f>E15/D15</f>
        <v>0.47910000000000003</v>
      </c>
      <c r="G15" s="79">
        <f t="shared" si="4"/>
        <v>1528.92</v>
      </c>
      <c r="H15" s="81">
        <f t="shared" si="3"/>
        <v>0.47810000000000002</v>
      </c>
      <c r="I15" s="143">
        <f t="shared" ref="I15" si="5">I16+I17+I18+I19+I20</f>
        <v>1568.57</v>
      </c>
      <c r="J15" s="179" t="s">
        <v>120</v>
      </c>
      <c r="K15" s="45"/>
      <c r="L15" s="1"/>
      <c r="M15" s="1"/>
    </row>
    <row r="16" spans="1:13" s="2" customFormat="1" ht="95.25" customHeight="1" x14ac:dyDescent="0.25">
      <c r="A16" s="191"/>
      <c r="B16" s="77" t="s">
        <v>4</v>
      </c>
      <c r="C16" s="67"/>
      <c r="D16" s="67"/>
      <c r="E16" s="67"/>
      <c r="F16" s="70"/>
      <c r="G16" s="67"/>
      <c r="H16" s="70"/>
      <c r="I16" s="19"/>
      <c r="J16" s="178"/>
      <c r="K16" s="45"/>
      <c r="L16" s="1"/>
      <c r="M16" s="1"/>
    </row>
    <row r="17" spans="1:13" s="2" customFormat="1" ht="95.25" customHeight="1" x14ac:dyDescent="0.25">
      <c r="A17" s="191"/>
      <c r="B17" s="77" t="s">
        <v>16</v>
      </c>
      <c r="C17" s="67">
        <v>3197.6</v>
      </c>
      <c r="D17" s="67">
        <v>3197.6</v>
      </c>
      <c r="E17" s="67">
        <v>1531.94</v>
      </c>
      <c r="F17" s="70">
        <f>E17/D17</f>
        <v>0.47910000000000003</v>
      </c>
      <c r="G17" s="67">
        <v>1528.92</v>
      </c>
      <c r="H17" s="70">
        <f>G17/D17</f>
        <v>0.47810000000000002</v>
      </c>
      <c r="I17" s="65">
        <f>D17-1629.03</f>
        <v>1568.57</v>
      </c>
      <c r="J17" s="178"/>
      <c r="K17" s="46"/>
      <c r="L17" s="1"/>
      <c r="M17" s="1"/>
    </row>
    <row r="18" spans="1:13" s="2" customFormat="1" ht="95.25" customHeight="1" x14ac:dyDescent="0.25">
      <c r="A18" s="191"/>
      <c r="B18" s="77" t="s">
        <v>11</v>
      </c>
      <c r="C18" s="67"/>
      <c r="D18" s="67"/>
      <c r="E18" s="67"/>
      <c r="F18" s="70"/>
      <c r="G18" s="67"/>
      <c r="H18" s="70"/>
      <c r="I18" s="19"/>
      <c r="J18" s="178"/>
      <c r="K18" s="45"/>
      <c r="L18" s="1"/>
      <c r="M18" s="1"/>
    </row>
    <row r="19" spans="1:13" s="2" customFormat="1" ht="95.25" customHeight="1" x14ac:dyDescent="0.25">
      <c r="A19" s="191"/>
      <c r="B19" s="77" t="s">
        <v>13</v>
      </c>
      <c r="C19" s="19">
        <v>0</v>
      </c>
      <c r="D19" s="19">
        <v>0</v>
      </c>
      <c r="E19" s="19">
        <v>0</v>
      </c>
      <c r="F19" s="20"/>
      <c r="G19" s="19">
        <v>0</v>
      </c>
      <c r="H19" s="20"/>
      <c r="I19" s="19">
        <v>0</v>
      </c>
      <c r="J19" s="178"/>
      <c r="K19" s="45"/>
      <c r="L19" s="1"/>
      <c r="M19" s="1"/>
    </row>
    <row r="20" spans="1:13" s="3" customFormat="1" ht="95.25" customHeight="1" x14ac:dyDescent="0.25">
      <c r="A20" s="194"/>
      <c r="B20" s="77" t="s">
        <v>5</v>
      </c>
      <c r="C20" s="19"/>
      <c r="D20" s="19"/>
      <c r="E20" s="19"/>
      <c r="F20" s="20"/>
      <c r="G20" s="19"/>
      <c r="H20" s="20"/>
      <c r="I20" s="19"/>
      <c r="J20" s="178"/>
      <c r="K20" s="45"/>
      <c r="L20" s="1"/>
      <c r="M20" s="1"/>
    </row>
    <row r="21" spans="1:13" ht="262.5" customHeight="1" x14ac:dyDescent="0.25">
      <c r="A21" s="190" t="s">
        <v>14</v>
      </c>
      <c r="B21" s="186" t="s">
        <v>103</v>
      </c>
      <c r="C21" s="172">
        <f>C24+C25+C26+C27</f>
        <v>12003775.380000001</v>
      </c>
      <c r="D21" s="172">
        <f>D24+D25+D26+D27</f>
        <v>12126899.1</v>
      </c>
      <c r="E21" s="174">
        <f>E24+E25+E26+E27</f>
        <v>8694870.4399999995</v>
      </c>
      <c r="F21" s="176">
        <f>(E21/D21)</f>
        <v>0.71699999999999997</v>
      </c>
      <c r="G21" s="172">
        <f>G24+G25+G26+G27</f>
        <v>7881167.1900000004</v>
      </c>
      <c r="H21" s="176">
        <f>G21/D21</f>
        <v>0.64990000000000003</v>
      </c>
      <c r="I21" s="172">
        <f>SUM(I24:I28)</f>
        <v>12126318.880000001</v>
      </c>
      <c r="J21" s="183" t="s">
        <v>127</v>
      </c>
      <c r="K21" s="45"/>
      <c r="L21" s="1"/>
      <c r="M21" s="1"/>
    </row>
    <row r="22" spans="1:13" ht="379.5" customHeight="1" x14ac:dyDescent="0.25">
      <c r="A22" s="191"/>
      <c r="B22" s="187"/>
      <c r="C22" s="172"/>
      <c r="D22" s="172"/>
      <c r="E22" s="174"/>
      <c r="F22" s="176"/>
      <c r="G22" s="172"/>
      <c r="H22" s="176"/>
      <c r="I22" s="172"/>
      <c r="J22" s="184"/>
      <c r="K22" s="45"/>
      <c r="L22" s="1"/>
      <c r="M22" s="1"/>
    </row>
    <row r="23" spans="1:13" ht="27.75" customHeight="1" x14ac:dyDescent="0.25">
      <c r="A23" s="85"/>
      <c r="B23" s="188"/>
      <c r="C23" s="172"/>
      <c r="D23" s="172"/>
      <c r="E23" s="174"/>
      <c r="F23" s="176"/>
      <c r="G23" s="172"/>
      <c r="H23" s="176"/>
      <c r="I23" s="172"/>
      <c r="J23" s="184"/>
      <c r="K23" s="45"/>
      <c r="L23" s="1"/>
      <c r="M23" s="1"/>
    </row>
    <row r="24" spans="1:13" ht="53.25" customHeight="1" x14ac:dyDescent="0.25">
      <c r="A24" s="82"/>
      <c r="B24" s="77" t="s">
        <v>4</v>
      </c>
      <c r="C24" s="67">
        <v>81232.600000000006</v>
      </c>
      <c r="D24" s="67">
        <v>81232.600000000006</v>
      </c>
      <c r="E24" s="67">
        <v>28565.48</v>
      </c>
      <c r="F24" s="70">
        <f>E24/D24</f>
        <v>0.35170000000000001</v>
      </c>
      <c r="G24" s="67">
        <v>28565.48</v>
      </c>
      <c r="H24" s="70">
        <f>G24/D24</f>
        <v>0.35170000000000001</v>
      </c>
      <c r="I24" s="67">
        <f>81232.6</f>
        <v>81232.600000000006</v>
      </c>
      <c r="J24" s="184"/>
      <c r="K24" s="45"/>
      <c r="L24" s="1"/>
      <c r="M24" s="1"/>
    </row>
    <row r="25" spans="1:13" ht="53.25" customHeight="1" x14ac:dyDescent="0.25">
      <c r="A25" s="82"/>
      <c r="B25" s="77" t="s">
        <v>16</v>
      </c>
      <c r="C25" s="67">
        <v>11850547.300000001</v>
      </c>
      <c r="D25" s="67">
        <v>11973671</v>
      </c>
      <c r="E25" s="67">
        <v>8635005.0500000007</v>
      </c>
      <c r="F25" s="70">
        <f>E25/D25</f>
        <v>0.72119999999999995</v>
      </c>
      <c r="G25" s="67">
        <v>7821301.7999999998</v>
      </c>
      <c r="H25" s="70">
        <f>G25/D25</f>
        <v>0.6532</v>
      </c>
      <c r="I25" s="65">
        <f>11635720.43+1053.06+336607.4</f>
        <v>11973380.890000001</v>
      </c>
      <c r="J25" s="184"/>
      <c r="K25" s="45"/>
      <c r="L25" s="1"/>
      <c r="M25" s="1"/>
    </row>
    <row r="26" spans="1:13" s="22" customFormat="1" ht="53.25" customHeight="1" x14ac:dyDescent="0.25">
      <c r="A26" s="82" t="s">
        <v>46</v>
      </c>
      <c r="B26" s="77" t="s">
        <v>11</v>
      </c>
      <c r="C26" s="67">
        <v>71995.48</v>
      </c>
      <c r="D26" s="67">
        <v>71995.5</v>
      </c>
      <c r="E26" s="67">
        <f>G26</f>
        <v>31299.91</v>
      </c>
      <c r="F26" s="70">
        <f>E26/D26</f>
        <v>0.43469999999999998</v>
      </c>
      <c r="G26" s="67">
        <v>31299.91</v>
      </c>
      <c r="H26" s="70">
        <f>G26/D26</f>
        <v>0.43469999999999998</v>
      </c>
      <c r="I26" s="65">
        <f>24225.43+1053.06+46426.9</f>
        <v>71705.39</v>
      </c>
      <c r="J26" s="184"/>
      <c r="K26" s="45"/>
      <c r="L26" s="1"/>
      <c r="M26" s="1"/>
    </row>
    <row r="27" spans="1:13" ht="53.25" customHeight="1" x14ac:dyDescent="0.25">
      <c r="A27" s="82"/>
      <c r="B27" s="77" t="s">
        <v>13</v>
      </c>
      <c r="C27" s="19"/>
      <c r="D27" s="19"/>
      <c r="E27" s="19"/>
      <c r="F27" s="20"/>
      <c r="G27" s="19"/>
      <c r="H27" s="20"/>
      <c r="I27" s="23"/>
      <c r="J27" s="184"/>
      <c r="K27" s="45"/>
      <c r="L27" s="1"/>
      <c r="M27" s="1"/>
    </row>
    <row r="28" spans="1:13" ht="53.25" customHeight="1" x14ac:dyDescent="0.25">
      <c r="A28" s="82"/>
      <c r="B28" s="77" t="s">
        <v>5</v>
      </c>
      <c r="C28" s="19"/>
      <c r="D28" s="19"/>
      <c r="E28" s="19"/>
      <c r="F28" s="20"/>
      <c r="G28" s="19"/>
      <c r="H28" s="20"/>
      <c r="I28" s="23"/>
      <c r="J28" s="185"/>
      <c r="K28" s="45"/>
      <c r="L28" s="1"/>
      <c r="M28" s="1"/>
    </row>
    <row r="29" spans="1:13" x14ac:dyDescent="0.25">
      <c r="A29" s="190" t="s">
        <v>15</v>
      </c>
      <c r="B29" s="192" t="s">
        <v>104</v>
      </c>
      <c r="C29" s="174">
        <f>C31+C32+C33+C34+C35</f>
        <v>390173.12</v>
      </c>
      <c r="D29" s="174">
        <f t="shared" ref="D29" si="6">D31+D32+D33+D34+D35</f>
        <v>390173.12</v>
      </c>
      <c r="E29" s="174">
        <f>E31+E32+E33+E34+E35</f>
        <v>318183.52</v>
      </c>
      <c r="F29" s="175">
        <f>E29/D29</f>
        <v>0.8155</v>
      </c>
      <c r="G29" s="155">
        <f>G31+G32+G33+G34+G35</f>
        <v>179260.13</v>
      </c>
      <c r="H29" s="175">
        <f>G29/D29</f>
        <v>0.45939999999999998</v>
      </c>
      <c r="I29" s="174">
        <f>I32</f>
        <v>389377.03</v>
      </c>
      <c r="J29" s="177" t="s">
        <v>121</v>
      </c>
      <c r="K29" s="45"/>
      <c r="L29" s="1"/>
      <c r="M29" s="1"/>
    </row>
    <row r="30" spans="1:13" ht="408.75" customHeight="1" x14ac:dyDescent="0.25">
      <c r="A30" s="194"/>
      <c r="B30" s="193"/>
      <c r="C30" s="174"/>
      <c r="D30" s="174"/>
      <c r="E30" s="174"/>
      <c r="F30" s="175"/>
      <c r="G30" s="156"/>
      <c r="H30" s="175"/>
      <c r="I30" s="174"/>
      <c r="J30" s="178"/>
      <c r="K30" s="45"/>
      <c r="L30" s="1"/>
      <c r="M30" s="1"/>
    </row>
    <row r="31" spans="1:13" ht="69" customHeight="1" x14ac:dyDescent="0.25">
      <c r="A31" s="102"/>
      <c r="B31" s="77" t="s">
        <v>4</v>
      </c>
      <c r="C31" s="65"/>
      <c r="D31" s="65"/>
      <c r="E31" s="65"/>
      <c r="F31" s="66"/>
      <c r="G31" s="67"/>
      <c r="H31" s="66"/>
      <c r="I31" s="65"/>
      <c r="J31" s="178"/>
      <c r="K31" s="45"/>
      <c r="L31" s="1"/>
      <c r="M31" s="1"/>
    </row>
    <row r="32" spans="1:13" ht="69" customHeight="1" x14ac:dyDescent="0.25">
      <c r="A32" s="102"/>
      <c r="B32" s="77" t="s">
        <v>48</v>
      </c>
      <c r="C32" s="65">
        <f>394113.5-3940.38</f>
        <v>390173.12</v>
      </c>
      <c r="D32" s="65">
        <f>394113.5-3940.38</f>
        <v>390173.12</v>
      </c>
      <c r="E32" s="65">
        <v>318183.52</v>
      </c>
      <c r="F32" s="66">
        <f t="shared" ref="F32" si="7">E32/D32</f>
        <v>0.8155</v>
      </c>
      <c r="G32" s="65">
        <v>179260.13</v>
      </c>
      <c r="H32" s="66">
        <f>G32/D32</f>
        <v>0.45939999999999998</v>
      </c>
      <c r="I32" s="65">
        <f>14118.85+235924.6+137807.02+1526.56</f>
        <v>389377.03</v>
      </c>
      <c r="J32" s="178"/>
      <c r="K32" s="45"/>
      <c r="L32" s="1"/>
      <c r="M32" s="1"/>
    </row>
    <row r="33" spans="1:13" ht="69" customHeight="1" x14ac:dyDescent="0.25">
      <c r="A33" s="102"/>
      <c r="B33" s="77" t="s">
        <v>11</v>
      </c>
      <c r="C33" s="65"/>
      <c r="D33" s="65"/>
      <c r="E33" s="65">
        <f>G33</f>
        <v>0</v>
      </c>
      <c r="F33" s="66"/>
      <c r="G33" s="67"/>
      <c r="H33" s="66"/>
      <c r="I33" s="23"/>
      <c r="J33" s="178"/>
      <c r="K33" s="45"/>
      <c r="L33" s="1"/>
      <c r="M33" s="1"/>
    </row>
    <row r="34" spans="1:13" ht="69" customHeight="1" x14ac:dyDescent="0.25">
      <c r="A34" s="102"/>
      <c r="B34" s="77" t="s">
        <v>13</v>
      </c>
      <c r="C34" s="65"/>
      <c r="D34" s="65"/>
      <c r="E34" s="65">
        <f>G34</f>
        <v>0</v>
      </c>
      <c r="F34" s="66"/>
      <c r="G34" s="67"/>
      <c r="H34" s="66"/>
      <c r="I34" s="23"/>
      <c r="J34" s="178"/>
      <c r="K34" s="45"/>
      <c r="L34" s="1"/>
      <c r="M34" s="1"/>
    </row>
    <row r="35" spans="1:13" ht="69" customHeight="1" x14ac:dyDescent="0.25">
      <c r="A35" s="102"/>
      <c r="B35" s="77" t="s">
        <v>5</v>
      </c>
      <c r="C35" s="65"/>
      <c r="D35" s="65"/>
      <c r="E35" s="65"/>
      <c r="F35" s="66"/>
      <c r="G35" s="67"/>
      <c r="H35" s="66"/>
      <c r="I35" s="23"/>
      <c r="J35" s="178"/>
      <c r="K35" s="45"/>
      <c r="L35" s="1"/>
      <c r="M35" s="1"/>
    </row>
    <row r="36" spans="1:13" s="74" customFormat="1" ht="22.5" customHeight="1" x14ac:dyDescent="0.25">
      <c r="A36" s="102" t="s">
        <v>33</v>
      </c>
      <c r="B36" s="104" t="s">
        <v>74</v>
      </c>
      <c r="C36" s="103"/>
      <c r="D36" s="103"/>
      <c r="E36" s="106"/>
      <c r="F36" s="81"/>
      <c r="G36" s="100"/>
      <c r="H36" s="81"/>
      <c r="I36" s="107"/>
      <c r="J36" s="77" t="s">
        <v>35</v>
      </c>
      <c r="K36" s="18"/>
      <c r="L36" s="72"/>
      <c r="M36" s="72"/>
    </row>
    <row r="37" spans="1:13" ht="222.75" customHeight="1" x14ac:dyDescent="0.25">
      <c r="A37" s="92" t="s">
        <v>1</v>
      </c>
      <c r="B37" s="77" t="s">
        <v>128</v>
      </c>
      <c r="C37" s="88">
        <f>C39+C40+C38</f>
        <v>15123.26</v>
      </c>
      <c r="D37" s="79">
        <f>D39+D40+D38</f>
        <v>15123.25</v>
      </c>
      <c r="E37" s="79">
        <f>E39+E40+E38</f>
        <v>7239.63</v>
      </c>
      <c r="F37" s="81">
        <f t="shared" ref="F37" si="8">E37/D37</f>
        <v>0.47870000000000001</v>
      </c>
      <c r="G37" s="88">
        <f>G39+G40+G38</f>
        <v>7057.63</v>
      </c>
      <c r="H37" s="81">
        <f t="shared" ref="H37" si="9">G37/D37</f>
        <v>0.4667</v>
      </c>
      <c r="I37" s="79">
        <f>I39+I40+I38</f>
        <v>15123.25</v>
      </c>
      <c r="J37" s="206" t="s">
        <v>113</v>
      </c>
      <c r="K37" s="45"/>
      <c r="L37" s="1"/>
      <c r="M37" s="1"/>
    </row>
    <row r="38" spans="1:13" ht="41.25" customHeight="1" x14ac:dyDescent="0.25">
      <c r="A38" s="93"/>
      <c r="B38" s="77" t="s">
        <v>4</v>
      </c>
      <c r="C38" s="65">
        <v>5004.8900000000003</v>
      </c>
      <c r="D38" s="65">
        <v>5004.8900000000003</v>
      </c>
      <c r="E38" s="65">
        <v>2242.75</v>
      </c>
      <c r="F38" s="66">
        <f>E38/D38</f>
        <v>0.4481</v>
      </c>
      <c r="G38" s="67">
        <v>2242.75</v>
      </c>
      <c r="H38" s="66">
        <f>G38/D38</f>
        <v>0.4481</v>
      </c>
      <c r="I38" s="65">
        <v>5004.8900000000003</v>
      </c>
      <c r="J38" s="206"/>
      <c r="K38" s="45"/>
      <c r="L38" s="1"/>
      <c r="M38" s="1"/>
    </row>
    <row r="39" spans="1:13" ht="41.25" customHeight="1" x14ac:dyDescent="0.25">
      <c r="A39" s="90"/>
      <c r="B39" s="77" t="s">
        <v>48</v>
      </c>
      <c r="C39" s="65">
        <v>9157.09</v>
      </c>
      <c r="D39" s="65">
        <v>9157.09</v>
      </c>
      <c r="E39" s="65">
        <v>4500.25</v>
      </c>
      <c r="F39" s="66">
        <f t="shared" ref="F39" si="10">E39/D39</f>
        <v>0.4914</v>
      </c>
      <c r="G39" s="65">
        <v>4318.25</v>
      </c>
      <c r="H39" s="66">
        <f t="shared" ref="H39" si="11">G39/D39</f>
        <v>0.47160000000000002</v>
      </c>
      <c r="I39" s="65">
        <f>8949.79+207.3</f>
        <v>9157.09</v>
      </c>
      <c r="J39" s="206"/>
      <c r="K39" s="45"/>
      <c r="L39" s="1"/>
      <c r="M39" s="1"/>
    </row>
    <row r="40" spans="1:13" ht="41.25" customHeight="1" x14ac:dyDescent="0.25">
      <c r="A40" s="90"/>
      <c r="B40" s="77" t="s">
        <v>11</v>
      </c>
      <c r="C40" s="65">
        <v>961.28</v>
      </c>
      <c r="D40" s="65">
        <v>961.27</v>
      </c>
      <c r="E40" s="65">
        <v>496.63</v>
      </c>
      <c r="F40" s="66">
        <f>E40/D40</f>
        <v>0.51659999999999995</v>
      </c>
      <c r="G40" s="67">
        <v>496.63</v>
      </c>
      <c r="H40" s="66">
        <f>G40/D40</f>
        <v>0.51659999999999995</v>
      </c>
      <c r="I40" s="65">
        <f>961.27</f>
        <v>961.27</v>
      </c>
      <c r="J40" s="206"/>
      <c r="K40" s="45"/>
      <c r="L40" s="1"/>
      <c r="M40" s="1"/>
    </row>
    <row r="41" spans="1:13" ht="41.25" customHeight="1" x14ac:dyDescent="0.25">
      <c r="A41" s="90"/>
      <c r="B41" s="77" t="s">
        <v>13</v>
      </c>
      <c r="C41" s="23"/>
      <c r="D41" s="23"/>
      <c r="E41" s="23"/>
      <c r="F41" s="24"/>
      <c r="G41" s="19"/>
      <c r="H41" s="24"/>
      <c r="I41" s="23"/>
      <c r="J41" s="206"/>
      <c r="K41" s="45"/>
      <c r="L41" s="1"/>
      <c r="M41" s="1"/>
    </row>
    <row r="42" spans="1:13" ht="41.25" customHeight="1" x14ac:dyDescent="0.25">
      <c r="A42" s="90"/>
      <c r="B42" s="77" t="s">
        <v>5</v>
      </c>
      <c r="C42" s="23"/>
      <c r="D42" s="23"/>
      <c r="E42" s="23"/>
      <c r="F42" s="24"/>
      <c r="G42" s="19"/>
      <c r="H42" s="24"/>
      <c r="I42" s="23"/>
      <c r="J42" s="206"/>
      <c r="K42" s="45"/>
      <c r="L42" s="1"/>
      <c r="M42" s="1"/>
    </row>
    <row r="43" spans="1:13" s="2" customFormat="1" ht="174" customHeight="1" x14ac:dyDescent="0.25">
      <c r="A43" s="90" t="s">
        <v>10</v>
      </c>
      <c r="B43" s="91" t="s">
        <v>99</v>
      </c>
      <c r="C43" s="79">
        <f>C44+C45+C46+C47</f>
        <v>21682.63</v>
      </c>
      <c r="D43" s="79">
        <f>D44+D45+D46+D47</f>
        <v>18553.73</v>
      </c>
      <c r="E43" s="79">
        <f>E44+E45+E46+E47+E48</f>
        <v>4575.95</v>
      </c>
      <c r="F43" s="81">
        <f>E43/D43</f>
        <v>0.24660000000000001</v>
      </c>
      <c r="G43" s="88">
        <f>SUM(G44:G48)</f>
        <v>4575.95</v>
      </c>
      <c r="H43" s="81">
        <f>G43/D43</f>
        <v>0.24660000000000001</v>
      </c>
      <c r="I43" s="88">
        <f>I44+I45+I46+I47</f>
        <v>18553.73</v>
      </c>
      <c r="J43" s="215" t="s">
        <v>102</v>
      </c>
      <c r="K43" s="45"/>
      <c r="L43" s="1"/>
      <c r="M43" s="1"/>
    </row>
    <row r="44" spans="1:13" s="3" customFormat="1" x14ac:dyDescent="0.25">
      <c r="A44" s="94"/>
      <c r="B44" s="77" t="s">
        <v>4</v>
      </c>
      <c r="C44" s="65">
        <v>4140</v>
      </c>
      <c r="D44" s="65">
        <v>3201.28</v>
      </c>
      <c r="E44" s="65"/>
      <c r="F44" s="66"/>
      <c r="G44" s="67">
        <v>0</v>
      </c>
      <c r="H44" s="81"/>
      <c r="I44" s="67">
        <f>D44</f>
        <v>3201.28</v>
      </c>
      <c r="J44" s="216"/>
      <c r="K44" s="45"/>
      <c r="L44" s="1"/>
      <c r="M44" s="1"/>
    </row>
    <row r="45" spans="1:13" s="3" customFormat="1" ht="30" customHeight="1" x14ac:dyDescent="0.25">
      <c r="A45" s="94"/>
      <c r="B45" s="77" t="s">
        <v>48</v>
      </c>
      <c r="C45" s="65">
        <v>16458.5</v>
      </c>
      <c r="D45" s="65">
        <v>14268.32</v>
      </c>
      <c r="E45" s="65">
        <v>4298.91</v>
      </c>
      <c r="F45" s="66">
        <f>E45/D45</f>
        <v>0.30130000000000001</v>
      </c>
      <c r="G45" s="67">
        <v>4298.91</v>
      </c>
      <c r="H45" s="66">
        <f t="shared" ref="H45:H46" si="12">G45/D45</f>
        <v>0.30130000000000001</v>
      </c>
      <c r="I45" s="67">
        <f>D45</f>
        <v>14268.32</v>
      </c>
      <c r="J45" s="216"/>
      <c r="K45" s="45"/>
      <c r="L45" s="1"/>
      <c r="M45" s="1"/>
    </row>
    <row r="46" spans="1:13" s="3" customFormat="1" ht="30" customHeight="1" x14ac:dyDescent="0.25">
      <c r="A46" s="94"/>
      <c r="B46" s="77" t="s">
        <v>11</v>
      </c>
      <c r="C46" s="65">
        <v>1084.1300000000001</v>
      </c>
      <c r="D46" s="65">
        <v>1084.1300000000001</v>
      </c>
      <c r="E46" s="65">
        <v>277.04000000000002</v>
      </c>
      <c r="F46" s="66">
        <f>E46/D46</f>
        <v>0.2555</v>
      </c>
      <c r="G46" s="67">
        <v>277.04000000000002</v>
      </c>
      <c r="H46" s="66">
        <f t="shared" si="12"/>
        <v>0.2555</v>
      </c>
      <c r="I46" s="67">
        <v>1084.1300000000001</v>
      </c>
      <c r="J46" s="216"/>
      <c r="K46" s="45"/>
      <c r="L46" s="1"/>
      <c r="M46" s="1"/>
    </row>
    <row r="47" spans="1:13" s="3" customFormat="1" x14ac:dyDescent="0.25">
      <c r="A47" s="94"/>
      <c r="B47" s="77" t="s">
        <v>13</v>
      </c>
      <c r="C47" s="23">
        <v>0</v>
      </c>
      <c r="D47" s="23">
        <v>0</v>
      </c>
      <c r="E47" s="23"/>
      <c r="F47" s="24">
        <v>0</v>
      </c>
      <c r="G47" s="25"/>
      <c r="H47" s="24"/>
      <c r="I47" s="23">
        <f>D47-G47</f>
        <v>0</v>
      </c>
      <c r="J47" s="216"/>
      <c r="K47" s="45"/>
      <c r="L47" s="1"/>
      <c r="M47" s="1"/>
    </row>
    <row r="48" spans="1:13" s="3" customFormat="1" x14ac:dyDescent="0.25">
      <c r="A48" s="94"/>
      <c r="B48" s="77" t="s">
        <v>5</v>
      </c>
      <c r="C48" s="23"/>
      <c r="D48" s="23"/>
      <c r="E48" s="23"/>
      <c r="F48" s="24"/>
      <c r="G48" s="19"/>
      <c r="H48" s="24"/>
      <c r="I48" s="23"/>
      <c r="J48" s="216"/>
      <c r="K48" s="45"/>
      <c r="L48" s="1"/>
      <c r="M48" s="1"/>
    </row>
    <row r="49" spans="1:13" s="3" customFormat="1" ht="199.5" customHeight="1" x14ac:dyDescent="0.25">
      <c r="A49" s="90" t="s">
        <v>34</v>
      </c>
      <c r="B49" s="95" t="s">
        <v>100</v>
      </c>
      <c r="C49" s="88">
        <f>C50+C51+C52+C53</f>
        <v>16225.46</v>
      </c>
      <c r="D49" s="88">
        <f t="shared" ref="D49:E49" si="13">D50+D51+D52+D53</f>
        <v>15385.35</v>
      </c>
      <c r="E49" s="88">
        <f t="shared" si="13"/>
        <v>11331.86</v>
      </c>
      <c r="F49" s="89">
        <f t="shared" ref="F49:F51" si="14">E49/D49</f>
        <v>0.73650000000000004</v>
      </c>
      <c r="G49" s="88">
        <f>G50+G51+G52+G53</f>
        <v>8243.5</v>
      </c>
      <c r="H49" s="89">
        <f t="shared" ref="H49:H51" si="15">G49/D49</f>
        <v>0.53580000000000005</v>
      </c>
      <c r="I49" s="88">
        <f>I50+I51+I52+I53</f>
        <v>15385.35</v>
      </c>
      <c r="J49" s="213" t="s">
        <v>134</v>
      </c>
      <c r="K49" s="45"/>
      <c r="L49" s="1"/>
      <c r="M49" s="1"/>
    </row>
    <row r="50" spans="1:13" s="3" customFormat="1" ht="33.75" customHeight="1" x14ac:dyDescent="0.25">
      <c r="A50" s="90"/>
      <c r="B50" s="77" t="s">
        <v>4</v>
      </c>
      <c r="C50" s="67">
        <v>493.1</v>
      </c>
      <c r="D50" s="67">
        <v>0</v>
      </c>
      <c r="E50" s="88"/>
      <c r="F50" s="89"/>
      <c r="G50" s="88"/>
      <c r="H50" s="89"/>
      <c r="I50" s="67">
        <v>0</v>
      </c>
      <c r="J50" s="214"/>
      <c r="K50" s="45"/>
      <c r="L50" s="1"/>
      <c r="M50" s="1"/>
    </row>
    <row r="51" spans="1:13" s="3" customFormat="1" ht="33.75" customHeight="1" x14ac:dyDescent="0.25">
      <c r="A51" s="90"/>
      <c r="B51" s="77" t="s">
        <v>16</v>
      </c>
      <c r="C51" s="67">
        <v>15732.36</v>
      </c>
      <c r="D51" s="67">
        <v>15385.35</v>
      </c>
      <c r="E51" s="67">
        <v>11331.86</v>
      </c>
      <c r="F51" s="70">
        <f t="shared" si="14"/>
        <v>0.73650000000000004</v>
      </c>
      <c r="G51" s="67">
        <v>8243.5</v>
      </c>
      <c r="H51" s="70">
        <f t="shared" si="15"/>
        <v>0.53580000000000005</v>
      </c>
      <c r="I51" s="67">
        <f>789.62+5211.63+9311.4+72.7</f>
        <v>15385.35</v>
      </c>
      <c r="J51" s="214"/>
      <c r="K51" s="45"/>
      <c r="L51" s="1"/>
      <c r="M51" s="1"/>
    </row>
    <row r="52" spans="1:13" s="3" customFormat="1" ht="33.75" customHeight="1" x14ac:dyDescent="0.25">
      <c r="A52" s="90"/>
      <c r="B52" s="77" t="s">
        <v>11</v>
      </c>
      <c r="C52" s="21"/>
      <c r="D52" s="21"/>
      <c r="E52" s="21"/>
      <c r="F52" s="26"/>
      <c r="G52" s="21"/>
      <c r="H52" s="26"/>
      <c r="I52" s="21"/>
      <c r="J52" s="214"/>
      <c r="K52" s="45"/>
      <c r="L52" s="1"/>
      <c r="M52" s="1"/>
    </row>
    <row r="53" spans="1:13" s="3" customFormat="1" ht="33.75" customHeight="1" x14ac:dyDescent="0.25">
      <c r="A53" s="90"/>
      <c r="B53" s="77" t="s">
        <v>13</v>
      </c>
      <c r="C53" s="21"/>
      <c r="D53" s="21"/>
      <c r="E53" s="21"/>
      <c r="F53" s="26"/>
      <c r="G53" s="21"/>
      <c r="H53" s="26"/>
      <c r="I53" s="21"/>
      <c r="J53" s="214"/>
      <c r="K53" s="45"/>
      <c r="L53" s="1"/>
      <c r="M53" s="1"/>
    </row>
    <row r="54" spans="1:13" s="3" customFormat="1" ht="33.75" customHeight="1" x14ac:dyDescent="0.25">
      <c r="A54" s="90"/>
      <c r="B54" s="77" t="s">
        <v>5</v>
      </c>
      <c r="C54" s="19"/>
      <c r="D54" s="19"/>
      <c r="E54" s="19"/>
      <c r="F54" s="20"/>
      <c r="G54" s="19"/>
      <c r="H54" s="20"/>
      <c r="I54" s="19"/>
      <c r="J54" s="214"/>
      <c r="K54" s="45"/>
      <c r="L54" s="1"/>
      <c r="M54" s="1"/>
    </row>
    <row r="55" spans="1:13" s="27" customFormat="1" ht="202.5" customHeight="1" x14ac:dyDescent="0.25">
      <c r="A55" s="84" t="s">
        <v>17</v>
      </c>
      <c r="B55" s="69" t="s">
        <v>92</v>
      </c>
      <c r="C55" s="76">
        <f>C56+C57+C58+C59+C60</f>
        <v>4613.5</v>
      </c>
      <c r="D55" s="76">
        <f>D56+D57+D58+D59+D60</f>
        <v>8966.2000000000007</v>
      </c>
      <c r="E55" s="76">
        <f>E56+E57+E58+E59+E60</f>
        <v>5583.77</v>
      </c>
      <c r="F55" s="80">
        <f>E55/D55</f>
        <v>0.62280000000000002</v>
      </c>
      <c r="G55" s="76">
        <f>G56+G57+G58+G59+G60</f>
        <v>2034.9</v>
      </c>
      <c r="H55" s="80">
        <f>G55/D55</f>
        <v>0.22700000000000001</v>
      </c>
      <c r="I55" s="100">
        <f>I56+I57+I58+I59+I60</f>
        <v>8966.2000000000007</v>
      </c>
      <c r="J55" s="178" t="s">
        <v>118</v>
      </c>
      <c r="K55" s="45"/>
      <c r="L55" s="1"/>
      <c r="M55" s="1"/>
    </row>
    <row r="56" spans="1:13" s="3" customFormat="1" x14ac:dyDescent="0.25">
      <c r="A56" s="84"/>
      <c r="B56" s="68" t="s">
        <v>4</v>
      </c>
      <c r="C56" s="19">
        <v>0</v>
      </c>
      <c r="D56" s="19">
        <v>0</v>
      </c>
      <c r="E56" s="19">
        <v>0</v>
      </c>
      <c r="F56" s="20"/>
      <c r="G56" s="67">
        <v>0</v>
      </c>
      <c r="H56" s="70"/>
      <c r="I56" s="67">
        <v>0</v>
      </c>
      <c r="J56" s="178"/>
      <c r="K56" s="45"/>
      <c r="L56" s="1"/>
      <c r="M56" s="1"/>
    </row>
    <row r="57" spans="1:13" s="3" customFormat="1" x14ac:dyDescent="0.25">
      <c r="A57" s="84"/>
      <c r="B57" s="68" t="s">
        <v>48</v>
      </c>
      <c r="C57" s="67">
        <v>4613.5</v>
      </c>
      <c r="D57" s="67">
        <v>8966.2000000000007</v>
      </c>
      <c r="E57" s="67">
        <v>5583.77</v>
      </c>
      <c r="F57" s="70">
        <f t="shared" ref="F57" si="16">E57/D57</f>
        <v>0.62280000000000002</v>
      </c>
      <c r="G57" s="67">
        <v>2034.9</v>
      </c>
      <c r="H57" s="70">
        <f t="shared" ref="H57" si="17">G57/D57</f>
        <v>0.22700000000000001</v>
      </c>
      <c r="I57" s="67">
        <f>D57</f>
        <v>8966.2000000000007</v>
      </c>
      <c r="J57" s="178"/>
      <c r="K57" s="45"/>
      <c r="L57" s="1"/>
      <c r="M57" s="1"/>
    </row>
    <row r="58" spans="1:13" s="3" customFormat="1" x14ac:dyDescent="0.25">
      <c r="A58" s="84"/>
      <c r="B58" s="68" t="s">
        <v>11</v>
      </c>
      <c r="C58" s="19">
        <v>0</v>
      </c>
      <c r="D58" s="19">
        <v>0</v>
      </c>
      <c r="E58" s="19">
        <f>G58</f>
        <v>0</v>
      </c>
      <c r="F58" s="20"/>
      <c r="G58" s="19">
        <v>0</v>
      </c>
      <c r="H58" s="20"/>
      <c r="I58" s="19">
        <v>0</v>
      </c>
      <c r="J58" s="178"/>
      <c r="K58" s="45"/>
      <c r="L58" s="1"/>
      <c r="M58" s="1"/>
    </row>
    <row r="59" spans="1:13" s="3" customFormat="1" x14ac:dyDescent="0.25">
      <c r="A59" s="84"/>
      <c r="B59" s="68" t="s">
        <v>13</v>
      </c>
      <c r="C59" s="19"/>
      <c r="D59" s="19"/>
      <c r="E59" s="19"/>
      <c r="F59" s="20"/>
      <c r="G59" s="19"/>
      <c r="H59" s="20"/>
      <c r="I59" s="19"/>
      <c r="J59" s="178"/>
      <c r="K59" s="45"/>
      <c r="L59" s="1"/>
      <c r="M59" s="1"/>
    </row>
    <row r="60" spans="1:13" s="3" customFormat="1" x14ac:dyDescent="0.25">
      <c r="A60" s="84"/>
      <c r="B60" s="77" t="s">
        <v>5</v>
      </c>
      <c r="C60" s="19"/>
      <c r="D60" s="19"/>
      <c r="E60" s="19"/>
      <c r="F60" s="20"/>
      <c r="G60" s="19"/>
      <c r="H60" s="20"/>
      <c r="I60" s="19"/>
      <c r="J60" s="178"/>
      <c r="K60" s="45"/>
      <c r="L60" s="1"/>
      <c r="M60" s="1"/>
    </row>
    <row r="61" spans="1:13" s="75" customFormat="1" ht="40.5" x14ac:dyDescent="0.25">
      <c r="A61" s="102" t="s">
        <v>18</v>
      </c>
      <c r="B61" s="108" t="s">
        <v>75</v>
      </c>
      <c r="C61" s="100"/>
      <c r="D61" s="100"/>
      <c r="E61" s="109"/>
      <c r="F61" s="101"/>
      <c r="G61" s="100"/>
      <c r="H61" s="101"/>
      <c r="I61" s="110"/>
      <c r="J61" s="77" t="s">
        <v>35</v>
      </c>
      <c r="K61" s="18"/>
      <c r="L61" s="72"/>
      <c r="M61" s="72"/>
    </row>
    <row r="62" spans="1:13" s="28" customFormat="1" ht="288" customHeight="1" x14ac:dyDescent="0.25">
      <c r="A62" s="153" t="s">
        <v>19</v>
      </c>
      <c r="B62" s="173" t="s">
        <v>124</v>
      </c>
      <c r="C62" s="172">
        <f>SUM(C64:C67)</f>
        <v>1838080.63</v>
      </c>
      <c r="D62" s="174">
        <f>SUM(D64:D67)</f>
        <v>2008085.07</v>
      </c>
      <c r="E62" s="155">
        <f>SUM(E64:E67)</f>
        <v>950946.9</v>
      </c>
      <c r="F62" s="157">
        <f>E62/D62</f>
        <v>0.47360000000000002</v>
      </c>
      <c r="G62" s="174">
        <f t="shared" ref="G62" si="18">SUM(G64:G68)</f>
        <v>950946.78</v>
      </c>
      <c r="H62" s="175">
        <f>G62/D62</f>
        <v>0.47360000000000002</v>
      </c>
      <c r="I62" s="172">
        <f>SUM(I64:I67)</f>
        <v>2003417.02</v>
      </c>
      <c r="J62" s="204"/>
      <c r="K62" s="45"/>
      <c r="L62" s="1"/>
      <c r="M62" s="1"/>
    </row>
    <row r="63" spans="1:13" s="28" customFormat="1" ht="281.25" customHeight="1" x14ac:dyDescent="0.25">
      <c r="A63" s="154"/>
      <c r="B63" s="173"/>
      <c r="C63" s="172"/>
      <c r="D63" s="174"/>
      <c r="E63" s="156"/>
      <c r="F63" s="158"/>
      <c r="G63" s="174"/>
      <c r="H63" s="175"/>
      <c r="I63" s="172"/>
      <c r="J63" s="204"/>
      <c r="K63" s="45"/>
      <c r="L63" s="1"/>
      <c r="M63" s="1"/>
    </row>
    <row r="64" spans="1:13" s="6" customFormat="1" x14ac:dyDescent="0.25">
      <c r="A64" s="141"/>
      <c r="B64" s="138" t="s">
        <v>4</v>
      </c>
      <c r="C64" s="67">
        <f t="shared" ref="C64:E68" si="19">C70+C130</f>
        <v>31334.73</v>
      </c>
      <c r="D64" s="65">
        <f t="shared" si="19"/>
        <v>31334.73</v>
      </c>
      <c r="E64" s="65">
        <f t="shared" si="19"/>
        <v>9901.5400000000009</v>
      </c>
      <c r="F64" s="66">
        <f t="shared" ref="F64:F66" si="20">E64/D64</f>
        <v>0.316</v>
      </c>
      <c r="G64" s="65">
        <f>G70+G130</f>
        <v>9901.5400000000009</v>
      </c>
      <c r="H64" s="66">
        <f t="shared" ref="H64:H66" si="21">G64/D64</f>
        <v>0.316</v>
      </c>
      <c r="I64" s="65">
        <f>I70+I130</f>
        <v>31334.73</v>
      </c>
      <c r="J64" s="204"/>
      <c r="K64" s="45"/>
      <c r="L64" s="1"/>
      <c r="M64" s="1"/>
    </row>
    <row r="65" spans="1:13" s="6" customFormat="1" x14ac:dyDescent="0.25">
      <c r="A65" s="141"/>
      <c r="B65" s="138" t="s">
        <v>36</v>
      </c>
      <c r="C65" s="67">
        <f t="shared" si="19"/>
        <v>1607738.89</v>
      </c>
      <c r="D65" s="65">
        <f t="shared" si="19"/>
        <v>1777738.89</v>
      </c>
      <c r="E65" s="65">
        <f t="shared" si="19"/>
        <v>818331.49</v>
      </c>
      <c r="F65" s="66">
        <f t="shared" si="20"/>
        <v>0.46029999999999999</v>
      </c>
      <c r="G65" s="65">
        <f>G71+G131</f>
        <v>818331.37</v>
      </c>
      <c r="H65" s="66">
        <f t="shared" si="21"/>
        <v>0.46029999999999999</v>
      </c>
      <c r="I65" s="65">
        <f>I71+I131</f>
        <v>1777732.4</v>
      </c>
      <c r="J65" s="204"/>
      <c r="K65" s="45"/>
      <c r="L65" s="1"/>
      <c r="M65" s="1"/>
    </row>
    <row r="66" spans="1:13" s="6" customFormat="1" x14ac:dyDescent="0.25">
      <c r="A66" s="141"/>
      <c r="B66" s="138" t="s">
        <v>11</v>
      </c>
      <c r="C66" s="67">
        <f t="shared" si="19"/>
        <v>199007.01</v>
      </c>
      <c r="D66" s="65">
        <f t="shared" si="19"/>
        <v>199011.45</v>
      </c>
      <c r="E66" s="65">
        <f t="shared" si="19"/>
        <v>122713.87</v>
      </c>
      <c r="F66" s="66">
        <f t="shared" si="20"/>
        <v>0.61660000000000004</v>
      </c>
      <c r="G66" s="65">
        <f>G72+G132</f>
        <v>122713.87</v>
      </c>
      <c r="H66" s="66">
        <f t="shared" si="21"/>
        <v>0.61660000000000004</v>
      </c>
      <c r="I66" s="65">
        <f>I72+I132</f>
        <v>194349.89</v>
      </c>
      <c r="J66" s="204"/>
      <c r="K66" s="45"/>
      <c r="L66" s="1"/>
      <c r="M66" s="1"/>
    </row>
    <row r="67" spans="1:13" s="6" customFormat="1" x14ac:dyDescent="0.25">
      <c r="A67" s="141"/>
      <c r="B67" s="138" t="s">
        <v>13</v>
      </c>
      <c r="C67" s="67">
        <f t="shared" si="19"/>
        <v>0</v>
      </c>
      <c r="D67" s="65">
        <f t="shared" si="19"/>
        <v>0</v>
      </c>
      <c r="E67" s="65">
        <f t="shared" si="19"/>
        <v>0</v>
      </c>
      <c r="F67" s="66">
        <v>0</v>
      </c>
      <c r="G67" s="65"/>
      <c r="H67" s="66">
        <v>0</v>
      </c>
      <c r="I67" s="65">
        <f>I73+I133</f>
        <v>0</v>
      </c>
      <c r="J67" s="204"/>
      <c r="K67" s="45"/>
      <c r="L67" s="1"/>
      <c r="M67" s="1"/>
    </row>
    <row r="68" spans="1:13" s="6" customFormat="1" collapsed="1" x14ac:dyDescent="0.25">
      <c r="A68" s="141"/>
      <c r="B68" s="138" t="s">
        <v>5</v>
      </c>
      <c r="C68" s="67">
        <f t="shared" si="19"/>
        <v>0</v>
      </c>
      <c r="D68" s="65">
        <f t="shared" si="19"/>
        <v>0</v>
      </c>
      <c r="E68" s="65">
        <f t="shared" si="19"/>
        <v>0</v>
      </c>
      <c r="F68" s="66"/>
      <c r="G68" s="65"/>
      <c r="H68" s="66"/>
      <c r="I68" s="65">
        <f>I74+I134</f>
        <v>0</v>
      </c>
      <c r="J68" s="204"/>
      <c r="K68" s="45"/>
      <c r="L68" s="1"/>
      <c r="M68" s="1"/>
    </row>
    <row r="69" spans="1:13" s="29" customFormat="1" x14ac:dyDescent="0.25">
      <c r="A69" s="132" t="s">
        <v>38</v>
      </c>
      <c r="B69" s="133" t="s">
        <v>72</v>
      </c>
      <c r="C69" s="134">
        <f>SUM(C70:C74)</f>
        <v>1799384.22</v>
      </c>
      <c r="D69" s="134">
        <f>SUM(D70:D74)</f>
        <v>1969384.22</v>
      </c>
      <c r="E69" s="134">
        <f>SUM(E70:E74)</f>
        <v>936049.12</v>
      </c>
      <c r="F69" s="135">
        <f>E69/D69</f>
        <v>0.4753</v>
      </c>
      <c r="G69" s="134">
        <f>SUM(G70:G74)</f>
        <v>936049.12</v>
      </c>
      <c r="H69" s="135">
        <f>G69/D69</f>
        <v>0.4753</v>
      </c>
      <c r="I69" s="134">
        <f>SUM(I70:I74)</f>
        <v>1964716.29</v>
      </c>
      <c r="J69" s="219"/>
      <c r="K69" s="45"/>
      <c r="L69" s="1"/>
      <c r="M69" s="1"/>
    </row>
    <row r="70" spans="1:13" s="7" customFormat="1" x14ac:dyDescent="0.25">
      <c r="A70" s="136"/>
      <c r="B70" s="77" t="s">
        <v>4</v>
      </c>
      <c r="C70" s="65">
        <f t="shared" ref="C70:I72" si="22">C112+C76</f>
        <v>0</v>
      </c>
      <c r="D70" s="65">
        <f t="shared" si="22"/>
        <v>0</v>
      </c>
      <c r="E70" s="65">
        <f t="shared" si="22"/>
        <v>0</v>
      </c>
      <c r="F70" s="66">
        <f t="shared" si="22"/>
        <v>0</v>
      </c>
      <c r="G70" s="65">
        <f t="shared" si="22"/>
        <v>0</v>
      </c>
      <c r="H70" s="66">
        <f t="shared" si="22"/>
        <v>0</v>
      </c>
      <c r="I70" s="65">
        <f t="shared" si="22"/>
        <v>0</v>
      </c>
      <c r="J70" s="219"/>
      <c r="K70" s="45"/>
      <c r="L70" s="1"/>
      <c r="M70" s="1"/>
    </row>
    <row r="71" spans="1:13" s="7" customFormat="1" x14ac:dyDescent="0.25">
      <c r="A71" s="136"/>
      <c r="B71" s="77" t="s">
        <v>47</v>
      </c>
      <c r="C71" s="65">
        <f>C113+C77</f>
        <v>1600637</v>
      </c>
      <c r="D71" s="65">
        <f t="shared" si="22"/>
        <v>1770637</v>
      </c>
      <c r="E71" s="65">
        <f t="shared" si="22"/>
        <v>813475.14</v>
      </c>
      <c r="F71" s="66">
        <f t="shared" si="22"/>
        <v>0.80689999999999995</v>
      </c>
      <c r="G71" s="65">
        <f t="shared" si="22"/>
        <v>813475.14</v>
      </c>
      <c r="H71" s="66">
        <f t="shared" si="22"/>
        <v>0.80689999999999995</v>
      </c>
      <c r="I71" s="65">
        <f t="shared" si="22"/>
        <v>1770630.63</v>
      </c>
      <c r="J71" s="219"/>
      <c r="K71" s="45"/>
      <c r="L71" s="1"/>
      <c r="M71" s="1"/>
    </row>
    <row r="72" spans="1:13" s="7" customFormat="1" x14ac:dyDescent="0.25">
      <c r="A72" s="136"/>
      <c r="B72" s="77" t="s">
        <v>11</v>
      </c>
      <c r="C72" s="65">
        <f t="shared" si="22"/>
        <v>198747.22</v>
      </c>
      <c r="D72" s="65">
        <f t="shared" si="22"/>
        <v>198747.22</v>
      </c>
      <c r="E72" s="65">
        <f t="shared" si="22"/>
        <v>122573.98</v>
      </c>
      <c r="F72" s="66">
        <f t="shared" si="22"/>
        <v>0.95779999999999998</v>
      </c>
      <c r="G72" s="65">
        <f t="shared" si="22"/>
        <v>122573.98</v>
      </c>
      <c r="H72" s="66">
        <f t="shared" si="22"/>
        <v>0.95779999999999998</v>
      </c>
      <c r="I72" s="65">
        <f t="shared" si="22"/>
        <v>194085.66</v>
      </c>
      <c r="J72" s="219"/>
      <c r="K72" s="45"/>
      <c r="L72" s="1"/>
      <c r="M72" s="1"/>
    </row>
    <row r="73" spans="1:13" s="7" customFormat="1" x14ac:dyDescent="0.25">
      <c r="A73" s="136"/>
      <c r="B73" s="77" t="s">
        <v>13</v>
      </c>
      <c r="C73" s="65"/>
      <c r="D73" s="65"/>
      <c r="E73" s="65"/>
      <c r="F73" s="66">
        <v>0</v>
      </c>
      <c r="G73" s="65"/>
      <c r="H73" s="66">
        <v>0</v>
      </c>
      <c r="I73" s="65"/>
      <c r="J73" s="219"/>
      <c r="K73" s="45"/>
      <c r="L73" s="1"/>
      <c r="M73" s="1"/>
    </row>
    <row r="74" spans="1:13" s="7" customFormat="1" x14ac:dyDescent="0.25">
      <c r="A74" s="136"/>
      <c r="B74" s="77" t="s">
        <v>5</v>
      </c>
      <c r="C74" s="65">
        <f t="shared" ref="C74:I74" si="23">C80+C116</f>
        <v>0</v>
      </c>
      <c r="D74" s="65">
        <f t="shared" si="23"/>
        <v>0</v>
      </c>
      <c r="E74" s="65">
        <f t="shared" si="23"/>
        <v>0</v>
      </c>
      <c r="F74" s="66">
        <f t="shared" si="23"/>
        <v>0</v>
      </c>
      <c r="G74" s="65">
        <f t="shared" si="23"/>
        <v>0</v>
      </c>
      <c r="H74" s="66">
        <f t="shared" si="23"/>
        <v>0</v>
      </c>
      <c r="I74" s="65">
        <f t="shared" si="23"/>
        <v>0</v>
      </c>
      <c r="J74" s="219"/>
      <c r="K74" s="45"/>
      <c r="L74" s="1"/>
      <c r="M74" s="1"/>
    </row>
    <row r="75" spans="1:13" s="29" customFormat="1" ht="90" customHeight="1" x14ac:dyDescent="0.25">
      <c r="A75" s="132" t="s">
        <v>39</v>
      </c>
      <c r="B75" s="133" t="s">
        <v>68</v>
      </c>
      <c r="C75" s="134">
        <f>SUM(C76:C80)</f>
        <v>1700106.49</v>
      </c>
      <c r="D75" s="134">
        <f>SUM(D76:D80)</f>
        <v>1870106.49</v>
      </c>
      <c r="E75" s="134">
        <f>SUM(E76:E80)</f>
        <v>903630.43</v>
      </c>
      <c r="F75" s="135">
        <f>E75/D75</f>
        <v>0.48320000000000002</v>
      </c>
      <c r="G75" s="134">
        <f>SUM(G76:G80)</f>
        <v>903630.43</v>
      </c>
      <c r="H75" s="135">
        <f>G75/D75</f>
        <v>0.48320000000000002</v>
      </c>
      <c r="I75" s="134">
        <f>SUM(I76:I80)</f>
        <v>1870106.42</v>
      </c>
      <c r="J75" s="8"/>
      <c r="K75" s="45"/>
      <c r="L75" s="1"/>
      <c r="M75" s="1"/>
    </row>
    <row r="76" spans="1:13" s="7" customFormat="1" x14ac:dyDescent="0.25">
      <c r="A76" s="111"/>
      <c r="B76" s="138" t="s">
        <v>4</v>
      </c>
      <c r="C76" s="65"/>
      <c r="D76" s="139"/>
      <c r="E76" s="65"/>
      <c r="F76" s="135"/>
      <c r="G76" s="65"/>
      <c r="H76" s="135"/>
      <c r="I76" s="65">
        <f t="shared" ref="I76" si="24">I88+I82+I94+I100+I104</f>
        <v>0</v>
      </c>
      <c r="J76" s="78"/>
      <c r="K76" s="45"/>
      <c r="L76" s="1"/>
      <c r="M76" s="1"/>
    </row>
    <row r="77" spans="1:13" s="7" customFormat="1" x14ac:dyDescent="0.25">
      <c r="A77" s="111"/>
      <c r="B77" s="138" t="s">
        <v>47</v>
      </c>
      <c r="C77" s="65">
        <f>C89+C83+C95+C101+C107</f>
        <v>1529673.3</v>
      </c>
      <c r="D77" s="65">
        <f>D89+D83+D95+D101+D107</f>
        <v>1699673.3</v>
      </c>
      <c r="E77" s="65">
        <f t="shared" ref="C77:E78" si="25">E89+E83+E95+E101+E107</f>
        <v>789161.12</v>
      </c>
      <c r="F77" s="135">
        <f t="shared" ref="F77:F78" si="26">E77/D77</f>
        <v>0.46429999999999999</v>
      </c>
      <c r="G77" s="65">
        <f>G89+G83+G95+G101+G107</f>
        <v>789161.12</v>
      </c>
      <c r="H77" s="135">
        <f t="shared" ref="H77:H78" si="27">G77/D77</f>
        <v>0.46429999999999999</v>
      </c>
      <c r="I77" s="65">
        <f>I89+I83+I95+I101+I107</f>
        <v>1699673.23</v>
      </c>
      <c r="J77" s="78"/>
      <c r="K77" s="45"/>
      <c r="L77" s="1"/>
      <c r="M77" s="1"/>
    </row>
    <row r="78" spans="1:13" s="7" customFormat="1" x14ac:dyDescent="0.25">
      <c r="A78" s="111"/>
      <c r="B78" s="138" t="s">
        <v>37</v>
      </c>
      <c r="C78" s="65">
        <f t="shared" si="25"/>
        <v>170433.19</v>
      </c>
      <c r="D78" s="65">
        <f t="shared" si="25"/>
        <v>170433.19</v>
      </c>
      <c r="E78" s="65">
        <f t="shared" si="25"/>
        <v>114469.31</v>
      </c>
      <c r="F78" s="135">
        <f t="shared" si="26"/>
        <v>0.67159999999999997</v>
      </c>
      <c r="G78" s="65">
        <f>G90+G84+G96+G102+G108</f>
        <v>114469.31</v>
      </c>
      <c r="H78" s="135">
        <f t="shared" si="27"/>
        <v>0.67159999999999997</v>
      </c>
      <c r="I78" s="65">
        <f>I90+I84+I96+I102+I108</f>
        <v>170433.19</v>
      </c>
      <c r="J78" s="78"/>
      <c r="K78" s="45"/>
      <c r="L78" s="1"/>
      <c r="M78" s="1"/>
    </row>
    <row r="79" spans="1:13" s="7" customFormat="1" x14ac:dyDescent="0.25">
      <c r="A79" s="111"/>
      <c r="B79" s="138" t="s">
        <v>13</v>
      </c>
      <c r="C79" s="65"/>
      <c r="D79" s="65"/>
      <c r="E79" s="65"/>
      <c r="F79" s="66"/>
      <c r="G79" s="65"/>
      <c r="H79" s="66"/>
      <c r="I79" s="65"/>
      <c r="J79" s="78"/>
      <c r="K79" s="45"/>
      <c r="L79" s="1"/>
      <c r="M79" s="1"/>
    </row>
    <row r="80" spans="1:13" s="7" customFormat="1" x14ac:dyDescent="0.25">
      <c r="A80" s="111"/>
      <c r="B80" s="138" t="s">
        <v>5</v>
      </c>
      <c r="C80" s="65"/>
      <c r="D80" s="139"/>
      <c r="E80" s="65"/>
      <c r="F80" s="66"/>
      <c r="G80" s="65"/>
      <c r="H80" s="66"/>
      <c r="I80" s="65"/>
      <c r="J80" s="78"/>
      <c r="K80" s="45"/>
      <c r="L80" s="1"/>
      <c r="M80" s="1"/>
    </row>
    <row r="81" spans="1:13" s="29" customFormat="1" ht="50.25" customHeight="1" x14ac:dyDescent="0.25">
      <c r="A81" s="118" t="s">
        <v>56</v>
      </c>
      <c r="B81" s="112" t="s">
        <v>112</v>
      </c>
      <c r="C81" s="113">
        <f>SUM(C82:C86)</f>
        <v>1222666.2</v>
      </c>
      <c r="D81" s="113">
        <f>SUM(D82:D86)</f>
        <v>1392666.2</v>
      </c>
      <c r="E81" s="113">
        <f>SUM(E82:E86)</f>
        <v>895062.43</v>
      </c>
      <c r="F81" s="114">
        <f>E81/D81</f>
        <v>0.64270000000000005</v>
      </c>
      <c r="G81" s="113">
        <f>SUM(G82:G86)</f>
        <v>895062.43</v>
      </c>
      <c r="H81" s="114">
        <f>G81/D81</f>
        <v>0.64270000000000005</v>
      </c>
      <c r="I81" s="113">
        <f>SUM(I82:I86)</f>
        <v>1392666.2</v>
      </c>
      <c r="J81" s="220" t="s">
        <v>123</v>
      </c>
      <c r="K81" s="45"/>
      <c r="L81" s="1"/>
      <c r="M81" s="1"/>
    </row>
    <row r="82" spans="1:13" s="7" customFormat="1" x14ac:dyDescent="0.25">
      <c r="A82" s="119"/>
      <c r="B82" s="138" t="s">
        <v>4</v>
      </c>
      <c r="C82" s="65"/>
      <c r="D82" s="139"/>
      <c r="E82" s="65"/>
      <c r="F82" s="66"/>
      <c r="G82" s="65"/>
      <c r="H82" s="66"/>
      <c r="I82" s="139"/>
      <c r="J82" s="221"/>
      <c r="K82" s="45"/>
      <c r="L82" s="1"/>
      <c r="M82" s="1"/>
    </row>
    <row r="83" spans="1:13" s="7" customFormat="1" x14ac:dyDescent="0.25">
      <c r="A83" s="119"/>
      <c r="B83" s="138" t="s">
        <v>47</v>
      </c>
      <c r="C83" s="65">
        <f>245870.3+842302.5</f>
        <v>1088172.8</v>
      </c>
      <c r="D83" s="65">
        <f>245870.3+842302.5+170000</f>
        <v>1258172.8</v>
      </c>
      <c r="E83" s="65">
        <v>781535.6</v>
      </c>
      <c r="F83" s="66">
        <f>E83/D83</f>
        <v>0.62119999999999997</v>
      </c>
      <c r="G83" s="65">
        <f>53903.62+727631.98</f>
        <v>781535.6</v>
      </c>
      <c r="H83" s="66">
        <f>G83/D83</f>
        <v>0.62119999999999997</v>
      </c>
      <c r="I83" s="65">
        <f>D83</f>
        <v>1258172.8</v>
      </c>
      <c r="J83" s="221"/>
      <c r="K83" s="45"/>
      <c r="L83" s="1"/>
      <c r="M83" s="1"/>
    </row>
    <row r="84" spans="1:13" s="7" customFormat="1" x14ac:dyDescent="0.25">
      <c r="A84" s="119"/>
      <c r="B84" s="138" t="s">
        <v>37</v>
      </c>
      <c r="C84" s="65">
        <f>30388.6+104104.8</f>
        <v>134493.4</v>
      </c>
      <c r="D84" s="65">
        <f>30388.6+104104.8</f>
        <v>134493.4</v>
      </c>
      <c r="E84" s="65">
        <f>11199.61+102327.22</f>
        <v>113526.83</v>
      </c>
      <c r="F84" s="66">
        <f>E84/D84</f>
        <v>0.84409999999999996</v>
      </c>
      <c r="G84" s="65">
        <f>11199.61+102327.22</f>
        <v>113526.83</v>
      </c>
      <c r="H84" s="66">
        <f>G84/D84</f>
        <v>0.84409999999999996</v>
      </c>
      <c r="I84" s="65">
        <f>D84</f>
        <v>134493.4</v>
      </c>
      <c r="J84" s="221"/>
      <c r="K84" s="45"/>
      <c r="L84" s="1"/>
      <c r="M84" s="1"/>
    </row>
    <row r="85" spans="1:13" s="7" customFormat="1" x14ac:dyDescent="0.25">
      <c r="A85" s="119"/>
      <c r="B85" s="138" t="s">
        <v>13</v>
      </c>
      <c r="C85" s="23"/>
      <c r="D85" s="65"/>
      <c r="E85" s="23"/>
      <c r="F85" s="24"/>
      <c r="G85" s="23"/>
      <c r="H85" s="24"/>
      <c r="I85" s="23"/>
      <c r="J85" s="221"/>
      <c r="K85" s="45"/>
      <c r="L85" s="1"/>
      <c r="M85" s="1"/>
    </row>
    <row r="86" spans="1:13" s="7" customFormat="1" x14ac:dyDescent="0.25">
      <c r="A86" s="119"/>
      <c r="B86" s="138" t="s">
        <v>5</v>
      </c>
      <c r="C86" s="23"/>
      <c r="D86" s="140"/>
      <c r="E86" s="23"/>
      <c r="F86" s="24"/>
      <c r="G86" s="23"/>
      <c r="H86" s="24"/>
      <c r="I86" s="23"/>
      <c r="J86" s="222"/>
      <c r="K86" s="45"/>
      <c r="L86" s="1"/>
      <c r="M86" s="1"/>
    </row>
    <row r="87" spans="1:13" s="29" customFormat="1" ht="40.5" x14ac:dyDescent="0.25">
      <c r="A87" s="118" t="s">
        <v>57</v>
      </c>
      <c r="B87" s="112" t="s">
        <v>85</v>
      </c>
      <c r="C87" s="113">
        <f>SUM(C88:C92)</f>
        <v>30960.9</v>
      </c>
      <c r="D87" s="113">
        <f>SUM(D88:D92)</f>
        <v>30960.9</v>
      </c>
      <c r="E87" s="113">
        <f>SUM(E88:E92)</f>
        <v>8568</v>
      </c>
      <c r="F87" s="114">
        <f>E87/D87</f>
        <v>0.2767</v>
      </c>
      <c r="G87" s="113">
        <f>SUM(G88:G92)</f>
        <v>8568</v>
      </c>
      <c r="H87" s="66">
        <f t="shared" ref="H87:H90" si="28">G87/D87</f>
        <v>0.2767</v>
      </c>
      <c r="I87" s="113">
        <f>SUM(I88:I92)</f>
        <v>30960.9</v>
      </c>
      <c r="J87" s="161" t="s">
        <v>108</v>
      </c>
      <c r="K87" s="45"/>
      <c r="L87" s="1"/>
      <c r="M87" s="1"/>
    </row>
    <row r="88" spans="1:13" s="7" customFormat="1" x14ac:dyDescent="0.25">
      <c r="A88" s="119"/>
      <c r="B88" s="138" t="s">
        <v>4</v>
      </c>
      <c r="C88" s="65"/>
      <c r="D88" s="139"/>
      <c r="E88" s="65"/>
      <c r="F88" s="66"/>
      <c r="G88" s="65"/>
      <c r="H88" s="66"/>
      <c r="I88" s="65"/>
      <c r="J88" s="162"/>
      <c r="K88" s="45"/>
      <c r="L88" s="1"/>
      <c r="M88" s="1"/>
    </row>
    <row r="89" spans="1:13" s="7" customFormat="1" x14ac:dyDescent="0.25">
      <c r="A89" s="119"/>
      <c r="B89" s="138" t="s">
        <v>47</v>
      </c>
      <c r="C89" s="65">
        <v>27555.200000000001</v>
      </c>
      <c r="D89" s="65">
        <v>27555.200000000001</v>
      </c>
      <c r="E89" s="65">
        <v>7625.52</v>
      </c>
      <c r="F89" s="66">
        <f>E89/D89</f>
        <v>0.2767</v>
      </c>
      <c r="G89" s="65">
        <v>7625.52</v>
      </c>
      <c r="H89" s="66">
        <f>G89/D89</f>
        <v>0.2767</v>
      </c>
      <c r="I89" s="65">
        <v>27555.200000000001</v>
      </c>
      <c r="J89" s="162"/>
      <c r="K89" s="45"/>
      <c r="L89" s="1"/>
      <c r="M89" s="1"/>
    </row>
    <row r="90" spans="1:13" s="7" customFormat="1" x14ac:dyDescent="0.25">
      <c r="A90" s="119"/>
      <c r="B90" s="138" t="s">
        <v>37</v>
      </c>
      <c r="C90" s="65">
        <v>3405.7</v>
      </c>
      <c r="D90" s="65">
        <v>3405.7</v>
      </c>
      <c r="E90" s="65">
        <v>942.48</v>
      </c>
      <c r="F90" s="66">
        <f>E90/D90</f>
        <v>0.2767</v>
      </c>
      <c r="G90" s="65">
        <v>942.48</v>
      </c>
      <c r="H90" s="66">
        <f t="shared" si="28"/>
        <v>0.2767</v>
      </c>
      <c r="I90" s="65">
        <v>3405.7</v>
      </c>
      <c r="J90" s="162"/>
      <c r="K90" s="45"/>
      <c r="L90" s="1"/>
      <c r="M90" s="1"/>
    </row>
    <row r="91" spans="1:13" s="7" customFormat="1" x14ac:dyDescent="0.25">
      <c r="A91" s="119"/>
      <c r="B91" s="138" t="s">
        <v>13</v>
      </c>
      <c r="C91" s="65"/>
      <c r="D91" s="65"/>
      <c r="E91" s="65"/>
      <c r="F91" s="66"/>
      <c r="G91" s="65"/>
      <c r="H91" s="66"/>
      <c r="I91" s="65">
        <v>0</v>
      </c>
      <c r="J91" s="162"/>
      <c r="K91" s="45"/>
      <c r="L91" s="1"/>
      <c r="M91" s="1"/>
    </row>
    <row r="92" spans="1:13" s="7" customFormat="1" ht="26.25" customHeight="1" x14ac:dyDescent="0.25">
      <c r="A92" s="119"/>
      <c r="B92" s="138" t="s">
        <v>5</v>
      </c>
      <c r="C92" s="65"/>
      <c r="D92" s="139"/>
      <c r="E92" s="65"/>
      <c r="F92" s="66"/>
      <c r="G92" s="65"/>
      <c r="H92" s="66"/>
      <c r="I92" s="65"/>
      <c r="J92" s="163"/>
      <c r="K92" s="45"/>
      <c r="L92" s="1"/>
      <c r="M92" s="1"/>
    </row>
    <row r="93" spans="1:13" s="7" customFormat="1" ht="69" customHeight="1" x14ac:dyDescent="0.25">
      <c r="A93" s="118" t="s">
        <v>86</v>
      </c>
      <c r="B93" s="112" t="s">
        <v>87</v>
      </c>
      <c r="C93" s="113">
        <f>SUM(C94:C98)</f>
        <v>2214.37</v>
      </c>
      <c r="D93" s="113">
        <f>SUM(D94:D98)</f>
        <v>2214.37</v>
      </c>
      <c r="E93" s="113">
        <f>SUM(E94:E98)</f>
        <v>0</v>
      </c>
      <c r="F93" s="114">
        <f>E93/D93</f>
        <v>0</v>
      </c>
      <c r="G93" s="113">
        <f>SUM(G94:G98)</f>
        <v>0</v>
      </c>
      <c r="H93" s="66">
        <f t="shared" ref="H93" si="29">G93/D93</f>
        <v>0</v>
      </c>
      <c r="I93" s="113">
        <f>SUM(I94:I98)</f>
        <v>2214.3000000000002</v>
      </c>
      <c r="J93" s="161" t="s">
        <v>111</v>
      </c>
      <c r="K93" s="45"/>
      <c r="L93" s="1"/>
      <c r="M93" s="1"/>
    </row>
    <row r="94" spans="1:13" s="7" customFormat="1" x14ac:dyDescent="0.25">
      <c r="A94" s="119"/>
      <c r="B94" s="138" t="s">
        <v>4</v>
      </c>
      <c r="C94" s="65"/>
      <c r="D94" s="139"/>
      <c r="E94" s="65"/>
      <c r="F94" s="66"/>
      <c r="G94" s="65"/>
      <c r="H94" s="66"/>
      <c r="I94" s="65"/>
      <c r="J94" s="162"/>
      <c r="K94" s="45"/>
      <c r="L94" s="1"/>
      <c r="M94" s="1"/>
    </row>
    <row r="95" spans="1:13" s="7" customFormat="1" x14ac:dyDescent="0.25">
      <c r="A95" s="119"/>
      <c r="B95" s="138" t="s">
        <v>47</v>
      </c>
      <c r="C95" s="65">
        <v>1970.8</v>
      </c>
      <c r="D95" s="65">
        <v>1970.8</v>
      </c>
      <c r="E95" s="65"/>
      <c r="F95" s="66">
        <f>E95/D95</f>
        <v>0</v>
      </c>
      <c r="G95" s="65"/>
      <c r="H95" s="66">
        <f>G95/D95</f>
        <v>0</v>
      </c>
      <c r="I95" s="65">
        <v>1970.73</v>
      </c>
      <c r="J95" s="162"/>
      <c r="K95" s="45"/>
      <c r="L95" s="1"/>
      <c r="M95" s="1"/>
    </row>
    <row r="96" spans="1:13" s="7" customFormat="1" x14ac:dyDescent="0.25">
      <c r="A96" s="119"/>
      <c r="B96" s="138" t="s">
        <v>37</v>
      </c>
      <c r="C96" s="65">
        <v>243.57</v>
      </c>
      <c r="D96" s="65">
        <v>243.57</v>
      </c>
      <c r="E96" s="65"/>
      <c r="F96" s="66">
        <f>E96/D96</f>
        <v>0</v>
      </c>
      <c r="G96" s="65"/>
      <c r="H96" s="66">
        <f t="shared" ref="H96" si="30">G96/D96</f>
        <v>0</v>
      </c>
      <c r="I96" s="65">
        <v>243.57</v>
      </c>
      <c r="J96" s="162"/>
      <c r="K96" s="45"/>
      <c r="L96" s="1"/>
      <c r="M96" s="1"/>
    </row>
    <row r="97" spans="1:13" s="7" customFormat="1" x14ac:dyDescent="0.25">
      <c r="A97" s="119"/>
      <c r="B97" s="138" t="s">
        <v>13</v>
      </c>
      <c r="C97" s="65"/>
      <c r="D97" s="65"/>
      <c r="E97" s="65"/>
      <c r="F97" s="66"/>
      <c r="G97" s="65"/>
      <c r="H97" s="66"/>
      <c r="I97" s="65">
        <v>0</v>
      </c>
      <c r="J97" s="162"/>
      <c r="K97" s="45"/>
      <c r="L97" s="1"/>
      <c r="M97" s="1"/>
    </row>
    <row r="98" spans="1:13" s="7" customFormat="1" x14ac:dyDescent="0.25">
      <c r="A98" s="119"/>
      <c r="B98" s="138" t="s">
        <v>5</v>
      </c>
      <c r="C98" s="65"/>
      <c r="D98" s="139"/>
      <c r="E98" s="65"/>
      <c r="F98" s="66"/>
      <c r="G98" s="65"/>
      <c r="H98" s="66"/>
      <c r="I98" s="65"/>
      <c r="J98" s="163"/>
      <c r="K98" s="45"/>
      <c r="L98" s="1"/>
      <c r="M98" s="1"/>
    </row>
    <row r="99" spans="1:13" s="7" customFormat="1" ht="40.5" x14ac:dyDescent="0.25">
      <c r="A99" s="118" t="s">
        <v>88</v>
      </c>
      <c r="B99" s="112" t="s">
        <v>106</v>
      </c>
      <c r="C99" s="65">
        <f t="shared" ref="C99:I99" si="31">C100+C101+C102+C103+C104</f>
        <v>415585.19</v>
      </c>
      <c r="D99" s="65">
        <f t="shared" si="31"/>
        <v>415585.19</v>
      </c>
      <c r="E99" s="65">
        <f t="shared" si="31"/>
        <v>0</v>
      </c>
      <c r="F99" s="65">
        <f t="shared" si="31"/>
        <v>0</v>
      </c>
      <c r="G99" s="65">
        <f t="shared" si="31"/>
        <v>0</v>
      </c>
      <c r="H99" s="65">
        <f t="shared" si="31"/>
        <v>0</v>
      </c>
      <c r="I99" s="113">
        <f t="shared" si="31"/>
        <v>415585.19</v>
      </c>
      <c r="J99" s="167" t="s">
        <v>117</v>
      </c>
      <c r="K99" s="45"/>
      <c r="L99" s="1"/>
      <c r="M99" s="1"/>
    </row>
    <row r="100" spans="1:13" s="7" customFormat="1" x14ac:dyDescent="0.25">
      <c r="A100" s="119"/>
      <c r="B100" s="138" t="s">
        <v>4</v>
      </c>
      <c r="C100" s="65"/>
      <c r="D100" s="139"/>
      <c r="E100" s="65"/>
      <c r="F100" s="66"/>
      <c r="G100" s="65"/>
      <c r="H100" s="66"/>
      <c r="I100" s="65"/>
      <c r="J100" s="168"/>
      <c r="K100" s="45"/>
      <c r="L100" s="1"/>
      <c r="M100" s="1"/>
    </row>
    <row r="101" spans="1:13" s="7" customFormat="1" x14ac:dyDescent="0.25">
      <c r="A101" s="119"/>
      <c r="B101" s="138" t="s">
        <v>47</v>
      </c>
      <c r="C101" s="65">
        <f>150715.3+235734.2</f>
        <v>386449.5</v>
      </c>
      <c r="D101" s="65">
        <f>150715.3+235734.2</f>
        <v>386449.5</v>
      </c>
      <c r="E101" s="65"/>
      <c r="F101" s="66"/>
      <c r="G101" s="65"/>
      <c r="H101" s="66"/>
      <c r="I101" s="65">
        <f>150715.3+235734.2</f>
        <v>386449.5</v>
      </c>
      <c r="J101" s="168"/>
      <c r="K101" s="45"/>
      <c r="L101" s="1"/>
      <c r="M101" s="1"/>
    </row>
    <row r="102" spans="1:13" s="7" customFormat="1" x14ac:dyDescent="0.25">
      <c r="A102" s="119"/>
      <c r="B102" s="138" t="s">
        <v>37</v>
      </c>
      <c r="C102" s="65">
        <v>29135.69</v>
      </c>
      <c r="D102" s="65">
        <v>29135.69</v>
      </c>
      <c r="E102" s="65"/>
      <c r="F102" s="66"/>
      <c r="G102" s="65"/>
      <c r="H102" s="66"/>
      <c r="I102" s="65">
        <v>29135.69</v>
      </c>
      <c r="J102" s="168"/>
      <c r="K102" s="45"/>
      <c r="L102" s="1"/>
      <c r="M102" s="1"/>
    </row>
    <row r="103" spans="1:13" s="7" customFormat="1" x14ac:dyDescent="0.25">
      <c r="A103" s="119"/>
      <c r="B103" s="138" t="s">
        <v>13</v>
      </c>
      <c r="C103" s="65"/>
      <c r="D103" s="139"/>
      <c r="E103" s="65"/>
      <c r="F103" s="66"/>
      <c r="G103" s="65"/>
      <c r="H103" s="66"/>
      <c r="I103" s="65"/>
      <c r="J103" s="168"/>
      <c r="K103" s="45"/>
      <c r="L103" s="1"/>
      <c r="M103" s="1"/>
    </row>
    <row r="104" spans="1:13" s="7" customFormat="1" x14ac:dyDescent="0.25">
      <c r="A104" s="86"/>
      <c r="B104" s="138" t="s">
        <v>5</v>
      </c>
      <c r="C104" s="23"/>
      <c r="D104" s="140"/>
      <c r="E104" s="23"/>
      <c r="F104" s="24"/>
      <c r="G104" s="23"/>
      <c r="H104" s="24"/>
      <c r="I104" s="23"/>
      <c r="J104" s="169"/>
      <c r="K104" s="45"/>
      <c r="L104" s="1"/>
      <c r="M104" s="1"/>
    </row>
    <row r="105" spans="1:13" s="7" customFormat="1" ht="60.75" customHeight="1" x14ac:dyDescent="0.25">
      <c r="A105" s="118" t="s">
        <v>90</v>
      </c>
      <c r="B105" s="112" t="s">
        <v>91</v>
      </c>
      <c r="C105" s="65">
        <f>C106+C107+C108+C109+C110</f>
        <v>28679.83</v>
      </c>
      <c r="D105" s="65">
        <f t="shared" ref="D105:H105" si="32">D106+D107+D108+D109+D110</f>
        <v>28679.83</v>
      </c>
      <c r="E105" s="65">
        <f t="shared" si="32"/>
        <v>0</v>
      </c>
      <c r="F105" s="65">
        <f t="shared" si="32"/>
        <v>0</v>
      </c>
      <c r="G105" s="65">
        <f t="shared" si="32"/>
        <v>0</v>
      </c>
      <c r="H105" s="65">
        <f t="shared" si="32"/>
        <v>0</v>
      </c>
      <c r="I105" s="65">
        <f t="shared" ref="I105" si="33">I106+I107+I108+I109+I110</f>
        <v>28679.83</v>
      </c>
      <c r="J105" s="167" t="s">
        <v>96</v>
      </c>
      <c r="K105" s="45"/>
      <c r="L105" s="1"/>
      <c r="M105" s="1"/>
    </row>
    <row r="106" spans="1:13" s="7" customFormat="1" x14ac:dyDescent="0.25">
      <c r="A106" s="119"/>
      <c r="B106" s="138" t="s">
        <v>4</v>
      </c>
      <c r="C106" s="65"/>
      <c r="D106" s="139"/>
      <c r="E106" s="65"/>
      <c r="F106" s="66"/>
      <c r="G106" s="65"/>
      <c r="H106" s="66"/>
      <c r="I106" s="139"/>
      <c r="J106" s="168"/>
      <c r="K106" s="45"/>
      <c r="L106" s="1"/>
      <c r="M106" s="1"/>
    </row>
    <row r="107" spans="1:13" s="7" customFormat="1" x14ac:dyDescent="0.25">
      <c r="A107" s="119"/>
      <c r="B107" s="138" t="s">
        <v>47</v>
      </c>
      <c r="C107" s="65">
        <v>25525</v>
      </c>
      <c r="D107" s="65">
        <v>25525</v>
      </c>
      <c r="E107" s="65"/>
      <c r="F107" s="66"/>
      <c r="G107" s="65"/>
      <c r="H107" s="66"/>
      <c r="I107" s="65">
        <v>25525</v>
      </c>
      <c r="J107" s="168"/>
      <c r="K107" s="45"/>
      <c r="L107" s="1"/>
      <c r="M107" s="1"/>
    </row>
    <row r="108" spans="1:13" s="7" customFormat="1" x14ac:dyDescent="0.25">
      <c r="A108" s="119"/>
      <c r="B108" s="138" t="s">
        <v>37</v>
      </c>
      <c r="C108" s="65">
        <v>3154.83</v>
      </c>
      <c r="D108" s="65">
        <v>3154.83</v>
      </c>
      <c r="E108" s="65"/>
      <c r="F108" s="66"/>
      <c r="G108" s="65"/>
      <c r="H108" s="66"/>
      <c r="I108" s="65">
        <v>3154.83</v>
      </c>
      <c r="J108" s="168"/>
      <c r="K108" s="45"/>
      <c r="L108" s="1"/>
      <c r="M108" s="1"/>
    </row>
    <row r="109" spans="1:13" s="7" customFormat="1" x14ac:dyDescent="0.25">
      <c r="A109" s="119"/>
      <c r="B109" s="138" t="s">
        <v>13</v>
      </c>
      <c r="C109" s="65"/>
      <c r="D109" s="139"/>
      <c r="E109" s="65"/>
      <c r="F109" s="66"/>
      <c r="G109" s="65"/>
      <c r="H109" s="66"/>
      <c r="I109" s="65"/>
      <c r="J109" s="168"/>
      <c r="K109" s="45"/>
      <c r="L109" s="1"/>
      <c r="M109" s="1"/>
    </row>
    <row r="110" spans="1:13" s="7" customFormat="1" x14ac:dyDescent="0.25">
      <c r="A110" s="119"/>
      <c r="B110" s="138" t="s">
        <v>5</v>
      </c>
      <c r="C110" s="65"/>
      <c r="D110" s="139"/>
      <c r="E110" s="65"/>
      <c r="F110" s="66"/>
      <c r="G110" s="65"/>
      <c r="H110" s="66"/>
      <c r="I110" s="65"/>
      <c r="J110" s="169"/>
      <c r="K110" s="45"/>
      <c r="L110" s="1"/>
      <c r="M110" s="1"/>
    </row>
    <row r="111" spans="1:13" s="29" customFormat="1" ht="71.25" customHeight="1" x14ac:dyDescent="0.25">
      <c r="A111" s="132" t="s">
        <v>52</v>
      </c>
      <c r="B111" s="133" t="s">
        <v>70</v>
      </c>
      <c r="C111" s="134">
        <f>SUM(C112:C116)</f>
        <v>99277.73</v>
      </c>
      <c r="D111" s="134">
        <f>SUM(D112:D116)</f>
        <v>99277.73</v>
      </c>
      <c r="E111" s="134">
        <f>SUM(E112:E116)</f>
        <v>32418.69</v>
      </c>
      <c r="F111" s="135">
        <f>E111/D111</f>
        <v>0.32650000000000001</v>
      </c>
      <c r="G111" s="134">
        <f>SUM(G112:G116)</f>
        <v>32418.69</v>
      </c>
      <c r="H111" s="135">
        <f>G111/D111</f>
        <v>0.32650000000000001</v>
      </c>
      <c r="I111" s="134">
        <f>SUM(I112:I116)</f>
        <v>94609.87</v>
      </c>
      <c r="J111" s="218"/>
      <c r="K111" s="45"/>
      <c r="L111" s="1"/>
      <c r="M111" s="1"/>
    </row>
    <row r="112" spans="1:13" s="7" customFormat="1" x14ac:dyDescent="0.25">
      <c r="A112" s="119"/>
      <c r="B112" s="138" t="s">
        <v>4</v>
      </c>
      <c r="C112" s="65">
        <f>C118</f>
        <v>0</v>
      </c>
      <c r="D112" s="65">
        <f>D118</f>
        <v>0</v>
      </c>
      <c r="E112" s="65">
        <f>E118</f>
        <v>0</v>
      </c>
      <c r="F112" s="66"/>
      <c r="G112" s="65"/>
      <c r="H112" s="66"/>
      <c r="I112" s="65"/>
      <c r="J112" s="218"/>
      <c r="K112" s="45"/>
      <c r="L112" s="1"/>
      <c r="M112" s="1"/>
    </row>
    <row r="113" spans="1:13" s="7" customFormat="1" x14ac:dyDescent="0.25">
      <c r="A113" s="119"/>
      <c r="B113" s="138" t="s">
        <v>47</v>
      </c>
      <c r="C113" s="65">
        <f t="shared" ref="C113:E114" si="34">C119+C125</f>
        <v>70963.7</v>
      </c>
      <c r="D113" s="65">
        <f t="shared" si="34"/>
        <v>70963.7</v>
      </c>
      <c r="E113" s="65">
        <f t="shared" si="34"/>
        <v>24314.02</v>
      </c>
      <c r="F113" s="66">
        <f>E113/D113</f>
        <v>0.34260000000000002</v>
      </c>
      <c r="G113" s="65">
        <f>G119+G125</f>
        <v>24314.02</v>
      </c>
      <c r="H113" s="66">
        <f>G113/D113</f>
        <v>0.34260000000000002</v>
      </c>
      <c r="I113" s="65">
        <f>I119+I125</f>
        <v>70957.399999999994</v>
      </c>
      <c r="J113" s="218"/>
      <c r="K113" s="45"/>
      <c r="L113" s="1"/>
      <c r="M113" s="1"/>
    </row>
    <row r="114" spans="1:13" s="7" customFormat="1" x14ac:dyDescent="0.25">
      <c r="A114" s="119"/>
      <c r="B114" s="138" t="s">
        <v>37</v>
      </c>
      <c r="C114" s="65">
        <f t="shared" si="34"/>
        <v>28314.03</v>
      </c>
      <c r="D114" s="65">
        <f t="shared" si="34"/>
        <v>28314.03</v>
      </c>
      <c r="E114" s="65">
        <f t="shared" si="34"/>
        <v>8104.67</v>
      </c>
      <c r="F114" s="66">
        <f>E114/D114</f>
        <v>0.28620000000000001</v>
      </c>
      <c r="G114" s="65">
        <f>G120+G126</f>
        <v>8104.67</v>
      </c>
      <c r="H114" s="66">
        <f>G114/D114</f>
        <v>0.28620000000000001</v>
      </c>
      <c r="I114" s="65">
        <f>I120+I126</f>
        <v>23652.47</v>
      </c>
      <c r="J114" s="218"/>
      <c r="K114" s="45"/>
      <c r="L114" s="1"/>
      <c r="M114" s="1"/>
    </row>
    <row r="115" spans="1:13" s="7" customFormat="1" x14ac:dyDescent="0.25">
      <c r="A115" s="119"/>
      <c r="B115" s="138" t="s">
        <v>13</v>
      </c>
      <c r="C115" s="65">
        <f t="shared" ref="C115:D116" si="35">C121</f>
        <v>0</v>
      </c>
      <c r="D115" s="65">
        <f t="shared" si="35"/>
        <v>0</v>
      </c>
      <c r="E115" s="65">
        <f>E121</f>
        <v>0</v>
      </c>
      <c r="F115" s="66"/>
      <c r="G115" s="65">
        <f>G121</f>
        <v>0</v>
      </c>
      <c r="H115" s="66"/>
      <c r="I115" s="65">
        <f t="shared" ref="I115" si="36">I121</f>
        <v>0</v>
      </c>
      <c r="J115" s="218"/>
      <c r="K115" s="45"/>
      <c r="L115" s="1"/>
      <c r="M115" s="1"/>
    </row>
    <row r="116" spans="1:13" s="7" customFormat="1" x14ac:dyDescent="0.25">
      <c r="A116" s="119"/>
      <c r="B116" s="138" t="s">
        <v>5</v>
      </c>
      <c r="C116" s="65">
        <f t="shared" si="35"/>
        <v>0</v>
      </c>
      <c r="D116" s="65">
        <f t="shared" si="35"/>
        <v>0</v>
      </c>
      <c r="E116" s="65">
        <f>E122</f>
        <v>0</v>
      </c>
      <c r="F116" s="66"/>
      <c r="G116" s="65"/>
      <c r="H116" s="66"/>
      <c r="I116" s="65"/>
      <c r="J116" s="218"/>
      <c r="K116" s="45"/>
      <c r="L116" s="1"/>
      <c r="M116" s="1"/>
    </row>
    <row r="117" spans="1:13" s="30" customFormat="1" x14ac:dyDescent="0.25">
      <c r="A117" s="119" t="s">
        <v>53</v>
      </c>
      <c r="B117" s="112" t="s">
        <v>50</v>
      </c>
      <c r="C117" s="113">
        <f>SUM(C118:C122)</f>
        <v>13091.9</v>
      </c>
      <c r="D117" s="113">
        <f>SUM(D118:D122)</f>
        <v>13091.9</v>
      </c>
      <c r="E117" s="113">
        <f>SUM(E118:E122)</f>
        <v>8424.0400000000009</v>
      </c>
      <c r="F117" s="114">
        <f>E117/D117</f>
        <v>0.64349999999999996</v>
      </c>
      <c r="G117" s="113">
        <f>SUM(G118:G122)</f>
        <v>8424.0400000000009</v>
      </c>
      <c r="H117" s="114">
        <f>G117/D117</f>
        <v>0.64349999999999996</v>
      </c>
      <c r="I117" s="113">
        <f>SUM(I118:I122)</f>
        <v>8424.0400000000009</v>
      </c>
      <c r="J117" s="210" t="s">
        <v>97</v>
      </c>
      <c r="K117" s="45"/>
      <c r="L117" s="1"/>
      <c r="M117" s="1"/>
    </row>
    <row r="118" spans="1:13" s="7" customFormat="1" ht="25.5" customHeight="1" x14ac:dyDescent="0.25">
      <c r="A118" s="119"/>
      <c r="B118" s="138" t="s">
        <v>4</v>
      </c>
      <c r="C118" s="65"/>
      <c r="D118" s="139"/>
      <c r="E118" s="65"/>
      <c r="F118" s="66"/>
      <c r="G118" s="65"/>
      <c r="H118" s="66"/>
      <c r="I118" s="65"/>
      <c r="J118" s="210"/>
      <c r="K118" s="45"/>
      <c r="L118" s="1"/>
      <c r="M118" s="1"/>
    </row>
    <row r="119" spans="1:13" s="7" customFormat="1" ht="30.75" customHeight="1" x14ac:dyDescent="0.25">
      <c r="A119" s="119"/>
      <c r="B119" s="138" t="s">
        <v>47</v>
      </c>
      <c r="C119" s="65">
        <v>6324.33</v>
      </c>
      <c r="D119" s="65">
        <v>6324.33</v>
      </c>
      <c r="E119" s="65">
        <v>6318.03</v>
      </c>
      <c r="F119" s="66">
        <f>E119/D119</f>
        <v>0.999</v>
      </c>
      <c r="G119" s="65">
        <v>6318.03</v>
      </c>
      <c r="H119" s="66">
        <f>G119/D119</f>
        <v>0.999</v>
      </c>
      <c r="I119" s="65">
        <v>6318.03</v>
      </c>
      <c r="J119" s="210"/>
      <c r="K119" s="45"/>
      <c r="L119" s="1"/>
      <c r="M119" s="1"/>
    </row>
    <row r="120" spans="1:13" s="7" customFormat="1" ht="23.25" customHeight="1" x14ac:dyDescent="0.25">
      <c r="A120" s="119"/>
      <c r="B120" s="138" t="s">
        <v>37</v>
      </c>
      <c r="C120" s="65">
        <v>6767.57</v>
      </c>
      <c r="D120" s="65">
        <v>6767.57</v>
      </c>
      <c r="E120" s="65">
        <v>2106.0100000000002</v>
      </c>
      <c r="F120" s="66">
        <f>E120/D120</f>
        <v>0.31119999999999998</v>
      </c>
      <c r="G120" s="65">
        <v>2106.0100000000002</v>
      </c>
      <c r="H120" s="66">
        <f>G120/D120</f>
        <v>0.31119999999999998</v>
      </c>
      <c r="I120" s="65">
        <v>2106.0100000000002</v>
      </c>
      <c r="J120" s="210"/>
      <c r="K120" s="45"/>
      <c r="L120" s="1"/>
      <c r="M120" s="1"/>
    </row>
    <row r="121" spans="1:13" s="7" customFormat="1" ht="28.5" customHeight="1" x14ac:dyDescent="0.25">
      <c r="A121" s="119"/>
      <c r="B121" s="138" t="s">
        <v>13</v>
      </c>
      <c r="C121" s="65">
        <v>0</v>
      </c>
      <c r="D121" s="65">
        <v>0</v>
      </c>
      <c r="E121" s="65"/>
      <c r="F121" s="66"/>
      <c r="G121" s="65"/>
      <c r="H121" s="66">
        <v>0</v>
      </c>
      <c r="I121" s="65"/>
      <c r="J121" s="210"/>
      <c r="K121" s="45"/>
      <c r="L121" s="1"/>
      <c r="M121" s="1"/>
    </row>
    <row r="122" spans="1:13" s="7" customFormat="1" ht="28.5" customHeight="1" x14ac:dyDescent="0.25">
      <c r="A122" s="111"/>
      <c r="B122" s="138" t="s">
        <v>5</v>
      </c>
      <c r="C122" s="65"/>
      <c r="D122" s="139"/>
      <c r="E122" s="65"/>
      <c r="F122" s="66"/>
      <c r="G122" s="65"/>
      <c r="H122" s="66"/>
      <c r="I122" s="147"/>
      <c r="J122" s="210"/>
      <c r="K122" s="45"/>
      <c r="L122" s="1"/>
      <c r="M122" s="1"/>
    </row>
    <row r="123" spans="1:13" s="7" customFormat="1" ht="40.5" x14ac:dyDescent="0.25">
      <c r="A123" s="119" t="s">
        <v>63</v>
      </c>
      <c r="B123" s="112" t="s">
        <v>64</v>
      </c>
      <c r="C123" s="113">
        <f>SUM(C124:C128)</f>
        <v>86185.83</v>
      </c>
      <c r="D123" s="113">
        <f>SUM(D124:D128)</f>
        <v>86185.83</v>
      </c>
      <c r="E123" s="113">
        <f>SUM(E124:E128)</f>
        <v>23994.65</v>
      </c>
      <c r="F123" s="114">
        <f>E123/D123</f>
        <v>0.27839999999999998</v>
      </c>
      <c r="G123" s="113">
        <f>SUM(G124:G128)</f>
        <v>23994.65</v>
      </c>
      <c r="H123" s="114">
        <f>G123/D123</f>
        <v>0.27839999999999998</v>
      </c>
      <c r="I123" s="113">
        <f>SUM(I124:I128)</f>
        <v>86185.83</v>
      </c>
      <c r="J123" s="161" t="s">
        <v>129</v>
      </c>
      <c r="K123" s="45"/>
      <c r="L123" s="1"/>
      <c r="M123" s="1"/>
    </row>
    <row r="124" spans="1:13" s="7" customFormat="1" x14ac:dyDescent="0.25">
      <c r="A124" s="119"/>
      <c r="B124" s="138" t="s">
        <v>4</v>
      </c>
      <c r="C124" s="65"/>
      <c r="D124" s="139"/>
      <c r="E124" s="65"/>
      <c r="F124" s="66"/>
      <c r="G124" s="65"/>
      <c r="H124" s="66"/>
      <c r="I124" s="65"/>
      <c r="J124" s="162"/>
      <c r="K124" s="45"/>
      <c r="L124" s="1"/>
      <c r="M124" s="1"/>
    </row>
    <row r="125" spans="1:13" s="7" customFormat="1" x14ac:dyDescent="0.25">
      <c r="A125" s="119"/>
      <c r="B125" s="138" t="s">
        <v>47</v>
      </c>
      <c r="C125" s="65">
        <v>64639.37</v>
      </c>
      <c r="D125" s="65">
        <v>64639.37</v>
      </c>
      <c r="E125" s="65">
        <v>17995.990000000002</v>
      </c>
      <c r="F125" s="66">
        <f>E125/D125</f>
        <v>0.27839999999999998</v>
      </c>
      <c r="G125" s="65">
        <v>17995.990000000002</v>
      </c>
      <c r="H125" s="66">
        <f>G125/D125</f>
        <v>0.27839999999999998</v>
      </c>
      <c r="I125" s="65">
        <f>D125</f>
        <v>64639.37</v>
      </c>
      <c r="J125" s="162"/>
      <c r="K125" s="45"/>
      <c r="L125" s="1"/>
      <c r="M125" s="1"/>
    </row>
    <row r="126" spans="1:13" s="7" customFormat="1" x14ac:dyDescent="0.25">
      <c r="A126" s="119"/>
      <c r="B126" s="138" t="s">
        <v>37</v>
      </c>
      <c r="C126" s="65">
        <v>21546.46</v>
      </c>
      <c r="D126" s="65">
        <v>21546.46</v>
      </c>
      <c r="E126" s="65">
        <v>5998.66</v>
      </c>
      <c r="F126" s="66">
        <f>E126/D126</f>
        <v>0.27839999999999998</v>
      </c>
      <c r="G126" s="65">
        <v>5998.66</v>
      </c>
      <c r="H126" s="66">
        <f>G126/D126</f>
        <v>0.27839999999999998</v>
      </c>
      <c r="I126" s="65">
        <f>D126</f>
        <v>21546.46</v>
      </c>
      <c r="J126" s="162"/>
      <c r="K126" s="45"/>
      <c r="L126" s="1"/>
      <c r="M126" s="1"/>
    </row>
    <row r="127" spans="1:13" s="7" customFormat="1" x14ac:dyDescent="0.25">
      <c r="A127" s="119"/>
      <c r="B127" s="138" t="s">
        <v>13</v>
      </c>
      <c r="C127" s="65">
        <v>0</v>
      </c>
      <c r="D127" s="65">
        <v>0</v>
      </c>
      <c r="E127" s="65"/>
      <c r="F127" s="66"/>
      <c r="G127" s="65"/>
      <c r="H127" s="66">
        <v>0</v>
      </c>
      <c r="I127" s="65"/>
      <c r="J127" s="162"/>
      <c r="K127" s="45"/>
      <c r="L127" s="1"/>
      <c r="M127" s="1"/>
    </row>
    <row r="128" spans="1:13" s="7" customFormat="1" x14ac:dyDescent="0.25">
      <c r="A128" s="111"/>
      <c r="B128" s="138" t="s">
        <v>5</v>
      </c>
      <c r="C128" s="65"/>
      <c r="D128" s="139"/>
      <c r="E128" s="65"/>
      <c r="F128" s="66"/>
      <c r="G128" s="65"/>
      <c r="H128" s="66"/>
      <c r="I128" s="115"/>
      <c r="J128" s="163"/>
      <c r="K128" s="45"/>
      <c r="L128" s="1"/>
      <c r="M128" s="1"/>
    </row>
    <row r="129" spans="1:13" s="28" customFormat="1" ht="57" customHeight="1" x14ac:dyDescent="0.25">
      <c r="A129" s="137" t="s">
        <v>40</v>
      </c>
      <c r="B129" s="133" t="s">
        <v>71</v>
      </c>
      <c r="C129" s="134">
        <f>SUM(C130:C134)</f>
        <v>38696.410000000003</v>
      </c>
      <c r="D129" s="134">
        <f t="shared" ref="D129" si="37">SUM(D130:D134)</f>
        <v>38700.85</v>
      </c>
      <c r="E129" s="134">
        <f>SUM(E130:E134)</f>
        <v>14897.78</v>
      </c>
      <c r="F129" s="135">
        <f t="shared" ref="F129:F138" si="38">E129/D129</f>
        <v>0.38490000000000002</v>
      </c>
      <c r="G129" s="134">
        <f>SUM(G130:G134)</f>
        <v>14897.66</v>
      </c>
      <c r="H129" s="135">
        <f t="shared" ref="H129:H138" si="39">G129/D129</f>
        <v>0.38490000000000002</v>
      </c>
      <c r="I129" s="134">
        <f>SUM(I130:I134)</f>
        <v>38700.730000000003</v>
      </c>
      <c r="J129" s="211"/>
      <c r="K129" s="45"/>
      <c r="L129" s="1"/>
      <c r="M129" s="1"/>
    </row>
    <row r="130" spans="1:13" s="6" customFormat="1" x14ac:dyDescent="0.25">
      <c r="A130" s="136"/>
      <c r="B130" s="77" t="s">
        <v>4</v>
      </c>
      <c r="C130" s="65">
        <f>C136+C142+C148+C154</f>
        <v>31334.73</v>
      </c>
      <c r="D130" s="65">
        <f>D136+D142+D148+D154</f>
        <v>31334.73</v>
      </c>
      <c r="E130" s="65">
        <f>E136+E142+E148+E154</f>
        <v>9901.5400000000009</v>
      </c>
      <c r="F130" s="66">
        <f t="shared" si="38"/>
        <v>0.316</v>
      </c>
      <c r="G130" s="65">
        <f>G136+G142+G148+G154</f>
        <v>9901.5400000000009</v>
      </c>
      <c r="H130" s="66">
        <f t="shared" si="39"/>
        <v>0.316</v>
      </c>
      <c r="I130" s="65">
        <f>I136+I142+I148+I154</f>
        <v>31334.73</v>
      </c>
      <c r="J130" s="211"/>
      <c r="K130" s="45"/>
      <c r="L130" s="1"/>
      <c r="M130" s="1"/>
    </row>
    <row r="131" spans="1:13" s="6" customFormat="1" x14ac:dyDescent="0.25">
      <c r="A131" s="136"/>
      <c r="B131" s="77" t="s">
        <v>36</v>
      </c>
      <c r="C131" s="65">
        <f>C137+C143+C149+C155</f>
        <v>7101.89</v>
      </c>
      <c r="D131" s="65">
        <f t="shared" ref="C131:D134" si="40">D137+D143+D149+D155</f>
        <v>7101.89</v>
      </c>
      <c r="E131" s="65">
        <f>E137+E143+E149+E155</f>
        <v>4856.3500000000004</v>
      </c>
      <c r="F131" s="66">
        <f t="shared" si="38"/>
        <v>0.68379999999999996</v>
      </c>
      <c r="G131" s="65">
        <f t="shared" ref="G131" si="41">G137+G143+G149+G155</f>
        <v>4856.2299999999996</v>
      </c>
      <c r="H131" s="66">
        <f t="shared" si="39"/>
        <v>0.68379999999999996</v>
      </c>
      <c r="I131" s="65">
        <f t="shared" ref="I131" si="42">I137+I143+I149+I155</f>
        <v>7101.77</v>
      </c>
      <c r="J131" s="211"/>
      <c r="K131" s="45"/>
      <c r="L131" s="1"/>
      <c r="M131" s="1"/>
    </row>
    <row r="132" spans="1:13" s="6" customFormat="1" x14ac:dyDescent="0.25">
      <c r="A132" s="136"/>
      <c r="B132" s="77" t="s">
        <v>37</v>
      </c>
      <c r="C132" s="65">
        <f t="shared" si="40"/>
        <v>259.79000000000002</v>
      </c>
      <c r="D132" s="65">
        <f t="shared" si="40"/>
        <v>264.23</v>
      </c>
      <c r="E132" s="65">
        <f t="shared" ref="E132:G132" si="43">E138+E144+E150+E156</f>
        <v>139.88999999999999</v>
      </c>
      <c r="F132" s="66">
        <f t="shared" si="38"/>
        <v>0.52939999999999998</v>
      </c>
      <c r="G132" s="65">
        <f t="shared" si="43"/>
        <v>139.88999999999999</v>
      </c>
      <c r="H132" s="66">
        <f t="shared" si="39"/>
        <v>0.52939999999999998</v>
      </c>
      <c r="I132" s="65">
        <f t="shared" ref="I132" si="44">I138+I144+I150+I156</f>
        <v>264.23</v>
      </c>
      <c r="J132" s="211"/>
      <c r="K132" s="45"/>
      <c r="L132" s="1"/>
      <c r="M132" s="1"/>
    </row>
    <row r="133" spans="1:13" s="6" customFormat="1" x14ac:dyDescent="0.25">
      <c r="A133" s="136"/>
      <c r="B133" s="77" t="s">
        <v>13</v>
      </c>
      <c r="C133" s="65">
        <f t="shared" si="40"/>
        <v>0</v>
      </c>
      <c r="D133" s="65">
        <f t="shared" si="40"/>
        <v>0</v>
      </c>
      <c r="E133" s="65">
        <f t="shared" ref="E133:G133" si="45">E139+E145+E151+E157</f>
        <v>0</v>
      </c>
      <c r="F133" s="66"/>
      <c r="G133" s="65">
        <f t="shared" si="45"/>
        <v>0</v>
      </c>
      <c r="H133" s="66"/>
      <c r="I133" s="65">
        <f t="shared" ref="I133" si="46">I139+I145+I151+I157</f>
        <v>0</v>
      </c>
      <c r="J133" s="211"/>
      <c r="K133" s="45"/>
      <c r="L133" s="1"/>
      <c r="M133" s="1"/>
    </row>
    <row r="134" spans="1:13" s="6" customFormat="1" collapsed="1" x14ac:dyDescent="0.25">
      <c r="A134" s="136"/>
      <c r="B134" s="77" t="s">
        <v>5</v>
      </c>
      <c r="C134" s="65">
        <f t="shared" si="40"/>
        <v>0</v>
      </c>
      <c r="D134" s="65">
        <f t="shared" si="40"/>
        <v>0</v>
      </c>
      <c r="E134" s="65">
        <f t="shared" ref="E134:G134" si="47">E140+E146+E152+E158</f>
        <v>0</v>
      </c>
      <c r="F134" s="66"/>
      <c r="G134" s="65">
        <f t="shared" si="47"/>
        <v>0</v>
      </c>
      <c r="H134" s="66"/>
      <c r="I134" s="65">
        <f t="shared" ref="I134" si="48">I140+I146+I152+I158</f>
        <v>0</v>
      </c>
      <c r="J134" s="211"/>
      <c r="K134" s="45"/>
      <c r="L134" s="1"/>
      <c r="M134" s="1"/>
    </row>
    <row r="135" spans="1:13" s="31" customFormat="1" ht="70.5" customHeight="1" x14ac:dyDescent="0.25">
      <c r="A135" s="111" t="s">
        <v>41</v>
      </c>
      <c r="B135" s="112" t="s">
        <v>73</v>
      </c>
      <c r="C135" s="113">
        <f t="shared" ref="C135:E135" si="49">SUM(C136:C140)</f>
        <v>5280.19</v>
      </c>
      <c r="D135" s="113">
        <f t="shared" si="49"/>
        <v>5284.63</v>
      </c>
      <c r="E135" s="113">
        <f t="shared" si="49"/>
        <v>2797.75</v>
      </c>
      <c r="F135" s="114">
        <f>E135/D135</f>
        <v>0.52939999999999998</v>
      </c>
      <c r="G135" s="113">
        <f>SUM(G136:G140)</f>
        <v>2797.75</v>
      </c>
      <c r="H135" s="114">
        <f t="shared" si="39"/>
        <v>0.52939999999999998</v>
      </c>
      <c r="I135" s="113">
        <f>I136+I137+I138</f>
        <v>5284.63</v>
      </c>
      <c r="J135" s="182" t="s">
        <v>119</v>
      </c>
      <c r="K135" s="45"/>
      <c r="L135" s="1"/>
      <c r="M135" s="1"/>
    </row>
    <row r="136" spans="1:13" s="6" customFormat="1" x14ac:dyDescent="0.25">
      <c r="A136" s="111"/>
      <c r="B136" s="77" t="s">
        <v>49</v>
      </c>
      <c r="C136" s="65">
        <v>248.63</v>
      </c>
      <c r="D136" s="65">
        <v>248.63</v>
      </c>
      <c r="E136" s="65">
        <v>131.63</v>
      </c>
      <c r="F136" s="114">
        <f>E136/D136</f>
        <v>0.52939999999999998</v>
      </c>
      <c r="G136" s="65">
        <v>131.63</v>
      </c>
      <c r="H136" s="114">
        <f>G136/D136</f>
        <v>0.52939999999999998</v>
      </c>
      <c r="I136" s="65">
        <f>D136</f>
        <v>248.63</v>
      </c>
      <c r="J136" s="182"/>
      <c r="K136" s="45"/>
      <c r="L136" s="1"/>
      <c r="M136" s="1"/>
    </row>
    <row r="137" spans="1:13" s="6" customFormat="1" x14ac:dyDescent="0.25">
      <c r="A137" s="111"/>
      <c r="B137" s="77" t="s">
        <v>47</v>
      </c>
      <c r="C137" s="65">
        <v>4771.7700000000004</v>
      </c>
      <c r="D137" s="65">
        <v>4771.7700000000004</v>
      </c>
      <c r="E137" s="65">
        <v>2526.23</v>
      </c>
      <c r="F137" s="114">
        <f>E137/D137</f>
        <v>0.52939999999999998</v>
      </c>
      <c r="G137" s="65">
        <v>2526.23</v>
      </c>
      <c r="H137" s="114">
        <f>G137/D137</f>
        <v>0.52939999999999998</v>
      </c>
      <c r="I137" s="65">
        <f t="shared" ref="I137:I138" si="50">D137</f>
        <v>4771.7700000000004</v>
      </c>
      <c r="J137" s="182"/>
      <c r="K137" s="45"/>
      <c r="L137" s="1"/>
      <c r="M137" s="1"/>
    </row>
    <row r="138" spans="1:13" s="6" customFormat="1" x14ac:dyDescent="0.25">
      <c r="A138" s="111"/>
      <c r="B138" s="77" t="s">
        <v>37</v>
      </c>
      <c r="C138" s="65">
        <v>259.79000000000002</v>
      </c>
      <c r="D138" s="65">
        <v>264.23</v>
      </c>
      <c r="E138" s="65">
        <v>139.88999999999999</v>
      </c>
      <c r="F138" s="66">
        <f t="shared" si="38"/>
        <v>0.52939999999999998</v>
      </c>
      <c r="G138" s="65">
        <v>139.88999999999999</v>
      </c>
      <c r="H138" s="114">
        <f t="shared" si="39"/>
        <v>0.52939999999999998</v>
      </c>
      <c r="I138" s="65">
        <f t="shared" si="50"/>
        <v>264.23</v>
      </c>
      <c r="J138" s="182"/>
      <c r="K138" s="45"/>
      <c r="L138" s="1"/>
      <c r="M138" s="1"/>
    </row>
    <row r="139" spans="1:13" s="6" customFormat="1" x14ac:dyDescent="0.25">
      <c r="A139" s="111"/>
      <c r="B139" s="77" t="s">
        <v>13</v>
      </c>
      <c r="C139" s="65"/>
      <c r="D139" s="103"/>
      <c r="E139" s="65"/>
      <c r="F139" s="66"/>
      <c r="G139" s="65"/>
      <c r="H139" s="66"/>
      <c r="I139" s="115"/>
      <c r="J139" s="182"/>
      <c r="K139" s="45"/>
      <c r="L139" s="1"/>
      <c r="M139" s="1"/>
    </row>
    <row r="140" spans="1:13" s="6" customFormat="1" collapsed="1" x14ac:dyDescent="0.25">
      <c r="A140" s="111"/>
      <c r="B140" s="77" t="s">
        <v>5</v>
      </c>
      <c r="C140" s="65"/>
      <c r="D140" s="103"/>
      <c r="E140" s="65"/>
      <c r="F140" s="66"/>
      <c r="G140" s="65"/>
      <c r="H140" s="66"/>
      <c r="I140" s="115"/>
      <c r="J140" s="212"/>
      <c r="K140" s="45"/>
      <c r="L140" s="1"/>
      <c r="M140" s="1"/>
    </row>
    <row r="141" spans="1:13" s="31" customFormat="1" ht="129" customHeight="1" x14ac:dyDescent="0.25">
      <c r="A141" s="111" t="s">
        <v>42</v>
      </c>
      <c r="B141" s="112" t="s">
        <v>65</v>
      </c>
      <c r="C141" s="113">
        <f t="shared" ref="C141" si="51">SUM(C142:C146)</f>
        <v>11</v>
      </c>
      <c r="D141" s="113">
        <f>SUM(D142:D146)</f>
        <v>11</v>
      </c>
      <c r="E141" s="113">
        <f>SUM(E142:E146)</f>
        <v>11</v>
      </c>
      <c r="F141" s="66">
        <f>E141/D141</f>
        <v>1</v>
      </c>
      <c r="G141" s="113">
        <f>G142+G143+G144+G145+G146</f>
        <v>11</v>
      </c>
      <c r="H141" s="114">
        <f t="shared" ref="H141:H149" si="52">G141/D141</f>
        <v>1</v>
      </c>
      <c r="I141" s="116">
        <f>D141</f>
        <v>11</v>
      </c>
      <c r="J141" s="164" t="s">
        <v>114</v>
      </c>
      <c r="K141" s="45"/>
      <c r="L141" s="1"/>
      <c r="M141" s="1"/>
    </row>
    <row r="142" spans="1:13" s="6" customFormat="1" x14ac:dyDescent="0.25">
      <c r="A142" s="111"/>
      <c r="B142" s="77" t="s">
        <v>4</v>
      </c>
      <c r="C142" s="65"/>
      <c r="D142" s="65"/>
      <c r="E142" s="65"/>
      <c r="F142" s="66"/>
      <c r="G142" s="65"/>
      <c r="H142" s="66"/>
      <c r="I142" s="117"/>
      <c r="J142" s="165"/>
      <c r="K142" s="45"/>
      <c r="L142" s="1"/>
      <c r="M142" s="1"/>
    </row>
    <row r="143" spans="1:13" s="6" customFormat="1" x14ac:dyDescent="0.25">
      <c r="A143" s="111"/>
      <c r="B143" s="77" t="s">
        <v>36</v>
      </c>
      <c r="C143" s="65">
        <v>11</v>
      </c>
      <c r="D143" s="65">
        <v>11</v>
      </c>
      <c r="E143" s="65">
        <v>11</v>
      </c>
      <c r="F143" s="66">
        <f>E143/D143</f>
        <v>1</v>
      </c>
      <c r="G143" s="65">
        <v>11</v>
      </c>
      <c r="H143" s="66">
        <f t="shared" si="52"/>
        <v>1</v>
      </c>
      <c r="I143" s="116">
        <f>D143</f>
        <v>11</v>
      </c>
      <c r="J143" s="165"/>
      <c r="K143" s="45"/>
      <c r="L143" s="1"/>
      <c r="M143" s="1"/>
    </row>
    <row r="144" spans="1:13" s="6" customFormat="1" ht="27.75" customHeight="1" x14ac:dyDescent="0.25">
      <c r="A144" s="111"/>
      <c r="B144" s="77" t="s">
        <v>37</v>
      </c>
      <c r="C144" s="65"/>
      <c r="D144" s="65"/>
      <c r="E144" s="65"/>
      <c r="F144" s="66"/>
      <c r="G144" s="65"/>
      <c r="H144" s="66"/>
      <c r="I144" s="117"/>
      <c r="J144" s="165"/>
      <c r="K144" s="45"/>
      <c r="L144" s="1"/>
      <c r="M144" s="1"/>
    </row>
    <row r="145" spans="1:13" s="6" customFormat="1" x14ac:dyDescent="0.25">
      <c r="A145" s="111"/>
      <c r="B145" s="77" t="s">
        <v>13</v>
      </c>
      <c r="C145" s="65"/>
      <c r="D145" s="65"/>
      <c r="E145" s="65"/>
      <c r="F145" s="66"/>
      <c r="G145" s="65"/>
      <c r="H145" s="66"/>
      <c r="I145" s="117"/>
      <c r="J145" s="165"/>
      <c r="K145" s="45"/>
      <c r="L145" s="1"/>
      <c r="M145" s="1"/>
    </row>
    <row r="146" spans="1:13" s="6" customFormat="1" collapsed="1" x14ac:dyDescent="0.25">
      <c r="A146" s="111"/>
      <c r="B146" s="77" t="s">
        <v>5</v>
      </c>
      <c r="C146" s="65"/>
      <c r="D146" s="65"/>
      <c r="E146" s="65"/>
      <c r="F146" s="66"/>
      <c r="G146" s="65"/>
      <c r="H146" s="66"/>
      <c r="I146" s="117"/>
      <c r="J146" s="166"/>
      <c r="K146" s="45"/>
      <c r="L146" s="1"/>
      <c r="M146" s="1"/>
    </row>
    <row r="147" spans="1:13" s="32" customFormat="1" ht="240" customHeight="1" outlineLevel="1" x14ac:dyDescent="0.25">
      <c r="A147" s="111" t="s">
        <v>43</v>
      </c>
      <c r="B147" s="112" t="s">
        <v>66</v>
      </c>
      <c r="C147" s="113">
        <f>SUM(C148:C152)</f>
        <v>33405.22</v>
      </c>
      <c r="D147" s="113">
        <f>SUM(D148:D152)</f>
        <v>33405.22</v>
      </c>
      <c r="E147" s="113">
        <f t="shared" ref="E147" si="53">SUM(E148:E152)</f>
        <v>12089.03</v>
      </c>
      <c r="F147" s="114">
        <f t="shared" ref="F147:F149" si="54">E147/D147</f>
        <v>0.3619</v>
      </c>
      <c r="G147" s="113">
        <f>SUM(G148:G152)</f>
        <v>12088.91</v>
      </c>
      <c r="H147" s="114">
        <f t="shared" si="52"/>
        <v>0.3619</v>
      </c>
      <c r="I147" s="65">
        <f>I148+I149</f>
        <v>33405.1</v>
      </c>
      <c r="J147" s="217" t="s">
        <v>132</v>
      </c>
      <c r="K147" s="45"/>
      <c r="L147" s="1"/>
      <c r="M147" s="1"/>
    </row>
    <row r="148" spans="1:13" s="6" customFormat="1" ht="36" customHeight="1" outlineLevel="1" x14ac:dyDescent="0.25">
      <c r="A148" s="111"/>
      <c r="B148" s="77" t="s">
        <v>4</v>
      </c>
      <c r="C148" s="65">
        <f>3552.7+27533.4</f>
        <v>31086.1</v>
      </c>
      <c r="D148" s="65">
        <f>3552.7+27533.4</f>
        <v>31086.1</v>
      </c>
      <c r="E148" s="65">
        <f>1776.35+7993.56</f>
        <v>9769.91</v>
      </c>
      <c r="F148" s="66">
        <f t="shared" si="54"/>
        <v>0.31430000000000002</v>
      </c>
      <c r="G148" s="65">
        <f>1776.35+7993.56</f>
        <v>9769.91</v>
      </c>
      <c r="H148" s="66">
        <f t="shared" si="52"/>
        <v>0.31430000000000002</v>
      </c>
      <c r="I148" s="65">
        <f>D148</f>
        <v>31086.1</v>
      </c>
      <c r="J148" s="179"/>
      <c r="K148" s="45"/>
      <c r="L148" s="1"/>
      <c r="M148" s="1"/>
    </row>
    <row r="149" spans="1:13" s="6" customFormat="1" ht="36" customHeight="1" outlineLevel="1" x14ac:dyDescent="0.25">
      <c r="A149" s="111"/>
      <c r="B149" s="77" t="s">
        <v>36</v>
      </c>
      <c r="C149" s="65">
        <v>2319.12</v>
      </c>
      <c r="D149" s="65">
        <v>2319.12</v>
      </c>
      <c r="E149" s="65">
        <v>2319.12</v>
      </c>
      <c r="F149" s="114">
        <f t="shared" si="54"/>
        <v>1</v>
      </c>
      <c r="G149" s="65">
        <v>2319</v>
      </c>
      <c r="H149" s="114">
        <f t="shared" si="52"/>
        <v>0.99990000000000001</v>
      </c>
      <c r="I149" s="65">
        <v>2319</v>
      </c>
      <c r="J149" s="179"/>
      <c r="K149" s="45"/>
      <c r="L149" s="1"/>
      <c r="M149" s="1"/>
    </row>
    <row r="150" spans="1:13" s="6" customFormat="1" ht="36" customHeight="1" outlineLevel="1" x14ac:dyDescent="0.25">
      <c r="A150" s="111"/>
      <c r="B150" s="77" t="s">
        <v>37</v>
      </c>
      <c r="C150" s="65"/>
      <c r="D150" s="65"/>
      <c r="E150" s="65"/>
      <c r="F150" s="66"/>
      <c r="G150" s="65"/>
      <c r="H150" s="66"/>
      <c r="I150" s="115"/>
      <c r="J150" s="179"/>
      <c r="K150" s="45"/>
      <c r="L150" s="1"/>
      <c r="M150" s="1"/>
    </row>
    <row r="151" spans="1:13" s="6" customFormat="1" ht="36" customHeight="1" outlineLevel="1" x14ac:dyDescent="0.25">
      <c r="A151" s="111"/>
      <c r="B151" s="77" t="s">
        <v>13</v>
      </c>
      <c r="C151" s="65"/>
      <c r="D151" s="103"/>
      <c r="E151" s="65"/>
      <c r="F151" s="66"/>
      <c r="G151" s="65"/>
      <c r="H151" s="66"/>
      <c r="I151" s="115"/>
      <c r="J151" s="179"/>
      <c r="K151" s="45"/>
      <c r="L151" s="1"/>
      <c r="M151" s="1"/>
    </row>
    <row r="152" spans="1:13" s="6" customFormat="1" ht="36" customHeight="1" outlineLevel="1" collapsed="1" x14ac:dyDescent="0.25">
      <c r="A152" s="111"/>
      <c r="B152" s="77" t="s">
        <v>5</v>
      </c>
      <c r="C152" s="65"/>
      <c r="D152" s="103"/>
      <c r="E152" s="65"/>
      <c r="F152" s="66"/>
      <c r="G152" s="65"/>
      <c r="H152" s="66"/>
      <c r="I152" s="115"/>
      <c r="J152" s="179"/>
      <c r="K152" s="45"/>
      <c r="L152" s="1"/>
      <c r="M152" s="1"/>
    </row>
    <row r="153" spans="1:13" s="63" customFormat="1" ht="48" customHeight="1" x14ac:dyDescent="0.25">
      <c r="A153" s="111" t="s">
        <v>44</v>
      </c>
      <c r="B153" s="112" t="s">
        <v>67</v>
      </c>
      <c r="C153" s="113">
        <f t="shared" ref="C153:E153" si="55">SUM(C154:C158)</f>
        <v>0</v>
      </c>
      <c r="D153" s="113">
        <f t="shared" si="55"/>
        <v>0</v>
      </c>
      <c r="E153" s="113">
        <f t="shared" si="55"/>
        <v>0</v>
      </c>
      <c r="F153" s="66"/>
      <c r="G153" s="113">
        <f>SUM(G154:G158)</f>
        <v>0</v>
      </c>
      <c r="H153" s="114"/>
      <c r="I153" s="65">
        <f>I154</f>
        <v>0</v>
      </c>
      <c r="J153" s="210" t="s">
        <v>69</v>
      </c>
      <c r="K153" s="45"/>
      <c r="L153" s="1"/>
      <c r="M153" s="1"/>
    </row>
    <row r="154" spans="1:13" s="6" customFormat="1" ht="27.75" customHeight="1" x14ac:dyDescent="0.25">
      <c r="A154" s="111"/>
      <c r="B154" s="77" t="s">
        <v>4</v>
      </c>
      <c r="C154" s="65"/>
      <c r="D154" s="65"/>
      <c r="E154" s="65"/>
      <c r="F154" s="66"/>
      <c r="G154" s="65"/>
      <c r="H154" s="66"/>
      <c r="I154" s="65"/>
      <c r="J154" s="210"/>
      <c r="K154" s="45"/>
      <c r="L154" s="1"/>
      <c r="M154" s="1"/>
    </row>
    <row r="155" spans="1:13" s="6" customFormat="1" ht="27.75" customHeight="1" x14ac:dyDescent="0.25">
      <c r="A155" s="111"/>
      <c r="B155" s="77" t="s">
        <v>36</v>
      </c>
      <c r="C155" s="65"/>
      <c r="D155" s="65"/>
      <c r="E155" s="65"/>
      <c r="F155" s="66"/>
      <c r="G155" s="65"/>
      <c r="H155" s="66"/>
      <c r="I155" s="115"/>
      <c r="J155" s="210"/>
      <c r="K155" s="45"/>
      <c r="L155" s="1"/>
      <c r="M155" s="1"/>
    </row>
    <row r="156" spans="1:13" s="6" customFormat="1" ht="29.25" customHeight="1" x14ac:dyDescent="0.25">
      <c r="A156" s="111"/>
      <c r="B156" s="77" t="s">
        <v>37</v>
      </c>
      <c r="C156" s="65"/>
      <c r="D156" s="65"/>
      <c r="E156" s="65"/>
      <c r="F156" s="66"/>
      <c r="G156" s="65"/>
      <c r="H156" s="66"/>
      <c r="I156" s="115"/>
      <c r="J156" s="210"/>
      <c r="K156" s="45"/>
      <c r="L156" s="1"/>
      <c r="M156" s="1"/>
    </row>
    <row r="157" spans="1:13" s="6" customFormat="1" ht="27.75" customHeight="1" x14ac:dyDescent="0.25">
      <c r="A157" s="111"/>
      <c r="B157" s="77" t="s">
        <v>13</v>
      </c>
      <c r="C157" s="65"/>
      <c r="D157" s="103"/>
      <c r="E157" s="65"/>
      <c r="F157" s="66"/>
      <c r="G157" s="65"/>
      <c r="H157" s="66"/>
      <c r="I157" s="115"/>
      <c r="J157" s="210"/>
      <c r="K157" s="45"/>
      <c r="L157" s="1"/>
      <c r="M157" s="1"/>
    </row>
    <row r="158" spans="1:13" s="6" customFormat="1" ht="27.75" customHeight="1" x14ac:dyDescent="0.25">
      <c r="A158" s="111"/>
      <c r="B158" s="77" t="s">
        <v>5</v>
      </c>
      <c r="C158" s="65"/>
      <c r="D158" s="103"/>
      <c r="E158" s="65"/>
      <c r="F158" s="66"/>
      <c r="G158" s="65"/>
      <c r="H158" s="66"/>
      <c r="I158" s="115"/>
      <c r="J158" s="210"/>
      <c r="K158" s="45"/>
      <c r="L158" s="1"/>
      <c r="M158" s="1"/>
    </row>
    <row r="159" spans="1:13" s="27" customFormat="1" x14ac:dyDescent="0.25">
      <c r="A159" s="189" t="s">
        <v>20</v>
      </c>
      <c r="B159" s="170" t="s">
        <v>95</v>
      </c>
      <c r="C159" s="172">
        <f>SUM(C161:C165)</f>
        <v>430632.75</v>
      </c>
      <c r="D159" s="172">
        <f>SUM(D161:D165)</f>
        <v>383444.05</v>
      </c>
      <c r="E159" s="159">
        <f>SUM(E161:E165)</f>
        <v>147598.79</v>
      </c>
      <c r="F159" s="176">
        <f>E159/D159</f>
        <v>0.38490000000000002</v>
      </c>
      <c r="G159" s="172">
        <f>SUM(G161:G165)</f>
        <v>147329.72</v>
      </c>
      <c r="H159" s="176">
        <f>G159/D159</f>
        <v>0.38419999999999999</v>
      </c>
      <c r="I159" s="172">
        <f>I161+I162+I163+I164+I165</f>
        <v>363006.76</v>
      </c>
      <c r="J159" s="179" t="s">
        <v>125</v>
      </c>
      <c r="K159" s="45"/>
      <c r="L159" s="1"/>
      <c r="M159" s="1"/>
    </row>
    <row r="160" spans="1:13" s="27" customFormat="1" ht="408.75" customHeight="1" x14ac:dyDescent="0.25">
      <c r="A160" s="189"/>
      <c r="B160" s="170"/>
      <c r="C160" s="172"/>
      <c r="D160" s="172"/>
      <c r="E160" s="160"/>
      <c r="F160" s="176"/>
      <c r="G160" s="172"/>
      <c r="H160" s="176"/>
      <c r="I160" s="172"/>
      <c r="J160" s="178"/>
      <c r="K160" s="45"/>
      <c r="L160" s="1"/>
      <c r="M160" s="1"/>
    </row>
    <row r="161" spans="1:13" s="3" customFormat="1" ht="310.5" customHeight="1" x14ac:dyDescent="0.25">
      <c r="A161" s="189"/>
      <c r="B161" s="77" t="s">
        <v>4</v>
      </c>
      <c r="C161" s="67">
        <v>61062.2</v>
      </c>
      <c r="D161" s="65">
        <f>56415.69+4646.51</f>
        <v>61062.2</v>
      </c>
      <c r="E161" s="65">
        <f>G161</f>
        <v>8141.1</v>
      </c>
      <c r="F161" s="70">
        <f>E161/D161</f>
        <v>0.1333</v>
      </c>
      <c r="G161" s="67">
        <v>8141.1</v>
      </c>
      <c r="H161" s="70">
        <f>G161/D161</f>
        <v>0.1333</v>
      </c>
      <c r="I161" s="65">
        <f>D161</f>
        <v>61062.2</v>
      </c>
      <c r="J161" s="178"/>
      <c r="K161" s="18"/>
      <c r="L161" s="1"/>
      <c r="M161" s="1"/>
    </row>
    <row r="162" spans="1:13" s="4" customFormat="1" ht="310.5" customHeight="1" x14ac:dyDescent="0.25">
      <c r="A162" s="189"/>
      <c r="B162" s="68" t="s">
        <v>16</v>
      </c>
      <c r="C162" s="67">
        <v>143095.94</v>
      </c>
      <c r="D162" s="65">
        <v>140744.64000000001</v>
      </c>
      <c r="E162" s="65">
        <v>19452.919999999998</v>
      </c>
      <c r="F162" s="70">
        <f>E162/D162</f>
        <v>0.13819999999999999</v>
      </c>
      <c r="G162" s="67">
        <v>19183.849999999999</v>
      </c>
      <c r="H162" s="70">
        <f>G162/D162</f>
        <v>0.1363</v>
      </c>
      <c r="I162" s="65">
        <f>D162-15872.76</f>
        <v>124871.88</v>
      </c>
      <c r="J162" s="178"/>
      <c r="K162" s="18"/>
      <c r="L162" s="1"/>
      <c r="M162" s="1"/>
    </row>
    <row r="163" spans="1:13" s="3" customFormat="1" ht="310.5" customHeight="1" x14ac:dyDescent="0.25">
      <c r="A163" s="189"/>
      <c r="B163" s="77" t="s">
        <v>11</v>
      </c>
      <c r="C163" s="65">
        <v>67280.210000000006</v>
      </c>
      <c r="D163" s="65">
        <v>62048.49</v>
      </c>
      <c r="E163" s="65">
        <f>G163</f>
        <v>18722.900000000001</v>
      </c>
      <c r="F163" s="66">
        <f>E163/D163</f>
        <v>0.30170000000000002</v>
      </c>
      <c r="G163" s="65">
        <v>18722.900000000001</v>
      </c>
      <c r="H163" s="66">
        <f>G163/D163</f>
        <v>0.30170000000000002</v>
      </c>
      <c r="I163" s="65">
        <f>D163-595.87-3968.66</f>
        <v>57483.96</v>
      </c>
      <c r="J163" s="178"/>
      <c r="K163" s="18"/>
      <c r="L163" s="1"/>
      <c r="M163" s="1"/>
    </row>
    <row r="164" spans="1:13" s="3" customFormat="1" ht="310.5" customHeight="1" x14ac:dyDescent="0.25">
      <c r="A164" s="189"/>
      <c r="B164" s="77" t="s">
        <v>13</v>
      </c>
      <c r="C164" s="19"/>
      <c r="D164" s="19"/>
      <c r="E164" s="64"/>
      <c r="F164" s="20"/>
      <c r="G164" s="64"/>
      <c r="H164" s="20"/>
      <c r="I164" s="19"/>
      <c r="J164" s="178"/>
      <c r="K164" s="18"/>
      <c r="L164" s="1"/>
      <c r="M164" s="1"/>
    </row>
    <row r="165" spans="1:13" s="3" customFormat="1" ht="310.5" customHeight="1" x14ac:dyDescent="0.25">
      <c r="A165" s="189"/>
      <c r="B165" s="77" t="s">
        <v>5</v>
      </c>
      <c r="C165" s="67">
        <v>159194.4</v>
      </c>
      <c r="D165" s="67">
        <v>119588.72</v>
      </c>
      <c r="E165" s="67">
        <f>G165</f>
        <v>101281.87</v>
      </c>
      <c r="F165" s="70">
        <f t="shared" ref="F165" si="56">E165/D165</f>
        <v>0.84689999999999999</v>
      </c>
      <c r="G165" s="67">
        <v>101281.87</v>
      </c>
      <c r="H165" s="70">
        <f t="shared" ref="H165" si="57">G165/D165</f>
        <v>0.84689999999999999</v>
      </c>
      <c r="I165" s="65">
        <v>119588.72</v>
      </c>
      <c r="J165" s="178"/>
      <c r="K165" s="45"/>
      <c r="L165" s="1"/>
      <c r="M165" s="1"/>
    </row>
    <row r="166" spans="1:13" s="9" customFormat="1" ht="26.25" customHeight="1" x14ac:dyDescent="0.25">
      <c r="A166" s="96" t="s">
        <v>21</v>
      </c>
      <c r="B166" s="127" t="s">
        <v>76</v>
      </c>
      <c r="C166" s="121"/>
      <c r="D166" s="121"/>
      <c r="E166" s="122"/>
      <c r="F166" s="123"/>
      <c r="G166" s="121"/>
      <c r="H166" s="123"/>
      <c r="I166" s="124"/>
      <c r="J166" s="97" t="s">
        <v>35</v>
      </c>
      <c r="K166" s="18"/>
      <c r="L166" s="72"/>
      <c r="M166" s="72"/>
    </row>
    <row r="167" spans="1:13" s="33" customFormat="1" ht="88.5" customHeight="1" x14ac:dyDescent="0.25">
      <c r="A167" s="84" t="s">
        <v>22</v>
      </c>
      <c r="B167" s="69" t="s">
        <v>93</v>
      </c>
      <c r="C167" s="76">
        <f>SUM(C168:C172)</f>
        <v>271.7</v>
      </c>
      <c r="D167" s="76">
        <f t="shared" ref="D167:I167" si="58">SUM(D168:D172)</f>
        <v>271.7</v>
      </c>
      <c r="E167" s="76">
        <f t="shared" si="58"/>
        <v>188.49</v>
      </c>
      <c r="F167" s="66">
        <f>E167/D167</f>
        <v>0.69369999999999998</v>
      </c>
      <c r="G167" s="76">
        <f t="shared" si="58"/>
        <v>160</v>
      </c>
      <c r="H167" s="81">
        <f t="shared" ref="H167" si="59">G167/D167</f>
        <v>0.58889999999999998</v>
      </c>
      <c r="I167" s="100">
        <f t="shared" si="58"/>
        <v>271.7</v>
      </c>
      <c r="J167" s="182" t="s">
        <v>115</v>
      </c>
      <c r="K167" s="45"/>
      <c r="L167" s="1"/>
      <c r="M167" s="1"/>
    </row>
    <row r="168" spans="1:13" s="33" customFormat="1" x14ac:dyDescent="0.25">
      <c r="A168" s="84"/>
      <c r="B168" s="68" t="s">
        <v>4</v>
      </c>
      <c r="C168" s="67"/>
      <c r="D168" s="67"/>
      <c r="E168" s="67"/>
      <c r="F168" s="66"/>
      <c r="G168" s="67"/>
      <c r="H168" s="66"/>
      <c r="I168" s="67"/>
      <c r="J168" s="182"/>
      <c r="K168" s="45"/>
      <c r="L168" s="1"/>
      <c r="M168" s="1"/>
    </row>
    <row r="169" spans="1:13" s="33" customFormat="1" x14ac:dyDescent="0.25">
      <c r="A169" s="84"/>
      <c r="B169" s="68" t="s">
        <v>16</v>
      </c>
      <c r="C169" s="67">
        <v>271.7</v>
      </c>
      <c r="D169" s="67">
        <v>271.7</v>
      </c>
      <c r="E169" s="67">
        <v>188.49</v>
      </c>
      <c r="F169" s="66">
        <f>E169/D169</f>
        <v>0.69369999999999998</v>
      </c>
      <c r="G169" s="67">
        <v>160</v>
      </c>
      <c r="H169" s="66">
        <f>G169/D169</f>
        <v>0.58889999999999998</v>
      </c>
      <c r="I169" s="67">
        <v>271.7</v>
      </c>
      <c r="J169" s="182"/>
      <c r="K169" s="45"/>
      <c r="L169" s="1"/>
      <c r="M169" s="1"/>
    </row>
    <row r="170" spans="1:13" s="33" customFormat="1" x14ac:dyDescent="0.25">
      <c r="A170" s="84"/>
      <c r="B170" s="68" t="s">
        <v>11</v>
      </c>
      <c r="C170" s="67"/>
      <c r="D170" s="67"/>
      <c r="E170" s="19"/>
      <c r="F170" s="20"/>
      <c r="G170" s="67"/>
      <c r="H170" s="66"/>
      <c r="I170" s="19"/>
      <c r="J170" s="182"/>
      <c r="K170" s="45"/>
      <c r="L170" s="1"/>
      <c r="M170" s="1"/>
    </row>
    <row r="171" spans="1:13" s="75" customFormat="1" x14ac:dyDescent="0.25">
      <c r="A171" s="5"/>
      <c r="B171" s="68" t="s">
        <v>13</v>
      </c>
      <c r="C171" s="19"/>
      <c r="D171" s="19"/>
      <c r="E171" s="19"/>
      <c r="F171" s="20"/>
      <c r="G171" s="19"/>
      <c r="H171" s="20"/>
      <c r="I171" s="19"/>
      <c r="J171" s="182"/>
      <c r="K171" s="18"/>
      <c r="L171" s="72"/>
      <c r="M171" s="72"/>
    </row>
    <row r="172" spans="1:13" s="75" customFormat="1" x14ac:dyDescent="0.25">
      <c r="A172" s="5"/>
      <c r="B172" s="68" t="s">
        <v>5</v>
      </c>
      <c r="C172" s="19"/>
      <c r="D172" s="19"/>
      <c r="E172" s="19"/>
      <c r="F172" s="20"/>
      <c r="G172" s="19"/>
      <c r="H172" s="20"/>
      <c r="I172" s="19"/>
      <c r="J172" s="182"/>
      <c r="K172" s="18"/>
      <c r="L172" s="72"/>
      <c r="M172" s="72"/>
    </row>
    <row r="173" spans="1:13" s="34" customFormat="1" ht="192" customHeight="1" x14ac:dyDescent="0.25">
      <c r="A173" s="102" t="s">
        <v>23</v>
      </c>
      <c r="B173" s="69" t="s">
        <v>105</v>
      </c>
      <c r="C173" s="103">
        <f>C175+C174+C176+C177+C178</f>
        <v>328166.31</v>
      </c>
      <c r="D173" s="103">
        <f>D175+D174+D176+D177+D178</f>
        <v>299845.03000000003</v>
      </c>
      <c r="E173" s="103">
        <f t="shared" ref="E173" si="60">E175+E174+E176+E177+E178</f>
        <v>233121.18</v>
      </c>
      <c r="F173" s="81">
        <f>E173/D173</f>
        <v>0.77749999999999997</v>
      </c>
      <c r="G173" s="100">
        <f>G175+G174+G176+G177+G178</f>
        <v>233121.18</v>
      </c>
      <c r="H173" s="81">
        <f t="shared" ref="H173" si="61">G173/D173</f>
        <v>0.77749999999999997</v>
      </c>
      <c r="I173" s="103">
        <f>I175+I174+I176+I177+I178</f>
        <v>299845.03000000003</v>
      </c>
      <c r="J173" s="180" t="s">
        <v>133</v>
      </c>
      <c r="K173" s="45"/>
      <c r="L173" s="1"/>
      <c r="M173" s="1"/>
    </row>
    <row r="174" spans="1:13" s="3" customFormat="1" ht="60" customHeight="1" x14ac:dyDescent="0.25">
      <c r="A174" s="102"/>
      <c r="B174" s="77" t="s">
        <v>4</v>
      </c>
      <c r="C174" s="65"/>
      <c r="D174" s="65"/>
      <c r="E174" s="65"/>
      <c r="F174" s="66"/>
      <c r="G174" s="67"/>
      <c r="H174" s="66"/>
      <c r="I174" s="65"/>
      <c r="J174" s="181"/>
      <c r="K174" s="45"/>
      <c r="L174" s="1"/>
      <c r="M174" s="1"/>
    </row>
    <row r="175" spans="1:13" s="3" customFormat="1" ht="60" customHeight="1" x14ac:dyDescent="0.25">
      <c r="A175" s="102"/>
      <c r="B175" s="77" t="s">
        <v>16</v>
      </c>
      <c r="C175" s="65">
        <v>306941.40000000002</v>
      </c>
      <c r="D175" s="65">
        <v>281055</v>
      </c>
      <c r="E175" s="65">
        <v>218892.19</v>
      </c>
      <c r="F175" s="66">
        <f>E175/D175</f>
        <v>0.77880000000000005</v>
      </c>
      <c r="G175" s="67">
        <v>218892.19</v>
      </c>
      <c r="H175" s="66">
        <f>G175/D175</f>
        <v>0.77880000000000005</v>
      </c>
      <c r="I175" s="65">
        <f>D175</f>
        <v>281055</v>
      </c>
      <c r="J175" s="181"/>
      <c r="K175" s="45"/>
      <c r="L175" s="1"/>
      <c r="M175" s="1"/>
    </row>
    <row r="176" spans="1:13" s="3" customFormat="1" ht="60" customHeight="1" x14ac:dyDescent="0.25">
      <c r="A176" s="102"/>
      <c r="B176" s="77" t="s">
        <v>11</v>
      </c>
      <c r="C176" s="65">
        <v>21224.91</v>
      </c>
      <c r="D176" s="65">
        <v>18790.03</v>
      </c>
      <c r="E176" s="65">
        <v>14228.99</v>
      </c>
      <c r="F176" s="66">
        <f>E176/D176</f>
        <v>0.75729999999999997</v>
      </c>
      <c r="G176" s="65">
        <v>14228.99</v>
      </c>
      <c r="H176" s="66">
        <f>G176/D176</f>
        <v>0.75729999999999997</v>
      </c>
      <c r="I176" s="65">
        <f>D176</f>
        <v>18790.03</v>
      </c>
      <c r="J176" s="181"/>
      <c r="K176" s="45"/>
      <c r="L176" s="1"/>
      <c r="M176" s="1"/>
    </row>
    <row r="177" spans="1:13" s="3" customFormat="1" ht="60" customHeight="1" x14ac:dyDescent="0.25">
      <c r="A177" s="102"/>
      <c r="B177" s="77" t="s">
        <v>13</v>
      </c>
      <c r="C177" s="65"/>
      <c r="D177" s="65"/>
      <c r="E177" s="65">
        <f>G177</f>
        <v>0</v>
      </c>
      <c r="F177" s="66"/>
      <c r="G177" s="65"/>
      <c r="H177" s="66"/>
      <c r="I177" s="65">
        <f t="shared" ref="I177" si="62">D177</f>
        <v>0</v>
      </c>
      <c r="J177" s="181"/>
      <c r="K177" s="45"/>
      <c r="L177" s="1"/>
      <c r="M177" s="1"/>
    </row>
    <row r="178" spans="1:13" s="3" customFormat="1" ht="60" customHeight="1" x14ac:dyDescent="0.25">
      <c r="A178" s="102"/>
      <c r="B178" s="77" t="s">
        <v>5</v>
      </c>
      <c r="C178" s="65"/>
      <c r="D178" s="65"/>
      <c r="E178" s="65"/>
      <c r="F178" s="66"/>
      <c r="G178" s="67"/>
      <c r="H178" s="66"/>
      <c r="I178" s="65"/>
      <c r="J178" s="181"/>
      <c r="K178" s="45"/>
      <c r="L178" s="1"/>
      <c r="M178" s="1"/>
    </row>
    <row r="179" spans="1:13" s="9" customFormat="1" ht="48" customHeight="1" x14ac:dyDescent="0.25">
      <c r="A179" s="96" t="s">
        <v>24</v>
      </c>
      <c r="B179" s="120" t="s">
        <v>77</v>
      </c>
      <c r="C179" s="121"/>
      <c r="D179" s="121"/>
      <c r="E179" s="122"/>
      <c r="F179" s="123"/>
      <c r="G179" s="121"/>
      <c r="H179" s="123"/>
      <c r="I179" s="124"/>
      <c r="J179" s="97" t="s">
        <v>35</v>
      </c>
      <c r="K179" s="18"/>
      <c r="L179" s="72"/>
      <c r="M179" s="72"/>
    </row>
    <row r="180" spans="1:13" ht="234" customHeight="1" x14ac:dyDescent="0.25">
      <c r="A180" s="84" t="s">
        <v>25</v>
      </c>
      <c r="B180" s="83" t="s">
        <v>122</v>
      </c>
      <c r="C180" s="76">
        <f>SUM(C181:C185)</f>
        <v>1174039.24</v>
      </c>
      <c r="D180" s="76">
        <f>SUM(D181:D185)</f>
        <v>1147597.92</v>
      </c>
      <c r="E180" s="76">
        <f>SUM(E181:E185)</f>
        <v>626920.97</v>
      </c>
      <c r="F180" s="80">
        <f>E180/D180</f>
        <v>0.54630000000000001</v>
      </c>
      <c r="G180" s="76">
        <f>SUM(G181:G185)</f>
        <v>626920.97</v>
      </c>
      <c r="H180" s="80">
        <f>G180/D180</f>
        <v>0.54630000000000001</v>
      </c>
      <c r="I180" s="105">
        <f>SUM(I181:I185)</f>
        <v>1133269.72</v>
      </c>
      <c r="J180" s="177" t="s">
        <v>126</v>
      </c>
      <c r="K180" s="45"/>
      <c r="L180" s="1"/>
      <c r="M180" s="1"/>
    </row>
    <row r="181" spans="1:13" ht="106.5" customHeight="1" x14ac:dyDescent="0.25">
      <c r="A181" s="84"/>
      <c r="B181" s="77" t="s">
        <v>4</v>
      </c>
      <c r="C181" s="67">
        <f>891836-307836</f>
        <v>584000</v>
      </c>
      <c r="D181" s="67">
        <f>891836-307836</f>
        <v>584000</v>
      </c>
      <c r="E181" s="67">
        <v>457584.61</v>
      </c>
      <c r="F181" s="70">
        <f>E181/D181</f>
        <v>0.78349999999999997</v>
      </c>
      <c r="G181" s="67">
        <v>457584.61</v>
      </c>
      <c r="H181" s="70">
        <f>G181/D181</f>
        <v>0.78349999999999997</v>
      </c>
      <c r="I181" s="67">
        <f>D181-548.02</f>
        <v>583451.98</v>
      </c>
      <c r="J181" s="178"/>
      <c r="K181" s="45"/>
      <c r="L181" s="1"/>
      <c r="M181" s="1"/>
    </row>
    <row r="182" spans="1:13" s="22" customFormat="1" ht="106.5" customHeight="1" x14ac:dyDescent="0.25">
      <c r="A182" s="71"/>
      <c r="B182" s="68" t="s">
        <v>16</v>
      </c>
      <c r="C182" s="67">
        <v>480662</v>
      </c>
      <c r="D182" s="67">
        <f>492079.5-11417.5</f>
        <v>480662</v>
      </c>
      <c r="E182" s="67">
        <v>132328.26999999999</v>
      </c>
      <c r="F182" s="70">
        <f>E182/D182</f>
        <v>0.27529999999999999</v>
      </c>
      <c r="G182" s="67">
        <v>132328.26999999999</v>
      </c>
      <c r="H182" s="70">
        <f>G182/D182</f>
        <v>0.27529999999999999</v>
      </c>
      <c r="I182" s="67">
        <f>D182-6890.09</f>
        <v>473771.91</v>
      </c>
      <c r="J182" s="178"/>
      <c r="K182" s="45"/>
      <c r="L182" s="1"/>
      <c r="M182" s="1"/>
    </row>
    <row r="183" spans="1:13" s="22" customFormat="1" ht="106.5" customHeight="1" x14ac:dyDescent="0.25">
      <c r="A183" s="87"/>
      <c r="B183" s="68" t="s">
        <v>11</v>
      </c>
      <c r="C183" s="67">
        <v>109377.24</v>
      </c>
      <c r="D183" s="67">
        <v>82935.92</v>
      </c>
      <c r="E183" s="67">
        <f>G183</f>
        <v>37008.089999999997</v>
      </c>
      <c r="F183" s="70">
        <f>E183/D183</f>
        <v>0.44619999999999999</v>
      </c>
      <c r="G183" s="67">
        <v>37008.089999999997</v>
      </c>
      <c r="H183" s="70">
        <f>G183/D183</f>
        <v>0.44619999999999999</v>
      </c>
      <c r="I183" s="67">
        <f>D183-6890.09</f>
        <v>76045.83</v>
      </c>
      <c r="J183" s="178"/>
      <c r="K183" s="45"/>
      <c r="L183" s="1"/>
      <c r="M183" s="1"/>
    </row>
    <row r="184" spans="1:13" ht="106.5" customHeight="1" x14ac:dyDescent="0.25">
      <c r="A184" s="5"/>
      <c r="B184" s="77" t="s">
        <v>13</v>
      </c>
      <c r="C184" s="67">
        <v>0</v>
      </c>
      <c r="D184" s="19">
        <v>0</v>
      </c>
      <c r="E184" s="19">
        <v>0</v>
      </c>
      <c r="F184" s="20"/>
      <c r="G184" s="19"/>
      <c r="H184" s="20"/>
      <c r="I184" s="19">
        <v>0</v>
      </c>
      <c r="J184" s="178"/>
      <c r="K184" s="45"/>
      <c r="L184" s="1"/>
      <c r="M184" s="1"/>
    </row>
    <row r="185" spans="1:13" ht="106.5" customHeight="1" x14ac:dyDescent="0.25">
      <c r="A185" s="5"/>
      <c r="B185" s="77" t="s">
        <v>5</v>
      </c>
      <c r="C185" s="23"/>
      <c r="D185" s="23"/>
      <c r="E185" s="23"/>
      <c r="F185" s="24"/>
      <c r="G185" s="19"/>
      <c r="H185" s="24"/>
      <c r="I185" s="23"/>
      <c r="J185" s="178"/>
      <c r="K185" s="45"/>
      <c r="L185" s="1"/>
      <c r="M185" s="1"/>
    </row>
    <row r="186" spans="1:13" s="75" customFormat="1" ht="27.75" customHeight="1" thickBot="1" x14ac:dyDescent="0.3">
      <c r="A186" s="102" t="s">
        <v>26</v>
      </c>
      <c r="B186" s="104" t="s">
        <v>78</v>
      </c>
      <c r="C186" s="103"/>
      <c r="D186" s="103"/>
      <c r="E186" s="106"/>
      <c r="F186" s="81"/>
      <c r="G186" s="100"/>
      <c r="H186" s="81"/>
      <c r="I186" s="107"/>
      <c r="J186" s="77" t="s">
        <v>35</v>
      </c>
      <c r="K186" s="18"/>
      <c r="L186" s="72"/>
      <c r="M186" s="72"/>
    </row>
    <row r="187" spans="1:13" s="73" customFormat="1" ht="40.5" x14ac:dyDescent="0.25">
      <c r="A187" s="125" t="s">
        <v>29</v>
      </c>
      <c r="B187" s="126" t="s">
        <v>79</v>
      </c>
      <c r="C187" s="99"/>
      <c r="D187" s="99"/>
      <c r="E187" s="100"/>
      <c r="F187" s="101"/>
      <c r="G187" s="100"/>
      <c r="H187" s="101"/>
      <c r="I187" s="100"/>
      <c r="J187" s="77" t="s">
        <v>35</v>
      </c>
      <c r="K187" s="18"/>
      <c r="L187" s="72"/>
      <c r="M187" s="72"/>
    </row>
    <row r="188" spans="1:13" s="74" customFormat="1" ht="29.25" customHeight="1" x14ac:dyDescent="0.25">
      <c r="A188" s="96" t="s">
        <v>28</v>
      </c>
      <c r="B188" s="127" t="s">
        <v>80</v>
      </c>
      <c r="C188" s="128"/>
      <c r="D188" s="128"/>
      <c r="E188" s="128"/>
      <c r="F188" s="129"/>
      <c r="G188" s="128"/>
      <c r="H188" s="129"/>
      <c r="I188" s="130"/>
      <c r="J188" s="97" t="s">
        <v>35</v>
      </c>
      <c r="K188" s="18"/>
      <c r="L188" s="72"/>
      <c r="M188" s="72"/>
    </row>
    <row r="189" spans="1:13" s="74" customFormat="1" ht="30.75" customHeight="1" x14ac:dyDescent="0.25">
      <c r="A189" s="102" t="s">
        <v>27</v>
      </c>
      <c r="B189" s="127" t="s">
        <v>81</v>
      </c>
      <c r="C189" s="100"/>
      <c r="D189" s="100"/>
      <c r="E189" s="100"/>
      <c r="F189" s="101"/>
      <c r="G189" s="100"/>
      <c r="H189" s="101"/>
      <c r="I189" s="110"/>
      <c r="J189" s="77" t="s">
        <v>35</v>
      </c>
      <c r="K189" s="18"/>
      <c r="L189" s="72"/>
      <c r="M189" s="72"/>
    </row>
    <row r="190" spans="1:13" ht="135.75" customHeight="1" x14ac:dyDescent="0.25">
      <c r="A190" s="102" t="s">
        <v>51</v>
      </c>
      <c r="B190" s="104" t="s">
        <v>109</v>
      </c>
      <c r="C190" s="103">
        <f>SUM(C191:C194)</f>
        <v>34040.9</v>
      </c>
      <c r="D190" s="103">
        <f>SUM(D191:D194)</f>
        <v>34283.1</v>
      </c>
      <c r="E190" s="103">
        <f>SUM(E191:E194)</f>
        <v>28917.65</v>
      </c>
      <c r="F190" s="81">
        <f>E190/D190</f>
        <v>0.84350000000000003</v>
      </c>
      <c r="G190" s="100">
        <f>SUM(G191:G194)</f>
        <v>28827.1</v>
      </c>
      <c r="H190" s="81">
        <f>G190/D190</f>
        <v>0.84089999999999998</v>
      </c>
      <c r="I190" s="103">
        <f>SUM(I191:I194)</f>
        <v>34283.1</v>
      </c>
      <c r="J190" s="207" t="s">
        <v>116</v>
      </c>
      <c r="K190" s="45"/>
      <c r="L190" s="1"/>
      <c r="M190" s="1"/>
    </row>
    <row r="191" spans="1:13" s="3" customFormat="1" x14ac:dyDescent="0.25">
      <c r="A191" s="102"/>
      <c r="B191" s="77" t="s">
        <v>4</v>
      </c>
      <c r="C191" s="65">
        <v>28506.9</v>
      </c>
      <c r="D191" s="65">
        <v>28749.1</v>
      </c>
      <c r="E191" s="65">
        <v>24117.65</v>
      </c>
      <c r="F191" s="66">
        <f>E191/D191</f>
        <v>0.83889999999999998</v>
      </c>
      <c r="G191" s="67">
        <v>24117.65</v>
      </c>
      <c r="H191" s="66">
        <f t="shared" ref="H191:H192" si="63">G191/D191</f>
        <v>0.83889999999999998</v>
      </c>
      <c r="I191" s="65">
        <f>D191</f>
        <v>28749.1</v>
      </c>
      <c r="J191" s="182"/>
      <c r="K191" s="45"/>
      <c r="L191" s="1"/>
      <c r="M191" s="1"/>
    </row>
    <row r="192" spans="1:13" s="3" customFormat="1" x14ac:dyDescent="0.25">
      <c r="A192" s="102"/>
      <c r="B192" s="77" t="s">
        <v>16</v>
      </c>
      <c r="C192" s="65">
        <v>5534</v>
      </c>
      <c r="D192" s="65">
        <v>5534</v>
      </c>
      <c r="E192" s="65">
        <v>4800</v>
      </c>
      <c r="F192" s="66">
        <f>E192/D192</f>
        <v>0.86739999999999995</v>
      </c>
      <c r="G192" s="67">
        <v>4709.45</v>
      </c>
      <c r="H192" s="66">
        <f t="shared" si="63"/>
        <v>0.85099999999999998</v>
      </c>
      <c r="I192" s="65">
        <f t="shared" ref="I192:I193" si="64">D192</f>
        <v>5534</v>
      </c>
      <c r="J192" s="182"/>
      <c r="K192" s="45"/>
      <c r="L192" s="1"/>
      <c r="M192" s="1"/>
    </row>
    <row r="193" spans="1:13" s="3" customFormat="1" x14ac:dyDescent="0.25">
      <c r="A193" s="102"/>
      <c r="B193" s="77" t="s">
        <v>11</v>
      </c>
      <c r="C193" s="65"/>
      <c r="D193" s="65"/>
      <c r="E193" s="65">
        <f>G193</f>
        <v>0</v>
      </c>
      <c r="F193" s="66"/>
      <c r="G193" s="67"/>
      <c r="H193" s="66"/>
      <c r="I193" s="65">
        <f t="shared" si="64"/>
        <v>0</v>
      </c>
      <c r="J193" s="182"/>
      <c r="K193" s="45"/>
      <c r="L193" s="1"/>
      <c r="M193" s="1"/>
    </row>
    <row r="194" spans="1:13" s="3" customFormat="1" x14ac:dyDescent="0.25">
      <c r="A194" s="102"/>
      <c r="B194" s="77" t="s">
        <v>13</v>
      </c>
      <c r="C194" s="65"/>
      <c r="D194" s="65"/>
      <c r="E194" s="65"/>
      <c r="F194" s="66"/>
      <c r="G194" s="67"/>
      <c r="H194" s="66"/>
      <c r="I194" s="65"/>
      <c r="J194" s="182"/>
      <c r="K194" s="45"/>
      <c r="L194" s="1"/>
      <c r="M194" s="1"/>
    </row>
    <row r="195" spans="1:13" s="47" customFormat="1" ht="44.25" customHeight="1" x14ac:dyDescent="0.25">
      <c r="A195" s="102" t="s">
        <v>54</v>
      </c>
      <c r="B195" s="131" t="s">
        <v>82</v>
      </c>
      <c r="C195" s="100"/>
      <c r="D195" s="100"/>
      <c r="E195" s="109"/>
      <c r="F195" s="101"/>
      <c r="G195" s="100"/>
      <c r="H195" s="101"/>
      <c r="I195" s="110"/>
      <c r="J195" s="77" t="s">
        <v>35</v>
      </c>
      <c r="K195" s="18"/>
      <c r="L195" s="72"/>
      <c r="M195" s="72"/>
    </row>
    <row r="196" spans="1:13" s="47" customFormat="1" ht="33.75" customHeight="1" x14ac:dyDescent="0.25">
      <c r="A196" s="102" t="s">
        <v>55</v>
      </c>
      <c r="B196" s="131" t="s">
        <v>83</v>
      </c>
      <c r="C196" s="100"/>
      <c r="D196" s="100"/>
      <c r="E196" s="109"/>
      <c r="F196" s="101"/>
      <c r="G196" s="100"/>
      <c r="H196" s="101"/>
      <c r="I196" s="110"/>
      <c r="J196" s="77" t="s">
        <v>35</v>
      </c>
      <c r="K196" s="18"/>
      <c r="L196" s="72"/>
      <c r="M196" s="72"/>
    </row>
    <row r="197" spans="1:13" s="35" customFormat="1" ht="26.25" customHeight="1" x14ac:dyDescent="0.25">
      <c r="A197" s="170" t="s">
        <v>62</v>
      </c>
      <c r="B197" s="170" t="s">
        <v>110</v>
      </c>
      <c r="C197" s="174">
        <f>C200+C201+C202+C203+C204</f>
        <v>20237.599999999999</v>
      </c>
      <c r="D197" s="155">
        <f>D200+D201+D202+D203+D204</f>
        <v>21358.42</v>
      </c>
      <c r="E197" s="155">
        <f>E200+E201+E202+E203+E204</f>
        <v>19318.599999999999</v>
      </c>
      <c r="F197" s="157">
        <f>E197/D197</f>
        <v>0.90449999999999997</v>
      </c>
      <c r="G197" s="155">
        <f>G200+G201+G202+G203+G204</f>
        <v>19240.45</v>
      </c>
      <c r="H197" s="157">
        <f>G197/D197</f>
        <v>0.90080000000000005</v>
      </c>
      <c r="I197" s="155">
        <f>I200+I201+I202+I203+I204</f>
        <v>21270.92</v>
      </c>
      <c r="J197" s="177" t="s">
        <v>131</v>
      </c>
      <c r="K197" s="45"/>
      <c r="L197" s="1"/>
      <c r="M197" s="1"/>
    </row>
    <row r="198" spans="1:13" s="35" customFormat="1" ht="300.75" customHeight="1" x14ac:dyDescent="0.25">
      <c r="A198" s="170"/>
      <c r="B198" s="170"/>
      <c r="C198" s="174"/>
      <c r="D198" s="171"/>
      <c r="E198" s="171"/>
      <c r="F198" s="205"/>
      <c r="G198" s="171"/>
      <c r="H198" s="205"/>
      <c r="I198" s="171"/>
      <c r="J198" s="178"/>
      <c r="K198" s="45"/>
      <c r="L198" s="1"/>
      <c r="M198" s="1"/>
    </row>
    <row r="199" spans="1:13" s="27" customFormat="1" ht="95.25" customHeight="1" x14ac:dyDescent="0.25">
      <c r="A199" s="170"/>
      <c r="B199" s="170"/>
      <c r="C199" s="174"/>
      <c r="D199" s="156"/>
      <c r="E199" s="156"/>
      <c r="F199" s="158"/>
      <c r="G199" s="156"/>
      <c r="H199" s="158"/>
      <c r="I199" s="156"/>
      <c r="J199" s="178"/>
      <c r="K199" s="45"/>
      <c r="L199" s="1"/>
      <c r="M199" s="1"/>
    </row>
    <row r="200" spans="1:13" s="3" customFormat="1" ht="33.75" customHeight="1" x14ac:dyDescent="0.25">
      <c r="A200" s="102"/>
      <c r="B200" s="77" t="s">
        <v>4</v>
      </c>
      <c r="C200" s="65">
        <v>65.400000000000006</v>
      </c>
      <c r="D200" s="65">
        <v>65.400000000000006</v>
      </c>
      <c r="E200" s="65">
        <v>63.59</v>
      </c>
      <c r="F200" s="66">
        <f>E200/D200</f>
        <v>0.97230000000000005</v>
      </c>
      <c r="G200" s="65">
        <v>63.59</v>
      </c>
      <c r="H200" s="66">
        <f>G200/D200</f>
        <v>0.97230000000000005</v>
      </c>
      <c r="I200" s="65">
        <f>D200</f>
        <v>65.400000000000006</v>
      </c>
      <c r="J200" s="178"/>
      <c r="K200" s="45"/>
      <c r="L200" s="1"/>
      <c r="M200" s="1"/>
    </row>
    <row r="201" spans="1:13" s="3" customFormat="1" ht="41.25" customHeight="1" x14ac:dyDescent="0.25">
      <c r="A201" s="102"/>
      <c r="B201" s="77" t="s">
        <v>16</v>
      </c>
      <c r="C201" s="65">
        <v>15024.6</v>
      </c>
      <c r="D201" s="65">
        <v>16141.3</v>
      </c>
      <c r="E201" s="65">
        <v>14211.33</v>
      </c>
      <c r="F201" s="66">
        <f>E201/D201</f>
        <v>0.88039999999999996</v>
      </c>
      <c r="G201" s="65">
        <v>14133.18</v>
      </c>
      <c r="H201" s="66">
        <f>G201/D201</f>
        <v>0.87560000000000004</v>
      </c>
      <c r="I201" s="65">
        <f>D201-1.4</f>
        <v>16139.9</v>
      </c>
      <c r="J201" s="178"/>
      <c r="K201" s="45"/>
      <c r="L201" s="1"/>
      <c r="M201" s="1"/>
    </row>
    <row r="202" spans="1:13" s="3" customFormat="1" ht="39.75" customHeight="1" x14ac:dyDescent="0.25">
      <c r="A202" s="102"/>
      <c r="B202" s="77" t="s">
        <v>11</v>
      </c>
      <c r="C202" s="65">
        <v>5147.6000000000004</v>
      </c>
      <c r="D202" s="65">
        <v>5151.72</v>
      </c>
      <c r="E202" s="65">
        <f>G202</f>
        <v>5043.68</v>
      </c>
      <c r="F202" s="66">
        <f>E202/D202</f>
        <v>0.97899999999999998</v>
      </c>
      <c r="G202" s="65">
        <v>5043.68</v>
      </c>
      <c r="H202" s="66">
        <f>G202/D202</f>
        <v>0.97899999999999998</v>
      </c>
      <c r="I202" s="65">
        <f>D202-86.1</f>
        <v>5065.62</v>
      </c>
      <c r="J202" s="178"/>
      <c r="K202" s="45"/>
      <c r="L202" s="1"/>
      <c r="M202" s="1"/>
    </row>
    <row r="203" spans="1:13" s="3" customFormat="1" ht="36.75" customHeight="1" x14ac:dyDescent="0.25">
      <c r="A203" s="102"/>
      <c r="B203" s="77" t="s">
        <v>13</v>
      </c>
      <c r="C203" s="65"/>
      <c r="D203" s="65"/>
      <c r="E203" s="65">
        <f>G203</f>
        <v>0</v>
      </c>
      <c r="F203" s="66"/>
      <c r="G203" s="65"/>
      <c r="H203" s="66"/>
      <c r="I203" s="23">
        <f t="shared" ref="I203" si="65">D203</f>
        <v>0</v>
      </c>
      <c r="J203" s="178"/>
      <c r="K203" s="45"/>
      <c r="L203" s="1"/>
      <c r="M203" s="1"/>
    </row>
    <row r="204" spans="1:13" s="3" customFormat="1" x14ac:dyDescent="0.25">
      <c r="A204" s="102"/>
      <c r="B204" s="77" t="s">
        <v>5</v>
      </c>
      <c r="C204" s="65"/>
      <c r="D204" s="65"/>
      <c r="E204" s="65"/>
      <c r="F204" s="66"/>
      <c r="G204" s="65"/>
      <c r="H204" s="66"/>
      <c r="I204" s="23"/>
      <c r="J204" s="178"/>
      <c r="K204" s="45"/>
      <c r="L204" s="1"/>
      <c r="M204" s="1"/>
    </row>
    <row r="205" spans="1:13" s="2" customFormat="1" ht="108.75" customHeight="1" x14ac:dyDescent="0.25">
      <c r="A205" s="96" t="s">
        <v>84</v>
      </c>
      <c r="B205" s="95" t="s">
        <v>101</v>
      </c>
      <c r="C205" s="79">
        <f>C206+C207+C208+C209</f>
        <v>355.4</v>
      </c>
      <c r="D205" s="79">
        <f>D206+D207+D208+D209</f>
        <v>355.4</v>
      </c>
      <c r="E205" s="79">
        <f>E206+E207+E208+E209+E210</f>
        <v>355.4</v>
      </c>
      <c r="F205" s="81">
        <f>E205/D205</f>
        <v>1</v>
      </c>
      <c r="G205" s="88">
        <f>SUM(G206:G210)</f>
        <v>355.4</v>
      </c>
      <c r="H205" s="81">
        <f>G205/D205</f>
        <v>1</v>
      </c>
      <c r="I205" s="79">
        <f>I206+I207+I208+I209</f>
        <v>355.4</v>
      </c>
      <c r="J205" s="164" t="s">
        <v>98</v>
      </c>
      <c r="K205" s="45"/>
      <c r="L205" s="1"/>
      <c r="M205" s="1"/>
    </row>
    <row r="206" spans="1:13" s="3" customFormat="1" x14ac:dyDescent="0.25">
      <c r="A206" s="96"/>
      <c r="B206" s="97" t="s">
        <v>4</v>
      </c>
      <c r="C206" s="98">
        <v>0</v>
      </c>
      <c r="D206" s="98">
        <v>0</v>
      </c>
      <c r="E206" s="23"/>
      <c r="F206" s="24"/>
      <c r="G206" s="19">
        <v>0</v>
      </c>
      <c r="H206" s="62"/>
      <c r="I206" s="65"/>
      <c r="J206" s="208"/>
      <c r="K206" s="45"/>
      <c r="L206" s="1"/>
      <c r="M206" s="1"/>
    </row>
    <row r="207" spans="1:13" s="3" customFormat="1" x14ac:dyDescent="0.25">
      <c r="A207" s="96"/>
      <c r="B207" s="97" t="s">
        <v>48</v>
      </c>
      <c r="C207" s="65">
        <v>106.6</v>
      </c>
      <c r="D207" s="65">
        <v>106.6</v>
      </c>
      <c r="E207" s="65">
        <v>106.6</v>
      </c>
      <c r="F207" s="66">
        <f>E207/D207</f>
        <v>1</v>
      </c>
      <c r="G207" s="67">
        <v>106.6</v>
      </c>
      <c r="H207" s="66">
        <f>G207/D207</f>
        <v>1</v>
      </c>
      <c r="I207" s="65">
        <f>D207</f>
        <v>106.6</v>
      </c>
      <c r="J207" s="208"/>
      <c r="K207" s="45"/>
      <c r="L207" s="1"/>
      <c r="M207" s="1"/>
    </row>
    <row r="208" spans="1:13" s="3" customFormat="1" x14ac:dyDescent="0.25">
      <c r="A208" s="96"/>
      <c r="B208" s="97" t="s">
        <v>11</v>
      </c>
      <c r="C208" s="65">
        <v>248.8</v>
      </c>
      <c r="D208" s="65">
        <v>248.8</v>
      </c>
      <c r="E208" s="65">
        <v>248.8</v>
      </c>
      <c r="F208" s="66">
        <f>E208/D208</f>
        <v>1</v>
      </c>
      <c r="G208" s="67">
        <v>248.8</v>
      </c>
      <c r="H208" s="66">
        <f>G208/D208</f>
        <v>1</v>
      </c>
      <c r="I208" s="65">
        <f>D208</f>
        <v>248.8</v>
      </c>
      <c r="J208" s="208"/>
      <c r="K208" s="45"/>
      <c r="L208" s="1"/>
      <c r="M208" s="1"/>
    </row>
    <row r="209" spans="1:13" s="3" customFormat="1" x14ac:dyDescent="0.25">
      <c r="A209" s="96"/>
      <c r="B209" s="97" t="s">
        <v>13</v>
      </c>
      <c r="C209" s="36">
        <v>0</v>
      </c>
      <c r="D209" s="36">
        <v>0</v>
      </c>
      <c r="E209" s="36"/>
      <c r="F209" s="37">
        <v>0</v>
      </c>
      <c r="G209" s="48"/>
      <c r="H209" s="37"/>
      <c r="I209" s="36">
        <f>D209-G209</f>
        <v>0</v>
      </c>
      <c r="J209" s="208"/>
      <c r="K209" s="45"/>
      <c r="L209" s="1"/>
      <c r="M209" s="1"/>
    </row>
    <row r="210" spans="1:13" s="3" customFormat="1" x14ac:dyDescent="0.25">
      <c r="A210" s="96"/>
      <c r="B210" s="97" t="s">
        <v>5</v>
      </c>
      <c r="C210" s="36"/>
      <c r="D210" s="36"/>
      <c r="E210" s="36"/>
      <c r="F210" s="37"/>
      <c r="G210" s="38"/>
      <c r="H210" s="37"/>
      <c r="I210" s="36"/>
      <c r="J210" s="209"/>
      <c r="K210" s="45"/>
      <c r="L210" s="1"/>
      <c r="M210" s="1"/>
    </row>
    <row r="219" spans="1:13" x14ac:dyDescent="0.25">
      <c r="B219" s="40" t="s">
        <v>58</v>
      </c>
    </row>
    <row r="424" spans="9:9" x14ac:dyDescent="0.25">
      <c r="I424" s="17"/>
    </row>
    <row r="425" spans="9:9" x14ac:dyDescent="0.25">
      <c r="I425" s="17"/>
    </row>
    <row r="426" spans="9:9" x14ac:dyDescent="0.25">
      <c r="I426" s="17"/>
    </row>
  </sheetData>
  <autoFilter ref="A7:J411"/>
  <customSheetViews>
    <customSheetView guid="{67ADFAE6-A9AF-44D7-8539-93CD0F6B7849}" scale="60" showPageBreaks="1" outlineSymbols="0" zeroValues="0" fitToPage="1" printArea="1" showAutoFilter="1" hiddenRows="1" view="pageBreakPreview" topLeftCell="A4">
      <pane xSplit="4" ySplit="7" topLeftCell="E201" activePane="bottomRight" state="frozen"/>
      <selection pane="bottomRight" activeCell="A128" sqref="A128:XFD128"/>
      <rowBreaks count="32" manualBreakCount="32">
        <brk id="42" max="9" man="1"/>
        <brk id="61" max="9" man="1"/>
        <brk id="97" max="9" man="1"/>
        <brk id="179" max="9" man="1"/>
        <brk id="196" max="9" man="1"/>
        <brk id="1031" max="18" man="1"/>
        <brk id="1081" max="18" man="1"/>
        <brk id="1138" max="18" man="1"/>
        <brk id="1209" max="18" man="1"/>
        <brk id="1264" max="14" man="1"/>
        <brk id="1279" max="10" man="1"/>
        <brk id="1315" max="10" man="1"/>
        <brk id="1355" max="10" man="1"/>
        <brk id="1394" max="10" man="1"/>
        <brk id="1432" max="10" man="1"/>
        <brk id="1468" max="10" man="1"/>
        <brk id="1505" max="10" man="1"/>
        <brk id="1543" max="10" man="1"/>
        <brk id="1578" max="10" man="1"/>
        <brk id="1614" max="10" man="1"/>
        <brk id="1654" max="10" man="1"/>
        <brk id="1693" max="10" man="1"/>
        <brk id="1732" max="10" man="1"/>
        <brk id="1772" max="10" man="1"/>
        <brk id="1810" max="10" man="1"/>
        <brk id="1845" max="10" man="1"/>
        <brk id="1875" max="10" man="1"/>
        <brk id="1912" max="10" man="1"/>
        <brk id="1949" max="10" man="1"/>
        <brk id="1984" max="10" man="1"/>
        <brk id="2026" max="10" man="1"/>
        <brk id="2080" max="10" man="1"/>
      </rowBreaks>
      <pageMargins left="0" right="0" top="0.47" bottom="0" header="0" footer="0"/>
      <printOptions horizontalCentered="1"/>
      <pageSetup paperSize="8" scale="44" fitToHeight="0" orientation="landscape" r:id="rId1"/>
      <autoFilter ref="A7:J411"/>
    </customSheetView>
    <customSheetView guid="{0CCCFAED-79CE-4449-BC23-D60C794B65C2}" scale="50" showPageBreaks="1" outlineSymbols="0" zeroValues="0" fitToPage="1" printArea="1" showAutoFilter="1" topLeftCell="A5">
      <pane xSplit="2" ySplit="4" topLeftCell="AU9" activePane="bottomRight" state="frozen"/>
      <selection pane="bottomRight" activeCell="A190" sqref="A190"/>
      <rowBreaks count="32" manualBreakCount="32">
        <brk id="68" max="9" man="1"/>
        <brk id="122" max="9" man="1"/>
        <brk id="146" max="9" man="1"/>
        <brk id="168" max="9" man="1"/>
        <brk id="205" max="18" man="1"/>
        <brk id="1016" max="18" man="1"/>
        <brk id="1066" max="18" man="1"/>
        <brk id="1123" max="18" man="1"/>
        <brk id="1194" max="18" man="1"/>
        <brk id="1249" max="14" man="1"/>
        <brk id="1264" max="10" man="1"/>
        <brk id="1300" max="10" man="1"/>
        <brk id="1340" max="10" man="1"/>
        <brk id="1379" max="10" man="1"/>
        <brk id="1417" max="10" man="1"/>
        <brk id="1453" max="10" man="1"/>
        <brk id="1490" max="10" man="1"/>
        <brk id="1528" max="10" man="1"/>
        <brk id="1563" max="10" man="1"/>
        <brk id="1599" max="10" man="1"/>
        <brk id="1639" max="10" man="1"/>
        <brk id="1678" max="10" man="1"/>
        <brk id="1717" max="10" man="1"/>
        <brk id="1757" max="10" man="1"/>
        <brk id="1795" max="10" man="1"/>
        <brk id="1830" max="10" man="1"/>
        <brk id="1860" max="10" man="1"/>
        <brk id="1897" max="10" man="1"/>
        <brk id="1934" max="10" man="1"/>
        <brk id="1969" max="10" man="1"/>
        <brk id="2011" max="10" man="1"/>
        <brk id="2065" max="10" man="1"/>
      </rowBreaks>
      <pageMargins left="0" right="0" top="0.9055118110236221" bottom="0" header="0" footer="0"/>
      <printOptions horizontalCentered="1"/>
      <pageSetup paperSize="8" scale="44" fitToHeight="0" orientation="landscape" horizontalDpi="4294967293" r:id="rId2"/>
      <autoFilter ref="A7:J411"/>
    </customSheetView>
    <customSheetView guid="{45DE1976-7F07-4EB4-8A9C-FB72D060BEFA}" scale="60" showPageBreaks="1" outlineSymbols="0" zeroValues="0" fitToPage="1" printArea="1" showAutoFilter="1" view="pageBreakPreview" topLeftCell="A39">
      <selection activeCell="A40" sqref="A40"/>
      <rowBreaks count="35" manualBreakCount="35">
        <brk id="23" max="9" man="1"/>
        <brk id="30" max="9" man="1"/>
        <brk id="48" max="9" man="1"/>
        <brk id="85" max="9" man="1"/>
        <brk id="127" max="9" man="1"/>
        <brk id="145" max="9" man="1"/>
        <brk id="171" max="9" man="1"/>
        <brk id="206" max="9" man="1"/>
        <brk id="1017" max="18" man="1"/>
        <brk id="1067" max="18" man="1"/>
        <brk id="1124" max="18" man="1"/>
        <brk id="1195" max="18" man="1"/>
        <brk id="1250" max="14" man="1"/>
        <brk id="1265" max="10" man="1"/>
        <brk id="1301" max="10" man="1"/>
        <brk id="1341" max="10" man="1"/>
        <brk id="1380" max="10" man="1"/>
        <brk id="1418" max="10" man="1"/>
        <brk id="1454" max="10" man="1"/>
        <brk id="1491" max="10" man="1"/>
        <brk id="1529" max="10" man="1"/>
        <brk id="1564" max="10" man="1"/>
        <brk id="1600" max="10" man="1"/>
        <brk id="1640" max="10" man="1"/>
        <brk id="1679" max="10" man="1"/>
        <brk id="1718" max="10" man="1"/>
        <brk id="1758" max="10" man="1"/>
        <brk id="1796" max="10" man="1"/>
        <brk id="1831" max="10" man="1"/>
        <brk id="1861" max="10" man="1"/>
        <brk id="1898" max="10" man="1"/>
        <brk id="1935" max="10" man="1"/>
        <brk id="1970" max="10" man="1"/>
        <brk id="2012" max="10" man="1"/>
        <brk id="2066" max="10" man="1"/>
      </rowBreaks>
      <pageMargins left="0" right="0" top="0.9055118110236221" bottom="0" header="0" footer="0"/>
      <printOptions horizontalCentered="1"/>
      <pageSetup paperSize="8" scale="44" fitToHeight="0" orientation="landscape" r:id="rId3"/>
      <autoFilter ref="A7:J405"/>
    </customSheetView>
    <customSheetView guid="{A0A3CD9B-2436-40D7-91DB-589A95FBBF00}" scale="60" showPageBreaks="1" outlineSymbols="0" zeroValues="0" fitToPage="1" printArea="1" showAutoFilter="1" view="pageBreakPreview">
      <pane xSplit="2" ySplit="7" topLeftCell="H122" activePane="bottomRight" state="frozen"/>
      <selection pane="bottomRight" activeCell="H127" sqref="H127"/>
      <rowBreaks count="28" manualBreakCount="28">
        <brk id="197" max="9" man="1"/>
        <brk id="1020" max="18" man="1"/>
        <brk id="1070" max="18" man="1"/>
        <brk id="1127" max="18" man="1"/>
        <brk id="1198" max="18" man="1"/>
        <brk id="1253" max="14" man="1"/>
        <brk id="1268" max="10" man="1"/>
        <brk id="1304" max="10" man="1"/>
        <brk id="1344" max="10" man="1"/>
        <brk id="1383" max="10" man="1"/>
        <brk id="1421" max="10" man="1"/>
        <brk id="1457" max="10" man="1"/>
        <brk id="1494" max="10" man="1"/>
        <brk id="1532" max="10" man="1"/>
        <brk id="1567" max="10" man="1"/>
        <brk id="1603" max="10" man="1"/>
        <brk id="1643" max="10" man="1"/>
        <brk id="1682" max="10" man="1"/>
        <brk id="1721" max="10" man="1"/>
        <brk id="1761" max="10" man="1"/>
        <brk id="1799" max="10" man="1"/>
        <brk id="1834" max="10" man="1"/>
        <brk id="1864" max="10" man="1"/>
        <brk id="1901" max="10" man="1"/>
        <brk id="1938" max="10" man="1"/>
        <brk id="1973" max="10" man="1"/>
        <brk id="2015" max="10" man="1"/>
        <brk id="2069" max="10" man="1"/>
      </rowBreaks>
      <pageMargins left="0" right="0" top="0.9055118110236221" bottom="0" header="0" footer="0"/>
      <printOptions horizontalCentered="1"/>
      <pageSetup paperSize="8" scale="44" fitToHeight="0" orientation="landscape" r:id="rId4"/>
      <autoFilter ref="A7:J405"/>
    </customSheetView>
    <customSheetView guid="{6068C3FF-17AA-48A5-A88B-2523CBAC39AE}" scale="60" showPageBreaks="1" outlineSymbols="0" zeroValues="0" fitToPage="1" printArea="1" showAutoFilter="1" view="pageBreakPreview" topLeftCell="A4">
      <pane xSplit="4" ySplit="7" topLeftCell="J93" activePane="bottomRight" state="frozen"/>
      <selection pane="bottomRight" activeCell="J105" sqref="J105:J110"/>
      <rowBreaks count="31" manualBreakCount="31">
        <brk id="23" min="1" max="9" man="1"/>
        <brk id="35" min="1" max="9" man="1"/>
        <brk id="54" min="1" max="9" man="1"/>
        <brk id="172" min="1" max="9" man="1"/>
        <brk id="1012" max="18" man="1"/>
        <brk id="1062" max="18" man="1"/>
        <brk id="1119" max="18" man="1"/>
        <brk id="1190" max="18" man="1"/>
        <brk id="1245" max="14" man="1"/>
        <brk id="1260" max="10" man="1"/>
        <brk id="1296" max="10" man="1"/>
        <brk id="1336" max="10" man="1"/>
        <brk id="1375" max="10" man="1"/>
        <brk id="1413" max="10" man="1"/>
        <brk id="1449" max="10" man="1"/>
        <brk id="1486" max="10" man="1"/>
        <brk id="1524" max="10" man="1"/>
        <brk id="1559" max="10" man="1"/>
        <brk id="1595" max="10" man="1"/>
        <brk id="1635" max="10" man="1"/>
        <brk id="1674" max="10" man="1"/>
        <brk id="1713" max="10" man="1"/>
        <brk id="1753" max="10" man="1"/>
        <brk id="1791" max="10" man="1"/>
        <brk id="1826" max="10" man="1"/>
        <brk id="1856" max="10" man="1"/>
        <brk id="1893" max="10" man="1"/>
        <brk id="1930" max="10" man="1"/>
        <brk id="1965" max="10" man="1"/>
        <brk id="2007" max="10" man="1"/>
        <brk id="2061" max="10" man="1"/>
      </rowBreaks>
      <pageMargins left="0" right="0" top="0.9055118110236221" bottom="0" header="0" footer="0"/>
      <printOptions horizontalCentered="1"/>
      <pageSetup paperSize="8" scale="44" fitToHeight="0" orientation="landscape" r:id="rId5"/>
      <autoFilter ref="A7:J405"/>
    </customSheetView>
    <customSheetView guid="{99950613-28E7-4EC2-B918-559A2757B0A9}" scale="50" showPageBreaks="1" outlineSymbols="0" zeroValues="0" fitToPage="1" printArea="1" showAutoFilter="1" view="pageBreakPreview" topLeftCell="A5">
      <pane xSplit="2" ySplit="10" topLeftCell="C189" activePane="bottomRight" state="frozen"/>
      <selection pane="bottomRight" activeCell="J191" sqref="J191:J196"/>
      <rowBreaks count="32" manualBreakCount="32">
        <brk id="28" max="11" man="1"/>
        <brk id="115" max="11" man="1"/>
        <brk id="152" max="11" man="1"/>
        <brk id="184" max="11" man="1"/>
        <brk id="217" max="18" man="1"/>
        <brk id="1028" max="18" man="1"/>
        <brk id="1078" max="18" man="1"/>
        <brk id="1135" max="18" man="1"/>
        <brk id="1206" max="18" man="1"/>
        <brk id="1261" max="14" man="1"/>
        <brk id="1276" max="10" man="1"/>
        <brk id="1312" max="10" man="1"/>
        <brk id="1352" max="10" man="1"/>
        <brk id="1391" max="10" man="1"/>
        <brk id="1429" max="10" man="1"/>
        <brk id="1465" max="10" man="1"/>
        <brk id="1502" max="10" man="1"/>
        <brk id="1540" max="10" man="1"/>
        <brk id="1575" max="10" man="1"/>
        <brk id="1611" max="10" man="1"/>
        <brk id="1651" max="10" man="1"/>
        <brk id="1690" max="10" man="1"/>
        <brk id="1729" max="10" man="1"/>
        <brk id="1769" max="10" man="1"/>
        <brk id="1807" max="10" man="1"/>
        <brk id="1842" max="10" man="1"/>
        <brk id="1872" max="10" man="1"/>
        <brk id="1909" max="10" man="1"/>
        <brk id="1946" max="10" man="1"/>
        <brk id="1981" max="10" man="1"/>
        <brk id="2023" max="10" man="1"/>
        <brk id="2077" max="10" man="1"/>
      </rowBreaks>
      <pageMargins left="0" right="0" top="0.9055118110236221" bottom="0" header="0" footer="0"/>
      <printOptions horizontalCentered="1"/>
      <pageSetup paperSize="8" scale="47" fitToHeight="0" orientation="landscape" r:id="rId6"/>
      <autoFilter ref="A7:J415"/>
    </customSheetView>
    <customSheetView guid="{D95852A1-B0FC-4AC5-B62B-5CCBE05B0D15}" scale="50" showPageBreaks="1" outlineSymbols="0" zeroValues="0" fitToPage="1" showAutoFilter="1" view="pageBreakPreview" topLeftCell="A5">
      <pane xSplit="4" ySplit="4" topLeftCell="E162" activePane="bottomRight" state="frozen"/>
      <selection pane="bottomRight" activeCell="I169" sqref="I169"/>
      <rowBreaks count="29" manualBreakCount="29">
        <brk id="24" max="11" man="1"/>
        <brk id="33" max="11" man="1"/>
        <brk id="215" max="18" man="1"/>
        <brk id="265" max="18" man="1"/>
        <brk id="322" max="18" man="1"/>
        <brk id="393" max="18" man="1"/>
        <brk id="448" max="14" man="1"/>
        <brk id="463" max="10" man="1"/>
        <brk id="499" max="10" man="1"/>
        <brk id="539" max="10" man="1"/>
        <brk id="578" max="10" man="1"/>
        <brk id="616" max="10" man="1"/>
        <brk id="652" max="10" man="1"/>
        <brk id="689" max="10" man="1"/>
        <brk id="727" max="10" man="1"/>
        <brk id="762" max="10" man="1"/>
        <brk id="798" max="10" man="1"/>
        <brk id="838" max="10" man="1"/>
        <brk id="877" max="10" man="1"/>
        <brk id="916" max="10" man="1"/>
        <brk id="956" max="10" man="1"/>
        <brk id="994" max="10" man="1"/>
        <brk id="1029" max="10" man="1"/>
        <brk id="1059" max="10" man="1"/>
        <brk id="1096" max="10" man="1"/>
        <brk id="1133" max="10" man="1"/>
        <brk id="1168" max="10" man="1"/>
        <brk id="1210" max="10" man="1"/>
        <brk id="1264" max="10" man="1"/>
      </rowBreaks>
      <pageMargins left="0" right="0" top="0.9055118110236221" bottom="0" header="0" footer="0"/>
      <printOptions horizontalCentered="1"/>
      <pageSetup paperSize="9" scale="28" fitToHeight="0" orientation="landscape" r:id="rId7"/>
      <autoFilter ref="A7:J397"/>
    </customSheetView>
    <customSheetView guid="{72C0943B-A5D5-4B80-AD54-166C5CDC74DE}" scale="40" showPageBreaks="1" outlineSymbols="0" zeroValues="0" fitToPage="1" printArea="1" showAutoFilter="1" view="pageBreakPreview" topLeftCell="A5">
      <pane xSplit="4" ySplit="10" topLeftCell="E135" activePane="bottomRight" state="frozen"/>
      <selection pane="bottomRight" activeCell="G33" sqref="G33"/>
      <rowBreaks count="30" manualBreakCount="30">
        <brk id="7" max="11" man="1"/>
        <brk id="40" max="15" man="1"/>
        <brk id="214" max="18" man="1"/>
        <brk id="1037" max="18" man="1"/>
        <brk id="1087" max="18" man="1"/>
        <brk id="1144" max="18" man="1"/>
        <brk id="1215" max="18" man="1"/>
        <brk id="1270" max="14" man="1"/>
        <brk id="1285" max="10" man="1"/>
        <brk id="1321" max="10" man="1"/>
        <brk id="1361" max="10" man="1"/>
        <brk id="1400" max="10" man="1"/>
        <brk id="1438" max="10" man="1"/>
        <brk id="1474" max="10" man="1"/>
        <brk id="1511" max="10" man="1"/>
        <brk id="1549" max="10" man="1"/>
        <brk id="1584" max="10" man="1"/>
        <brk id="1620" max="10" man="1"/>
        <brk id="1660" max="10" man="1"/>
        <brk id="1699" max="10" man="1"/>
        <brk id="1738" max="10" man="1"/>
        <brk id="1778" max="10" man="1"/>
        <brk id="1816" max="10" man="1"/>
        <brk id="1851" max="10" man="1"/>
        <brk id="1881" max="10" man="1"/>
        <brk id="1918" max="10" man="1"/>
        <brk id="1955" max="10" man="1"/>
        <brk id="1990" max="10" man="1"/>
        <brk id="2032" max="10" man="1"/>
        <brk id="2086" max="10" man="1"/>
      </rowBreaks>
      <pageMargins left="0" right="0" top="0.67" bottom="0" header="0" footer="0"/>
      <printOptions horizontalCentered="1"/>
      <pageSetup paperSize="8" scale="41" fitToHeight="0" orientation="landscape" r:id="rId8"/>
      <autoFilter ref="A3:M184">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649E5CE3-4976-49D9-83DA-4E57FFC714BF}" scale="50" showPageBreaks="1" outlineSymbols="0" zeroValues="0" fitToPage="1" printArea="1" showAutoFilter="1" hiddenColumns="1" view="pageBreakPreview" topLeftCell="A6">
      <pane xSplit="2" ySplit="2" topLeftCell="C155" activePane="bottomRight" state="frozen"/>
      <selection pane="bottomRight" activeCell="E164" sqref="E164"/>
      <rowBreaks count="35" manualBreakCount="35">
        <brk id="28" max="11" man="1"/>
        <brk id="38" max="11" man="1"/>
        <brk id="54" max="11" man="1"/>
        <brk id="86" max="11" man="1"/>
        <brk id="116" max="11" man="1"/>
        <brk id="134" max="11" man="1"/>
        <brk id="148" max="11" man="1"/>
        <brk id="198" max="18" man="1"/>
        <brk id="1015" max="18" man="1"/>
        <brk id="1065" max="18" man="1"/>
        <brk id="1122" max="18" man="1"/>
        <brk id="1193" max="18" man="1"/>
        <brk id="1248" max="14" man="1"/>
        <brk id="1263" max="10" man="1"/>
        <brk id="1299" max="10" man="1"/>
        <brk id="1339" max="10" man="1"/>
        <brk id="1378" max="10" man="1"/>
        <brk id="1416" max="10" man="1"/>
        <brk id="1452" max="10" man="1"/>
        <brk id="1489" max="10" man="1"/>
        <brk id="1527" max="10" man="1"/>
        <brk id="1562" max="10" man="1"/>
        <brk id="1598" max="10" man="1"/>
        <brk id="1638" max="10" man="1"/>
        <brk id="1677" max="10" man="1"/>
        <brk id="1716" max="10" man="1"/>
        <brk id="1756" max="10" man="1"/>
        <brk id="1794" max="10" man="1"/>
        <brk id="1829" max="10" man="1"/>
        <brk id="1859" max="10" man="1"/>
        <brk id="1896" max="10" man="1"/>
        <brk id="1933" max="10" man="1"/>
        <brk id="1968" max="10" man="1"/>
        <brk id="2010" max="10" man="1"/>
        <brk id="2064" max="10" man="1"/>
      </rowBreaks>
      <colBreaks count="1" manualBreakCount="1">
        <brk id="12" max="183" man="1"/>
      </colBreaks>
      <pageMargins left="0" right="0" top="0.9055118110236221" bottom="0" header="0" footer="0"/>
      <printOptions horizontalCentered="1"/>
      <pageSetup paperSize="8" scale="43" fitToHeight="0" orientation="landscape" r:id="rId9"/>
      <autoFilter ref="A7:L386"/>
    </customSheetView>
    <customSheetView guid="{5EB1B5BB-79BE-4318-9140-3FA31802D519}" scale="40" showPageBreaks="1" outlineSymbols="0" zeroValues="0" fitToPage="1" printArea="1" showAutoFilter="1" view="pageBreakPreview" topLeftCell="A4">
      <pane xSplit="4" ySplit="7" topLeftCell="K166" activePane="bottomRight" state="frozen"/>
      <selection pane="bottomRight" activeCell="K170" sqref="K170:K175"/>
      <rowBreaks count="29" manualBreakCount="29">
        <brk id="180" max="18" man="1"/>
        <brk id="214" max="18" man="1"/>
        <brk id="1037" max="18" man="1"/>
        <brk id="1087" max="18" man="1"/>
        <brk id="1144" max="18" man="1"/>
        <brk id="1215" max="18" man="1"/>
        <brk id="1270" max="14" man="1"/>
        <brk id="1285" max="10" man="1"/>
        <brk id="1321" max="10" man="1"/>
        <brk id="1361" max="10" man="1"/>
        <brk id="1400" max="10" man="1"/>
        <brk id="1438" max="10" man="1"/>
        <brk id="1474" max="10" man="1"/>
        <brk id="1511" max="10" man="1"/>
        <brk id="1549" max="10" man="1"/>
        <brk id="1584" max="10" man="1"/>
        <brk id="1620" max="10" man="1"/>
        <brk id="1660" max="10" man="1"/>
        <brk id="1699" max="10" man="1"/>
        <brk id="1738" max="10" man="1"/>
        <brk id="1778" max="10" man="1"/>
        <brk id="1816" max="10" man="1"/>
        <brk id="1851" max="10" man="1"/>
        <brk id="1881" max="10" man="1"/>
        <brk id="1918" max="10" man="1"/>
        <brk id="1955" max="10" man="1"/>
        <brk id="1990" max="10" man="1"/>
        <brk id="2032" max="10" man="1"/>
        <brk id="2086" max="10" man="1"/>
      </rowBreaks>
      <pageMargins left="0" right="0" top="0.9055118110236221" bottom="0" header="0" footer="0"/>
      <printOptions horizontalCentered="1"/>
      <pageSetup paperSize="8" scale="39" fitToHeight="0" orientation="landscape" r:id="rId10"/>
      <autoFilter ref="A7:K386"/>
    </customSheetView>
    <customSheetView guid="{5FB953A5-71FF-4056-AF98-C9D06FF0EDF3}" scale="35" showPageBreaks="1" outlineSymbols="0" zeroValues="0" fitToPage="1" printArea="1" showAutoFilter="1" hiddenColumns="1" view="pageBreakPreview" topLeftCell="A5">
      <pane xSplit="4" ySplit="4" topLeftCell="F9" activePane="bottomRight" state="frozen"/>
      <selection pane="bottomRight" activeCell="F9" sqref="F9"/>
      <rowBreaks count="29" manualBreakCount="29">
        <brk id="175" max="18" man="1"/>
        <brk id="209" max="18" man="1"/>
        <brk id="1033" max="18" man="1"/>
        <brk id="1083" max="18" man="1"/>
        <brk id="1140" max="18" man="1"/>
        <brk id="1211" max="18" man="1"/>
        <brk id="1266" max="14" man="1"/>
        <brk id="1281" max="10" man="1"/>
        <brk id="1317" max="10" man="1"/>
        <brk id="1357" max="10" man="1"/>
        <brk id="1396" max="10" man="1"/>
        <brk id="1434" max="10" man="1"/>
        <brk id="1470" max="10" man="1"/>
        <brk id="1507" max="10" man="1"/>
        <brk id="1545" max="10" man="1"/>
        <brk id="1580" max="10" man="1"/>
        <brk id="1616" max="10" man="1"/>
        <brk id="1656" max="10" man="1"/>
        <brk id="1695" max="10" man="1"/>
        <brk id="1734" max="10" man="1"/>
        <brk id="1774" max="10" man="1"/>
        <brk id="1812" max="10" man="1"/>
        <brk id="1847" max="10" man="1"/>
        <brk id="1877" max="10" man="1"/>
        <brk id="1914" max="10" man="1"/>
        <brk id="1951" max="10" man="1"/>
        <brk id="1986" max="10" man="1"/>
        <brk id="2028" max="10" man="1"/>
        <brk id="2082" max="10" man="1"/>
      </rowBreaks>
      <pageMargins left="0" right="0" top="0.9055118110236221" bottom="0" header="0" footer="0"/>
      <printOptions horizontalCentered="1"/>
      <pageSetup paperSize="8" scale="39" fitToHeight="0" orientation="landscape" r:id="rId11"/>
      <autoFilter ref="A7:P398"/>
    </customSheetView>
    <customSheetView guid="{9FA29541-62F4-4CED-BF33-19F6BA57578F}" scale="40" showPageBreaks="1" outlineSymbols="0" zeroValues="0" printArea="1" showAutoFilter="1" hiddenColumns="1" view="pageBreakPreview" topLeftCell="A4">
      <pane xSplit="4" ySplit="4" topLeftCell="K167" activePane="bottomRight" state="frozen"/>
      <selection pane="bottomRight" activeCell="P172" sqref="P172:P175"/>
      <rowBreaks count="2" manualBreakCount="2">
        <brk id="77" max="15" man="1"/>
        <brk id="171" max="15" man="1"/>
      </rowBreaks>
      <pageMargins left="0" right="0" top="0.9055118110236221" bottom="0" header="0" footer="0"/>
      <printOptions horizontalCentered="1"/>
      <pageSetup paperSize="8" scale="45" fitToHeight="9" orientation="landscape" r:id="rId12"/>
      <autoFilter ref="A7:P401"/>
    </customSheetView>
    <customSheetView guid="{998B8119-4FF3-4A16-838D-539C6AE34D55}" scale="40" showPageBreaks="1" outlineSymbols="0" zeroValues="0" fitToPage="1" printArea="1" showAutoFilter="1" hiddenRows="1" hiddenColumns="1" view="pageBreakPreview" topLeftCell="A4">
      <pane xSplit="4" ySplit="7" topLeftCell="F163" activePane="bottomRight" state="frozen"/>
      <selection pane="bottomRight" activeCell="F144" sqref="F144:G149"/>
      <rowBreaks count="29" manualBreakCount="29">
        <brk id="175" max="18" man="1"/>
        <brk id="209" max="18" man="1"/>
        <brk id="1033" max="18" man="1"/>
        <brk id="1083" max="18" man="1"/>
        <brk id="1140" max="18" man="1"/>
        <brk id="1211" max="18" man="1"/>
        <brk id="1266" max="14" man="1"/>
        <brk id="1281" max="10" man="1"/>
        <brk id="1317" max="10" man="1"/>
        <brk id="1357" max="10" man="1"/>
        <brk id="1396" max="10" man="1"/>
        <brk id="1434" max="10" man="1"/>
        <brk id="1470" max="10" man="1"/>
        <brk id="1507" max="10" man="1"/>
        <brk id="1545" max="10" man="1"/>
        <brk id="1580" max="10" man="1"/>
        <brk id="1616" max="10" man="1"/>
        <brk id="1656" max="10" man="1"/>
        <brk id="1695" max="10" man="1"/>
        <brk id="1734" max="10" man="1"/>
        <brk id="1774" max="10" man="1"/>
        <brk id="1812" max="10" man="1"/>
        <brk id="1847" max="10" man="1"/>
        <brk id="1877" max="10" man="1"/>
        <brk id="1914" max="10" man="1"/>
        <brk id="1951" max="10" man="1"/>
        <brk id="1986" max="10" man="1"/>
        <brk id="2028" max="10" man="1"/>
        <brk id="2082" max="10" man="1"/>
      </rowBreaks>
      <pageMargins left="0" right="0" top="0.9055118110236221" bottom="0" header="0" footer="0"/>
      <printOptions horizontalCentered="1"/>
      <pageSetup paperSize="8" scale="27" fitToHeight="0" orientation="landscape" r:id="rId13"/>
      <autoFilter ref="A7:P401"/>
    </customSheetView>
    <customSheetView guid="{539CB3DF-9B66-4BE7-9074-8CE0405EB8A6}" scale="40" showPageBreaks="1" outlineSymbols="0" zeroValues="0" fitToPage="1" printArea="1" showAutoFilter="1" hiddenColumns="1" view="pageBreakPreview" topLeftCell="A4">
      <pane xSplit="4" ySplit="7" topLeftCell="J170" activePane="bottomRight" state="frozen"/>
      <selection pane="bottomRight" activeCell="P182" sqref="P182"/>
      <rowBreaks count="29" manualBreakCount="29">
        <brk id="174" max="18" man="1"/>
        <brk id="208" max="18" man="1"/>
        <brk id="1036" max="18" man="1"/>
        <brk id="1086" max="18" man="1"/>
        <brk id="1143" max="18" man="1"/>
        <brk id="1214" max="18" man="1"/>
        <brk id="1269" max="14" man="1"/>
        <brk id="1284" max="10" man="1"/>
        <brk id="1320" max="10" man="1"/>
        <brk id="1360" max="10" man="1"/>
        <brk id="1399" max="10" man="1"/>
        <brk id="1437" max="10" man="1"/>
        <brk id="1473" max="10" man="1"/>
        <brk id="1510" max="10" man="1"/>
        <brk id="1548" max="10" man="1"/>
        <brk id="1583" max="10" man="1"/>
        <brk id="1619" max="10" man="1"/>
        <brk id="1659" max="10" man="1"/>
        <brk id="1698" max="10" man="1"/>
        <brk id="1737" max="10" man="1"/>
        <brk id="1777" max="10" man="1"/>
        <brk id="1815" max="10" man="1"/>
        <brk id="1850" max="10" man="1"/>
        <brk id="1880" max="10" man="1"/>
        <brk id="1917" max="10" man="1"/>
        <brk id="1954" max="10" man="1"/>
        <brk id="1989" max="10" man="1"/>
        <brk id="2031" max="10" man="1"/>
        <brk id="2085" max="10" man="1"/>
      </rowBreaks>
      <pageMargins left="0" right="0" top="0.9055118110236221" bottom="0" header="0" footer="0"/>
      <printOptions horizontalCentered="1"/>
      <pageSetup paperSize="8" scale="43" fitToHeight="0" orientation="landscape" r:id="rId14"/>
      <autoFilter ref="A7:P393"/>
    </customSheetView>
    <customSheetView guid="{D20DFCFE-63F9-4265-B37B-4F36C46DF159}" scale="40" showPageBreaks="1" outlineSymbols="0" zeroValues="0" fitToPage="1" printArea="1" showAutoFilter="1" hiddenRows="1" hiddenColumns="1" view="pageBreakPreview" topLeftCell="A4">
      <pane xSplit="2" ySplit="7" topLeftCell="C963" activePane="bottomRight" state="frozen"/>
      <selection pane="bottomRight" activeCell="A782" sqref="A778:XFD782"/>
      <rowBreaks count="29" manualBreakCount="29">
        <brk id="174" max="18" man="1"/>
        <brk id="208" max="18" man="1"/>
        <brk id="1019" max="18" man="1"/>
        <brk id="1069" max="18" man="1"/>
        <brk id="1126" max="18" man="1"/>
        <brk id="1197" max="18" man="1"/>
        <brk id="1252" max="14" man="1"/>
        <brk id="1267" max="10" man="1"/>
        <brk id="1303" max="10" man="1"/>
        <brk id="1343" max="10" man="1"/>
        <brk id="1382" max="10" man="1"/>
        <brk id="1420" max="10" man="1"/>
        <brk id="1456" max="10" man="1"/>
        <brk id="1493" max="10" man="1"/>
        <brk id="1531" max="10" man="1"/>
        <brk id="1566" max="10" man="1"/>
        <brk id="1602" max="10" man="1"/>
        <brk id="1642" max="10" man="1"/>
        <brk id="1681" max="10" man="1"/>
        <brk id="1720" max="10" man="1"/>
        <brk id="1760" max="10" man="1"/>
        <brk id="1798" max="10" man="1"/>
        <brk id="1833" max="10" man="1"/>
        <brk id="1863" max="10" man="1"/>
        <brk id="1900" max="10" man="1"/>
        <brk id="1937" max="10" man="1"/>
        <brk id="1972" max="10" man="1"/>
        <brk id="2014" max="10" man="1"/>
        <brk id="2068" max="10" man="1"/>
      </rowBreaks>
      <pageMargins left="0" right="0" top="0.9055118110236221" bottom="0" header="0" footer="0"/>
      <printOptions horizontalCentered="1"/>
      <pageSetup paperSize="8" scale="42" fitToHeight="0" orientation="landscape" r:id="rId15"/>
      <autoFilter ref="A9:S1185"/>
    </customSheetView>
    <customSheetView guid="{A6B98527-7CBF-4E4D-BDEA-9334A3EB779F}" scale="57" showPageBreaks="1" outlineSymbols="0" zeroValues="0" fitToPage="1" printArea="1" showAutoFilter="1" hiddenColumns="1" view="pageBreakPreview" topLeftCell="A4">
      <pane xSplit="2" ySplit="7" topLeftCell="C11" activePane="bottomRight" state="frozen"/>
      <selection pane="bottomRight" activeCell="G15" sqref="G15"/>
      <pageMargins left="0" right="0" top="0.9055118110236221" bottom="0.47" header="0" footer="0"/>
      <printOptions horizontalCentered="1"/>
      <pageSetup paperSize="8" scale="42" fitToHeight="0" orientation="landscape" r:id="rId16"/>
      <autoFilter ref="A9:S1185"/>
    </customSheetView>
    <customSheetView guid="{D7BC8E82-4392-4806-9DAE-D94253790B9C}" scale="48" showPageBreaks="1" outlineSymbols="0" zeroValues="0" fitToPage="1" printArea="1" showAutoFilter="1" hiddenColumns="1" view="pageBreakPreview" topLeftCell="A4">
      <pane xSplit="2" ySplit="7" topLeftCell="L909" activePane="bottomRight" state="frozen"/>
      <selection pane="bottomRight" activeCell="S925" sqref="S925:S930"/>
      <rowBreaks count="4" manualBreakCount="4">
        <brk id="70" max="85" man="1"/>
        <brk id="88" max="85" man="1"/>
        <brk id="260" max="85" man="1"/>
        <brk id="320" max="85" man="1"/>
      </rowBreaks>
      <pageMargins left="0" right="0" top="0.9055118110236221" bottom="0.47" header="0" footer="0"/>
      <printOptions horizontalCentered="1"/>
      <pageSetup paperSize="8" scale="42" fitToHeight="0" orientation="landscape" r:id="rId17"/>
      <autoFilter ref="A9:T1161"/>
    </customSheetView>
    <customSheetView guid="{F2110B0B-AAE7-42F0-B553-C360E9249AD4}" scale="48" showPageBreaks="1" outlineSymbols="0" zeroValues="0" fitToPage="1" printArea="1" showAutoFilter="1" hiddenColumns="1" view="pageBreakPreview" topLeftCell="A4">
      <pane xSplit="2" ySplit="7" topLeftCell="L726" activePane="bottomRight" state="frozen"/>
      <selection pane="bottomRight" activeCell="S728" sqref="S728:S733"/>
      <pageMargins left="0" right="0" top="0.9055118110236221" bottom="0.47" header="0" footer="0"/>
      <printOptions horizontalCentered="1"/>
      <pageSetup paperSize="8" scale="42" fitToHeight="0" orientation="landscape" r:id="rId18"/>
      <autoFilter ref="A9:T1142"/>
    </customSheetView>
    <customSheetView guid="{9E943B7D-D4C7-443F-BC4C-8AB90546D8A5}" scale="40" showPageBreaks="1" zeroValues="0" fitToPage="1" showAutoFilter="1" hiddenRows="1" hiddenColumns="1" view="pageBreakPreview" topLeftCell="A4">
      <pane xSplit="2" ySplit="7" topLeftCell="D714" activePane="bottomRight" state="frozen"/>
      <selection pane="bottomRight" activeCell="M818" sqref="M818"/>
      <rowBreaks count="42" manualBreakCount="42">
        <brk id="99" max="17" man="1"/>
        <brk id="134" max="17" man="1"/>
        <brk id="180" max="16383" man="1"/>
        <brk id="249" max="17" man="1"/>
        <brk id="266" max="17" man="1"/>
        <brk id="300" max="16383" man="1"/>
        <brk id="435" max="16383" man="1"/>
        <brk id="489" max="17" man="1"/>
        <brk id="535" max="17" man="1"/>
        <brk id="579" max="17" man="1"/>
        <brk id="632" max="17" man="1"/>
        <brk id="695" max="16383" man="1"/>
        <brk id="763" max="16383" man="1"/>
        <brk id="814" max="16383" man="1"/>
        <brk id="876" max="16383" man="1"/>
        <brk id="1024" max="17" man="1"/>
        <brk id="1085" max="16383" man="1"/>
        <brk id="1146" max="17" man="1"/>
        <brk id="1210" max="14" man="1"/>
        <brk id="1265" max="14" man="1"/>
        <brk id="1280" max="10" man="1"/>
        <brk id="1316" max="10" man="1"/>
        <brk id="1356" max="10" man="1"/>
        <brk id="1395" max="10" man="1"/>
        <brk id="1433" max="10" man="1"/>
        <brk id="1469" max="10" man="1"/>
        <brk id="1506" max="10" man="1"/>
        <brk id="1544" max="10" man="1"/>
        <brk id="1579" max="10" man="1"/>
        <brk id="1615" max="10" man="1"/>
        <brk id="1655" max="10" man="1"/>
        <brk id="1694" max="10" man="1"/>
        <brk id="1733" max="10" man="1"/>
        <brk id="1773" max="10" man="1"/>
        <brk id="1811" max="10" man="1"/>
        <brk id="1846" max="10" man="1"/>
        <brk id="1876" max="10" man="1"/>
        <brk id="1913" max="10" man="1"/>
        <brk id="1950" max="10" man="1"/>
        <brk id="1985" max="10" man="1"/>
        <brk id="2027" max="10" man="1"/>
        <brk id="2081" max="10" man="1"/>
      </rowBreaks>
      <pageMargins left="0" right="0" top="0.39370078740157483" bottom="0" header="0" footer="0"/>
      <printOptions horizontalCentered="1"/>
      <pageSetup paperSize="8" scale="39" fitToHeight="0" orientation="landscape" r:id="rId19"/>
      <autoFilter ref="B1:T1"/>
    </customSheetView>
    <customSheetView guid="{2DF88C31-E5A0-4DFE-877D-5A31D3992603}" scale="40" showPageBreaks="1" fitToPage="1" printArea="1" hiddenRows="1" view="pageBreakPreview" topLeftCell="A4">
      <pane xSplit="2" ySplit="7" topLeftCell="H664" activePane="bottomRight" state="frozen"/>
      <selection pane="bottomRight" activeCell="J675" sqref="J675"/>
      <rowBreaks count="59" manualBreakCount="59">
        <brk id="46" max="15" man="1"/>
        <brk id="95" max="15" man="1"/>
        <brk id="123" max="15" man="1"/>
        <brk id="124" max="15" man="1"/>
        <brk id="170" max="15" man="1"/>
        <brk id="212" max="15" man="1"/>
        <brk id="240" max="15" man="1"/>
        <brk id="272" max="15" man="1"/>
        <brk id="312" max="15" man="1"/>
        <brk id="363" max="15" man="1"/>
        <brk id="364" max="15" man="1"/>
        <brk id="377" max="15" man="1"/>
        <brk id="419" max="15" man="1"/>
        <brk id="457" max="15" man="1"/>
        <brk id="458" max="15" man="1"/>
        <brk id="482" max="15" man="1"/>
        <brk id="534" max="15" man="1"/>
        <brk id="541" max="15" man="1"/>
        <brk id="590" max="15" man="1"/>
        <brk id="591" max="15" man="1"/>
        <brk id="631" max="15" man="1"/>
        <brk id="671" max="15" man="1"/>
        <brk id="715" max="15" man="1"/>
        <brk id="717" max="15" man="1"/>
        <brk id="728" max="15" man="1"/>
        <brk id="767" max="15" man="1"/>
        <brk id="790" max="15" man="1"/>
        <brk id="800" max="15" man="1"/>
        <brk id="843" max="15" man="1"/>
        <brk id="880" max="15" man="1"/>
        <brk id="930" max="15" man="1"/>
        <brk id="931" max="15" man="1"/>
        <brk id="973" max="15" man="1"/>
        <brk id="1029" max="15" man="1"/>
        <brk id="1071" max="15" man="1"/>
        <brk id="1105" max="14" man="1"/>
        <brk id="1160" max="14" man="1"/>
        <brk id="1175" max="10" man="1"/>
        <brk id="1211" max="10" man="1"/>
        <brk id="1251" max="10" man="1"/>
        <brk id="1290" max="10" man="1"/>
        <brk id="1328" max="10" man="1"/>
        <brk id="1364" max="10" man="1"/>
        <brk id="1401" max="10" man="1"/>
        <brk id="1439" max="10" man="1"/>
        <brk id="1474" max="10" man="1"/>
        <brk id="1510" max="10" man="1"/>
        <brk id="1550" max="10" man="1"/>
        <brk id="1589" max="10" man="1"/>
        <brk id="1628" max="10" man="1"/>
        <brk id="1668" max="10" man="1"/>
        <brk id="1706" max="10" man="1"/>
        <brk id="1741" max="10" man="1"/>
        <brk id="1771" max="10" man="1"/>
        <brk id="1808" max="10" man="1"/>
        <brk id="1845" max="10" man="1"/>
        <brk id="1880" max="10" man="1"/>
        <brk id="1922" max="10" man="1"/>
        <brk id="1976" max="10" man="1"/>
      </rowBreaks>
      <pageMargins left="0" right="0" top="0.9055118110236221" bottom="0" header="0" footer="0"/>
      <printOptions horizontalCentered="1"/>
      <pageSetup paperSize="8" scale="38" fitToHeight="0" orientation="landscape" r:id="rId20"/>
    </customSheetView>
    <customSheetView guid="{24E5C1BC-322C-4FEF-B964-F0DCC04482C1}" scale="25" showPageBreaks="1" fitToPage="1" hiddenRows="1" hiddenColumns="1" view="pageBreakPreview">
      <pane xSplit="1" ySplit="10" topLeftCell="J501" activePane="bottomRight" state="frozen"/>
      <selection pane="bottomRight" activeCell="AC507" sqref="AB507:AC507"/>
      <rowBreaks count="52" manualBreakCount="52">
        <brk id="53" max="16383" man="1"/>
        <brk id="88" max="16383" man="1"/>
        <brk id="116" max="16383" man="1"/>
        <brk id="138" max="16383" man="1"/>
        <brk id="179" max="16383" man="1"/>
        <brk id="192" max="16383" man="1"/>
        <brk id="233" max="16383" man="1"/>
        <brk id="266" max="16383" man="1"/>
        <brk id="294" max="16383" man="1"/>
        <brk id="329" max="16383" man="1"/>
        <brk id="363" max="16383" man="1"/>
        <brk id="390" max="16383" man="1"/>
        <brk id="423" max="16383" man="1"/>
        <brk id="465" max="16383" man="1"/>
        <brk id="498" max="16383" man="1"/>
        <brk id="527" max="16383" man="1"/>
        <brk id="554" max="16383" man="1"/>
        <brk id="587" max="16383" man="1"/>
        <brk id="629" max="16383" man="1"/>
        <brk id="677" max="16383" man="1"/>
        <brk id="726" max="16383" man="1"/>
        <brk id="768" max="16383" man="1"/>
        <brk id="802" max="16383" man="1"/>
        <brk id="841" max="16383" man="1"/>
        <brk id="877" max="16383" man="1"/>
        <brk id="901" max="16383" man="1"/>
        <brk id="909" max="16383" man="1"/>
        <brk id="999" max="14" man="1"/>
        <brk id="1054" max="14" man="1"/>
        <brk id="1069" max="10" man="1"/>
        <brk id="1105" max="10" man="1"/>
        <brk id="1145" max="10" man="1"/>
        <brk id="1184" max="10" man="1"/>
        <brk id="1222" max="10" man="1"/>
        <brk id="1258" max="10" man="1"/>
        <brk id="1295" max="10" man="1"/>
        <brk id="1333" max="10" man="1"/>
        <brk id="1368" max="10" man="1"/>
        <brk id="1404" max="10" man="1"/>
        <brk id="1444" max="10" man="1"/>
        <brk id="1483" max="10" man="1"/>
        <brk id="1522" max="10" man="1"/>
        <brk id="1562" max="10" man="1"/>
        <brk id="1600" max="10" man="1"/>
        <brk id="1635" max="10" man="1"/>
        <brk id="1665" max="10" man="1"/>
        <brk id="1702" max="10" man="1"/>
        <brk id="1739" max="10" man="1"/>
        <brk id="1774" max="10" man="1"/>
        <brk id="1816" max="10" man="1"/>
        <brk id="1870" max="10" man="1"/>
        <brk id="1888" max="10" man="1"/>
      </rowBreaks>
      <pageMargins left="0" right="0" top="0.70866141732283472" bottom="0.19685039370078741" header="0" footer="0"/>
      <printOptions horizontalCentered="1"/>
      <pageSetup paperSize="8" scale="30" fitToHeight="0" orientation="landscape" horizontalDpi="4294967293" r:id="rId21"/>
    </customSheetView>
    <customSheetView guid="{37F8CE32-8CE8-4D95-9C0E-63112E6EFFE9}" scale="30" showPageBreaks="1" printArea="1" hiddenRows="1" hiddenColumns="1" view="pageBreakPreview" showRuler="0" topLeftCell="A4">
      <pane xSplit="2" ySplit="7" topLeftCell="L11" activePane="bottomRight" state="frozen"/>
      <selection pane="bottomRight" activeCell="L119" sqref="L119"/>
      <rowBreaks count="43" manualBreakCount="43">
        <brk id="95" max="15" man="1"/>
        <brk id="123" max="15" man="1"/>
        <brk id="172" max="15" man="1"/>
        <brk id="224" max="15" man="1"/>
        <brk id="263" max="15" man="1"/>
        <brk id="323" max="15" man="1"/>
        <brk id="368" max="15" man="1"/>
        <brk id="405" max="15" man="1"/>
        <brk id="433" max="15" man="1"/>
        <brk id="480" max="15" man="1"/>
        <brk id="531" max="15" man="1"/>
        <brk id="623" max="15" man="1"/>
        <brk id="662" max="15" man="1"/>
        <brk id="732" max="15" man="1"/>
        <brk id="780" max="15" man="1"/>
        <brk id="850" max="15" man="1"/>
        <brk id="891" max="15" man="1"/>
        <brk id="935" max="15" man="1"/>
        <brk id="987" max="15" man="1"/>
        <brk id="1077" max="14" man="1"/>
        <brk id="1132" max="14" man="1"/>
        <brk id="1147" max="10" man="1"/>
        <brk id="1183" max="10" man="1"/>
        <brk id="1223" max="10" man="1"/>
        <brk id="1262" max="10" man="1"/>
        <brk id="1300" max="10" man="1"/>
        <brk id="1336" max="10" man="1"/>
        <brk id="1373" max="10" man="1"/>
        <brk id="1411" max="10" man="1"/>
        <brk id="1446" max="10" man="1"/>
        <brk id="1482" max="10" man="1"/>
        <brk id="1522" max="10" man="1"/>
        <brk id="1561" max="10" man="1"/>
        <brk id="1600" max="10" man="1"/>
        <brk id="1640" max="10" man="1"/>
        <brk id="1678" max="10" man="1"/>
        <brk id="1713" max="10" man="1"/>
        <brk id="1743" max="10" man="1"/>
        <brk id="1780" max="10" man="1"/>
        <brk id="1817" max="10" man="1"/>
        <brk id="1852" max="10" man="1"/>
        <brk id="1894" max="10" man="1"/>
        <brk id="1948" max="10" man="1"/>
      </rowBreaks>
      <pageMargins left="0" right="0" top="0.9055118110236221" bottom="0" header="0" footer="0"/>
      <printOptions horizontalCentered="1"/>
      <pageSetup paperSize="8" scale="29" fitToHeight="0" orientation="landscape" r:id="rId22"/>
      <headerFooter alignWithMargins="0"/>
    </customSheetView>
    <customSheetView guid="{CBF9D894-3FD2-4B68-BAC8-643DB23851C0}" scale="30" showPageBreaks="1" hiddenRows="1" view="pageBreakPreview" topLeftCell="A4">
      <pane xSplit="2" ySplit="7" topLeftCell="C757" activePane="bottomRight" state="frozen"/>
      <selection pane="bottomRight" activeCell="A768" sqref="A768:O773"/>
      <rowBreaks count="63" manualBreakCount="63">
        <brk id="60" max="15" man="1"/>
        <brk id="83" max="15" man="1"/>
        <brk id="95" max="15" man="1"/>
        <brk id="119" max="15" man="1"/>
        <brk id="130" max="15" man="1"/>
        <brk id="160" max="15" man="1"/>
        <brk id="179" max="15" man="1"/>
        <brk id="219" max="15" man="1"/>
        <brk id="231" max="15" man="1"/>
        <brk id="257" max="15" man="1"/>
        <brk id="270" max="15" man="1"/>
        <brk id="302" max="15" man="1"/>
        <brk id="330" max="15" man="1"/>
        <brk id="360" max="15" man="1"/>
        <brk id="375" max="15" man="1"/>
        <brk id="405" max="15" man="1"/>
        <brk id="412" max="15" man="1"/>
        <brk id="435" max="15" man="1"/>
        <brk id="440" max="15" man="1"/>
        <brk id="465" max="15" man="1"/>
        <brk id="487" max="15" man="1"/>
        <brk id="526" max="15" man="1"/>
        <brk id="538" max="15" man="1"/>
        <brk id="596" max="15" man="1"/>
        <brk id="637" max="15" man="1"/>
        <brk id="661" max="15" man="1"/>
        <brk id="676" max="15" man="1"/>
        <brk id="713" max="15" man="1"/>
        <brk id="746" max="15" man="1"/>
        <brk id="775" max="15" man="1"/>
        <brk id="794" max="15" man="1"/>
        <brk id="840" max="15" man="1"/>
        <brk id="864" max="15" man="1"/>
        <brk id="894" max="15" man="1"/>
        <brk id="905" max="15" man="1"/>
        <brk id="936" max="15" man="1"/>
        <brk id="949" max="15" man="1"/>
        <brk id="982" max="15" man="1"/>
        <brk id="1015" max="15" man="1"/>
        <brk id="1091" max="14" man="1"/>
        <brk id="1146" max="14" man="1"/>
        <brk id="1161" max="10" man="1"/>
        <brk id="1197" max="10" man="1"/>
        <brk id="1237" max="10" man="1"/>
        <brk id="1276" max="10" man="1"/>
        <brk id="1314" max="10" man="1"/>
        <brk id="1350" max="10" man="1"/>
        <brk id="1387" max="10" man="1"/>
        <brk id="1425" max="10" man="1"/>
        <brk id="1460" max="10" man="1"/>
        <brk id="1496" max="10" man="1"/>
        <brk id="1536" max="10" man="1"/>
        <brk id="1575" max="10" man="1"/>
        <brk id="1614" max="10" man="1"/>
        <brk id="1654" max="10" man="1"/>
        <brk id="1692" max="10" man="1"/>
        <brk id="1727" max="10" man="1"/>
        <brk id="1757" max="10" man="1"/>
        <brk id="1794" max="10" man="1"/>
        <brk id="1831" max="10" man="1"/>
        <brk id="1866" max="10" man="1"/>
        <brk id="1908" max="10" man="1"/>
        <brk id="1962" max="10" man="1"/>
      </rowBreaks>
      <pageMargins left="0" right="0" top="0.9055118110236221" bottom="0" header="0" footer="0"/>
      <printOptions horizontalCentered="1"/>
      <pageSetup paperSize="8" scale="29" fitToHeight="0" orientation="landscape" r:id="rId23"/>
    </customSheetView>
    <customSheetView guid="{C8C7D91A-0101-429D-A7C4-25C2A366909A}" scale="46" showPageBreaks="1" outlineSymbols="0" zeroValues="0" fitToPage="1" showAutoFilter="1" hiddenRows="1" hiddenColumns="1" view="pageBreakPreview" topLeftCell="A4">
      <pane xSplit="2" ySplit="7" topLeftCell="C863" activePane="bottomRight" state="frozen"/>
      <selection pane="bottomRight" activeCell="N1075" sqref="N1075"/>
      <rowBreaks count="42" manualBreakCount="42">
        <brk id="97" max="15" man="1"/>
        <brk id="129" max="15" man="1"/>
        <brk id="159" max="15" man="1"/>
        <brk id="214" max="16383" man="1"/>
        <brk id="256" max="16383" man="1"/>
        <brk id="310" max="16383" man="1"/>
        <brk id="378" max="15" man="1"/>
        <brk id="420" max="15" man="1"/>
        <brk id="455" max="15" man="1"/>
        <brk id="502" max="15" man="1"/>
        <brk id="565" max="15" man="1"/>
        <brk id="646" max="15" man="1"/>
        <brk id="702" max="16383" man="1"/>
        <brk id="763" max="16383" man="1"/>
        <brk id="821" max="24" man="1"/>
        <brk id="906" max="15" man="1"/>
        <brk id="956" max="15" man="1"/>
        <brk id="1013" max="15" man="1"/>
        <brk id="1084" max="14" man="1"/>
        <brk id="1139" max="14" man="1"/>
        <brk id="1154" max="10" man="1"/>
        <brk id="1183" max="10" man="1"/>
        <brk id="1223" max="10" man="1"/>
        <brk id="1262" max="10" man="1"/>
        <brk id="1300" max="10" man="1"/>
        <brk id="1336" max="10" man="1"/>
        <brk id="1373" max="10" man="1"/>
        <brk id="1411" max="10" man="1"/>
        <brk id="1446" max="10" man="1"/>
        <brk id="1482" max="10" man="1"/>
        <brk id="1522" max="10" man="1"/>
        <brk id="1561" max="10" man="1"/>
        <brk id="1600" max="10" man="1"/>
        <brk id="1640" max="10" man="1"/>
        <brk id="1678" max="10" man="1"/>
        <brk id="1713" max="10" man="1"/>
        <brk id="1743" max="10" man="1"/>
        <brk id="1780" max="10" man="1"/>
        <brk id="1817" max="10" man="1"/>
        <brk id="1852" max="10" man="1"/>
        <brk id="1894" max="10" man="1"/>
        <brk id="1948" max="10" man="1"/>
      </rowBreaks>
      <pageMargins left="0" right="0" top="0.9055118110236221" bottom="0" header="0" footer="0"/>
      <printOptions horizontalCentered="1"/>
      <pageSetup paperSize="8" scale="34" fitToHeight="0" orientation="landscape" r:id="rId24"/>
      <autoFilter ref="A9:V1172"/>
    </customSheetView>
    <customSheetView guid="{CB1A56DC-A135-41E6-8A02-AE4E518C879F}" scale="50" showPageBreaks="1" fitToPage="1" view="pageBreakPreview" topLeftCell="A4">
      <pane xSplit="2" ySplit="7" topLeftCell="C408" activePane="bottomRight" state="frozen"/>
      <selection pane="bottomRight" activeCell="G421" sqref="G421"/>
      <rowBreaks count="38" manualBreakCount="38">
        <brk id="101" max="20" man="1"/>
        <brk id="136" max="20" man="1"/>
        <brk id="184" max="20" man="1"/>
        <brk id="256" max="20" man="1"/>
        <brk id="304" max="20" man="1"/>
        <brk id="430" max="20" man="1"/>
        <brk id="489" max="20" man="1"/>
        <brk id="531" max="20" man="1"/>
        <brk id="569" max="20" man="1"/>
        <brk id="641" max="20" man="1"/>
        <brk id="709" max="20" man="1"/>
        <brk id="784" max="20" man="1"/>
        <brk id="856" max="20" man="1"/>
        <brk id="918" max="20" man="1"/>
        <brk id="1049" max="20" man="1"/>
        <brk id="1110" max="20" man="1"/>
        <brk id="1164" max="20" man="1"/>
        <brk id="1236" max="10" man="1"/>
        <brk id="1276" max="10" man="1"/>
        <brk id="1315" max="10" man="1"/>
        <brk id="1353" max="10" man="1"/>
        <brk id="1389" max="10" man="1"/>
        <brk id="1426" max="10" man="1"/>
        <brk id="1464" max="10" man="1"/>
        <brk id="1499" max="10" man="1"/>
        <brk id="1535" max="10" man="1"/>
        <brk id="1575" max="10" man="1"/>
        <brk id="1614" max="10" man="1"/>
        <brk id="1653" max="10" man="1"/>
        <brk id="1693" max="10" man="1"/>
        <brk id="1731" max="10" man="1"/>
        <brk id="1766" max="10" man="1"/>
        <brk id="1796" max="10" man="1"/>
        <brk id="1833" max="10" man="1"/>
        <brk id="1870" max="10" man="1"/>
        <brk id="1905" max="10" man="1"/>
        <brk id="1947" max="10" man="1"/>
        <brk id="2001" max="10" man="1"/>
      </rowBreaks>
      <pageMargins left="0" right="0" top="0.9055118110236221" bottom="0" header="0" footer="0"/>
      <printOptions horizontalCentered="1"/>
      <pageSetup paperSize="8" scale="16" fitToHeight="0" orientation="landscape" r:id="rId25"/>
    </customSheetView>
    <customSheetView guid="{2F7AC811-CA37-46E3-866E-6E10DF43054A}" scale="60" showPageBreaks="1" outlineSymbols="0" zeroValues="0" fitToPage="1" showAutoFilter="1" view="pageBreakPreview" topLeftCell="A4">
      <pane xSplit="2" ySplit="7" topLeftCell="C776" activePane="bottomRight" state="frozen"/>
      <selection pane="bottomRight" activeCell="N792" sqref="N792"/>
      <rowBreaks count="47" manualBreakCount="47">
        <brk id="67" max="24" man="1"/>
        <brk id="97" max="15" man="1"/>
        <brk id="129" max="15" man="1"/>
        <brk id="171" max="15" man="1"/>
        <brk id="227" max="15" man="1"/>
        <brk id="267" max="15" man="1"/>
        <brk id="321" max="15" man="1"/>
        <brk id="385" max="24" man="1"/>
        <brk id="390" max="15" man="1"/>
        <brk id="432" max="15" man="1"/>
        <brk id="467" max="15" man="1"/>
        <brk id="514" max="15" man="1"/>
        <brk id="577" max="15" man="1"/>
        <brk id="656" max="24" man="1"/>
        <brk id="665" max="15" man="1"/>
        <brk id="723" max="15" man="1"/>
        <brk id="784" max="15" man="1"/>
        <brk id="858" max="24" man="1"/>
        <brk id="943" max="15" man="1"/>
        <brk id="993" max="15" man="1"/>
        <brk id="1048" max="24" man="1"/>
        <brk id="1050" max="15" man="1"/>
        <brk id="1118" max="24" man="1"/>
        <brk id="1121" max="14" man="1"/>
        <brk id="1176" max="14" man="1"/>
        <brk id="1191" max="10" man="1"/>
        <brk id="1227" max="10" man="1"/>
        <brk id="1267" max="10" man="1"/>
        <brk id="1306" max="10" man="1"/>
        <brk id="1344" max="10" man="1"/>
        <brk id="1380" max="10" man="1"/>
        <brk id="1417" max="10" man="1"/>
        <brk id="1455" max="10" man="1"/>
        <brk id="1490" max="10" man="1"/>
        <brk id="1526" max="10" man="1"/>
        <brk id="1566" max="10" man="1"/>
        <brk id="1605" max="10" man="1"/>
        <brk id="1644" max="10" man="1"/>
        <brk id="1684" max="10" man="1"/>
        <brk id="1722" max="10" man="1"/>
        <brk id="1757" max="10" man="1"/>
        <brk id="1787" max="10" man="1"/>
        <brk id="1824" max="10" man="1"/>
        <brk id="1861" max="10" man="1"/>
        <brk id="1896" max="10" man="1"/>
        <brk id="1938" max="10" man="1"/>
        <brk id="1992" max="10" man="1"/>
      </rowBreaks>
      <pageMargins left="0" right="0" top="0.9055118110236221" bottom="0" header="0" footer="0"/>
      <printOptions horizontalCentered="1"/>
      <pageSetup paperSize="8" scale="16" fitToHeight="0" orientation="landscape" r:id="rId26"/>
      <autoFilter ref="A9:S1185"/>
    </customSheetView>
    <customSheetView guid="{7B245AB0-C2AF-4822-BFC4-2399F85856C1}" scale="40" showPageBreaks="1" outlineSymbols="0" zeroValues="0" fitToPage="1" printArea="1" showAutoFilter="1" hiddenColumns="1" view="pageBreakPreview" topLeftCell="A4">
      <pane xSplit="4" ySplit="7" topLeftCell="F182" activePane="bottomRight" state="frozen"/>
      <selection pane="bottomRight" activeCell="F190" sqref="F190"/>
      <rowBreaks count="29" manualBreakCount="29">
        <brk id="180" max="18" man="1"/>
        <brk id="214" max="18" man="1"/>
        <brk id="1037" max="18" man="1"/>
        <brk id="1087" max="18" man="1"/>
        <brk id="1144" max="18" man="1"/>
        <brk id="1215" max="18" man="1"/>
        <brk id="1270" max="14" man="1"/>
        <brk id="1285" max="10" man="1"/>
        <brk id="1321" max="10" man="1"/>
        <brk id="1361" max="10" man="1"/>
        <brk id="1400" max="10" man="1"/>
        <brk id="1438" max="10" man="1"/>
        <brk id="1474" max="10" man="1"/>
        <brk id="1511" max="10" man="1"/>
        <brk id="1549" max="10" man="1"/>
        <brk id="1584" max="10" man="1"/>
        <brk id="1620" max="10" man="1"/>
        <brk id="1660" max="10" man="1"/>
        <brk id="1699" max="10" man="1"/>
        <brk id="1738" max="10" man="1"/>
        <brk id="1778" max="10" man="1"/>
        <brk id="1816" max="10" man="1"/>
        <brk id="1851" max="10" man="1"/>
        <brk id="1881" max="10" man="1"/>
        <brk id="1918" max="10" man="1"/>
        <brk id="1955" max="10" man="1"/>
        <brk id="1990" max="10" man="1"/>
        <brk id="2032" max="10" man="1"/>
        <brk id="2086" max="10" man="1"/>
      </rowBreaks>
      <pageMargins left="0" right="0" top="0.9055118110236221" bottom="0" header="0" footer="0"/>
      <printOptions horizontalCentered="1"/>
      <pageSetup paperSize="8" scale="38" fitToHeight="0" orientation="landscape" r:id="rId27"/>
      <autoFilter ref="A7:P404"/>
    </customSheetView>
    <customSheetView guid="{3EEA7E1A-5F2B-4408-A34C-1F0223B5B245}" scale="40" showPageBreaks="1" outlineSymbols="0" zeroValues="0" fitToPage="1" showAutoFilter="1" view="pageBreakPreview" topLeftCell="A5">
      <pane xSplit="4" ySplit="10" topLeftCell="H28" activePane="bottomRight" state="frozen"/>
      <selection pane="bottomRight" activeCell="I32" sqref="I32"/>
      <rowBreaks count="30" manualBreakCount="30">
        <brk id="28" max="15" man="1"/>
        <brk id="40" max="15" man="1"/>
        <brk id="226" max="18" man="1"/>
        <brk id="1049" max="18" man="1"/>
        <brk id="1099" max="18" man="1"/>
        <brk id="1156" max="18" man="1"/>
        <brk id="1227" max="18" man="1"/>
        <brk id="1282" max="14" man="1"/>
        <brk id="1297" max="10" man="1"/>
        <brk id="1333" max="10" man="1"/>
        <brk id="1373" max="10" man="1"/>
        <brk id="1412" max="10" man="1"/>
        <brk id="1450" max="10" man="1"/>
        <brk id="1486" max="10" man="1"/>
        <brk id="1523" max="10" man="1"/>
        <brk id="1561" max="10" man="1"/>
        <brk id="1596" max="10" man="1"/>
        <brk id="1632" max="10" man="1"/>
        <brk id="1672" max="10" man="1"/>
        <brk id="1711" max="10" man="1"/>
        <brk id="1750" max="10" man="1"/>
        <brk id="1790" max="10" man="1"/>
        <brk id="1828" max="10" man="1"/>
        <brk id="1863" max="10" man="1"/>
        <brk id="1893" max="10" man="1"/>
        <brk id="1930" max="10" man="1"/>
        <brk id="1967" max="10" man="1"/>
        <brk id="2002" max="10" man="1"/>
        <brk id="2044" max="10" man="1"/>
        <brk id="2098" max="10" man="1"/>
      </rowBreaks>
      <pageMargins left="0" right="0" top="0.67" bottom="0" header="0" footer="0"/>
      <printOptions horizontalCentered="1"/>
      <pageSetup paperSize="8" scale="42" fitToHeight="0" orientation="landscape" horizontalDpi="4294967293" r:id="rId28"/>
      <autoFilter ref="A7:J411"/>
    </customSheetView>
    <customSheetView guid="{CCF533A2-322B-40E2-88B2-065E6D1D35B4}" scale="60" showPageBreaks="1" outlineSymbols="0" zeroValues="0" fitToPage="1" printArea="1" showAutoFilter="1" view="pageBreakPreview" topLeftCell="A4">
      <pane xSplit="4" ySplit="7" topLeftCell="I173" activePane="bottomRight" state="frozen"/>
      <selection pane="bottomRight" activeCell="I175" sqref="I175"/>
      <rowBreaks count="31" manualBreakCount="31">
        <brk id="46" max="9" man="1"/>
        <brk id="68" max="9" man="1"/>
        <brk id="108" max="9" man="1"/>
        <brk id="152" max="9" man="1"/>
        <brk id="1031" max="18" man="1"/>
        <brk id="1081" max="18" man="1"/>
        <brk id="1138" max="18" man="1"/>
        <brk id="1209" max="18" man="1"/>
        <brk id="1264" max="14" man="1"/>
        <brk id="1279" max="10" man="1"/>
        <brk id="1315" max="10" man="1"/>
        <brk id="1355" max="10" man="1"/>
        <brk id="1394" max="10" man="1"/>
        <brk id="1432" max="10" man="1"/>
        <brk id="1468" max="10" man="1"/>
        <brk id="1505" max="10" man="1"/>
        <brk id="1543" max="10" man="1"/>
        <brk id="1578" max="10" man="1"/>
        <brk id="1614" max="10" man="1"/>
        <brk id="1654" max="10" man="1"/>
        <brk id="1693" max="10" man="1"/>
        <brk id="1732" max="10" man="1"/>
        <brk id="1772" max="10" man="1"/>
        <brk id="1810" max="10" man="1"/>
        <brk id="1845" max="10" man="1"/>
        <brk id="1875" max="10" man="1"/>
        <brk id="1912" max="10" man="1"/>
        <brk id="1949" max="10" man="1"/>
        <brk id="1984" max="10" man="1"/>
        <brk id="2026" max="10" man="1"/>
        <brk id="2080" max="10" man="1"/>
      </rowBreaks>
      <pageMargins left="0" right="0" top="0.47" bottom="0" header="0" footer="0"/>
      <printOptions horizontalCentered="1"/>
      <pageSetup paperSize="8" scale="44" fitToHeight="0" orientation="landscape" r:id="rId29"/>
      <autoFilter ref="A7:J411"/>
    </customSheetView>
    <customSheetView guid="{6E4A7295-8CE0-4D28-ABEF-D38EBAE7C204}" scale="60" showPageBreaks="1" outlineSymbols="0" zeroValues="0" fitToPage="1" printArea="1" showAutoFilter="1" view="pageBreakPreview" topLeftCell="A4">
      <pane xSplit="2" ySplit="5" topLeftCell="G147" activePane="bottomRight" state="frozen"/>
      <selection pane="bottomRight" activeCell="I147" sqref="I147"/>
      <rowBreaks count="31" manualBreakCount="31">
        <brk id="28" max="9" man="1"/>
        <brk id="62" max="9" man="1"/>
        <brk id="116" max="9" man="1"/>
        <brk id="173" max="9" man="1"/>
        <brk id="998" max="18" man="1"/>
        <brk id="1048" max="18" man="1"/>
        <brk id="1105" max="18" man="1"/>
        <brk id="1176" max="18" man="1"/>
        <brk id="1231" max="14" man="1"/>
        <brk id="1246" max="10" man="1"/>
        <brk id="1282" max="10" man="1"/>
        <brk id="1322" max="10" man="1"/>
        <brk id="1361" max="10" man="1"/>
        <brk id="1399" max="10" man="1"/>
        <brk id="1435" max="10" man="1"/>
        <brk id="1472" max="10" man="1"/>
        <brk id="1510" max="10" man="1"/>
        <brk id="1545" max="10" man="1"/>
        <brk id="1581" max="10" man="1"/>
        <brk id="1621" max="10" man="1"/>
        <brk id="1660" max="10" man="1"/>
        <brk id="1699" max="10" man="1"/>
        <brk id="1739" max="10" man="1"/>
        <brk id="1777" max="10" man="1"/>
        <brk id="1812" max="10" man="1"/>
        <brk id="1842" max="10" man="1"/>
        <brk id="1879" max="10" man="1"/>
        <brk id="1916" max="10" man="1"/>
        <brk id="1951" max="10" man="1"/>
        <brk id="1993" max="10" man="1"/>
        <brk id="2047" max="10" man="1"/>
      </rowBreaks>
      <colBreaks count="1" manualBreakCount="1">
        <brk id="12" max="183" man="1"/>
      </colBreaks>
      <pageMargins left="0" right="0" top="0.9055118110236221" bottom="0" header="0" footer="0"/>
      <printOptions horizontalCentered="1"/>
      <pageSetup paperSize="8" scale="44" fitToHeight="0" orientation="landscape" horizontalDpi="4294967293" r:id="rId30"/>
      <autoFilter ref="A7:J411"/>
    </customSheetView>
    <customSheetView guid="{13BE7114-35DF-4699-8779-61985C68F6C3}" scale="60" showPageBreaks="1" outlineSymbols="0" zeroValues="0" fitToPage="1" printArea="1" showAutoFilter="1" view="pageBreakPreview" topLeftCell="A4">
      <pane xSplit="2" ySplit="5" topLeftCell="J45" activePane="bottomRight" state="frozen"/>
      <selection pane="bottomRight" activeCell="J49" sqref="J49:J54"/>
      <rowBreaks count="32" manualBreakCount="32">
        <brk id="22" max="9" man="1"/>
        <brk id="28" max="9" man="1"/>
        <brk id="61" max="9" man="1"/>
        <brk id="115" max="9" man="1"/>
        <brk id="172" max="9" man="1"/>
        <brk id="997" max="18" man="1"/>
        <brk id="1047" max="18" man="1"/>
        <brk id="1104" max="18" man="1"/>
        <brk id="1175" max="18" man="1"/>
        <brk id="1230" max="14" man="1"/>
        <brk id="1245" max="10" man="1"/>
        <brk id="1281" max="10" man="1"/>
        <brk id="1321" max="10" man="1"/>
        <brk id="1360" max="10" man="1"/>
        <brk id="1398" max="10" man="1"/>
        <brk id="1434" max="10" man="1"/>
        <brk id="1471" max="10" man="1"/>
        <brk id="1509" max="10" man="1"/>
        <brk id="1544" max="10" man="1"/>
        <brk id="1580" max="10" man="1"/>
        <brk id="1620" max="10" man="1"/>
        <brk id="1659" max="10" man="1"/>
        <brk id="1698" max="10" man="1"/>
        <brk id="1738" max="10" man="1"/>
        <brk id="1776" max="10" man="1"/>
        <brk id="1811" max="10" man="1"/>
        <brk id="1841" max="10" man="1"/>
        <brk id="1878" max="10" man="1"/>
        <brk id="1915" max="10" man="1"/>
        <brk id="1950" max="10" man="1"/>
        <brk id="1992" max="10" man="1"/>
        <brk id="2046" max="10" man="1"/>
      </rowBreaks>
      <colBreaks count="1" manualBreakCount="1">
        <brk id="12" max="183" man="1"/>
      </colBreaks>
      <pageMargins left="0" right="0" top="0.9055118110236221" bottom="0" header="0" footer="0"/>
      <printOptions horizontalCentered="1"/>
      <pageSetup paperSize="8" scale="44" fitToHeight="0" orientation="landscape" horizontalDpi="4294967293" r:id="rId31"/>
      <autoFilter ref="A7:J411"/>
    </customSheetView>
    <customSheetView guid="{BEA0FDBA-BB07-4C19-8BBD-5E57EE395C09}" scale="50" showPageBreaks="1" outlineSymbols="0" zeroValues="0" fitToPage="1" printArea="1" showAutoFilter="1" view="pageBreakPreview" topLeftCell="D191">
      <selection activeCell="J180" sqref="J180:J185"/>
      <rowBreaks count="36" manualBreakCount="36">
        <brk id="20" max="9" man="1"/>
        <brk id="28" max="9" man="1"/>
        <brk id="42" max="9" man="1"/>
        <brk id="61" max="9" man="1"/>
        <brk id="93" max="9" man="1"/>
        <brk id="140" max="9" man="1"/>
        <brk id="158" max="9" man="1"/>
        <brk id="166" max="9" man="1"/>
        <brk id="182" max="9" man="1"/>
        <brk id="1021" max="18" man="1"/>
        <brk id="1071" max="18" man="1"/>
        <brk id="1128" max="18" man="1"/>
        <brk id="1199" max="18" man="1"/>
        <brk id="1254" max="14" man="1"/>
        <brk id="1269" max="10" man="1"/>
        <brk id="1305" max="10" man="1"/>
        <brk id="1345" max="10" man="1"/>
        <brk id="1384" max="10" man="1"/>
        <brk id="1422" max="10" man="1"/>
        <brk id="1458" max="10" man="1"/>
        <brk id="1495" max="10" man="1"/>
        <brk id="1533" max="10" man="1"/>
        <brk id="1568" max="10" man="1"/>
        <brk id="1604" max="10" man="1"/>
        <brk id="1644" max="10" man="1"/>
        <brk id="1683" max="10" man="1"/>
        <brk id="1722" max="10" man="1"/>
        <brk id="1762" max="10" man="1"/>
        <brk id="1800" max="10" man="1"/>
        <brk id="1835" max="10" man="1"/>
        <brk id="1865" max="10" man="1"/>
        <brk id="1902" max="10" man="1"/>
        <brk id="1939" max="10" man="1"/>
        <brk id="1974" max="10" man="1"/>
        <brk id="2016" max="10" man="1"/>
        <brk id="2070" max="10" man="1"/>
      </rowBreaks>
      <colBreaks count="1" manualBreakCount="1">
        <brk id="12" max="183" man="1"/>
      </colBreaks>
      <pageMargins left="0" right="0" top="0.9055118110236221" bottom="0.19685039370078741" header="0" footer="0"/>
      <printOptions horizontalCentered="1"/>
      <pageSetup paperSize="8" scale="44" fitToHeight="0" orientation="landscape" r:id="rId32"/>
      <autoFilter ref="A7:J411"/>
    </customSheetView>
    <customSheetView guid="{CA384592-0CFD-4322-A4EB-34EC04693944}" scale="37" showPageBreaks="1" outlineSymbols="0" zeroValues="0" fitToPage="1" printArea="1" showAutoFilter="1" view="pageBreakPreview">
      <pane xSplit="2" ySplit="7" topLeftCell="C74" activePane="bottomRight" state="frozen"/>
      <selection pane="bottomRight" activeCell="J99" sqref="J99:J104"/>
      <rowBreaks count="28" manualBreakCount="28">
        <brk id="177" max="9" man="1"/>
        <brk id="1020" max="18" man="1"/>
        <brk id="1070" max="18" man="1"/>
        <brk id="1127" max="18" man="1"/>
        <brk id="1198" max="18" man="1"/>
        <brk id="1253" max="14" man="1"/>
        <brk id="1268" max="10" man="1"/>
        <brk id="1304" max="10" man="1"/>
        <brk id="1344" max="10" man="1"/>
        <brk id="1383" max="10" man="1"/>
        <brk id="1421" max="10" man="1"/>
        <brk id="1457" max="10" man="1"/>
        <brk id="1494" max="10" man="1"/>
        <brk id="1532" max="10" man="1"/>
        <brk id="1567" max="10" man="1"/>
        <brk id="1603" max="10" man="1"/>
        <brk id="1643" max="10" man="1"/>
        <brk id="1682" max="10" man="1"/>
        <brk id="1721" max="10" man="1"/>
        <brk id="1761" max="10" man="1"/>
        <brk id="1799" max="10" man="1"/>
        <brk id="1834" max="10" man="1"/>
        <brk id="1864" max="10" man="1"/>
        <brk id="1901" max="10" man="1"/>
        <brk id="1938" max="10" man="1"/>
        <brk id="1973" max="10" man="1"/>
        <brk id="2015" max="10" man="1"/>
        <brk id="2069" max="10" man="1"/>
      </rowBreaks>
      <pageMargins left="0" right="0" top="0.9055118110236221" bottom="0" header="0" footer="0"/>
      <printOptions horizontalCentered="1"/>
      <pageSetup paperSize="8" scale="44" fitToHeight="0" orientation="landscape" r:id="rId33"/>
      <autoFilter ref="A7:J411"/>
    </customSheetView>
  </customSheetViews>
  <mergeCells count="88">
    <mergeCell ref="J205:J210"/>
    <mergeCell ref="J153:J158"/>
    <mergeCell ref="A15:A20"/>
    <mergeCell ref="C21:C23"/>
    <mergeCell ref="J129:J134"/>
    <mergeCell ref="J135:J140"/>
    <mergeCell ref="J117:J122"/>
    <mergeCell ref="J49:J54"/>
    <mergeCell ref="J43:J48"/>
    <mergeCell ref="J55:J60"/>
    <mergeCell ref="J62:J68"/>
    <mergeCell ref="J147:J152"/>
    <mergeCell ref="J111:J116"/>
    <mergeCell ref="J69:J74"/>
    <mergeCell ref="J81:J86"/>
    <mergeCell ref="J87:J92"/>
    <mergeCell ref="J15:J20"/>
    <mergeCell ref="F197:F199"/>
    <mergeCell ref="G197:G199"/>
    <mergeCell ref="H197:H199"/>
    <mergeCell ref="E29:E30"/>
    <mergeCell ref="H21:H23"/>
    <mergeCell ref="F21:F23"/>
    <mergeCell ref="G21:G23"/>
    <mergeCell ref="F29:F30"/>
    <mergeCell ref="J37:J42"/>
    <mergeCell ref="J29:J35"/>
    <mergeCell ref="I21:I23"/>
    <mergeCell ref="G29:G30"/>
    <mergeCell ref="H29:H30"/>
    <mergeCell ref="I29:I30"/>
    <mergeCell ref="J190:J194"/>
    <mergeCell ref="A3:J3"/>
    <mergeCell ref="G6:H6"/>
    <mergeCell ref="A9:A14"/>
    <mergeCell ref="A5:A7"/>
    <mergeCell ref="E6:F6"/>
    <mergeCell ref="D6:D7"/>
    <mergeCell ref="C5:D5"/>
    <mergeCell ref="C6:C7"/>
    <mergeCell ref="B5:B7"/>
    <mergeCell ref="I5:I7"/>
    <mergeCell ref="J5:J7"/>
    <mergeCell ref="E5:H5"/>
    <mergeCell ref="J9:J14"/>
    <mergeCell ref="A197:A199"/>
    <mergeCell ref="C197:C199"/>
    <mergeCell ref="J21:J28"/>
    <mergeCell ref="B21:B23"/>
    <mergeCell ref="D21:D23"/>
    <mergeCell ref="D159:D160"/>
    <mergeCell ref="A159:A165"/>
    <mergeCell ref="F159:F160"/>
    <mergeCell ref="G159:G160"/>
    <mergeCell ref="E21:E23"/>
    <mergeCell ref="A21:A22"/>
    <mergeCell ref="B29:B30"/>
    <mergeCell ref="A29:A30"/>
    <mergeCell ref="C29:C30"/>
    <mergeCell ref="D29:D30"/>
    <mergeCell ref="B159:B160"/>
    <mergeCell ref="J197:J204"/>
    <mergeCell ref="J180:J185"/>
    <mergeCell ref="J159:J165"/>
    <mergeCell ref="I159:I160"/>
    <mergeCell ref="J173:J178"/>
    <mergeCell ref="J167:J172"/>
    <mergeCell ref="B197:B199"/>
    <mergeCell ref="I197:I199"/>
    <mergeCell ref="D197:D199"/>
    <mergeCell ref="E197:E199"/>
    <mergeCell ref="I62:I63"/>
    <mergeCell ref="B62:B63"/>
    <mergeCell ref="C62:C63"/>
    <mergeCell ref="D62:D63"/>
    <mergeCell ref="G62:G63"/>
    <mergeCell ref="H62:H63"/>
    <mergeCell ref="C159:C160"/>
    <mergeCell ref="H159:H160"/>
    <mergeCell ref="A62:A63"/>
    <mergeCell ref="E62:E63"/>
    <mergeCell ref="F62:F63"/>
    <mergeCell ref="E159:E160"/>
    <mergeCell ref="J123:J128"/>
    <mergeCell ref="J93:J98"/>
    <mergeCell ref="J141:J146"/>
    <mergeCell ref="J99:J104"/>
    <mergeCell ref="J105:J110"/>
  </mergeCells>
  <phoneticPr fontId="4" type="noConversion"/>
  <printOptions horizontalCentered="1"/>
  <pageMargins left="0" right="0" top="0.9055118110236221" bottom="0" header="0" footer="0"/>
  <pageSetup paperSize="8" scale="44" fitToHeight="0" orientation="landscape" r:id="rId34"/>
  <rowBreaks count="31" manualBreakCount="31">
    <brk id="23" max="9" man="1"/>
    <brk id="61" max="9" man="1"/>
    <brk id="92" max="9" man="1"/>
    <brk id="165" max="9" man="1"/>
    <brk id="1020" max="18" man="1"/>
    <brk id="1070" max="18" man="1"/>
    <brk id="1127" max="18" man="1"/>
    <brk id="1198" max="18" man="1"/>
    <brk id="1253" max="14" man="1"/>
    <brk id="1268" max="10" man="1"/>
    <brk id="1304" max="10" man="1"/>
    <brk id="1344" max="10" man="1"/>
    <brk id="1383" max="10" man="1"/>
    <brk id="1421" max="10" man="1"/>
    <brk id="1457" max="10" man="1"/>
    <brk id="1494" max="10" man="1"/>
    <brk id="1532" max="10" man="1"/>
    <brk id="1567" max="10" man="1"/>
    <brk id="1603" max="10" man="1"/>
    <brk id="1643" max="10" man="1"/>
    <brk id="1682" max="10" man="1"/>
    <brk id="1721" max="10" man="1"/>
    <brk id="1761" max="10" man="1"/>
    <brk id="1799" max="10" man="1"/>
    <brk id="1834" max="10" man="1"/>
    <brk id="1864" max="10" man="1"/>
    <brk id="1901" max="10" man="1"/>
    <brk id="1938" max="10" man="1"/>
    <brk id="1973" max="10" man="1"/>
    <brk id="2015" max="10" man="1"/>
    <brk id="2069"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на 01.11.2019</vt:lpstr>
      <vt:lpstr>'на 01.11.2019'!Заголовки_для_печати</vt:lpstr>
      <vt:lpstr>'на 01.11.2019'!Область_печати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Задума Инна Павловна</dc:creator>
  <cp:lastModifiedBy>Вершинина Мария Игоревна</cp:lastModifiedBy>
  <cp:lastPrinted>2019-11-11T04:39:57Z</cp:lastPrinted>
  <dcterms:created xsi:type="dcterms:W3CDTF">2011-12-13T05:34:09Z</dcterms:created>
  <dcterms:modified xsi:type="dcterms:W3CDTF">2019-11-12T09:33:45Z</dcterms:modified>
</cp:coreProperties>
</file>