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860" tabRatio="714"/>
  </bookViews>
  <sheets>
    <sheet name="заместителям" sheetId="2" r:id="rId1"/>
  </sheets>
  <definedNames>
    <definedName name="_xlnm._FilterDatabase" localSheetId="0" hidden="1">заместителям!$A$8:$CL$1225</definedName>
    <definedName name="Z_00515DE8_1025_4617_8D53_E45A64F5BD85_.wvu.FilterData" localSheetId="0" hidden="1">заместителям!$A$8:$CL$873</definedName>
    <definedName name="Z_009BBE3C_5E0A_4107_8693_A1D9152A253A_.wvu.FilterData" localSheetId="0" hidden="1">заместителям!$A$8:$CL$1225</definedName>
    <definedName name="Z_00AFFE87_6159_42A5_B8A9_191C678478A3_.wvu.FilterData" localSheetId="0" hidden="1">заместителям!$A$8:$CL$873</definedName>
    <definedName name="Z_00F8D180_56F7_4099_8D5E_DDF1AF62B378_.wvu.FilterData" localSheetId="0" hidden="1">заместителям!$A$8:$CL$1225</definedName>
    <definedName name="Z_015EAE15_DF55_40EC_9331_0B9DD09C69C2_.wvu.FilterData" localSheetId="0" hidden="1">заместителям!$A$8:$CL$1225</definedName>
    <definedName name="Z_01F8F0D2_EB42_43FF_8648_BA19BB86BB34_.wvu.FilterData" localSheetId="0" hidden="1">заместителям!$A$8:$CL$873</definedName>
    <definedName name="Z_027E6076_A69B_4097_A86C_7DE12012B785_.wvu.FilterData" localSheetId="0" hidden="1">заместителям!$A$8:$CL$873</definedName>
    <definedName name="Z_02C9B5A4_0397_400C_A5C9_2DC1A528BA16_.wvu.FilterData" localSheetId="0" hidden="1">заместителям!$A$8:$CL$1225</definedName>
    <definedName name="Z_02C9B5A4_0397_400C_A5C9_2DC1A528BA16_.wvu.PrintArea" localSheetId="0" hidden="1">заместителям!$A$4:$G$1230</definedName>
    <definedName name="Z_02C9B5A4_0397_400C_A5C9_2DC1A528BA16_.wvu.PrintTitles" localSheetId="0" hidden="1">заместителям!$6:$9</definedName>
    <definedName name="Z_02C9B5A4_0397_400C_A5C9_2DC1A528BA16_.wvu.Rows" localSheetId="0" hidden="1">заместителям!$1:$3</definedName>
    <definedName name="Z_02E10328_83D9_446E_A04B_CCC596E3DDDD_.wvu.FilterData" localSheetId="0" hidden="1">заместителям!$A$8:$CL$873</definedName>
    <definedName name="Z_031AE67F_8C9B_42A2_A49E_E10C189D1119_.wvu.FilterData" localSheetId="0" hidden="1">заместителям!$A$8:$CL$873</definedName>
    <definedName name="Z_0336A332_D393_4B18_8E6B_E0599B522E32_.wvu.FilterData" localSheetId="0" hidden="1">заместителям!$A$8:$CL$873</definedName>
    <definedName name="Z_03B723EF_0627_4A6F_A0E3_25789BC8BC33_.wvu.FilterData" localSheetId="0" hidden="1">заместителям!$A$8:$CL$1225</definedName>
    <definedName name="Z_03EB7C67_D3F0_4C78_B8E8_32782E34B13F_.wvu.FilterData" localSheetId="0" hidden="1">заместителям!$A$8:$CL$1225</definedName>
    <definedName name="Z_04A96A29_6A3D_4889_B5E7_325170A7C537_.wvu.FilterData" localSheetId="0" hidden="1">заместителям!$A$8:$CL$873</definedName>
    <definedName name="Z_04F96B5F_0E81_436D_A1E9_A2488766D7DB_.wvu.FilterData" localSheetId="0" hidden="1">заместителям!$A$8:$CL$1225</definedName>
    <definedName name="Z_0553F02B_9EED_49C9_9DA9_50C30B3554C4_.wvu.FilterData" localSheetId="0" hidden="1">заместителям!$A$8:$CL$1225</definedName>
    <definedName name="Z_062FC31F_6007_4E16_A196_1C660960DE29_.wvu.FilterData" localSheetId="0" hidden="1">заместителям!$A$8:$CL$873</definedName>
    <definedName name="Z_07394E4F_7F79_43F9_BAE1_FF5724536ACE_.wvu.FilterData" localSheetId="0" hidden="1">заместителям!$A$8:$CL$1225</definedName>
    <definedName name="Z_079AB74B_DECF_43F0_B6DB_42C65FC35100_.wvu.FilterData" localSheetId="0" hidden="1">заместителям!$A$8:$CL$873</definedName>
    <definedName name="Z_07ED0A18_9B8C_4243_A5CF_A2BB57D685F7_.wvu.FilterData" localSheetId="0" hidden="1">заместителям!$A$8:$CL$873</definedName>
    <definedName name="Z_08532C59_C2B4_439F_AB07_633C5DB17C04_.wvu.FilterData" localSheetId="0" hidden="1">заместителям!$A$8:$CL$1225</definedName>
    <definedName name="Z_086CF57F_1C45_452F_9B89_04B327F50A7B_.wvu.FilterData" localSheetId="0" hidden="1">заместителям!$A$8:$CL$873</definedName>
    <definedName name="Z_090B9F53_E6D7_442F_8358_1FBEC8CA1C33_.wvu.FilterData" localSheetId="0" hidden="1">заместителям!$A$8:$CL$1225</definedName>
    <definedName name="Z_0921099F_3170_4B47_8BF5_40628FA92ED1_.wvu.FilterData" localSheetId="0" hidden="1">заместителям!$A$8:$CL$873</definedName>
    <definedName name="Z_092F782A_71D7_46D9_915D_2987DE6A996D_.wvu.FilterData" localSheetId="0" hidden="1">заместителям!$A$8:$CL$873</definedName>
    <definedName name="Z_0A02721B_1CFA_4309_A38D_68E83D8A5E5A_.wvu.FilterData" localSheetId="0" hidden="1">заместителям!$A$8:$CL$873</definedName>
    <definedName name="Z_0A3446F5_5FD5_4BDD_A361_E6A94A6209F3_.wvu.FilterData" localSheetId="0" hidden="1">заместителям!$A$8:$CL$1225</definedName>
    <definedName name="Z_0A49D085_D56C_4197_BFD2_6C0844FE9B24_.wvu.FilterData" localSheetId="0" hidden="1">заместителям!$A$8:$CL$1225</definedName>
    <definedName name="Z_0A63DE5C_8632_4F30_BEA6_255961CE425E_.wvu.FilterData" localSheetId="0" hidden="1">заместителям!$A$8:$CL$1225</definedName>
    <definedName name="Z_0AAED7E7_A6B1_496D_A6BA_250619DC488D_.wvu.FilterData" localSheetId="0" hidden="1">заместителям!$A$8:$CL$1225</definedName>
    <definedName name="Z_0B79108B_5761_4EA0_88B4_EAE974210AE8_.wvu.FilterData" localSheetId="0" hidden="1">заместителям!$A$8:$CL$873</definedName>
    <definedName name="Z_0BA3E5D3_E205_46F5_818D_C8143C714625_.wvu.FilterData" localSheetId="0" hidden="1">заместителям!$A$8:$CL$1225</definedName>
    <definedName name="Z_0BC27157_496C_4347_98C9_979C20D77A4D_.wvu.FilterData" localSheetId="0" hidden="1">заместителям!$A$8:$CL$1225</definedName>
    <definedName name="Z_0BE9AF98_BA88_4321_9283_1EA99B41BFC4_.wvu.FilterData" localSheetId="0" hidden="1">заместителям!$A$4:$CL$873</definedName>
    <definedName name="Z_0D0E8ABA_4AA3_46B0_8587_29EE3BB67FCE_.wvu.FilterData" localSheetId="0" hidden="1">заместителям!$A$8:$CL$873</definedName>
    <definedName name="Z_0D2A3150_60D0_452D_B19F_E5F2B66E002F_.wvu.FilterData" localSheetId="0" hidden="1">заместителям!$A$8:$CL$1225</definedName>
    <definedName name="Z_0D368351_DC30_41E6_8E40_F081C2A5616E_.wvu.FilterData" localSheetId="0" hidden="1">заместителям!$A$8:$CL$873</definedName>
    <definedName name="Z_0D827F40_0602_4F9F_BE43_C87AABE45246_.wvu.FilterData" localSheetId="0" hidden="1">заместителям!$A$8:$CL$1225</definedName>
    <definedName name="Z_0E64C8DB_6016_4261_834D_5A1E5F34BA3B_.wvu.Cols" localSheetId="0" hidden="1">заместителям!#REF!,заместителям!#REF!</definedName>
    <definedName name="Z_0E64C8DB_6016_4261_834D_5A1E5F34BA3B_.wvu.FilterData" localSheetId="0" hidden="1">заместителям!$A$4:$CL$873</definedName>
    <definedName name="Z_0E64C8DB_6016_4261_834D_5A1E5F34BA3B_.wvu.PrintArea" localSheetId="0" hidden="1">заместителям!$A$4:$G$873</definedName>
    <definedName name="Z_0E64C8DB_6016_4261_834D_5A1E5F34BA3B_.wvu.PrintTitles" localSheetId="0" hidden="1">заместителям!$6:$9</definedName>
    <definedName name="Z_0E64C8DB_6016_4261_834D_5A1E5F34BA3B_.wvu.Rows" localSheetId="0" hidden="1">заместителям!#REF!,заместителям!#REF!,заместителям!#REF!,заместителям!#REF!,заместителям!#REF!,заместителям!#REF!,заместителям!#REF!</definedName>
    <definedName name="Z_0F1A8186_740A_4923_8B80_0B0780BB4663_.wvu.FilterData" localSheetId="0" hidden="1">заместителям!$A$8:$CL$873</definedName>
    <definedName name="Z_0F347635_AF46_422A_8E46_3D9973F40105_.wvu.FilterData" localSheetId="0" hidden="1">заместителям!$A$4:$CL$873</definedName>
    <definedName name="Z_0F422E63_8EFE_42A6_AEBF_86F5BC49BF8E_.wvu.FilterData" localSheetId="0" hidden="1">заместителям!$A$8:$CL$873</definedName>
    <definedName name="Z_0F5BE599_C4D4_4532_B4AB_C1ECA1F435BC_.wvu.FilterData" localSheetId="0" hidden="1">заместителям!$A$8:$CL$873</definedName>
    <definedName name="Z_10DA8062_D79D_42A6_BA6B_8850DB4D1C80_.wvu.FilterData" localSheetId="0" hidden="1">заместителям!$A$8:$CL$873</definedName>
    <definedName name="Z_114D1CBA_CF3C_43E0_BAE5_8DA0CB64D6CF_.wvu.FilterData" localSheetId="0" hidden="1">заместителям!$A$8:$CL$1225</definedName>
    <definedName name="Z_1174C510_55CA_4D43_8C62_21FC0E527B97_.wvu.FilterData" localSheetId="0" hidden="1">заместителям!$A$8:$CL$1225</definedName>
    <definedName name="Z_12AAF203_561D_46C3_8E67_339023110574_.wvu.FilterData" localSheetId="0" hidden="1">заместителям!$A$8:$CL$873</definedName>
    <definedName name="Z_12B4DC9D_E1EE_40B6_9AE3_07541CD480A9_.wvu.FilterData" localSheetId="0" hidden="1">заместителям!$A$8:$CL$1225</definedName>
    <definedName name="Z_13791EE7_C0D0_4F4A_B878_654772773932_.wvu.FilterData" localSheetId="0" hidden="1">заместителям!$A$8:$CL$873</definedName>
    <definedName name="Z_1420C48C_124B_485D_82C1_2AE610B89834_.wvu.FilterData" localSheetId="0" hidden="1">заместителям!$A$8:$CL$873</definedName>
    <definedName name="Z_142FA32C_8F55_4EE1_84B3_75BFCD896E34_.wvu.FilterData" localSheetId="0" hidden="1">заместителям!$A$8:$CL$873</definedName>
    <definedName name="Z_147B3D01_E921_4809_B78B_94E9EEF6AAEE_.wvu.FilterData" localSheetId="0" hidden="1">заместителям!$A$8:$CL$873</definedName>
    <definedName name="Z_14D1582D_DD86_4449_A9F3_BE90710BE22B_.wvu.FilterData" localSheetId="0" hidden="1">заместителям!$A$8:$CL$1225</definedName>
    <definedName name="Z_14D18821_0E45_49CE_BA35_CAA98FE3CDDB_.wvu.FilterData" localSheetId="0" hidden="1">заместителям!$A$8:$CL$1225</definedName>
    <definedName name="Z_159350CA_7734_44F9_A094_2592515DD183_.wvu.FilterData" localSheetId="0" hidden="1">заместителям!$A$8:$CL$873</definedName>
    <definedName name="Z_159350CA_7734_44F9_A094_2592515DD183_.wvu.PrintArea" localSheetId="0" hidden="1">заместителям!$A$4:$G$873</definedName>
    <definedName name="Z_159350CA_7734_44F9_A094_2592515DD183_.wvu.PrintTitles" localSheetId="0" hidden="1">заместителям!$6:$9</definedName>
    <definedName name="Z_16F7ADAA_F702_4DF6_A963_3B1717B3E5D5_.wvu.FilterData" localSheetId="0" hidden="1">заместителям!$A$8:$CL$1225</definedName>
    <definedName name="Z_17353BE7_0817_4C96_AC2D_32C655267AC5_.wvu.FilterData" localSheetId="0" hidden="1">заместителям!$A$8:$CL$873</definedName>
    <definedName name="Z_1775D415_5BF4_47AB_B88A_2FC2A27E7427_.wvu.FilterData" localSheetId="0" hidden="1">заместителям!$A$8:$CL$873</definedName>
    <definedName name="Z_17C74AE1_5FF6_4EC7_A4A6_F32126F0B55B_.wvu.FilterData" localSheetId="0" hidden="1">заместителям!$A$8:$CL$873</definedName>
    <definedName name="Z_17D5D914_C7C0_4390_81EF_B88F3FD352F0_.wvu.FilterData" localSheetId="0" hidden="1">заместителям!$A$8:$CL$873</definedName>
    <definedName name="Z_1825DA7D_99C0_45BE_ACA8_DBB01793ED72_.wvu.FilterData" localSheetId="0" hidden="1">заместителям!$A$8:$CL$1225</definedName>
    <definedName name="Z_18552790_FFD0_4A56_8E29_E24955832E3C_.wvu.FilterData" localSheetId="0" hidden="1">заместителям!$A$8:$CL$1225</definedName>
    <definedName name="Z_18904E99_563B_4A0C_9CFA_F9D7AB35C8D0_.wvu.FilterData" localSheetId="0" hidden="1">заместителям!$A$8:$CL$873</definedName>
    <definedName name="Z_18C274F3_D147_4A19_A4A7_912C5E00F60D_.wvu.FilterData" localSheetId="0" hidden="1">заместителям!$A$10:$CL$873</definedName>
    <definedName name="Z_18CD9510_37C4_4EE1_86DA_F61EE3F1C114_.wvu.FilterData" localSheetId="0" hidden="1">заместителям!$A$8:$CL$873</definedName>
    <definedName name="Z_18F3095C_8422_4ABA_AAA7_074B74FC5E9B_.wvu.FilterData" localSheetId="0" hidden="1">заместителям!$A$8:$CL$873</definedName>
    <definedName name="Z_18F89436_B41B_4E45_A61C_FB23ED426D24_.wvu.FilterData" localSheetId="0" hidden="1">заместителям!$A$8:$CL$873</definedName>
    <definedName name="Z_191DB247_B791_4E23_B87B_2E06F8BF39C5_.wvu.FilterData" localSheetId="0" hidden="1">заместителям!$A$8:$CL$873</definedName>
    <definedName name="Z_195F9FA8_20B5_4425_81DB_AC89E84F5A6E_.wvu.FilterData" localSheetId="0" hidden="1">заместителям!$A$8:$CL$873</definedName>
    <definedName name="Z_1AA8C41E_6783_4CEC_9059_6D5B65C0F1AB_.wvu.FilterData" localSheetId="0" hidden="1">заместителям!$A$8:$CL$873</definedName>
    <definedName name="Z_1AC0ECEE_03FE_4C80_9007_91418871290B_.wvu.FilterData" localSheetId="0" hidden="1">заместителям!$A$8:$CL$873</definedName>
    <definedName name="Z_1C76D656_DB79_403E_9C17_15FE7EBD7065_.wvu.FilterData" localSheetId="0" hidden="1">заместителям!$A$8:$CL$873</definedName>
    <definedName name="Z_1CCADE82_EE25_498A_92FA_719B85646597_.wvu.FilterData" localSheetId="0" hidden="1">заместителям!$A$8:$CL$1225</definedName>
    <definedName name="Z_1D43FC3E_337E_4007_8CB5_240DB8B7B236_.wvu.FilterData" localSheetId="0" hidden="1">заместителям!$A$8:$CL$873</definedName>
    <definedName name="Z_1DB60ADB_EFF6_4CE6_AF59_5B3860895B5D_.wvu.FilterData" localSheetId="0" hidden="1">заместителям!$A$8:$CL$873</definedName>
    <definedName name="Z_1E1D77AF_CF0A_43FF_A48A_4A6C02A8E87C_.wvu.FilterData" localSheetId="0" hidden="1">заместителям!$A$8:$CL$873</definedName>
    <definedName name="Z_1E225555_2866_40B5_A295_6A34203911C2_.wvu.FilterData" localSheetId="0" hidden="1">заместителям!$A$8:$CL$873</definedName>
    <definedName name="Z_1E428DC7_8F6D_4877_8787_03F8878C6529_.wvu.FilterData" localSheetId="0" hidden="1">заместителям!$A$8:$CL$873</definedName>
    <definedName name="Z_1E7E97BD_8666_4E2B_96D3_09DB35F2EE73_.wvu.FilterData" localSheetId="0" hidden="1">заместителям!$A$8:$CL$873</definedName>
    <definedName name="Z_1F8AAED1_5B73_40BA_AFAA_ACEEB85844B8_.wvu.FilterData" localSheetId="0" hidden="1">заместителям!$A$8:$CL$873</definedName>
    <definedName name="Z_1FB5DD21_CEAD_43B9_9940_B9BCBC0D230E_.wvu.FilterData" localSheetId="0" hidden="1">заместителям!$A$8:$CL$1225</definedName>
    <definedName name="Z_20D2E03C_3D41_4EA0_BB19_5C81BA1ABC7B_.wvu.FilterData" localSheetId="0" hidden="1">заместителям!$A$8:$CL$1225</definedName>
    <definedName name="Z_21327ED5_A7EC_4B2E_A4F1_D28CA006D45C_.wvu.FilterData" localSheetId="0" hidden="1">заместителям!$A$8:$CL$873</definedName>
    <definedName name="Z_21529FC2_42F1_4F56_A6A3_1BFDB4123203_.wvu.FilterData" localSheetId="0" hidden="1">заместителям!$A$8:$CL$1225</definedName>
    <definedName name="Z_21AA3E57_3CF6_4ADF_AAA9_6F80B5AA5A30_.wvu.FilterData" localSheetId="0" hidden="1">заместителям!$A$8:$CL$873</definedName>
    <definedName name="Z_2200844F_322A_4F37_82CD_78EC4659D1B0_.wvu.FilterData" localSheetId="0" hidden="1">заместителям!$A$8:$CL$873</definedName>
    <definedName name="Z_22DF7E53_8C7D_4514_9BAF_91DBF2452646_.wvu.FilterData" localSheetId="0" hidden="1">заместителям!$A$8:$CL$1225</definedName>
    <definedName name="Z_2339B16E_182B_477A_BB70_4CF50D762D97_.wvu.FilterData" localSheetId="0" hidden="1">заместителям!$A$8:$CL$873</definedName>
    <definedName name="Z_24A675C2_325D_44DE_B091_EDB52D0903A2_.wvu.FilterData" localSheetId="0" hidden="1">заместителям!$A$8:$CL$1225</definedName>
    <definedName name="Z_26026F42_61EF_4908_A055_6C210D21B1B0_.wvu.FilterData" localSheetId="0" hidden="1">заместителям!$A$8:$CL$873</definedName>
    <definedName name="Z_265C33DF_C569_452B_AD61_E8A459D71545_.wvu.FilterData" localSheetId="0" hidden="1">заместителям!$A$8:$CL$873</definedName>
    <definedName name="Z_26691657_A8DB_4695_8DEA_C1AC82D9A362_.wvu.FilterData" localSheetId="0" hidden="1">заместителям!$A$8:$CL$1225</definedName>
    <definedName name="Z_2765C5E4_E7EA_4D59_BCA6_7F3AA296FF93_.wvu.FilterData" localSheetId="0" hidden="1">заместителям!$A$8:$CL$1225</definedName>
    <definedName name="Z_2765C5E4_E7EA_4D59_BCA6_7F3AA296FF93_.wvu.PrintArea" localSheetId="0" hidden="1">заместителям!$A$4:$G$1230</definedName>
    <definedName name="Z_2765C5E4_E7EA_4D59_BCA6_7F3AA296FF93_.wvu.PrintTitles" localSheetId="0" hidden="1">заместителям!$6:$9</definedName>
    <definedName name="Z_2765C5E4_E7EA_4D59_BCA6_7F3AA296FF93_.wvu.Rows" localSheetId="0" hidden="1">заместителям!$1:$3</definedName>
    <definedName name="Z_281F1412_D6B9_47ED_B0B2_332A24FE4EAC_.wvu.FilterData" localSheetId="0" hidden="1">заместителям!$A$8:$CL$1225</definedName>
    <definedName name="Z_282E3703_7198_499E_8708_D03DFC69E4B7_.wvu.FilterData" localSheetId="0" hidden="1">заместителям!$A$8:$CL$1225</definedName>
    <definedName name="Z_287C9250_942F_4869_9FEC_C5CA84E0447D_.wvu.FilterData" localSheetId="0" hidden="1">заместителям!$A$8:$CL$873</definedName>
    <definedName name="Z_28AA9213_6F15_4F37_9AD0_FC9877E8EFA4_.wvu.FilterData" localSheetId="0" hidden="1">заместителям!$A$8:$CL$873</definedName>
    <definedName name="Z_28B3C940_54BF_409C_817B_6F4A2D2058A0_.wvu.FilterData" localSheetId="0" hidden="1">заместителям!$A$8:$CL$1225</definedName>
    <definedName name="Z_28D3DF24_5B49_4C54_8B4A_52F5554B106B_.wvu.FilterData" localSheetId="0" hidden="1">заместителям!$A$8:$CL$873</definedName>
    <definedName name="Z_28D51087_D4B8_4A72_BD6F_6DE08B7BF056_.wvu.FilterData" localSheetId="0" hidden="1">заместителям!$A$8:$CL$873</definedName>
    <definedName name="Z_29BD913B_9DD1_47B3_A9D2_36FE95499728_.wvu.FilterData" localSheetId="0" hidden="1">заместителям!$A$8:$CL$873</definedName>
    <definedName name="Z_2A318A01_D066_4354_A2E4_6B4EDAA21124_.wvu.FilterData" localSheetId="0" hidden="1">заместителям!$A$8:$CL$873</definedName>
    <definedName name="Z_2A4408BE_AC0F_4D9D_8ADA_216482027B57_.wvu.FilterData" localSheetId="0" hidden="1">заместителям!$A$8:$CL$873</definedName>
    <definedName name="Z_2AA0B8DE_1D8A_4542_888A_F0C44F950B52_.wvu.FilterData" localSheetId="0" hidden="1">заместителям!$A$8:$CL$1225</definedName>
    <definedName name="Z_2AA0B8DE_1D8A_4542_888A_F0C44F950B52_.wvu.PrintArea" localSheetId="0" hidden="1">заместителям!$A$4:$G$873</definedName>
    <definedName name="Z_2AA0B8DE_1D8A_4542_888A_F0C44F950B52_.wvu.PrintTitles" localSheetId="0" hidden="1">заместителям!$6:$9</definedName>
    <definedName name="Z_2AA0B8DE_1D8A_4542_888A_F0C44F950B52_.wvu.Rows" localSheetId="0" hidden="1">заместителям!$1:$3</definedName>
    <definedName name="Z_2AB44F2F_3359_4629_A871_9F595AEFEE58_.wvu.FilterData" localSheetId="0" hidden="1">заместителям!$A$8:$CL$873</definedName>
    <definedName name="Z_2ADB0566_7376_48AA_803F_B59627553F28_.wvu.FilterData" localSheetId="0" hidden="1">заместителям!$A$8:$CL$1225</definedName>
    <definedName name="Z_2BC5B056_7261_4B07_9236_7DBB54AEAE66_.wvu.FilterData" localSheetId="0" hidden="1">заместителям!$A$4:$CL$873</definedName>
    <definedName name="Z_2BD07900_4055_45F7_85CC_4249F5B21177_.wvu.FilterData" localSheetId="0" hidden="1">заместителям!$A$8:$CL$1225</definedName>
    <definedName name="Z_2C7ADB4B_0EF2_4964_800D_408980CB4414_.wvu.FilterData" localSheetId="0" hidden="1">заместителям!$A$8:$CL$873</definedName>
    <definedName name="Z_2D11C014_1D98_4E2D_89AF_94A20E557FE1_.wvu.FilterData" localSheetId="0" hidden="1">заместителям!$A$8:$CL$873</definedName>
    <definedName name="Z_2DFDC3EE_803E_4D2B_B5C1_0196255072E1_.wvu.FilterData" localSheetId="0" hidden="1">заместителям!$A$8:$CL$1225</definedName>
    <definedName name="Z_2E5DEA28_F421_414D_9B3B_0D25E7DDBA40_.wvu.FilterData" localSheetId="0" hidden="1">заместителям!$A$8:$CL$873</definedName>
    <definedName name="Z_2EBD5681_8D5A_48FC_A4E5_1409B99F0CB5_.wvu.FilterData" localSheetId="0" hidden="1">заместителям!$A$4:$CL$873</definedName>
    <definedName name="Z_2EC5EB7E_E66C_4ED5_B4EF_C8E5B62FAAD2_.wvu.FilterData" localSheetId="0" hidden="1">заместителям!$A$8:$CL$873</definedName>
    <definedName name="Z_2F4561A6_630A_40E9_AAE4_6E82EE5B8514_.wvu.FilterData" localSheetId="0" hidden="1">заместителям!$A$8:$CL$873</definedName>
    <definedName name="Z_2F844B01_AD03_4EAA_A103_A573D99BEA39_.wvu.FilterData" localSheetId="0" hidden="1">заместителям!$A$8:$CL$1225</definedName>
    <definedName name="Z_305A1B41_D979_46CD_9729_7629EA5AF632_.wvu.FilterData" localSheetId="0" hidden="1">заместителям!$A$8:$CL$873</definedName>
    <definedName name="Z_3098CABA_7E7E_461E_8195_432470C0DAA3_.wvu.FilterData" localSheetId="0" hidden="1">заместителям!$A$8:$CL$873</definedName>
    <definedName name="Z_30DEF09D_B141_4D29_A5D1_B74B79735CF7_.wvu.FilterData" localSheetId="0" hidden="1">заместителям!$A$8:$CL$873</definedName>
    <definedName name="Z_31466CEA_031A_47C6_BAD3_ADC10B1B1E68_.wvu.FilterData" localSheetId="0" hidden="1">заместителям!$A$9:$CL$873</definedName>
    <definedName name="Z_316BCD0C_9831_4A05_9BD8_B5B5A35B700E_.wvu.FilterData" localSheetId="0" hidden="1">заместителям!$A$8:$CL$1225</definedName>
    <definedName name="Z_31D0117C_168A_4259_9FF2_6E36D2ADC259_.wvu.Cols" localSheetId="0" hidden="1">заместителям!#REF!</definedName>
    <definedName name="Z_31D0117C_168A_4259_9FF2_6E36D2ADC259_.wvu.FilterData" localSheetId="0" hidden="1">заместителям!$A$8:$CL$873</definedName>
    <definedName name="Z_31D0117C_168A_4259_9FF2_6E36D2ADC259_.wvu.PrintArea" localSheetId="0" hidden="1">заместителям!$A$4:$G$873</definedName>
    <definedName name="Z_31D0117C_168A_4259_9FF2_6E36D2ADC259_.wvu.PrintTitles" localSheetId="0" hidden="1">заместителям!$6:$9</definedName>
    <definedName name="Z_31D3716B_70BD_4BB2_A81C_D3BBBAE96E85_.wvu.FilterData" localSheetId="0" hidden="1">заместителям!$A$8:$CL$1225</definedName>
    <definedName name="Z_31D49C99_FCD8_4726_8787_EBDEFEE57C2D_.wvu.FilterData" localSheetId="0" hidden="1">заместителям!$A$8:$CL$873</definedName>
    <definedName name="Z_31E01026_A159_4F52_81AD_E29365C1070B_.wvu.FilterData" localSheetId="0" hidden="1">заместителям!$A$8:$CL$873</definedName>
    <definedName name="Z_3267BA0C_E937_4B03_B615_74E91A412CEC_.wvu.FilterData" localSheetId="0" hidden="1">заместителям!$A$8:$CL$1225</definedName>
    <definedName name="Z_330BF41A_7C26_4CC7_8BE9_CDE208F66D74_.wvu.FilterData" localSheetId="0" hidden="1">заместителям!$A$8:$CL$873</definedName>
    <definedName name="Z_33B035AF_4340_425E_B862_2D236CA2FF59_.wvu.FilterData" localSheetId="0" hidden="1">заместителям!$A$8:$CL$873</definedName>
    <definedName name="Z_33E20C31_C90F_4D4F_8C96_F587910E1585_.wvu.FilterData" localSheetId="0" hidden="1">заместителям!$A$8:$CL$1225</definedName>
    <definedName name="Z_343C7C5E_8242_4AF6_8125_F6FD9FBFC977_.wvu.FilterData" localSheetId="0" hidden="1">заместителям!$A$8:$CL$1225</definedName>
    <definedName name="Z_34550A2B_DBB3_4D35_AED5_67A7066E4B60_.wvu.FilterData" localSheetId="0" hidden="1">заместителям!$A$8:$CL$1225</definedName>
    <definedName name="Z_34989B3A_528A_464B_BEA5_163F34868709_.wvu.FilterData" localSheetId="0" hidden="1">заместителям!$A$8:$CL$1225</definedName>
    <definedName name="Z_34AA7522_F034_4689_8E8A_3DC0A31A38A5_.wvu.FilterData" localSheetId="0" hidden="1">заместителям!$A$8:$CL$873</definedName>
    <definedName name="Z_34B0956B_F104_4A59_A278_555485832A21_.wvu.FilterData" localSheetId="0" hidden="1">заместителям!$A$8:$CL$873</definedName>
    <definedName name="Z_34BCD4FB_A161_443F_B984_91AD22EAC5C7_.wvu.FilterData" localSheetId="0" hidden="1">заместителям!$A$8:$CL$1225</definedName>
    <definedName name="Z_35748403_B549_43D4_85D1_18BAED746672_.wvu.FilterData" localSheetId="0" hidden="1">заместителям!$A$8:$CL$1225</definedName>
    <definedName name="Z_35C84F83_1E38_4D93_B690_4F9254EC0821_.wvu.FilterData" localSheetId="0" hidden="1">заместителям!$A$8:$CL$873</definedName>
    <definedName name="Z_361FA053_B1A7_4631_BC8B_06A76AD8B2A3_.wvu.FilterData" localSheetId="0" hidden="1">заместителям!$A$8:$CL$1225</definedName>
    <definedName name="Z_368FF4E4_CE44_4412_BDEA_084EC8F3A16E_.wvu.FilterData" localSheetId="0" hidden="1">заместителям!$A$8:$CL$1225</definedName>
    <definedName name="Z_36E68DBB_652C_4CD6_8798_8D5DAB9F4812_.wvu.FilterData" localSheetId="0" hidden="1">заместителям!$A$8:$CL$873</definedName>
    <definedName name="Z_371F45CF_8DB1_4396_B3B4_B34682F7AA4D_.wvu.FilterData" localSheetId="0" hidden="1">заместителям!$A$8:$CL$873</definedName>
    <definedName name="Z_37915486_E01A_4675_9EE4_5E1F5E97B3A2_.wvu.FilterData" localSheetId="0" hidden="1">заместителям!$A$8:$CL$1225</definedName>
    <definedName name="Z_37C67F4C_B264_4520_A044_DC26D5ABCD1D_.wvu.FilterData" localSheetId="0" hidden="1">заместителям!$A$8:$CL$873</definedName>
    <definedName name="Z_37F8CE32_8CE8_4D95_9C0E_63112E6EFFE9_.wvu.Cols" localSheetId="0" hidden="1">заместителям!#REF!,заместителям!#REF!</definedName>
    <definedName name="Z_37F8CE32_8CE8_4D95_9C0E_63112E6EFFE9_.wvu.FilterData" localSheetId="0" hidden="1">заместителям!$A$4:$CL$873</definedName>
    <definedName name="Z_37F8CE32_8CE8_4D95_9C0E_63112E6EFFE9_.wvu.PrintTitles" localSheetId="0" hidden="1">заместителям!$6:$9</definedName>
    <definedName name="Z_37F8CE32_8CE8_4D95_9C0E_63112E6EFFE9_.wvu.Rows" localSheetId="0" hidden="1">заместителям!#REF!,заместителям!#REF!,заместителям!#REF!,заместителям!#REF!,заместителям!#REF!,заместителям!#REF!,заместителям!#REF!,заместителям!#REF!,заместителям!#REF!,заместителям!#REF!,заместителям!#REF!</definedName>
    <definedName name="Z_37FA9652_113B_4C7C_90B5_4A5696BB9B9C_.wvu.FilterData" localSheetId="0" hidden="1">заместителям!$A$8:$CL$1225</definedName>
    <definedName name="Z_382A4DAE_97DF_408B_AB7B_2C14C2E14DAF_.wvu.FilterData" localSheetId="0" hidden="1">заместителям!$A$8:$CL$873</definedName>
    <definedName name="Z_38A493DC_DB89_470D_86DD_1E2148B38397_.wvu.FilterData" localSheetId="0" hidden="1">заместителям!$A$8:$CL$873</definedName>
    <definedName name="Z_38D78AE7_5ACC_4F4A_9A45_6DD8E2C6ACAE_.wvu.FilterData" localSheetId="0" hidden="1">заместителям!$A$8:$CL$873</definedName>
    <definedName name="Z_38DCC845_62DC_47CE_9EAE_A1571586343A_.wvu.FilterData" localSheetId="0" hidden="1">заместителям!$A$8:$CL$873</definedName>
    <definedName name="Z_3A046825_3533_45AD_88B8_B9AD2AEBE139_.wvu.FilterData" localSheetId="0" hidden="1">заместителям!$A$8:$CL$1225</definedName>
    <definedName name="Z_3A6ABBD8_D48E_4C23_9B12_171F8CC57157_.wvu.FilterData" localSheetId="0" hidden="1">заместителям!$A$4:$CL$873</definedName>
    <definedName name="Z_3A771435_F46E_4451_AEA7_0F58913A31BF_.wvu.FilterData" localSheetId="0" hidden="1">заместителям!$A$9:$CL$873</definedName>
    <definedName name="Z_3AB7D03B_875C_4336_9107_B5F3DFE2948C_.wvu.FilterData" localSheetId="0" hidden="1">заместителям!$A$8:$CL$873</definedName>
    <definedName name="Z_3B73093C_A7A9_4C63_8630_5782ED6DB1A6_.wvu.FilterData" localSheetId="0" hidden="1">заместителям!$A$8:$CL$873</definedName>
    <definedName name="Z_3B765E1F_E887_40A2_9FE6_BA8CE1FB16A6_.wvu.FilterData" localSheetId="0" hidden="1">заместителям!$A$8:$CL$873</definedName>
    <definedName name="Z_3B84D284_E5A9_4FF3_8142_342943B304C2_.wvu.FilterData" localSheetId="0" hidden="1">заместителям!$A$8:$CL$873</definedName>
    <definedName name="Z_3B93A7E3_B140_4E60_9215_FD359272643B_.wvu.FilterData" localSheetId="0" hidden="1">заместителям!$A$8:$CL$1225</definedName>
    <definedName name="Z_3C69A6BE_AB81_40AB_949B_B5D282861C65_.wvu.FilterData" localSheetId="0" hidden="1">заместителям!$A$8:$CL$1225</definedName>
    <definedName name="Z_3CE7F694_9A00_4F30_9EC8_36717DB63A60_.wvu.FilterData" localSheetId="0" hidden="1">заместителям!$A$8:$CL$873</definedName>
    <definedName name="Z_3D8E1CB4_5BF5_4C2E_9629_41E87AE8D0C3_.wvu.FilterData" localSheetId="0" hidden="1">заместителям!$A$8:$CL$873</definedName>
    <definedName name="Z_3E2065E6_7160_4D5B_8F6E_B1FDF13219A9_.wvu.FilterData" localSheetId="0" hidden="1">заместителям!$A$8:$CL$1225</definedName>
    <definedName name="Z_3F27E14A_308E_4816_B18E_E083048FDF75_.wvu.Cols" localSheetId="0" hidden="1">заместителям!#REF!</definedName>
    <definedName name="Z_3F27E14A_308E_4816_B18E_E083048FDF75_.wvu.FilterData" localSheetId="0" hidden="1">заместителям!$A$8:$CL$873</definedName>
    <definedName name="Z_3F27E14A_308E_4816_B18E_E083048FDF75_.wvu.PrintArea" localSheetId="0" hidden="1">заместителям!$A$4:$G$873</definedName>
    <definedName name="Z_3F27E14A_308E_4816_B18E_E083048FDF75_.wvu.PrintTitles" localSheetId="0" hidden="1">заместителям!$6:$9</definedName>
    <definedName name="Z_3F403267_5306_4EDF_9A6F_CB2B3BE8AE5A_.wvu.FilterData" localSheetId="0" hidden="1">заместителям!$A$8:$CL$873</definedName>
    <definedName name="Z_3F403267_5306_4EDF_9A6F_CB2B3BE8AE5A_.wvu.PrintArea" localSheetId="0" hidden="1">заместителям!$A$1:$G$873</definedName>
    <definedName name="Z_3F403267_5306_4EDF_9A6F_CB2B3BE8AE5A_.wvu.PrintTitles" localSheetId="0" hidden="1">заместителям!$6:$9</definedName>
    <definedName name="Z_3F503AA2_2C63_410E_ABE2_9BBC8F566C3B_.wvu.FilterData" localSheetId="0" hidden="1">заместителям!$A$8:$CL$873</definedName>
    <definedName name="Z_3FD25F9B_7054_41BF_AD6E_C87A98965EC9_.wvu.FilterData" localSheetId="0" hidden="1">заместителям!$A$8:$CL$873</definedName>
    <definedName name="Z_4059DCAE_44E7_4C14_B19E_2B0320B78235_.wvu.FilterData" localSheetId="0" hidden="1">заместителям!$A$8:$CL$873</definedName>
    <definedName name="Z_406066E3_87AB_42A3_AF3F_A0F3E5BA2455_.wvu.FilterData" localSheetId="0" hidden="1">заместителям!$A$8:$CL$1225</definedName>
    <definedName name="Z_40859378_2947_4362_9870_FF5DD8AFE419_.wvu.FilterData" localSheetId="0" hidden="1">заместителям!$A$8:$CL$873</definedName>
    <definedName name="Z_40F5C869_58F9_4216_83D4_0E7A20D9DAFA_.wvu.FilterData" localSheetId="0" hidden="1">заместителям!$A$8:$CL$1225</definedName>
    <definedName name="Z_41058925_F6F0_46A4_8A38_FFC093EC33BA_.wvu.FilterData" localSheetId="0" hidden="1">заместителям!$A$8:$CL$873</definedName>
    <definedName name="Z_414C909D_E37E_4BC2_9803_A7FCB4108A9F_.wvu.FilterData" localSheetId="0" hidden="1">заместителям!$A$8:$CL$873</definedName>
    <definedName name="Z_41B35D35_CC2A_480D_A331_B8765357972D_.wvu.FilterData" localSheetId="0" hidden="1">заместителям!$A$8:$CL$873</definedName>
    <definedName name="Z_41D8F6F2_3142_40B5_AC0E_DA85D54BB5F9_.wvu.FilterData" localSheetId="0" hidden="1">заместителям!$A$8:$CL$873</definedName>
    <definedName name="Z_41EC409F_C107_448A_9FA1_5DE4FCFEBE59_.wvu.FilterData" localSheetId="0" hidden="1">заместителям!$A$8:$CL$1225</definedName>
    <definedName name="Z_42500214_3BF2_4B3A_8981_8F23792A6321_.wvu.FilterData" localSheetId="0" hidden="1">заместителям!$A$8:$CL$873</definedName>
    <definedName name="Z_42708D73_A5A0_4EE8_B95D_DA58428AA71A_.wvu.FilterData" localSheetId="0" hidden="1">заместителям!$A$8:$CL$1225</definedName>
    <definedName name="Z_4325B63A_AA40_4566_AFFD_985FB9FF138C_.wvu.FilterData" localSheetId="0" hidden="1">заместителям!$A$8:$CL$873</definedName>
    <definedName name="Z_4398A837_069A_4CBA_B274_831D82B84CD5_.wvu.FilterData" localSheetId="0" hidden="1">заместителям!$A$8:$CL$1225</definedName>
    <definedName name="Z_441E7616_5EAE_44B8_ABDA_0EA3F84F24C8_.wvu.FilterData" localSheetId="0" hidden="1">заместителям!$A$8:$CL$873</definedName>
    <definedName name="Z_44D1003B_31CD_4C46_9A64_99D8DD7D7DB0_.wvu.FilterData" localSheetId="0" hidden="1">заместителям!$A$8:$CL$873</definedName>
    <definedName name="Z_45222D5E_82FE_491B_9EEB_014E903C0C3C_.wvu.FilterData" localSheetId="0" hidden="1">заместителям!$A$8:$CL$873</definedName>
    <definedName name="Z_4573FC9C_143E_4035_B2AD_FD1CDFA2E53B_.wvu.FilterData" localSheetId="0" hidden="1">заместителям!$A$8:$CL$1225</definedName>
    <definedName name="Z_4619A683_CE7B_455A_B729_874879F769D6_.wvu.FilterData" localSheetId="0" hidden="1">заместителям!$A$8:$CL$873</definedName>
    <definedName name="Z_462B1137_C4AB_4694_B559_9C8B9E3CC41D_.wvu.FilterData" localSheetId="0" hidden="1">заместителям!$A$8:$CL$873</definedName>
    <definedName name="Z_46667E0E_A9E9_4699_A482_D6DA08B7F390_.wvu.FilterData" localSheetId="0" hidden="1">заместителям!$A$8:$CL$1225</definedName>
    <definedName name="Z_46C49474_F142_49BA_AE32_94EECDB3E4FB_.wvu.FilterData" localSheetId="0" hidden="1">заместителям!$A$8:$CL$1225</definedName>
    <definedName name="Z_47925D2F_94F1_4406_B9D4_F0F09D6BF46C_.wvu.FilterData" localSheetId="0" hidden="1">заместителям!$A$8:$CL$873</definedName>
    <definedName name="Z_47C70821_166F_4296_B726_E5E62678362E_.wvu.FilterData" localSheetId="0" hidden="1">заместителям!$A$8:$CL$873</definedName>
    <definedName name="Z_47C76EC7_D243_48E3_9C6F_C617E363BEF2_.wvu.FilterData" localSheetId="0" hidden="1">заместителям!$A$8:$CL$873</definedName>
    <definedName name="Z_48ED916B_2FD8_4A51_BA43_33E2984C351F_.wvu.FilterData" localSheetId="0" hidden="1">заместителям!$A$8:$CL$1225</definedName>
    <definedName name="Z_491A33EE_7656_4451_B080_CF7FFEA1C66C_.wvu.FilterData" localSheetId="0" hidden="1">заместителям!$A$8:$CL$873</definedName>
    <definedName name="Z_49DFC51D_A0C1_4838_A780_639D5A03A600_.wvu.FilterData" localSheetId="0" hidden="1">заместителям!$A$10:$CL$873</definedName>
    <definedName name="Z_4B60A010_7207_48DF_9868_79C1F731D74C_.wvu.FilterData" localSheetId="0" hidden="1">заместителям!$A$8:$CL$873</definedName>
    <definedName name="Z_4C04AD77_5D69_409F_A05A_DA0D360150B6_.wvu.FilterData" localSheetId="0" hidden="1">заместителям!$A$8:$CL$1225</definedName>
    <definedName name="Z_4D94645D_E694_4D20_B718_5C189BCD33E6_.wvu.FilterData" localSheetId="0" hidden="1">заместителям!$A$8:$CL$873</definedName>
    <definedName name="Z_4E21EDE3_8369_4AFA_9C76_95F01148C629_.wvu.FilterData" localSheetId="0" hidden="1">заместителям!$A$8:$CL$1225</definedName>
    <definedName name="Z_4E42079E_3503_485D_92DB_61028466EBE7_.wvu.FilterData" localSheetId="0" hidden="1">заместителям!$A$8:$CL$1225</definedName>
    <definedName name="Z_4E57A13C_0CBC_403B_A4AB_629B5131F207_.wvu.FilterData" localSheetId="0" hidden="1">заместителям!$A$8:$CL$873</definedName>
    <definedName name="Z_4E5CB167_1225_431D_B3CB_D22393453103_.wvu.FilterData" localSheetId="0" hidden="1">заместителям!$A$8:$CL$873</definedName>
    <definedName name="Z_4EE97FD3_F879_4A7C_A082_48F1F84D11C8_.wvu.Cols" localSheetId="0" hidden="1">заместителям!#REF!</definedName>
    <definedName name="Z_4EE97FD3_F879_4A7C_A082_48F1F84D11C8_.wvu.FilterData" localSheetId="0" hidden="1">заместителям!$A$8:$CL$873</definedName>
    <definedName name="Z_4EE97FD3_F879_4A7C_A082_48F1F84D11C8_.wvu.PrintArea" localSheetId="0" hidden="1">заместителям!$A$4:$G$873</definedName>
    <definedName name="Z_4EE97FD3_F879_4A7C_A082_48F1F84D11C8_.wvu.PrintTitles" localSheetId="0" hidden="1">заместителям!$6:$9</definedName>
    <definedName name="Z_4F00C3DE_4D5F_4F50_87BD_20644B6936BF_.wvu.FilterData" localSheetId="0" hidden="1">заместителям!$A$8:$CL$1225</definedName>
    <definedName name="Z_4F0D2885_2E9C_4BF9_8327_7140A82EA2CE_.wvu.FilterData" localSheetId="0" hidden="1">заместителям!$A$8:$CL$873</definedName>
    <definedName name="Z_4F2996C8_6065_423D_8201_35300FC1B199_.wvu.FilterData" localSheetId="0" hidden="1">заместителям!$A$8:$CL$873</definedName>
    <definedName name="Z_4F9CFFFF_9C61_4D0B_A1A5_1941694247A4_.wvu.FilterData" localSheetId="0" hidden="1">заместителям!$A$8:$CL$873</definedName>
    <definedName name="Z_5007DC3A_ED20_430F_B01E_00D94764A5FD_.wvu.FilterData" localSheetId="0" hidden="1">заместителям!$A$8:$CL$1225</definedName>
    <definedName name="Z_50A8F372_EC7B_40D8_BB5D_99E75FE3CE53_.wvu.FilterData" localSheetId="0" hidden="1">заместителям!$A$8:$CL$873</definedName>
    <definedName name="Z_5102D12C_D1FA_4E52_A3CA_626E5CCFA0A1_.wvu.Cols" localSheetId="0" hidden="1">заместителям!#REF!,заместителям!#REF!</definedName>
    <definedName name="Z_5102D12C_D1FA_4E52_A3CA_626E5CCFA0A1_.wvu.FilterData" localSheetId="0" hidden="1">заместителям!$A$4:$CL$873</definedName>
    <definedName name="Z_5102D12C_D1FA_4E52_A3CA_626E5CCFA0A1_.wvu.PrintArea" localSheetId="0" hidden="1">заместителям!$A$4:$G$873</definedName>
    <definedName name="Z_5102D12C_D1FA_4E52_A3CA_626E5CCFA0A1_.wvu.PrintTitles" localSheetId="0" hidden="1">заместителям!$6:$9</definedName>
    <definedName name="Z_5102D12C_D1FA_4E52_A3CA_626E5CCFA0A1_.wvu.Rows" localSheetId="0" hidden="1">заместителям!#REF!,заместителям!#REF!,заместителям!#REF!,заместителям!#REF!,заместителям!#REF!,заместителям!#REF!,заместителям!#REF!</definedName>
    <definedName name="Z_51C64196_CC48_4E5B_A21F_349A1F1A62FD_.wvu.FilterData" localSheetId="0" hidden="1">заместителям!$A$8:$CL$1225</definedName>
    <definedName name="Z_520B9554_A8A8_44E0_8D09_3A915D348714_.wvu.FilterData" localSheetId="0" hidden="1">заместителям!$A$8:$CL$1225</definedName>
    <definedName name="Z_5361FAB7_B49B_477B_B756_0DA9D1B7763A_.wvu.FilterData" localSheetId="0" hidden="1">заместителям!$A$8:$CL$1225</definedName>
    <definedName name="Z_53E33F6F_4F75_4F8F_AE9D_5C8A94541E4C_.wvu.FilterData" localSheetId="0" hidden="1">заместителям!$A$8:$CL$873</definedName>
    <definedName name="Z_54523E6C_55D2_415F_9C02_F01DC00F9006_.wvu.FilterData" localSheetId="0" hidden="1">заместителям!$A$8:$CL$873</definedName>
    <definedName name="Z_54DDED4D_AA90_4DA1_85BC_9AAE02ABBD07_.wvu.FilterData" localSheetId="0" hidden="1">заместителям!$A$8:$CL$873</definedName>
    <definedName name="Z_54FCBEB8_A940_47DB_869B_134F45A2778D_.wvu.FilterData" localSheetId="0" hidden="1">заместителям!$A$8:$CL$1225</definedName>
    <definedName name="Z_55153F9E_3FD6_4CBD_AB32_E0962C4A5328_.wvu.FilterData" localSheetId="0" hidden="1">заместителям!$A$8:$CL$1225</definedName>
    <definedName name="Z_5551C5AC_1E40_4691_90AA_0E2519B7F197_.wvu.FilterData" localSheetId="0" hidden="1">заместителям!$A$8:$CL$873</definedName>
    <definedName name="Z_55570089_8C63_4645_B1BB_BB2649DC266A_.wvu.FilterData" localSheetId="0" hidden="1">заместителям!$A$8:$CL$1225</definedName>
    <definedName name="Z_55976229_35EF_435E_8DFD_1001154B9B52_.wvu.FilterData" localSheetId="0" hidden="1">заместителям!$A$8:$CL$873</definedName>
    <definedName name="Z_55C9D10A_A6F6_4460_8577_5239F9BBBA6A_.wvu.FilterData" localSheetId="0" hidden="1">заместителям!$A$8:$CL$873</definedName>
    <definedName name="Z_5677194D_47EC_4398_B603_20597B9350C7_.wvu.FilterData" localSheetId="0" hidden="1">заместителям!$A$8:$CL$873</definedName>
    <definedName name="Z_56B1D753_F58F_406E_AD2A_0FAD84ACAD15_.wvu.FilterData" localSheetId="0" hidden="1">заместителям!$A$8:$CL$873</definedName>
    <definedName name="Z_56F794D5_404D_49B7_B400_C211E31A38D9_.wvu.FilterData" localSheetId="0" hidden="1">заместителям!$A$8:$CL$873</definedName>
    <definedName name="Z_57101A9D_C248_4AC7_A71D_FFA37651D719_.wvu.FilterData" localSheetId="0" hidden="1">заместителям!$A$8:$CL$1225</definedName>
    <definedName name="Z_5725208A_AA64_45B2_8E20_3F13C2F72EBE_.wvu.FilterData" localSheetId="0" hidden="1">заместителям!$A$8:$CL$873</definedName>
    <definedName name="Z_5765586F_C5B2_493F_8FB7_FA91FBE8CDA7_.wvu.FilterData" localSheetId="0" hidden="1">заместителям!$A$4:$CL$873</definedName>
    <definedName name="Z_57789DB6_8665_4292_8A59_716DF45BF404_.wvu.FilterData" localSheetId="0" hidden="1">заместителям!$A$8:$CL$1225</definedName>
    <definedName name="Z_581DFA63_BE42_4897_AAE6_15601A06AB83_.wvu.FilterData" localSheetId="0" hidden="1">заместителям!$A$8:$CL$1225</definedName>
    <definedName name="Z_5826F3EC_34FC_41CD_BCD2_56312C9DD97A_.wvu.FilterData" localSheetId="0" hidden="1">заместителям!$A$8:$CL$873</definedName>
    <definedName name="Z_585EFBE3_1AAC_44AD_98DF_8641430B92AE_.wvu.FilterData" localSheetId="0" hidden="1">заместителям!$A$8:$CL$1225</definedName>
    <definedName name="Z_588A9E8A_FFA6_4F30_9654_914899E1F51B_.wvu.FilterData" localSheetId="0" hidden="1">заместителям!$A$8:$CL$1225</definedName>
    <definedName name="Z_58CFC36F_978E_47B0_9F19_33F68B331A66_.wvu.FilterData" localSheetId="0" hidden="1">заместителям!$A$8:$CL$873</definedName>
    <definedName name="Z_599457C4_10B8_4D38_846F_8B7F59F809A7_.wvu.FilterData" localSheetId="0" hidden="1">заместителям!$A$8:$CL$873</definedName>
    <definedName name="Z_599E92E8_CD78_43CC_AEF1_B5D938430BDF_.wvu.FilterData" localSheetId="0" hidden="1">заместителям!$A$8:$CL$873</definedName>
    <definedName name="Z_5AA92794_911D_4845_8CD2_48D8468132EF_.wvu.FilterData" localSheetId="0" hidden="1">заместителям!$A$8:$CL$1225</definedName>
    <definedName name="Z_5ACEF3E7_457C_4A6F_BEEE_D7852CC61BC6_.wvu.FilterData" localSheetId="0" hidden="1">заместителям!$A$4:$CL$873</definedName>
    <definedName name="Z_5BE587F7_FCBC_477E_BDC4_B41BFCBB80C0_.wvu.FilterData" localSheetId="0" hidden="1">заместителям!$A$8:$CL$873</definedName>
    <definedName name="Z_5BF2B3BC_75AF_4FCE_9066_5EF279E22862_.wvu.FilterData" localSheetId="0" hidden="1">заместителям!$A$8:$CL$873</definedName>
    <definedName name="Z_5BF710CC_7FD8_4CA4_AAFA_0A113E6F8528_.wvu.FilterData" localSheetId="0" hidden="1">заместителям!$A$8:$CL$1225</definedName>
    <definedName name="Z_5C5DCBC2_95DB_4E4C_8AF4_370EC8C28A06_.wvu.FilterData" localSheetId="0" hidden="1">заместителям!$A$4:$CL$873</definedName>
    <definedName name="Z_5C959416_7077_4754_AF26_A3EE62032655_.wvu.FilterData" localSheetId="0" hidden="1">заместителям!$A$8:$CL$1225</definedName>
    <definedName name="Z_5CD443A7_8DCC_4A0A_B752_E91D6140D43B_.wvu.FilterData" localSheetId="0" hidden="1">заместителям!$A$8:$CL$873</definedName>
    <definedName name="Z_5D9FF6A1_E862_452C_8C5D_8EFB8946D343_.wvu.FilterData" localSheetId="0" hidden="1">заместителям!$A$8:$CL$873</definedName>
    <definedName name="Z_5DA34FA0_B8C4_4A6D_AD89_554C1602C7BB_.wvu.FilterData" localSheetId="0" hidden="1">заместителям!$A$8:$CL$1225</definedName>
    <definedName name="Z_5DB8147E_8C9C_4753_B2C0_ADDDB5718D10_.wvu.FilterData" localSheetId="0" hidden="1">заместителям!$A$8:$CL$1225</definedName>
    <definedName name="Z_5E4EC3A1_6F9D_4D28_A4AD_3A5ADA84AC3A_.wvu.FilterData" localSheetId="0" hidden="1">заместителям!$A$8:$CL$1225</definedName>
    <definedName name="Z_5EC08C4B_3368_4CAF_A132_AABF664E725E_.wvu.FilterData" localSheetId="0" hidden="1">заместителям!$A$8:$CL$1225</definedName>
    <definedName name="Z_5ECF068E_D5EB_4990_9512_9CA3904262DB_.wvu.FilterData" localSheetId="0" hidden="1">заместителям!$A$8:$CL$873</definedName>
    <definedName name="Z_5F0F6772_CBD4_4CE8_BAC4_AF2CE31A14AA_.wvu.FilterData" localSheetId="0" hidden="1">заместителям!$A$8:$CL$873</definedName>
    <definedName name="Z_5F32DCDF_F22F_4EB0_AA6A_EE2AC5E693E5_.wvu.FilterData" localSheetId="0" hidden="1">заместителям!$A$8:$CL$873</definedName>
    <definedName name="Z_5FE1A601_3593_4AC8_9D8D_6F64D58654C3_.wvu.FilterData" localSheetId="0" hidden="1">заместителям!$A$8:$CL$1225</definedName>
    <definedName name="Z_5FE4B7F3_8E9F_4E18_85D1_534E22CEF369_.wvu.FilterData" localSheetId="0" hidden="1">заместителям!$A$8:$CL$873</definedName>
    <definedName name="Z_614A498A_96D7_47C3_B629_C7D6A0FB944B_.wvu.FilterData" localSheetId="0" hidden="1">заместителям!$A$8:$CL$873</definedName>
    <definedName name="Z_616BA151_6F9D_4EC8_8E61_944F63C296E7_.wvu.FilterData" localSheetId="0" hidden="1">заместителям!$A$8:$CL$1225</definedName>
    <definedName name="Z_6256AC89_3146_4E52_83E1_6FF1CBE2B54A_.wvu.FilterData" localSheetId="0" hidden="1">заместителям!$A$8:$CL$1225</definedName>
    <definedName name="Z_6274C716_07B4_47B1_B60B_06F62435EEF8_.wvu.FilterData" localSheetId="0" hidden="1">заместителям!$A$4:$CL$873</definedName>
    <definedName name="Z_629B1CA9_F638_4FCA_8D89_7BEC900C0A26_.wvu.FilterData" localSheetId="0" hidden="1">заместителям!$A$8:$CL$1225</definedName>
    <definedName name="Z_62D1C643_03F8_48B0_AD43_2DF126CE0C57_.wvu.FilterData" localSheetId="0" hidden="1">заместителям!$A$8:$CL$873</definedName>
    <definedName name="Z_643780A9_5B99_4726_8E54_D383F8810326_.wvu.FilterData" localSheetId="0" hidden="1">заместителям!$A$8:$CL$873</definedName>
    <definedName name="Z_653014E3_8B54_4A78_8158_B2F8A4C10EDB_.wvu.FilterData" localSheetId="0" hidden="1">заместителям!$A$8:$CL$1225</definedName>
    <definedName name="Z_654250B7_AECF_442D_95CF_2CD5D6683994_.wvu.FilterData" localSheetId="0" hidden="1">заместителям!$A$8:$CL$1225</definedName>
    <definedName name="Z_6589BDAF_00B9_4C2D_8448_4943EDDAD463_.wvu.FilterData" localSheetId="0" hidden="1">заместителям!$A$8:$CL$873</definedName>
    <definedName name="Z_658F7E3B_1784_49E7_9E98_D43FED25137B_.wvu.FilterData" localSheetId="0" hidden="1">заместителям!$A$8:$CL$873</definedName>
    <definedName name="Z_6590CDB4_5185_41EA_83D4_BE93B7E1BCFE_.wvu.FilterData" localSheetId="0" hidden="1">заместителям!$A$8:$CL$1225</definedName>
    <definedName name="Z_65C5353B_8D43_406C_A9FE_B17B1BF74A1E_.wvu.FilterData" localSheetId="0" hidden="1">заместителям!$A$8:$CL$873</definedName>
    <definedName name="Z_65F59428_95F4_4232_96C8_69D0B5D06125_.wvu.FilterData" localSheetId="0" hidden="1">заместителям!$A$8:$CL$1225</definedName>
    <definedName name="Z_66346C49_A080_4146_8001_6D9571E7924B_.wvu.FilterData" localSheetId="0" hidden="1">заместителям!$A$8:$CL$1225</definedName>
    <definedName name="Z_66F00CD4_5960_4387_A8C6_A599CED279CC_.wvu.FilterData" localSheetId="0" hidden="1">заместителям!$A$8:$CL$1225</definedName>
    <definedName name="Z_677231D8_B0EC_4B78_9DA6_0A0F95B7A279_.wvu.FilterData" localSheetId="0" hidden="1">заместителям!$A$8:$CL$873</definedName>
    <definedName name="Z_678C0F04_1FBB_4F4A_9BE7_0AD69D0F8554_.wvu.FilterData" localSheetId="0" hidden="1">заместителям!$A$8:$CL$873</definedName>
    <definedName name="Z_680F6340_2928_4614_B582_E291DA15D7AD_.wvu.FilterData" localSheetId="0" hidden="1">заместителям!$A$8:$CL$1225</definedName>
    <definedName name="Z_699648ED_95AD_40FC_B60B_9F9F1A318CB9_.wvu.FilterData" localSheetId="0" hidden="1">заместителям!$A$8:$CL$1225</definedName>
    <definedName name="Z_69B01F92_FB7C_4EAC_85D4_E172C8C735B1_.wvu.FilterData" localSheetId="0" hidden="1">заместителям!$A$8:$CL$873</definedName>
    <definedName name="Z_6A126F80_1EEC_4038_924B_18F11C8C5319_.wvu.FilterData" localSheetId="0" hidden="1">заместителям!$A$8:$CL$873</definedName>
    <definedName name="Z_6A8C6AE6_9DF0_4E1A_86D2_B96A45AD61F2_.wvu.FilterData" localSheetId="0" hidden="1">заместителям!$A$8:$CL$873</definedName>
    <definedName name="Z_6AA2CDFE_EA15_4876_8B89_01428EC8F24A_.wvu.FilterData" localSheetId="0" hidden="1">заместителям!$A$4:$CL$873</definedName>
    <definedName name="Z_6AC71E64_4089_4586_9DF3_1D61B068F3D4_.wvu.FilterData" localSheetId="0" hidden="1">заместителям!$A$8:$CL$873</definedName>
    <definedName name="Z_6B06D0E0_99A0_4001_80F7_2C98CB300203_.wvu.FilterData" localSheetId="0" hidden="1">заместителям!$A$4:$CL$873</definedName>
    <definedName name="Z_6B1D0558_2C75_48C7_BC40_1BBC70ABC59C_.wvu.FilterData" localSheetId="0" hidden="1">заместителям!$A$8:$CL$873</definedName>
    <definedName name="Z_6B6D55E4_411A_4562_AFD0_9FC0BB48A45E_.wvu.FilterData" localSheetId="0" hidden="1">заместителям!$A$8:$CL$873</definedName>
    <definedName name="Z_6BDAC2BB_332F_436F_863D_F822AEFA296D_.wvu.FilterData" localSheetId="0" hidden="1">заместителям!$A$8:$CL$873</definedName>
    <definedName name="Z_6E22201E_F702_4048_8799_9CA8211BE0D2_.wvu.FilterData" localSheetId="0" hidden="1">заместителям!$A$8:$CL$873</definedName>
    <definedName name="Z_6F2ED89E_DD8D_4AFC_B15C_F8D771EC9A96_.wvu.FilterData" localSheetId="0" hidden="1">заместителям!$A$8:$CL$873</definedName>
    <definedName name="Z_7028C26B_ACF2_4469_B5EA_EE69E4962FB4_.wvu.FilterData" localSheetId="0" hidden="1">заместителям!$A$8:$CL$1225</definedName>
    <definedName name="Z_70B28D86_D13C_4495_A813_BD225B470E08_.wvu.FilterData" localSheetId="0" hidden="1">заместителям!$A$8:$CL$1225</definedName>
    <definedName name="Z_70CAAE40_56A3_44D8_A0F6_127540FCFBDD_.wvu.FilterData" localSheetId="0" hidden="1">заместителям!$A$8:$CL$1225</definedName>
    <definedName name="Z_7124692B_778F_45B7_B6A0_78A624523693_.wvu.FilterData" localSheetId="0" hidden="1">заместителям!$A$8:$CL$873</definedName>
    <definedName name="Z_712BED84_B1F3_4D62_8750_F2D6A8C84DDE_.wvu.FilterData" localSheetId="0" hidden="1">заместителям!$A$8:$CL$1225</definedName>
    <definedName name="Z_717FAE7F_86DE_4899_8AFB_4BC73C3C4994_.wvu.FilterData" localSheetId="0" hidden="1">заместителям!$A$8:$CL$1225</definedName>
    <definedName name="Z_71A7EC46_B819_41C9_937F_A1943CE3360C_.wvu.FilterData" localSheetId="0" hidden="1">заместителям!$A$4:$CL$873</definedName>
    <definedName name="Z_71F59CCD_005C_45EC_A495_3368824AAF6A_.wvu.FilterData" localSheetId="0" hidden="1">заместителям!$A$8:$CL$873</definedName>
    <definedName name="Z_72326AE9_F459_4854_9E27_CA306064A1C5_.wvu.FilterData" localSheetId="0" hidden="1">заместителям!$A$8:$CL$873</definedName>
    <definedName name="Z_72647AD4_5689_4039_960C_104BE314A597_.wvu.FilterData" localSheetId="0" hidden="1">заместителям!$A$8:$CL$873</definedName>
    <definedName name="Z_72735855_FA0F_43DC_B29D_9773F1E8D583_.wvu.FilterData" localSheetId="0" hidden="1">заместителям!$A$8:$CL$873</definedName>
    <definedName name="Z_72E26C71_AA7B_430D_A137_E645B5F9D743_.wvu.FilterData" localSheetId="0" hidden="1">заместителям!$A$10:$CL$873</definedName>
    <definedName name="Z_73D4A997_E90E_4A26_AFE4_36ED4941540E_.wvu.FilterData" localSheetId="0" hidden="1">заместителям!$A$8:$CL$1225</definedName>
    <definedName name="Z_73D69570_CD7F_4FD9_B9AC_F44DA60AA7AB_.wvu.FilterData" localSheetId="0" hidden="1">заместителям!$A$8:$CL$1225</definedName>
    <definedName name="Z_7409DBB3_F2DC_4218_A3CF_8F18AB5B85BE_.wvu.FilterData" localSheetId="0" hidden="1">заместителям!$A$8:$CL$873</definedName>
    <definedName name="Z_74992FBB_CA1F_4ECA_8E09_8DA73B2538A1_.wvu.FilterData" localSheetId="0" hidden="1">заместителям!$A$8:$CL$873</definedName>
    <definedName name="Z_7552D7C8_B42E_4A33_8402_30D7B85E1AA8_.wvu.FilterData" localSheetId="0" hidden="1">заместителям!$A$8:$CL$873</definedName>
    <definedName name="Z_75817D1D_BEA0_4FC6_9998_85DB7C15C4C2_.wvu.FilterData" localSheetId="0" hidden="1">заместителям!$A$8:$CL$873</definedName>
    <definedName name="Z_75C34AE2_30ED_4161_98F6_7442D0B97DD9_.wvu.FilterData" localSheetId="0" hidden="1">заместителям!$A$8:$CL$873</definedName>
    <definedName name="Z_7678B379_18C8_43C0_90F0_EA56D681D242_.wvu.FilterData" localSheetId="0" hidden="1">заместителям!$A$8:$CL$873</definedName>
    <definedName name="Z_76947499_381D_499D_ABB8_0B46932ECAF9_.wvu.FilterData" localSheetId="0" hidden="1">заместителям!$A$8:$CL$1225</definedName>
    <definedName name="Z_76C6B77A_6700_4EFE_AD47_FE0496A1E1BB_.wvu.FilterData" localSheetId="0" hidden="1">заместителям!$A$8:$CL$1225</definedName>
    <definedName name="Z_77109C89_B0C5_4474_A1E4_1F27A80A3011_.wvu.FilterData" localSheetId="0" hidden="1">заместителям!$A$8:$CL$873</definedName>
    <definedName name="Z_77F7A13E_824A_485D_BA13_8736CB6AA41F_.wvu.FilterData" localSheetId="0" hidden="1">заместителям!$A$8:$CL$873</definedName>
    <definedName name="Z_784900CB_7864_4164_A33F_5455F5309958_.wvu.FilterData" localSheetId="0" hidden="1">заместителям!$A$8:$CL$873</definedName>
    <definedName name="Z_785E9621_94D9_40A2_B91C_0E5432C3A1A8_.wvu.FilterData" localSheetId="0" hidden="1">заместителям!$A$8:$CL$873</definedName>
    <definedName name="Z_79B6C44B_AF22_4794_B269_D146A45B8801_.wvu.FilterData" localSheetId="0" hidden="1">заместителям!$A$8:$CL$1225</definedName>
    <definedName name="Z_7A63E52F_C63D_4A6E_A34D_6CD84C888659_.wvu.FilterData" localSheetId="0" hidden="1">заместителям!$A$8:$CL$1225</definedName>
    <definedName name="Z_7A8A16C8_0655_413E_A46A_86204F2EED6F_.wvu.FilterData" localSheetId="0" hidden="1">заместителям!$A$8:$CL$1225</definedName>
    <definedName name="Z_7ABD742D_089C_4DBA_AB44_63E15A413797_.wvu.FilterData" localSheetId="0" hidden="1">заместителям!$A$8:$CL$1225</definedName>
    <definedName name="Z_7B64C8DC_102F_4A01_992A_8FC4803806D0_.wvu.FilterData" localSheetId="0" hidden="1">заместителям!$A$8:$CL$1225</definedName>
    <definedName name="Z_7B65C725_BFE1_4B0E_A5A2_12E1DB094771_.wvu.FilterData" localSheetId="0" hidden="1">заместителям!$A$8:$CL$873</definedName>
    <definedName name="Z_7C1B63CA_D29A_457C_A4EA_73505A2A4181_.wvu.FilterData" localSheetId="0" hidden="1">заместителям!$A$8:$CL$873</definedName>
    <definedName name="Z_7C769957_CC76_4A62_9A0B_A0741A606B9B_.wvu.FilterData" localSheetId="0" hidden="1">заместителям!$A$8:$CL$1225</definedName>
    <definedName name="Z_7CBB52AC_DC66_4CE7_A01E_1D815A1259F7_.wvu.FilterData" localSheetId="0" hidden="1">заместителям!$A$8:$CL$1225</definedName>
    <definedName name="Z_7D36E543_3B25_4C8D_A2FA_250EA9479489_.wvu.FilterData" localSheetId="0" hidden="1">заместителям!$A$8:$CL$873</definedName>
    <definedName name="Z_7E3E1D48_4E0A_4448_A982_9C4C33A6C3D7_.wvu.FilterData" localSheetId="0" hidden="1">заместителям!$A$8:$CL$873</definedName>
    <definedName name="Z_7EEEF68D_0613_4EB8_B88F_F18AD704EB1C_.wvu.FilterData" localSheetId="0" hidden="1">заместителям!$A$8:$CL$1225</definedName>
    <definedName name="Z_7F1D97F9_3AD0_42DE_A518_D6A53ACE476E_.wvu.FilterData" localSheetId="0" hidden="1">заместителям!$A$9:$CL$873</definedName>
    <definedName name="Z_806C46D6_FE4F_4210_AB05_A42E7324B635_.wvu.FilterData" localSheetId="0" hidden="1">заместителям!$A$8:$CL$1225</definedName>
    <definedName name="Z_80D07B6C_49CD_49D2_B02C_58EF092DDE3C_.wvu.FilterData" localSheetId="0" hidden="1">заместителям!$A$8:$CL$873</definedName>
    <definedName name="Z_8156A098_3FAA_4922_931F_A19BDD040521_.wvu.FilterData" localSheetId="0" hidden="1">заместителям!$A$8:$CL$1225</definedName>
    <definedName name="Z_81EA648C_2108_42FA_8132_B8BCC85483F0_.wvu.FilterData" localSheetId="0" hidden="1">заместителям!$A$8:$CL$1225</definedName>
    <definedName name="Z_81F5C66B_AA62_4DCF_9BD2_E4BE2C95F28E_.wvu.FilterData" localSheetId="0" hidden="1">заместителям!$A$8:$CL$1225</definedName>
    <definedName name="Z_820BAFF9_C358_43DE_8890_CF8EA44767B1_.wvu.FilterData" localSheetId="0" hidden="1">заместителям!$A$8:$CL$873</definedName>
    <definedName name="Z_82E4185B_BD64_454B_BBB5_C3CC92F669EF_.wvu.FilterData" localSheetId="0" hidden="1">заместителям!$A$8:$CL$873</definedName>
    <definedName name="Z_83089300_B07D_4E34_827A_C6252207E996_.wvu.FilterData" localSheetId="0" hidden="1">заместителям!$A$8:$CL$873</definedName>
    <definedName name="Z_837D8B6C_7174_4843_BC8C_4F3755C1183B_.wvu.FilterData" localSheetId="0" hidden="1">заместителям!$A$8:$CL$873</definedName>
    <definedName name="Z_83C398E9_9A87_42F6_B585_2D949E16BB6F_.wvu.FilterData" localSheetId="0" hidden="1">заместителям!$A$8:$CL$1225</definedName>
    <definedName name="Z_841A67CA_4E9F_4F13_BE7E_6AF6EF375BA5_.wvu.FilterData" localSheetId="0" hidden="1">заместителям!$A$8:$CL$873</definedName>
    <definedName name="Z_84E08AFA_479E_4305_9729_CEB08F2DA5B3_.wvu.FilterData" localSheetId="0" hidden="1">заместителям!$A$8:$CL$873</definedName>
    <definedName name="Z_85EC58BE_F63C_4C41_B789_58A76069C066_.wvu.FilterData" localSheetId="0" hidden="1">заместителям!$A$8:$CL$1225</definedName>
    <definedName name="Z_866AEBFB_01DA_4E47_9911_0028A83CBE09_.wvu.FilterData" localSheetId="0" hidden="1">заместителям!$A$8:$CL$873</definedName>
    <definedName name="Z_867E9F6A_6767_4B78_8CA0_675AA3457612_.wvu.FilterData" localSheetId="0" hidden="1">заместителям!$A$8:$CL$1225</definedName>
    <definedName name="Z_86824768_8840_47D3_BB82_624ACDA932AB_.wvu.FilterData" localSheetId="0" hidden="1">заместителям!$A$8:$CL$873</definedName>
    <definedName name="Z_87689065_5D36_49C6_A107_57E87F0E8282_.wvu.Cols" localSheetId="0" hidden="1">заместителям!#REF!</definedName>
    <definedName name="Z_87689065_5D36_49C6_A107_57E87F0E8282_.wvu.FilterData" localSheetId="0" hidden="1">заместителям!$A$8:$CL$873</definedName>
    <definedName name="Z_87689065_5D36_49C6_A107_57E87F0E8282_.wvu.PrintArea" localSheetId="0" hidden="1">заместителям!$A$4:$G$873</definedName>
    <definedName name="Z_87689065_5D36_49C6_A107_57E87F0E8282_.wvu.PrintTitles" localSheetId="0" hidden="1">заместителям!$6:$9</definedName>
    <definedName name="Z_87841653_D84F_4164_A9AD_23E3E2CFFB52_.wvu.FilterData" localSheetId="0" hidden="1">заместителям!$A$8:$CL$873</definedName>
    <definedName name="Z_87C2FDC8_154E_4069_B9C2_879710342EA5_.wvu.FilterData" localSheetId="0" hidden="1">заместителям!$A$8:$CL$873</definedName>
    <definedName name="Z_8856D376_1CD5_4EE7_8987_30902CD45FAB_.wvu.FilterData" localSheetId="0" hidden="1">заместителям!$A$8:$CL$1225</definedName>
    <definedName name="Z_88FE829E_2101_4B7B_93F8_6342AB841301_.wvu.FilterData" localSheetId="0" hidden="1">заместителям!$A$9:$CL$873</definedName>
    <definedName name="Z_89289A00_87DA_4B90_B60A_6C602FA829E6_.wvu.FilterData" localSheetId="0" hidden="1">заместителям!$A$8:$CL$1225</definedName>
    <definedName name="Z_8940BDF4_DFB0_4F44_A536_82C73C35D713_.wvu.FilterData" localSheetId="0" hidden="1">заместителям!$A$8:$CL$873</definedName>
    <definedName name="Z_8A96708C_1851_4B0E_AEC4_D268A3F516EB_.wvu.FilterData" localSheetId="0" hidden="1">заместителям!$A$8:$CL$1225</definedName>
    <definedName name="Z_8B142FE5_932C_4438_9FAE_7664FD4496CA_.wvu.FilterData" localSheetId="0" hidden="1">заместителям!$A$8:$CL$873</definedName>
    <definedName name="Z_8B30F749_AD4F_404B_8EC6_D1E3A7009B50_.wvu.FilterData" localSheetId="0" hidden="1">заместителям!$A$8:$CL$873</definedName>
    <definedName name="Z_8B50849D_B72D_4289_9DCB_914727793A43_.wvu.FilterData" localSheetId="0" hidden="1">заместителям!$A$8:$CL$873</definedName>
    <definedName name="Z_8BBB95EA_4E44_46F9_BB86_6835C62FFD58_.wvu.FilterData" localSheetId="0" hidden="1">заместителям!$A$8:$CL$1225</definedName>
    <definedName name="Z_8BCC04CB_2BF4_446A_8E44_B282771AE654_.wvu.FilterData" localSheetId="0" hidden="1">заместителям!$A$8:$CL$873</definedName>
    <definedName name="Z_8C0AB6C2_EFFF_4F78_8224_95ABD5776C67_.wvu.Cols" localSheetId="0" hidden="1">заместителям!#REF!</definedName>
    <definedName name="Z_8C0AB6C2_EFFF_4F78_8224_95ABD5776C67_.wvu.FilterData" localSheetId="0" hidden="1">заместителям!$A$8:$CL$873</definedName>
    <definedName name="Z_8C0AB6C2_EFFF_4F78_8224_95ABD5776C67_.wvu.PrintArea" localSheetId="0" hidden="1">заместителям!$A$4:$G$873</definedName>
    <definedName name="Z_8C0AB6C2_EFFF_4F78_8224_95ABD5776C67_.wvu.PrintTitles" localSheetId="0" hidden="1">заместителям!$6:$9</definedName>
    <definedName name="Z_8C1E65E2_DCB5_4B79_87C9_284B186CA737_.wvu.FilterData" localSheetId="0" hidden="1">заместителям!$A$8:$CL$1225</definedName>
    <definedName name="Z_8C226849_38A7_4AC3_8D1F_D982F597A080_.wvu.FilterData" localSheetId="0" hidden="1">заместителям!$A$8:$CL$1225</definedName>
    <definedName name="Z_8C37B345_6899_44B2_A8AF_AE4AC0EC123A_.wvu.FilterData" localSheetId="0" hidden="1">заместителям!$A$8:$CL$873</definedName>
    <definedName name="Z_8C4A7156_F71D_4E75_B403_46D440B403C9_.wvu.FilterData" localSheetId="0" hidden="1">заместителям!$A$8:$CL$873</definedName>
    <definedName name="Z_8CA84E93_4AAF_4594_B900_59F53E0F1D2B_.wvu.FilterData" localSheetId="0" hidden="1">заместителям!$A$8:$CL$873</definedName>
    <definedName name="Z_8E350457_BC62_4282_86A1_F8FB173D4700_.wvu.FilterData" localSheetId="0" hidden="1">заместителям!$A$8:$CL$1225</definedName>
    <definedName name="Z_8E475EE1_1D2F_4C97_9B8C_B8C91060ADA5_.wvu.FilterData" localSheetId="0" hidden="1">заместителям!$A$8:$CL$873</definedName>
    <definedName name="Z_8EB9388E_2422_4B73_B7AE_F8C4C5076E94_.wvu.FilterData" localSheetId="0" hidden="1">заместителям!$A$8:$CL$873</definedName>
    <definedName name="Z_8EC3E2F3_9003_49E7_B677_7F06F7289A67_.wvu.FilterData" localSheetId="0" hidden="1">заместителям!$A$8:$CL$1225</definedName>
    <definedName name="Z_8F6D0F2B_F716_49A2_8963_362284C2613B_.wvu.FilterData" localSheetId="0" hidden="1">заместителям!$A$8:$CL$873</definedName>
    <definedName name="Z_8FE24ABA_4691_454F_A150_AE42CE459B58_.wvu.FilterData" localSheetId="0" hidden="1">заместителям!$A$8:$CL$873</definedName>
    <definedName name="Z_90155938_AB92_4776_9E73_405A3CF3A073_.wvu.FilterData" localSheetId="0" hidden="1">заместителям!$A$8:$CL$1225</definedName>
    <definedName name="Z_90DB203F_37C8_416C_949F_0E20A6418512_.wvu.FilterData" localSheetId="0" hidden="1">заместителям!$A$8:$CL$873</definedName>
    <definedName name="Z_9291EC3F_6E5E_4407_958B_C33DF0501784_.wvu.FilterData" localSheetId="0" hidden="1">заместителям!$A$8:$CL$873</definedName>
    <definedName name="Z_92D9BE5D_2F94_442A_8896_A26387409A3D_.wvu.FilterData" localSheetId="0" hidden="1">заместителям!$A$8:$CL$1225</definedName>
    <definedName name="Z_93330F70_9732_468E_B285_7B95A5B7D796_.wvu.FilterData" localSheetId="0" hidden="1">заместителям!$A$8:$CL$873</definedName>
    <definedName name="Z_93C3D148_52BC_4D32_9B0B_7BA893216F38_.wvu.FilterData" localSheetId="0" hidden="1">заместителям!$A$9:$CL$873</definedName>
    <definedName name="Z_94226D7B_BD4E_4BFE_9CCA_AF43311D695A_.wvu.FilterData" localSheetId="0" hidden="1">заместителям!$A$8:$CL$873</definedName>
    <definedName name="Z_9460418A_6A54_4C9D_BD7A_0F61AFDEFBED_.wvu.FilterData" localSheetId="0" hidden="1">заместителям!$A$8:$CL$1225</definedName>
    <definedName name="Z_9510B3F3_DE29_4317_AB46_648490703644_.wvu.FilterData" localSheetId="0" hidden="1">заместителям!$A$8:$CL$1225</definedName>
    <definedName name="Z_956A1823_14CC_4BA6_B8E6_4F4F1C5C5D69_.wvu.FilterData" localSheetId="0" hidden="1">заместителям!$A$8:$CL$873</definedName>
    <definedName name="Z_95DC7F9A_2D38_4480_97F0_AFDBA5469586_.wvu.FilterData" localSheetId="0" hidden="1">заместителям!$A$8:$CL$873</definedName>
    <definedName name="Z_961D42BC_B4E0_4063_8DF3_4B0B331998DC_.wvu.FilterData" localSheetId="0" hidden="1">заместителям!$A$8:$CL$1225</definedName>
    <definedName name="Z_968DD165_B205_4AB1_9D17_1FD9890740F3_.wvu.FilterData" localSheetId="0" hidden="1">заместителям!$A$8:$CL$1225</definedName>
    <definedName name="Z_96E8A9A5_C52C_4A86_8831_286DF1045408_.wvu.FilterData" localSheetId="0" hidden="1">заместителям!$A$8:$CL$1225</definedName>
    <definedName name="Z_97025C7B_D6BE_4A53_B8A9_4ABE9483EF8E_.wvu.FilterData" localSheetId="0" hidden="1">заместителям!$A$8:$CL$1225</definedName>
    <definedName name="Z_97025C7B_D6BE_4A53_B8A9_4ABE9483EF8E_.wvu.PrintArea" localSheetId="0" hidden="1">заместителям!$A$4:$G$873</definedName>
    <definedName name="Z_97025C7B_D6BE_4A53_B8A9_4ABE9483EF8E_.wvu.PrintTitles" localSheetId="0" hidden="1">заместителям!$6:$9</definedName>
    <definedName name="Z_970A5B6A_5F6F_4E5D_B7F7_E38F71595350_.wvu.FilterData" localSheetId="0" hidden="1">заместителям!$A$8:$CL$873</definedName>
    <definedName name="Z_970A5B6A_5F6F_4E5D_B7F7_E38F71595350_.wvu.PrintArea" localSheetId="0" hidden="1">заместителям!$A$4:$G$873</definedName>
    <definedName name="Z_970A5B6A_5F6F_4E5D_B7F7_E38F71595350_.wvu.PrintTitles" localSheetId="0" hidden="1">заместителям!$6:$9</definedName>
    <definedName name="Z_97345F1F_48EE_43EA_9CDF_2443ECDACA30_.wvu.FilterData" localSheetId="0" hidden="1">заместителям!$A$8:$CL$873</definedName>
    <definedName name="Z_984BDB83_6ED9_4091_B81E_8A314F1F2C2B_.wvu.FilterData" localSheetId="0" hidden="1">заместителям!$A$8:$CL$873</definedName>
    <definedName name="Z_99B08CB0_EC3D_49BE_8440_B28A4CD241D8_.wvu.FilterData" localSheetId="0" hidden="1">заместителям!$A$8:$CL$873</definedName>
    <definedName name="Z_99C36EE9_5C67_4546_A807_8913EC369561_.wvu.FilterData" localSheetId="0" hidden="1">заместителям!$A$8:$CL$1225</definedName>
    <definedName name="Z_99C36EE9_5C67_4546_A807_8913EC369561_.wvu.PrintArea" localSheetId="0" hidden="1">заместителям!$A$1:$G$1225</definedName>
    <definedName name="Z_99C36EE9_5C67_4546_A807_8913EC369561_.wvu.PrintTitles" localSheetId="0" hidden="1">заместителям!$6:$9</definedName>
    <definedName name="Z_9B0D8E90_570E_41A8_849C_805514133A0E_.wvu.FilterData" localSheetId="0" hidden="1">заместителям!$A$8:$CL$1225</definedName>
    <definedName name="Z_9B7C4914_FAE4_4088_8943_AC5211ACAB5E_.wvu.FilterData" localSheetId="0" hidden="1">заместителям!$A$8:$CL$1225</definedName>
    <definedName name="Z_9B97A72A_8DC2_40E1_A0D4_A91D65A3029B_.wvu.FilterData" localSheetId="0" hidden="1">заместителям!$A$8:$CL$1225</definedName>
    <definedName name="Z_9BD0477C_C79E_4D9C_93F0_4C6D0E36A736_.wvu.FilterData" localSheetId="0" hidden="1">заместителям!$A$8:$CL$873</definedName>
    <definedName name="Z_9C5626B6_1BF7_4434_8365_7B787F1FA3EC_.wvu.FilterData" localSheetId="0" hidden="1">заместителям!$A$8:$CL$873</definedName>
    <definedName name="Z_9C78FEAD_499C_42EB_A19A_0E7D57A626BE_.wvu.FilterData" localSheetId="0" hidden="1">заместителям!$A$8:$CL$873</definedName>
    <definedName name="Z_9CC5AF68_24DC_4D3B_88AE_52044F91B5CB_.wvu.FilterData" localSheetId="0" hidden="1">заместителям!$A$8:$CL$873</definedName>
    <definedName name="Z_9CE2BF47_6FA4_47B4_B667_AF0C1EFEDD47_.wvu.FilterData" localSheetId="0" hidden="1">заместителям!$A$8:$CL$873</definedName>
    <definedName name="Z_9D79FE1E_9716_4FF6_8AEC_F0EA8587CAAA_.wvu.FilterData" localSheetId="0" hidden="1">заместителям!$A$8:$CL$1225</definedName>
    <definedName name="Z_9DA3A680_4D6F_4A03_AEEA_4227ABFB3B43_.wvu.FilterData" localSheetId="0" hidden="1">заместителям!$A$8:$CL$1225</definedName>
    <definedName name="Z_9DBF88CA_97BC_4C74_9000_9AA24E7C5D61_.wvu.FilterData" localSheetId="0" hidden="1">заместителям!$A$8:$CL$873</definedName>
    <definedName name="Z_9EA03913_D66C_49F7_A5BA_5F5FC735E626_.wvu.FilterData" localSheetId="0" hidden="1">заместителям!$A$8:$CL$873</definedName>
    <definedName name="Z_9ED7CFBE_CFE3_483C_B391_F6E8C1FED84A_.wvu.FilterData" localSheetId="0" hidden="1">заместителям!$A$8:$CL$873</definedName>
    <definedName name="Z_9EDB30C4_E2C9_4C30_91B2_1E81ED3C278D_.wvu.FilterData" localSheetId="0" hidden="1">заместителям!$A$8:$CL$1225</definedName>
    <definedName name="Z_A0BEF664_8AF6_4F8A_85FB_02D27584A589_.wvu.FilterData" localSheetId="0" hidden="1">заместителям!$A$4:$CL$873</definedName>
    <definedName name="Z_A21A5CF6_0E4C_4FB3_88AB_C34CD502249D_.wvu.FilterData" localSheetId="0" hidden="1">заместителям!$A$8:$CL$1225</definedName>
    <definedName name="Z_A21A5CF6_0E4C_4FB3_88AB_C34CD502249D_.wvu.PrintArea" localSheetId="0" hidden="1">заместителям!$A$1:$G$1225</definedName>
    <definedName name="Z_A21A5CF6_0E4C_4FB3_88AB_C34CD502249D_.wvu.PrintTitles" localSheetId="0" hidden="1">заместителям!$6:$9</definedName>
    <definedName name="Z_A245838B_8CE8_4B1D_9126_BC70202E3579_.wvu.FilterData" localSheetId="0" hidden="1">заместителям!$A$8:$CL$873</definedName>
    <definedName name="Z_A266E183_FF86_48AA_BB50_D4EA603547A7_.wvu.FilterData" localSheetId="0" hidden="1">заместителям!$A$4:$CL$873</definedName>
    <definedName name="Z_A343F36F_C223_4DFD_840B_B98E465E12B0_.wvu.FilterData" localSheetId="0" hidden="1">заместителям!$A$8:$CL$873</definedName>
    <definedName name="Z_A48BFCAA_4A79_4A0E_BB31_A51578070AE8_.wvu.FilterData" localSheetId="0" hidden="1">заместителям!$A$8:$CL$873</definedName>
    <definedName name="Z_A4C5A186_BF12_438A_8E3F_690FAB06EA0A_.wvu.FilterData" localSheetId="0" hidden="1">заместителям!$A$8:$CL$1225</definedName>
    <definedName name="Z_A4C5A186_BF12_438A_8E3F_690FAB06EA0A_.wvu.PrintArea" localSheetId="0" hidden="1">заместителям!$A$4:$G$1230</definedName>
    <definedName name="Z_A4C5A186_BF12_438A_8E3F_690FAB06EA0A_.wvu.PrintTitles" localSheetId="0" hidden="1">заместителям!$6:$9</definedName>
    <definedName name="Z_A4C5A186_BF12_438A_8E3F_690FAB06EA0A_.wvu.Rows" localSheetId="0" hidden="1">заместителям!$1:$3</definedName>
    <definedName name="Z_A5B033C4_375E_4B79_9E14_2140E6D68052_.wvu.FilterData" localSheetId="0" hidden="1">заместителям!$A$8:$CL$873</definedName>
    <definedName name="Z_A60325B1_CFD1_4B3E_B13A_65F836DC3DAB_.wvu.FilterData" localSheetId="0" hidden="1">заместителям!$A$8:$CL$873</definedName>
    <definedName name="Z_A67B3F82_3CF6_4637_8622_7BE1AF6F36DA_.wvu.FilterData" localSheetId="0" hidden="1">заместителям!$A$8:$CL$873</definedName>
    <definedName name="Z_A688E2BE_6339_4A25_B1FF_A86E606CF10A_.wvu.FilterData" localSheetId="0" hidden="1">заместителям!$A$8:$CL$873</definedName>
    <definedName name="Z_A71F42D4_0631_4E4A_B8B9_00375116036B_.wvu.FilterData" localSheetId="0" hidden="1">заместителям!$A$4:$CL$873</definedName>
    <definedName name="Z_A88F1354_ED2B_4294_B333_66F2545E46C2_.wvu.FilterData" localSheetId="0" hidden="1">заместителям!$A$8:$CL$1225</definedName>
    <definedName name="Z_A8DE041E_9338_4D22_A463_7C078396ABCC_.wvu.FilterData" localSheetId="0" hidden="1">заместителям!$A$8:$CL$1225</definedName>
    <definedName name="Z_A95E6372_BD44_4821_A1F7_EB6F61F90700_.wvu.FilterData" localSheetId="0" hidden="1">заместителям!$A$8:$CL$873</definedName>
    <definedName name="Z_A9AFB868_0736_456A_A8B9_FACE24285480_.wvu.FilterData" localSheetId="0" hidden="1">заместителям!$A$8:$CL$1225</definedName>
    <definedName name="Z_A9BF4228_57C7_4BC1_A8B1_AFDCA64EA309_.wvu.FilterData" localSheetId="0" hidden="1">заместителям!$A$8:$CL$1225</definedName>
    <definedName name="Z_A9C3404B_32D9_4293_9BD1_8E252FCF38CF_.wvu.FilterData" localSheetId="0" hidden="1">заместителям!$A$8:$CL$1225</definedName>
    <definedName name="Z_A9F8B94C_3920_4C61_9CAA_89CCF7D2B401_.wvu.FilterData" localSheetId="0" hidden="1">заместителям!$A$8:$CL$873</definedName>
    <definedName name="Z_AAC89E57_3340_4A5D_81B2_1AE48F1DB269_.wvu.FilterData" localSheetId="0" hidden="1">заместителям!$A$10:$CL$873</definedName>
    <definedName name="Z_AB06507B_8C20_470F_BB95_16103ABAAFE7_.wvu.FilterData" localSheetId="0" hidden="1">заместителям!$A$8:$CL$873</definedName>
    <definedName name="Z_AB18ECEE_3250_47CA_A175_85B2EEBC46EC_.wvu.FilterData" localSheetId="0" hidden="1">заместителям!$A$8:$CL$1225</definedName>
    <definedName name="Z_AB269515_8213_4EC3_AAD5_E5F5385EF479_.wvu.FilterData" localSheetId="0" hidden="1">заместителям!$A$8:$CL$873</definedName>
    <definedName name="Z_AB53AF54_F65E_4DFE_97BA_AB4BD0121346_.wvu.FilterData" localSheetId="0" hidden="1">заместителям!$A$8:$CL$1225</definedName>
    <definedName name="Z_AB64DB95_4C91_41E8_AF06_2CFD650E7B2D_.wvu.FilterData" localSheetId="0" hidden="1">заместителям!$A$8:$CL$1225</definedName>
    <definedName name="Z_ACCA6C89_E0B0_4EC8_9755_FFDD0F054B2F_.wvu.FilterData" localSheetId="0" hidden="1">заместителям!$A$8:$CL$873</definedName>
    <definedName name="Z_AD8B0CB8_C0B2_4676_ACAF_1315142E0118_.wvu.FilterData" localSheetId="0" hidden="1">заместителям!$A$8:$CL$873</definedName>
    <definedName name="Z_ADA3E724_3413_4723_A1C5_96B7D0D5B8FE_.wvu.FilterData" localSheetId="0" hidden="1">заместителям!$A$8:$CL$1225</definedName>
    <definedName name="Z_AEE8AF8F_B502_450A_9AC5_76D6105229F1_.wvu.FilterData" localSheetId="0" hidden="1">заместителям!$A$8:$CL$873</definedName>
    <definedName name="Z_AF5F7BCA_1397_40B4_ADB5_F3DF697DBEA8_.wvu.FilterData" localSheetId="0" hidden="1">заместителям!$A$8:$CL$1225</definedName>
    <definedName name="Z_B02D4BDF_4325_47B1_AFEF_263A100CD80B_.wvu.FilterData" localSheetId="0" hidden="1">заместителям!$A$8:$CL$1225</definedName>
    <definedName name="Z_B0686F2F_860A_4250_801A_6AF1A74EBA73_.wvu.FilterData" localSheetId="0" hidden="1">заместителям!$A$8:$CL$1225</definedName>
    <definedName name="Z_B1459C15_8DD7_40E5_B736_77ED98C03C20_.wvu.FilterData" localSheetId="0" hidden="1">заместителям!$A$8:$CL$873</definedName>
    <definedName name="Z_B1D5325F_13C1_4834_81D9_C3EF135A1F8A_.wvu.FilterData" localSheetId="0" hidden="1">заместителям!$A$8:$CL$1225</definedName>
    <definedName name="Z_B2EC0017_1EBA_42A0_8188_7A2A9EBC8AB2_.wvu.FilterData" localSheetId="0" hidden="1">заместителям!$A$8:$CL$873</definedName>
    <definedName name="Z_B3A771D2_2FDA_465D_B365_AB8F43B51C5F_.wvu.FilterData" localSheetId="0" hidden="1">заместителям!$A$8:$CL$1225</definedName>
    <definedName name="Z_B45C899D_054C_42C4_B77E_147B4DAEA183_.wvu.FilterData" localSheetId="0" hidden="1">заместителям!$A$8:$CL$873</definedName>
    <definedName name="Z_B5ACEA1F_D21D_473D_A9CB_F0B02A2E71F4_.wvu.FilterData" localSheetId="0" hidden="1">заместителям!$A$8:$CL$1225</definedName>
    <definedName name="Z_B5ACEA1F_D21D_473D_A9CB_F0B02A2E71F4_.wvu.PrintArea" localSheetId="0" hidden="1">заместителям!$A$4:$G$1230</definedName>
    <definedName name="Z_B5ACEA1F_D21D_473D_A9CB_F0B02A2E71F4_.wvu.PrintTitles" localSheetId="0" hidden="1">заместителям!$6:$9</definedName>
    <definedName name="Z_B5ACEA1F_D21D_473D_A9CB_F0B02A2E71F4_.wvu.Rows" localSheetId="0" hidden="1">заместителям!$1:$3</definedName>
    <definedName name="Z_B63868E5_0FE9_4314_9814_B37C9858FC26_.wvu.FilterData" localSheetId="0" hidden="1">заместителям!$A$8:$CL$873</definedName>
    <definedName name="Z_B71253D3_F951_4880_943C_0253B0C35FE0_.wvu.FilterData" localSheetId="0" hidden="1">заместителям!$A$8:$CL$1225</definedName>
    <definedName name="Z_B841967C_9A68_4892_90A8_7D60E7E1D01E_.wvu.FilterData" localSheetId="0" hidden="1">заместителям!$A$8:$CL$1225</definedName>
    <definedName name="Z_B841967C_9A68_4892_90A8_7D60E7E1D01E_.wvu.PrintArea" localSheetId="0" hidden="1">заместителям!$A$1:$G$1225</definedName>
    <definedName name="Z_B841967C_9A68_4892_90A8_7D60E7E1D01E_.wvu.PrintTitles" localSheetId="0" hidden="1">заместителям!$6:$9</definedName>
    <definedName name="Z_B85DEA79_4D86_43B3_AB72_C3443FB870AC_.wvu.FilterData" localSheetId="0" hidden="1">заместителям!$A$8:$CL$873</definedName>
    <definedName name="Z_B89926CD_F48E_4544_9EEE_BE3DB5655156_.wvu.FilterData" localSheetId="0" hidden="1">заместителям!$A$8:$CL$873</definedName>
    <definedName name="Z_B9866DAD_4363_49F3_A7D6_B7E0B433762C_.wvu.FilterData" localSheetId="0" hidden="1">заместителям!$A$8:$CL$873</definedName>
    <definedName name="Z_B9CBFE3A_78DE_4492_8DED_C65E0E37577B_.wvu.FilterData" localSheetId="0" hidden="1">заместителям!$A$8:$CL$873</definedName>
    <definedName name="Z_BA1D5408_3709_41E2_9A08_C2EA6CE0D3D6_.wvu.FilterData" localSheetId="0" hidden="1">заместителям!$A$8:$CL$1225</definedName>
    <definedName name="Z_BA717F66_F845_462D_9498_FCB7EE92141B_.wvu.FilterData" localSheetId="0" hidden="1">заместителям!$A$8:$CL$1225</definedName>
    <definedName name="Z_BA7876E8_D864_4523_AEA0_D011A9C585EB_.wvu.FilterData" localSheetId="0" hidden="1">заместителям!$A$8:$CL$873</definedName>
    <definedName name="Z_BAFB430B_27F2_4D7F_B466_4DE2F1765C57_.wvu.FilterData" localSheetId="0" hidden="1">заместителям!$A$8:$CL$1225</definedName>
    <definedName name="Z_BB4E9269_22F1_434F_9148_6540C67ECC11_.wvu.FilterData" localSheetId="0" hidden="1">заместителям!$A$8:$CL$873</definedName>
    <definedName name="Z_BBB30445_C947_4966_8A02_6A3B42B87ED5_.wvu.FilterData" localSheetId="0" hidden="1">заместителям!$A$8:$CL$873</definedName>
    <definedName name="Z_BC86A033_546F_4184_8212_BB865B1DCD97_.wvu.FilterData" localSheetId="0" hidden="1">заместителям!$A$8:$CL$873</definedName>
    <definedName name="Z_BD3A3223_63BC_4182_A602_A6C611829CA8_.wvu.FilterData" localSheetId="0" hidden="1">заместителям!$A$8:$CL$1225</definedName>
    <definedName name="Z_BD5D0643_CE18_482D_A3DF_437D4199E91C_.wvu.FilterData" localSheetId="0" hidden="1">заместителям!$A$8:$CL$873</definedName>
    <definedName name="Z_BE3E08A3_12F6_433C_B1DA_3940AA5B276C_.wvu.FilterData" localSheetId="0" hidden="1">заместителям!$A$4:$CL$873</definedName>
    <definedName name="Z_BEE74340_DFE1_4532_B05B_79965CC44523_.wvu.FilterData" localSheetId="0" hidden="1">заместителям!$A$8:$CL$873</definedName>
    <definedName name="Z_BF268304_BB64_49AD_9E19_9CD2BB1B146B_.wvu.FilterData" localSheetId="0" hidden="1">заместителям!$A$8:$CL$1225</definedName>
    <definedName name="Z_BF6C66CC_C47F_483C_B298_83D7B39992F7_.wvu.FilterData" localSheetId="0" hidden="1">заместителям!$A$8:$CL$873</definedName>
    <definedName name="Z_BFE905AA_50D5_4916_99BE_29C8F1DCB1E1_.wvu.FilterData" localSheetId="0" hidden="1">заместителям!$A$8:$CL$1225</definedName>
    <definedName name="Z_C00DAB94_7495_4649_94E7_81ED7E535CBC_.wvu.FilterData" localSheetId="0" hidden="1">заместителям!$A$8:$CL$873</definedName>
    <definedName name="Z_C2AA0940_FF83_4FD9_9D2E_03A1D667665C_.wvu.FilterData" localSheetId="0" hidden="1">заместителям!$A$8:$CL$873</definedName>
    <definedName name="Z_C2F49D36_4992_49C9_86AF_70ABB683064A_.wvu.FilterData" localSheetId="0" hidden="1">заместителям!$A$8:$CL$1225</definedName>
    <definedName name="Z_C32B5CC9_FFB5_4927_9397_7BDE7CDEBF9B_.wvu.FilterData" localSheetId="0" hidden="1">заместителям!$A$8:$CL$873</definedName>
    <definedName name="Z_C382EA87_C2EC_4ED6_B443_BC8226268785_.wvu.FilterData" localSheetId="0" hidden="1">заместителям!$A$8:$CL$873</definedName>
    <definedName name="Z_C450E8A4_D641_485B_98FF_CBFEA186AE5F_.wvu.FilterData" localSheetId="0" hidden="1">заместителям!$A$8:$CL$873</definedName>
    <definedName name="Z_C4815B69_086B_43C2_89E9_1BBC343BD019_.wvu.FilterData" localSheetId="0" hidden="1">заместителям!$A$8:$CL$1225</definedName>
    <definedName name="Z_C4AD819E_998E_49B7_ACF5_AE6BF0110A10_.wvu.FilterData" localSheetId="0" hidden="1">заместителям!$A$8:$CL$873</definedName>
    <definedName name="Z_C50B8228_4539_4920_9966_A38A8847C3A1_.wvu.FilterData" localSheetId="0" hidden="1">заместителям!$A$8:$CL$873</definedName>
    <definedName name="Z_C546E944_5CB7_4598_ADF8_E28E3965912E_.wvu.FilterData" localSheetId="0" hidden="1">заместителям!$A$8:$CL$873</definedName>
    <definedName name="Z_C56636E5_5A4D_4809_B600_3AA5EEFA7A8B_.wvu.FilterData" localSheetId="0" hidden="1">заместителям!$A$8:$CL$873</definedName>
    <definedName name="Z_C61D0ED0_8E40_452B_89B9_BBAC01E4A039_.wvu.FilterData" localSheetId="0" hidden="1">заместителям!$A$8:$CL$873</definedName>
    <definedName name="Z_C6CAA143_9E7E_4528_BC70_3507845B30B1_.wvu.FilterData" localSheetId="0" hidden="1">заместителям!$A$8:$CL$1225</definedName>
    <definedName name="Z_C7009874_5576_4669_A5ED_38D15B12ACA5_.wvu.FilterData" localSheetId="0" hidden="1">заместителям!$A$8:$CL$1225</definedName>
    <definedName name="Z_C78DE07C_10A0_4ADE_8136_90A58D81FF8F_.wvu.FilterData" localSheetId="0" hidden="1">заместителям!$A$8:$CL$873</definedName>
    <definedName name="Z_C7CC5063_88CC_407C_88EC_026D1C5F7211_.wvu.FilterData" localSheetId="0" hidden="1">заместителям!$A$8:$CL$1225</definedName>
    <definedName name="Z_C8330F85_9A41_48D6_B577_ABA5F09F3573_.wvu.FilterData" localSheetId="0" hidden="1">заместителям!$A$8:$CL$1225</definedName>
    <definedName name="Z_C89B6688_47CB_4A75_A32B_69713244A7A5_.wvu.FilterData" localSheetId="0" hidden="1">заместителям!$A$8:$CL$873</definedName>
    <definedName name="Z_C8B73770_5BB3_4269_B39F_CFFAB94A4550_.wvu.FilterData" localSheetId="0" hidden="1">заместителям!$A$8:$CL$873</definedName>
    <definedName name="Z_C8C7D91A_0101_429D_A7C4_25C2A366909A_.wvu.Cols" localSheetId="0" hidden="1">заместителям!#REF!,заместителям!#REF!</definedName>
    <definedName name="Z_C8C7D91A_0101_429D_A7C4_25C2A366909A_.wvu.FilterData" localSheetId="0" hidden="1">заместителям!$A$4:$CL$873</definedName>
    <definedName name="Z_C8C7D91A_0101_429D_A7C4_25C2A366909A_.wvu.PrintArea" localSheetId="0" hidden="1">заместителям!$A$4:$G$873</definedName>
    <definedName name="Z_C8C7D91A_0101_429D_A7C4_25C2A366909A_.wvu.PrintTitles" localSheetId="0" hidden="1">заместителям!$6:$9</definedName>
    <definedName name="Z_C8C7D91A_0101_429D_A7C4_25C2A366909A_.wvu.Rows" localSheetId="0" hidden="1">заместителям!#REF!,заместителям!#REF!,заместителям!#REF!</definedName>
    <definedName name="Z_C92C685A_A89B_48F4_B5A3_A64233EEAC17_.wvu.FilterData" localSheetId="0" hidden="1">заместителям!$A$8:$CL$873</definedName>
    <definedName name="Z_CA3B1E6F_92D4_4195_B47A_D3A18BB302B9_.wvu.FilterData" localSheetId="0" hidden="1">заместителям!$A$8:$CL$1225</definedName>
    <definedName name="Z_CBEC4924_C62B_457B_BD47_ECF978A2285E_.wvu.FilterData" localSheetId="0" hidden="1">заместителям!$A$8:$CL$1225</definedName>
    <definedName name="Z_CC9A027E_CC6C_4E61_A4B8_0E8F50C0B25E_.wvu.FilterData" localSheetId="0" hidden="1">заместителям!$A$8:$CL$1225</definedName>
    <definedName name="Z_CCFE9854_4E90_4879_8E20_268019714B05_.wvu.FilterData" localSheetId="0" hidden="1">заместителям!$A$8:$CL$873</definedName>
    <definedName name="Z_CD59B1B6_6EB9_4DB6_99EB_63AA678CE93A_.wvu.FilterData" localSheetId="0" hidden="1">заместителям!$A$8:$CL$1225</definedName>
    <definedName name="Z_CE8238BA_3DA7_40D2_95B4_F33096F8604A_.wvu.FilterData" localSheetId="0" hidden="1">заместителям!$A$8:$CL$873</definedName>
    <definedName name="Z_CEAA143C_6D3B_4A00_9DC7_9060BFC4144C_.wvu.FilterData" localSheetId="0" hidden="1">заместителям!$A$8:$CL$873</definedName>
    <definedName name="Z_CF3E7294_8C85_4FD1_81C9_0C4CE7812EB3_.wvu.FilterData" localSheetId="0" hidden="1">заместителям!$A$8:$CL$1225</definedName>
    <definedName name="Z_CF910862_E557_4A07_BCE2_2115E713576D_.wvu.FilterData" localSheetId="0" hidden="1">заместителям!$A$8:$CL$873</definedName>
    <definedName name="Z_CFE56177_83C3_4E6A_8710_14EF3214C8EA_.wvu.FilterData" localSheetId="0" hidden="1">заместителям!$A$8:$CL$873</definedName>
    <definedName name="Z_D01628D8_C199_4248_8C13_15CD6ECA2642_.wvu.FilterData" localSheetId="0" hidden="1">заместителям!$A$8:$CL$1225</definedName>
    <definedName name="Z_D112BC26_57DF_49E2_A6F9_4708124C4B15_.wvu.FilterData" localSheetId="0" hidden="1">заместителям!$A$8:$CL$873</definedName>
    <definedName name="Z_D1133CF1_B286_40DC_943F_FF6ED05FA07F_.wvu.FilterData" localSheetId="0" hidden="1">заместителям!$A$8:$CL$1225</definedName>
    <definedName name="Z_D14F9B69_ACE7_4811_AB2E_3775AE393DA0_.wvu.FilterData" localSheetId="0" hidden="1">заместителям!$A$8:$CL$873</definedName>
    <definedName name="Z_D1590B52_41A4_40AD_85BB_7ABD45CE984B_.wvu.FilterData" localSheetId="0" hidden="1">заместителям!$A$8:$CL$1225</definedName>
    <definedName name="Z_D1594C5B_F7E2_4681_8448_14E18DAAC925_.wvu.FilterData" localSheetId="0" hidden="1">заместителям!$A$8:$CL$1225</definedName>
    <definedName name="Z_D239DB82_7BEB_4067_911B_174B1C93ED45_.wvu.FilterData" localSheetId="0" hidden="1">заместителям!$A$8:$CL$873</definedName>
    <definedName name="Z_D264F2C9_AB3E_4340_949E_8D963E6DFDC0_.wvu.FilterData" localSheetId="0" hidden="1">заместителям!$A$8:$CL$873</definedName>
    <definedName name="Z_D2CC2E75_BBED_4ADA_A91C_277E1FA9A7A1_.wvu.FilterData" localSheetId="0" hidden="1">заместителям!$A$8:$CL$1225</definedName>
    <definedName name="Z_D2EDE974_FCD6_487A_8199_D87140B8470E_.wvu.FilterData" localSheetId="0" hidden="1">заместителям!$A$4:$CL$873</definedName>
    <definedName name="Z_D376D5E4_B0EC_4486_9D0A_1384A5D5D3E2_.wvu.FilterData" localSheetId="0" hidden="1">заместителям!$A$8:$CL$1225</definedName>
    <definedName name="Z_D3C9774D_2680_4BDF_994C_49F81B30E900_.wvu.FilterData" localSheetId="0" hidden="1">заместителям!$A$8:$CL$873</definedName>
    <definedName name="Z_D620ABDD_35A4_41AB_ADDA_C8C346769944_.wvu.FilterData" localSheetId="0" hidden="1">заместителям!$A$8:$CL$873</definedName>
    <definedName name="Z_D6E0B326_3BCD_4DA9_8DCD_A2A35C5C4757_.wvu.FilterData" localSheetId="0" hidden="1">заместителям!$A$8:$CL$873</definedName>
    <definedName name="Z_D7D17688_6FA4_4368_ADAB_8BB0C67AD1CC_.wvu.FilterData" localSheetId="0" hidden="1">заместителям!$A$8:$CL$1225</definedName>
    <definedName name="Z_D8514991_2126_4FA3_83B9_742143870B52_.wvu.FilterData" localSheetId="0" hidden="1">заместителям!$A$8:$CL$1225</definedName>
    <definedName name="Z_D8C99D20_AF08_41C1_86C6_B6A93C4559AB_.wvu.FilterData" localSheetId="0" hidden="1">заместителям!$A$8:$CL$1225</definedName>
    <definedName name="Z_D9188B7F_DBAE_4225_BFAF_E7D0A1409D74_.wvu.FilterData" localSheetId="0" hidden="1">заместителям!$A$8:$CL$873</definedName>
    <definedName name="Z_DA995414_F028_4EDB_9084_2BD440F68FFA_.wvu.FilterData" localSheetId="0" hidden="1">заместителям!$A$8:$CL$873</definedName>
    <definedName name="Z_DAD51747_4D59_467A_8B4C_AF815FBBB310_.wvu.FilterData" localSheetId="0" hidden="1">заместителям!$A$8:$CL$873</definedName>
    <definedName name="Z_DAD51A77_DA0A_4A5D_A6E4_3D8BDBFFB804_.wvu.FilterData" localSheetId="0" hidden="1">заместителям!$A$8:$CL$873</definedName>
    <definedName name="Z_DB413134_D036_4A49_BFD2_EA9CAAEF2BA3_.wvu.FilterData" localSheetId="0" hidden="1">заместителям!$A$8:$CL$1225</definedName>
    <definedName name="Z_DB555FCB_9029_4230_A2FB_A0246D2E11C9_.wvu.FilterData" localSheetId="0" hidden="1">заместителям!$A$8:$CL$873</definedName>
    <definedName name="Z_DB7EE883_2746_498A_AFDB_E268E3CB59C9_.wvu.FilterData" localSheetId="0" hidden="1">заместителям!$A$8:$CL$1225</definedName>
    <definedName name="Z_DB7EE883_2746_498A_AFDB_E268E3CB59C9_.wvu.PrintArea" localSheetId="0" hidden="1">заместителям!$A$1:$G$1225</definedName>
    <definedName name="Z_DB7EE883_2746_498A_AFDB_E268E3CB59C9_.wvu.PrintTitles" localSheetId="0" hidden="1">заместителям!$6:$9</definedName>
    <definedName name="Z_DB89E1E2_7761_47C5_8845_38D629056879_.wvu.FilterData" localSheetId="0" hidden="1">заместителям!$A$8:$CL$1225</definedName>
    <definedName name="Z_DC968C80_4B22_4A0C_8FE1_169691977FDD_.wvu.FilterData" localSheetId="0" hidden="1">заместителям!$A$8:$CL$873</definedName>
    <definedName name="Z_DD37972C_2990_481E_BFF0_C73118B51572_.wvu.FilterData" localSheetId="0" hidden="1">заместителям!$A$8:$CL$873</definedName>
    <definedName name="Z_DD61242D_3386_473E_A414_2FD66B8815CB_.wvu.FilterData" localSheetId="0" hidden="1">заместителям!$A$8:$CL$873</definedName>
    <definedName name="Z_DD6BA62E_95D8_4E1D_839C_49CD2D3093DE_.wvu.FilterData" localSheetId="0" hidden="1">заместителям!$A$8:$CL$873</definedName>
    <definedName name="Z_DD89B09A_C7BE_465C_B91E_05FF819D7FB4_.wvu.FilterData" localSheetId="0" hidden="1">заместителям!$A$8:$CL$1225</definedName>
    <definedName name="Z_DEE627A1_A644_4B35_9BE2_981F71D7CAE7_.wvu.FilterData" localSheetId="0" hidden="1">заместителям!$A$8:$CL$1225</definedName>
    <definedName name="Z_DEF1721A_893D_432A_9E42_46553A5D33D7_.wvu.FilterData" localSheetId="0" hidden="1">заместителям!$A$8:$CL$873</definedName>
    <definedName name="Z_DFDB5722_B1A6_4A16_A08F_2DB80510E6E1_.wvu.FilterData" localSheetId="0" hidden="1">заместителям!$A$8:$CL$873</definedName>
    <definedName name="Z_DFF55819_55CB_4ABA_8D1B_3629509F170F_.wvu.FilterData" localSheetId="0" hidden="1">заместителям!$A$8:$CL$873</definedName>
    <definedName name="Z_E0A3005F_5FE5_44E8_BB5E_E2820C61855B_.wvu.FilterData" localSheetId="0" hidden="1">заместителям!$A$8:$CL$1225</definedName>
    <definedName name="Z_E193B052_B0C1_4C6C_86C5_5FA7403B98ED_.wvu.FilterData" localSheetId="0" hidden="1">заместителям!$A$8:$CL$873</definedName>
    <definedName name="Z_E28449D8_8A0B_4DF0_AE6C_FE7E895A5C91_.wvu.FilterData" localSheetId="0" hidden="1">заместителям!$A$8:$CL$873</definedName>
    <definedName name="Z_E2AC5233_63C9_408B_8C43_3BCADECE8B4E_.wvu.FilterData" localSheetId="0" hidden="1">заместителям!$A$8:$CL$1225</definedName>
    <definedName name="Z_E2BFF1B5_F181_4B77_9133_66CC74FE90E7_.wvu.FilterData" localSheetId="0" hidden="1">заместителям!$A$8:$CL$873</definedName>
    <definedName name="Z_E3D62418_4C51_4FBE_9BBC_414796A0AB7A_.wvu.FilterData" localSheetId="0" hidden="1">заместителям!$A$8:$CL$873</definedName>
    <definedName name="Z_E493388E_B201_42A6_9B0D_61A7E4B791A7_.wvu.Cols" localSheetId="0" hidden="1">заместителям!#REF!</definedName>
    <definedName name="Z_E493388E_B201_42A6_9B0D_61A7E4B791A7_.wvu.FilterData" localSheetId="0" hidden="1">заместителям!$A$8:$CL$873</definedName>
    <definedName name="Z_E493388E_B201_42A6_9B0D_61A7E4B791A7_.wvu.PrintArea" localSheetId="0" hidden="1">заместителям!$A$4:$G$873</definedName>
    <definedName name="Z_E493388E_B201_42A6_9B0D_61A7E4B791A7_.wvu.PrintTitles" localSheetId="0" hidden="1">заместителям!$6:$9</definedName>
    <definedName name="Z_E4D256D5_EC43_4204_8365_7C6FC1CC9176_.wvu.FilterData" localSheetId="0" hidden="1">заместителям!$A$8:$CL$873</definedName>
    <definedName name="Z_E522A769_0F69_430E_B41F_D510695109DD_.wvu.FilterData" localSheetId="0" hidden="1">заместителям!$A$8:$CL$1225</definedName>
    <definedName name="Z_E551B4BE_17BA_485A_B2BA_0B5624B6AB77_.wvu.FilterData" localSheetId="0" hidden="1">заместителям!$A$8:$CL$873</definedName>
    <definedName name="Z_E5AA49CD_E682_475B_B2D7_A523E94B7F7C_.wvu.FilterData" localSheetId="0" hidden="1">заместителям!$A$8:$CL$1225</definedName>
    <definedName name="Z_E648EC71_5C69_4DF9_8876_8F0D288FDC2D_.wvu.FilterData" localSheetId="0" hidden="1">заместителям!$A$8:$CL$873</definedName>
    <definedName name="Z_E7DE8580_3690_4A84_B36D_4661E443802F_.wvu.FilterData" localSheetId="0" hidden="1">заместителям!$A$8:$CL$1225</definedName>
    <definedName name="Z_E896965F_81AA_4D25_AC63_40A2C25D025C_.wvu.FilterData" localSheetId="0" hidden="1">заместителям!$A$8:$CL$1225</definedName>
    <definedName name="Z_E9BBFF82_C4EE_49A0_A914_CE4868EB7D45_.wvu.FilterData" localSheetId="0" hidden="1">заместителям!$A$8:$CL$1225</definedName>
    <definedName name="Z_E9E1054A_CA5A_4083_8288_3C1474276A3D_.wvu.FilterData" localSheetId="0" hidden="1">заместителям!$A$8:$CL$873</definedName>
    <definedName name="Z_E9F99E2E_09C5_48AC_AF76_715EE0D23A8D_.wvu.FilterData" localSheetId="0" hidden="1">заместителям!$A$8:$CL$1225</definedName>
    <definedName name="Z_EACBF69D_5F1B_4F5F_86C7_6D06FB67B589_.wvu.FilterData" localSheetId="0" hidden="1">заместителям!$A$8:$CL$873</definedName>
    <definedName name="Z_EAFB333A_697C_4EA8_893C_D18B9543E47B_.wvu.FilterData" localSheetId="0" hidden="1">заместителям!$A$8:$CL$1225</definedName>
    <definedName name="Z_EB894883_D89F_45C8_B86E_CF3CC1B89632_.wvu.FilterData" localSheetId="0" hidden="1">заместителям!$A$8:$CL$873</definedName>
    <definedName name="Z_EBD81081_8E9D_4906_AD01_36D0AADB1F0C_.wvu.FilterData" localSheetId="0" hidden="1">заместителям!$A$8:$CL$873</definedName>
    <definedName name="Z_EBDDB83A_51CF_4A45_97F7_489A2F379B18_.wvu.FilterData" localSheetId="0" hidden="1">заместителям!$A$8:$CL$873</definedName>
    <definedName name="Z_EBDDB83A_51CF_4A45_97F7_489A2F379B18_.wvu.PrintArea" localSheetId="0" hidden="1">заместителям!$A$1:$G$873</definedName>
    <definedName name="Z_EBDDB83A_51CF_4A45_97F7_489A2F379B18_.wvu.PrintTitles" localSheetId="0" hidden="1">заместителям!$6:$9</definedName>
    <definedName name="Z_EC117FF7_970D_4A18_AA39_06B3D7A660A8_.wvu.FilterData" localSheetId="0" hidden="1">заместителям!$A$8:$CL$1225</definedName>
    <definedName name="Z_EC17140D_7736_4E10_9390_689230AC480E_.wvu.FilterData" localSheetId="0" hidden="1">заместителям!$A$9:$CL$873</definedName>
    <definedName name="Z_EC17140D_7736_4E10_9390_689230AC480E_.wvu.PrintArea" localSheetId="0" hidden="1">заместителям!$A$4:$G$873</definedName>
    <definedName name="Z_EC17140D_7736_4E10_9390_689230AC480E_.wvu.PrintTitles" localSheetId="0" hidden="1">заместителям!$6:$9</definedName>
    <definedName name="Z_EC590937_0E79_4607_97D1_F6752058E499_.wvu.FilterData" localSheetId="0" hidden="1">заместителям!$A$8:$CL$1225</definedName>
    <definedName name="Z_EDFE6C9E_BCEA_4E40_85CB_3927A2DF4A13_.wvu.FilterData" localSheetId="0" hidden="1">заместителям!$A$8:$CL$1225</definedName>
    <definedName name="Z_EE223E1F_8640_4F65_9CE2_9B9304CCB25A_.wvu.FilterData" localSheetId="0" hidden="1">заместителям!$A$8:$CL$1225</definedName>
    <definedName name="Z_EE4F2E07_E8A1_4026_96BB_41138D0B5F3C_.wvu.FilterData" localSheetId="0" hidden="1">заместителям!$A$8:$CL$873</definedName>
    <definedName name="Z_EEEC6224_EB81_4C23_B1D2_CBEC65EA01EF_.wvu.FilterData" localSheetId="0" hidden="1">заместителям!$A$8:$CL$873</definedName>
    <definedName name="Z_EF22B6BF_1542_45DD_8D76_DF203FA8EECE_.wvu.FilterData" localSheetId="0" hidden="1">заместителям!$A$8:$CL$1225</definedName>
    <definedName name="Z_EF5D8171_0597_4A06_9622_E6013BA973BA_.wvu.FilterData" localSheetId="0" hidden="1">заместителям!$A$8:$CL$873</definedName>
    <definedName name="Z_F0790916_24B1_4785_B007_9E4F00BAB137_.wvu.FilterData" localSheetId="0" hidden="1">заместителям!$A$4:$CL$873</definedName>
    <definedName name="Z_F0B18AF5_EA9E_4B2D_881B_FFC8768FB722_.wvu.FilterData" localSheetId="0" hidden="1">заместителям!$A$8:$CL$873</definedName>
    <definedName name="Z_F0E93970_0264_41A4_A2D5_E2F6CC9AC3C1_.wvu.FilterData" localSheetId="0" hidden="1">заместителям!$A$8:$CL$873</definedName>
    <definedName name="Z_F18E2522_C748_4DD9_9BC7_39ACAD8FC3D3_.wvu.FilterData" localSheetId="0" hidden="1">заместителям!$A$8:$CL$873</definedName>
    <definedName name="Z_F19F173E_A5A5_47BF_9A6F_F8E6325F9D67_.wvu.FilterData" localSheetId="0" hidden="1">заместителям!$A$4:$CL$873</definedName>
    <definedName name="Z_F1D906A4_4ADA_4393_B19C_2318794B5BEC_.wvu.FilterData" localSheetId="0" hidden="1">заместителям!$A$8:$CL$873</definedName>
    <definedName name="Z_F264FE5F_8E92_4A6B_A33D_A8D8804883D3_.wvu.FilterData" localSheetId="0" hidden="1">заместителям!$A$8:$CL$873</definedName>
    <definedName name="Z_F2D93510_8E4C_435A_903F_017EA1BE0F21_.wvu.FilterData" localSheetId="0" hidden="1">заместителям!$A$8:$CL$1225</definedName>
    <definedName name="Z_F34A559E_C968_43EF_B8C4_E91824AE9FDC_.wvu.FilterData" localSheetId="0" hidden="1">заместителям!$A$4:$CL$873</definedName>
    <definedName name="Z_F371B6EF_C2D6_4294_BE76_501F38737EFC_.wvu.FilterData" localSheetId="0" hidden="1">заместителям!$A$8:$CL$873</definedName>
    <definedName name="Z_F3A28943_56DC_4CB8_9B72_94C44E69A508_.wvu.FilterData" localSheetId="0" hidden="1">заместителям!$A$8:$CL$1225</definedName>
    <definedName name="Z_F3B4BBB5_F223_43F9_A4A0_114147AC266A_.wvu.FilterData" localSheetId="0" hidden="1">заместителям!$A$8:$CL$873</definedName>
    <definedName name="Z_F42A744D_2B04_43FF_B3CB_51ECB41855F2_.wvu.FilterData" localSheetId="0" hidden="1">заместителям!$A$8:$CL$873</definedName>
    <definedName name="Z_F4D0B8E2_8433_4D8E_A5B3_27B808BA5284_.wvu.FilterData" localSheetId="0" hidden="1">заместителям!$A$8:$CL$1225</definedName>
    <definedName name="Z_F5444E00_7EE8_4BF5_B1E4_D91E62B50CAD_.wvu.FilterData" localSheetId="0" hidden="1">заместителям!$A$8:$CL$873</definedName>
    <definedName name="Z_F5C26A0C_D7BA_4F28_A1A8_3DB0FC9B0A3A_.wvu.Cols" localSheetId="0" hidden="1">заместителям!#REF!</definedName>
    <definedName name="Z_F5C26A0C_D7BA_4F28_A1A8_3DB0FC9B0A3A_.wvu.FilterData" localSheetId="0" hidden="1">заместителям!$A$8:$CL$873</definedName>
    <definedName name="Z_F5C26A0C_D7BA_4F28_A1A8_3DB0FC9B0A3A_.wvu.PrintArea" localSheetId="0" hidden="1">заместителям!$A$4:$G$873</definedName>
    <definedName name="Z_F5C26A0C_D7BA_4F28_A1A8_3DB0FC9B0A3A_.wvu.PrintTitles" localSheetId="0" hidden="1">заместителям!$6:$9</definedName>
    <definedName name="Z_F5DD465B_0AEA_42B8_BCA0_61D9FF49A2AB_.wvu.FilterData" localSheetId="0" hidden="1">заместителям!$A$8:$CL$1225</definedName>
    <definedName name="Z_F5E80AD1_17D1_4A61_B02D_55C5103AC61D_.wvu.FilterData" localSheetId="0" hidden="1">заместителям!$A$8:$CL$873</definedName>
    <definedName name="Z_F625EAC4_E525_4EE3_92B1_3D1624D6828E_.wvu.FilterData" localSheetId="0" hidden="1">заместителям!$A$8:$CL$873</definedName>
    <definedName name="Z_F653D2E3_7FDF_4A4E_9A37_AA9D2BDC8A32_.wvu.FilterData" localSheetId="0" hidden="1">заместителям!$A$8:$CL$1225</definedName>
    <definedName name="Z_F72E0BEC_AE7C_4887_B887_CA8917B731CA_.wvu.FilterData" localSheetId="0" hidden="1">заместителям!$A$8:$CL$1225</definedName>
    <definedName name="Z_F737FE42_71E4_47D7_BB7F_E77FFB611547_.wvu.FilterData" localSheetId="0" hidden="1">заместителям!$A$8:$CL$1225</definedName>
    <definedName name="Z_F737FE42_71E4_47D7_BB7F_E77FFB611547_.wvu.PrintArea" localSheetId="0" hidden="1">заместителям!$A$1:$G$1228</definedName>
    <definedName name="Z_F737FE42_71E4_47D7_BB7F_E77FFB611547_.wvu.PrintTitles" localSheetId="0" hidden="1">заместителям!$6:$9</definedName>
    <definedName name="Z_F767FD2C_842E_4AB1_A625_074E5167DD7A_.wvu.FilterData" localSheetId="0" hidden="1">заместителям!$A$8:$CL$873</definedName>
    <definedName name="Z_F76E6046_7C5F_4AAB_9771_EB0185CBED44_.wvu.FilterData" localSheetId="0" hidden="1">заместителям!$A$8:$CL$1225</definedName>
    <definedName name="Z_F7B6878D_8EF8_4F76_89BC_67AA523EC92A_.wvu.FilterData" localSheetId="0" hidden="1">заместителям!$A$8:$CL$873</definedName>
    <definedName name="Z_F7BC1395_8EEC_44C7_9716_E9A1C49F7F23_.wvu.FilterData" localSheetId="0" hidden="1">заместителям!$A$8:$CL$873</definedName>
    <definedName name="Z_F864802C_FCFE_45E2_9283_8A20CFD8CC86_.wvu.FilterData" localSheetId="0" hidden="1">заместителям!$A$8:$CL$873</definedName>
    <definedName name="Z_F90D2375_1FCC_4042_B99F_8193F12D5491_.wvu.FilterData" localSheetId="0" hidden="1">заместителям!$A$8:$CL$873</definedName>
    <definedName name="Z_F96FF35F_AA28_4B71_95FD_8F7C8056FD94_.wvu.FilterData" localSheetId="0" hidden="1">заместителям!$A$8:$CL$873</definedName>
    <definedName name="Z_FA1E759E_7EAD_416B_A6D8_F0CED597E913_.wvu.FilterData" localSheetId="0" hidden="1">заместителям!$A$4:$CL$873</definedName>
    <definedName name="Z_FA2C8CCC_5EB4_47F5_B6C6_1CD87D6DF53B_.wvu.FilterData" localSheetId="0" hidden="1">заместителям!$A$8:$CL$1225</definedName>
    <definedName name="Z_FA445DFA_7E7D_422C_B7C6_D9E6B1D05F6A_.wvu.FilterData" localSheetId="0" hidden="1">заместителям!$A$8:$CL$1225</definedName>
    <definedName name="Z_FAB6D2CC_1C35_4605_A42A_74B58A257F40_.wvu.FilterData" localSheetId="0" hidden="1">заместителям!$A$8:$CL$873</definedName>
    <definedName name="Z_FB75E00A_5146_425F_AA95_79877C7898BE_.wvu.FilterData" localSheetId="0" hidden="1">заместителям!$A$8:$CL$1225</definedName>
    <definedName name="Z_FB790396_F68B_4C30_816D_81A00EE6C665_.wvu.FilterData" localSheetId="0" hidden="1">заместителям!$A$8:$CL$873</definedName>
    <definedName name="Z_FB7AD367_5015_45A9_A33A_745E61F23DBB_.wvu.FilterData" localSheetId="0" hidden="1">заместителям!$A$8:$CL$873</definedName>
    <definedName name="Z_FB9106F4_414D_48BA_9FFC_8B1CD98D0203_.wvu.FilterData" localSheetId="0" hidden="1">заместителям!$A$8:$CL$873</definedName>
    <definedName name="Z_FBC990A0_0EAB_498A_894F_3A06A8E74EC4_.wvu.FilterData" localSheetId="0" hidden="1">заместителям!$A$9:$CL$873</definedName>
    <definedName name="Z_FBE94390_7F3B_4692_8DCD_65EAD5F13FA0_.wvu.FilterData" localSheetId="0" hidden="1">заместителям!$A$8:$CL$1225</definedName>
    <definedName name="Z_FC2B72F6_9922_4D38_81E3_663F77AC5A99_.wvu.FilterData" localSheetId="0" hidden="1">заместителям!$A$8:$CL$873</definedName>
    <definedName name="Z_FC4D64A9_F865_4B23_BD97_EE604B98BFBF_.wvu.FilterData" localSheetId="0" hidden="1">заместителям!$A$8:$CL$1225</definedName>
    <definedName name="Z_FC76F4AC_A369_463B_BDC8_1CA0A25DB4DB_.wvu.FilterData" localSheetId="0" hidden="1">заместителям!$A$8:$CL$873</definedName>
    <definedName name="Z_FCC33362_4BE7_4898_9F79_CAC713083011_.wvu.FilterData" localSheetId="0" hidden="1">заместителям!$A$4:$CL$873</definedName>
    <definedName name="Z_FD459ADF_C3C1_4EE6_B8B2_E3E583E6265E_.wvu.FilterData" localSheetId="0" hidden="1">заместителям!$A$8:$CL$873</definedName>
    <definedName name="Z_FD96CAE5_BC0B_4FEE_BE0F_ED7925FE007B_.wvu.FilterData" localSheetId="0" hidden="1">заместителям!$A$8:$CL$873</definedName>
    <definedName name="Z_FDA43BA3_4548_4C73_948C_88122F80B416_.wvu.FilterData" localSheetId="0" hidden="1">заместителям!$A$8:$CL$873</definedName>
    <definedName name="Z_FF0A558F_DB6A_454B_B3AC_5DDF9C42B0BA_.wvu.FilterData" localSheetId="0" hidden="1">заместителям!$A$8:$CL$1225</definedName>
    <definedName name="Z_FF6FADD2_0EDB_4FE1_8F4E_CAC00EEFECC0_.wvu.FilterData" localSheetId="0" hidden="1">заместителям!$A$8:$CL$873</definedName>
    <definedName name="Z_FF950377_AD7A_4748_A8D5_A6052E8F13FE_.wvu.FilterData" localSheetId="0" hidden="1">заместителям!$A$4:$CL$873</definedName>
    <definedName name="_xlnm.Print_Titles" localSheetId="0">заместителям!$6:$9</definedName>
    <definedName name="_xlnm.Print_Area" localSheetId="0">заместителям!$A$1:$G$1225</definedName>
  </definedNames>
  <calcPr calcId="145621" fullPrecision="0"/>
  <customWorkbookViews>
    <customWorkbookView name="Козлова Анастасия Сергеевна - Личное представление" guid="{A4C5A186-BF12-438A-8E3F-690FAB06EA0A}" mergeInterval="0" personalView="1" maximized="1" windowWidth="1276" windowHeight="759" tabRatio="763" activeSheetId="1"/>
    <customWorkbookView name="Астахова Анна Владимировна - Личное представление" guid="{2765C5E4-E7EA-4D59-BCA6-7F3AA296FF93}" mergeInterval="0" personalView="1" maximized="1" xWindow="-8" yWindow="-8" windowWidth="1296" windowHeight="1000" tabRatio="763" activeSheetId="1"/>
    <customWorkbookView name="Шулепова Ольга Анатольевна - Личное представление" guid="{2AA0B8DE-1D8A-4542-888A-F0C44F950B52}" mergeInterval="0" personalView="1" maximized="1" windowWidth="1276" windowHeight="739" tabRatio="763" activeSheetId="1"/>
    <customWorkbookView name="Крыжановская Анна Александровна - Личное представление" guid="{02C9B5A4-0397-400C-A5C9-2DC1A528BA16}" mergeInterval="0" personalView="1" maximized="1" xWindow="-8" yWindow="-8" windowWidth="1296" windowHeight="1000" tabRatio="763" activeSheetId="1"/>
    <customWorkbookView name="Перевощикова Анна Васильевна - Личное представление" guid="{DB7EE883-2746-498A-AFDB-E268E3CB59C9}" mergeInterval="0" personalView="1" maximized="1" xWindow="-8" yWindow="-8" windowWidth="1296" windowHeight="1000" tabRatio="714" activeSheetId="1"/>
    <customWorkbookView name="Вершинина Мария Игоревна - Личное представление" guid="{99C36EE9-5C67-4546-A807-8913EC369561}" mergeInterval="0" personalView="1" maximized="1" windowWidth="1276" windowHeight="779" tabRatio="714" activeSheetId="1"/>
    <customWorkbookView name="perevoschikova_av - Личное представление" guid="{A21A5CF6-0E4C-4FB3-88AB-C34CD502249D}" mergeInterval="0" personalView="1" maximized="1" xWindow="1" yWindow="1" windowWidth="1276" windowHeight="794" tabRatio="714" activeSheetId="1"/>
    <customWorkbookView name="Денисова Евгения Юрьевна - Личное представление" guid="{EBDDB83A-51CF-4A45-97F7-489A2F379B18}" mergeInterval="0" personalView="1" maximized="1" windowWidth="1276" windowHeight="759" tabRatio="714" activeSheetId="1"/>
    <customWorkbookView name="kou - Личное представление" guid="{970A5B6A-5F6F-4E5D-B7F7-E38F71595350}" mergeInterval="0" personalView="1" maximized="1" windowWidth="1148" windowHeight="645" tabRatio="559" activeSheetId="1"/>
    <customWorkbookView name="pav - Личное представление" guid="{159350CA-7734-44F9-A094-2592515DD183}" mergeInterval="0" personalView="1" maximized="1" xWindow="1" yWindow="1" windowWidth="1276" windowHeight="794" tabRatio="714" activeSheetId="1"/>
    <customWorkbookView name="Михальченко Светлана Николаевна - Личное представление" guid="{F5C26A0C-D7BA-4F28-A1A8-3DB0FC9B0A3A}" mergeInterval="0" personalView="1" maximized="1" windowWidth="1276" windowHeight="759" tabRatio="714" activeSheetId="1" showComments="commIndAndComment"/>
    <customWorkbookView name="Морычева Надежда Николаевна - Личное представление" guid="{3F27E14A-308E-4816-B18E-E083048FDF75}" mergeInterval="0" personalView="1" maximized="1" xWindow="-8" yWindow="-8" windowWidth="1296" windowHeight="1000" tabRatio="714" activeSheetId="1"/>
    <customWorkbookView name="Соловьёва Ольга Валерьевна - Личное представление" guid="{E493388E-B201-42A6-9B0D-61A7E4B791A7}" mergeInterval="0" personalView="1" maximized="1" windowWidth="1916" windowHeight="855" tabRatio="714" activeSheetId="1" showComments="commIndAndComment"/>
    <customWorkbookView name="User - Личное представление" guid="{87689065-5D36-49C6-A107-57E87F0E8282}" mergeInterval="0" personalView="1" maximized="1" xWindow="-8" yWindow="-8" windowWidth="1296" windowHeight="1000" tabRatio="713" activeSheetId="1"/>
    <customWorkbookView name="Пользователь - Личное представление" guid="{C8C7D91A-0101-429D-A7C4-25C2A366909A}" mergeInterval="0" personalView="1" maximized="1" windowWidth="1276" windowHeight="809" tabRatio="713" activeSheetId="1"/>
    <customWorkbookView name="BLACKGIRL - Личное представление" guid="{37F8CE32-8CE8-4D95-9C0E-63112E6EFFE9}" mergeInterval="0" personalView="1" maximized="1" windowWidth="1020" windowHeight="576" tabRatio="713" activeSheetId="1"/>
    <customWorkbookView name="Admin - Личное представление" guid="{0E64C8DB-6016-4261-834D-5A1E5F34BA3B}" mergeInterval="0" personalView="1" maximized="1" windowWidth="1276" windowHeight="699" tabRatio="714" activeSheetId="1"/>
    <customWorkbookView name="Михайлова Ирина Ивановна - Личное представление" guid="{5102D12C-D1FA-4E52-A3CA-626E5CCFA0A1}" mergeInterval="0" personalView="1" maximized="1" windowWidth="1276" windowHeight="887" tabRatio="714" activeSheetId="1"/>
    <customWorkbookView name="Арсланов Нил Нильевич - Личное представление" guid="{8C0AB6C2-EFFF-4F78-8224-95ABD5776C67}" mergeInterval="0" personalView="1" maximized="1" xWindow="-8" yWindow="-8" windowWidth="1936" windowHeight="1066" tabRatio="714" activeSheetId="1"/>
    <customWorkbookView name="Коптеева Елена Анатольевна - Личное представление" guid="{4EE97FD3-F879-4A7C-A082-48F1F84D11C8}" mergeInterval="0" personalView="1" maximized="1" windowWidth="1276" windowHeight="799" tabRatio="714" activeSheetId="1"/>
    <customWorkbookView name="Мурашова Юлия Анатольевна - Личное представление" guid="{31D0117C-168A-4259-9FF2-6E36D2ADC259}" mergeInterval="0" personalView="1" maximized="1" windowWidth="1276" windowHeight="799" tabRatio="714" activeSheetId="1"/>
    <customWorkbookView name="Литвинчук Екатерина Николаевна - Личное представление" guid="{EC17140D-7736-4E10-9390-689230AC480E}" mergeInterval="0" personalView="1" maximized="1" xWindow="-8" yWindow="-8" windowWidth="1296" windowHeight="1000" tabRatio="763" activeSheetId="1"/>
    <customWorkbookView name="Залецкая Ольга Геннадьевна - Личное представление" guid="{3F403267-5306-4EDF-9A6F-CB2B3BE8AE5A}" mergeInterval="0" personalView="1" maximized="1" windowWidth="1276" windowHeight="779" tabRatio="714" activeSheetId="1"/>
    <customWorkbookView name="Маслова Алина Рамазановна - Личное представление" guid="{F737FE42-71E4-47D7-BB7F-E77FFB611547}" mergeInterval="0" personalView="1" maximized="1" xWindow="-8" yWindow="-8" windowWidth="1936" windowHeight="1056" tabRatio="714" activeSheetId="1"/>
    <customWorkbookView name="Маганёва Екатерина Николаевна - Личное представление" guid="{B5ACEA1F-D21D-473D-A9CB-F0B02A2E71F4}" mergeInterval="0" personalView="1" maximized="1" xWindow="-8" yWindow="-8" windowWidth="1296" windowHeight="1000" tabRatio="763" activeSheetId="1"/>
    <customWorkbookView name="Минакова Оксана Сергеевна - Личное представление" guid="{97025C7B-D6BE-4A53-B8A9-4ABE9483EF8E}" mergeInterval="0" personalView="1" maximized="1" xWindow="-8" yWindow="-8" windowWidth="1296" windowHeight="1000" tabRatio="714" activeSheetId="1"/>
    <customWorkbookView name="Рогожина Ольга Сергеевна - Личное представление" guid="{B841967C-9A68-4892-90A8-7D60E7E1D01E}" mergeInterval="0" personalView="1" maximized="1" windowWidth="1276" windowHeight="735" tabRatio="714" activeSheetId="1"/>
  </customWorkbookViews>
  <fileRecoveryPr autoRecover="0"/>
</workbook>
</file>

<file path=xl/calcChain.xml><?xml version="1.0" encoding="utf-8"?>
<calcChain xmlns="http://schemas.openxmlformats.org/spreadsheetml/2006/main">
  <c r="F1224" i="2" l="1"/>
  <c r="F1223" i="2"/>
  <c r="E1222" i="2"/>
  <c r="D1222" i="2"/>
  <c r="C1222" i="2"/>
  <c r="E1220" i="2"/>
  <c r="D1220" i="2"/>
  <c r="C1220" i="2"/>
  <c r="E1219" i="2"/>
  <c r="D1219" i="2"/>
  <c r="C1219" i="2"/>
  <c r="F1217" i="2"/>
  <c r="F1216" i="2"/>
  <c r="E1214" i="2"/>
  <c r="F1214" i="2" s="1"/>
  <c r="D1214" i="2"/>
  <c r="C1214" i="2"/>
  <c r="F1212" i="2"/>
  <c r="F1211" i="2"/>
  <c r="E1210" i="2"/>
  <c r="D1210" i="2"/>
  <c r="C1210" i="2"/>
  <c r="E1209" i="2"/>
  <c r="F1209" i="2" s="1"/>
  <c r="D1209" i="2"/>
  <c r="C1209" i="2"/>
  <c r="E1208" i="2"/>
  <c r="D1208" i="2"/>
  <c r="D1206" i="2" s="1"/>
  <c r="C1208" i="2"/>
  <c r="E1207" i="2"/>
  <c r="F1207" i="2" s="1"/>
  <c r="D1207" i="2"/>
  <c r="C1207" i="2"/>
  <c r="C1206" i="2" s="1"/>
  <c r="F1204" i="2"/>
  <c r="E1202" i="2"/>
  <c r="D1202" i="2"/>
  <c r="C1202" i="2"/>
  <c r="E1200" i="2"/>
  <c r="D1200" i="2"/>
  <c r="D1198" i="2" s="1"/>
  <c r="C1200" i="2"/>
  <c r="C1198" i="2" s="1"/>
  <c r="E1198" i="2"/>
  <c r="F1196" i="2"/>
  <c r="E1194" i="2"/>
  <c r="D1194" i="2"/>
  <c r="C1194" i="2"/>
  <c r="F1192" i="2"/>
  <c r="E1190" i="2"/>
  <c r="D1190" i="2"/>
  <c r="C1190" i="2"/>
  <c r="F1188" i="2"/>
  <c r="E1186" i="2"/>
  <c r="D1186" i="2"/>
  <c r="C1186" i="2"/>
  <c r="F1184" i="2"/>
  <c r="E1182" i="2"/>
  <c r="D1182" i="2"/>
  <c r="C1182" i="2"/>
  <c r="F1180" i="2"/>
  <c r="E1178" i="2"/>
  <c r="D1178" i="2"/>
  <c r="C1178" i="2"/>
  <c r="E1176" i="2"/>
  <c r="F1176" i="2" s="1"/>
  <c r="D1176" i="2"/>
  <c r="C1176" i="2"/>
  <c r="D1168" i="2"/>
  <c r="D1164" i="2" s="1"/>
  <c r="C1168" i="2"/>
  <c r="E1166" i="2"/>
  <c r="E1164" i="2"/>
  <c r="E1163" i="2"/>
  <c r="D1163" i="2"/>
  <c r="D1162" i="2" s="1"/>
  <c r="C1163" i="2"/>
  <c r="E1161" i="2"/>
  <c r="E1153" i="2" s="1"/>
  <c r="D1161" i="2"/>
  <c r="C1161" i="2"/>
  <c r="C1153" i="2" s="1"/>
  <c r="F1160" i="2"/>
  <c r="E1158" i="2"/>
  <c r="F1156" i="2"/>
  <c r="E1154" i="2"/>
  <c r="F1154" i="2" s="1"/>
  <c r="D1154" i="2"/>
  <c r="C1154" i="2"/>
  <c r="D1153" i="2"/>
  <c r="E1152" i="2"/>
  <c r="D1152" i="2"/>
  <c r="C1152" i="2"/>
  <c r="E1151" i="2"/>
  <c r="D1151" i="2"/>
  <c r="C1151" i="2"/>
  <c r="F1148" i="2"/>
  <c r="E1146" i="2"/>
  <c r="F1146" i="2" s="1"/>
  <c r="D1146" i="2"/>
  <c r="C1146" i="2"/>
  <c r="E1145" i="2"/>
  <c r="D1145" i="2"/>
  <c r="C1145" i="2"/>
  <c r="E1144" i="2"/>
  <c r="D1144" i="2"/>
  <c r="C1144" i="2"/>
  <c r="E1143" i="2"/>
  <c r="D1143" i="2"/>
  <c r="C1143" i="2"/>
  <c r="F1140" i="2"/>
  <c r="E1138" i="2"/>
  <c r="D1138" i="2"/>
  <c r="C1138" i="2"/>
  <c r="F1136" i="2"/>
  <c r="F1134" i="2" s="1"/>
  <c r="E1134" i="2"/>
  <c r="D1134" i="2"/>
  <c r="C1134" i="2"/>
  <c r="F1132" i="2"/>
  <c r="E1130" i="2"/>
  <c r="D1130" i="2"/>
  <c r="C1130" i="2"/>
  <c r="F1128" i="2"/>
  <c r="E1126" i="2"/>
  <c r="D1126" i="2"/>
  <c r="C1126" i="2"/>
  <c r="F1124" i="2"/>
  <c r="E1122" i="2"/>
  <c r="D1122" i="2"/>
  <c r="C1122" i="2"/>
  <c r="E1121" i="2"/>
  <c r="E1117" i="2" s="1"/>
  <c r="D1121" i="2"/>
  <c r="C1121" i="2"/>
  <c r="E1120" i="2"/>
  <c r="D1120" i="2"/>
  <c r="D1116" i="2" s="1"/>
  <c r="C1120" i="2"/>
  <c r="E1119" i="2"/>
  <c r="D1119" i="2"/>
  <c r="C1119" i="2"/>
  <c r="C1116" i="2"/>
  <c r="F1112" i="2"/>
  <c r="E1110" i="2"/>
  <c r="D1110" i="2"/>
  <c r="C1110" i="2"/>
  <c r="E1106" i="2"/>
  <c r="D1106" i="2"/>
  <c r="C1106" i="2"/>
  <c r="E1105" i="2"/>
  <c r="D1105" i="2"/>
  <c r="C1105" i="2"/>
  <c r="E1104" i="2"/>
  <c r="D1104" i="2"/>
  <c r="C1104" i="2"/>
  <c r="E1103" i="2"/>
  <c r="D1103" i="2"/>
  <c r="C1103" i="2"/>
  <c r="E1098" i="2"/>
  <c r="D1098" i="2"/>
  <c r="C1098" i="2"/>
  <c r="F1096" i="2"/>
  <c r="E1094" i="2"/>
  <c r="D1094" i="2"/>
  <c r="C1094" i="2"/>
  <c r="E1090" i="2"/>
  <c r="D1090" i="2"/>
  <c r="C1090" i="2"/>
  <c r="F1088" i="2"/>
  <c r="E1086" i="2"/>
  <c r="D1086" i="2"/>
  <c r="C1086" i="2"/>
  <c r="F1084" i="2"/>
  <c r="E1082" i="2"/>
  <c r="D1082" i="2"/>
  <c r="C1082" i="2"/>
  <c r="F1080" i="2"/>
  <c r="E1078" i="2"/>
  <c r="D1078" i="2"/>
  <c r="C1078" i="2"/>
  <c r="F1071" i="2"/>
  <c r="E1070" i="2"/>
  <c r="D1070" i="2"/>
  <c r="C1070" i="2"/>
  <c r="F1068" i="2"/>
  <c r="F1067" i="2"/>
  <c r="E1066" i="2"/>
  <c r="D1066" i="2"/>
  <c r="C1066" i="2"/>
  <c r="F1063" i="2"/>
  <c r="E1062" i="2"/>
  <c r="D1062" i="2"/>
  <c r="F1062" i="2" s="1"/>
  <c r="C1062" i="2"/>
  <c r="E1061" i="2"/>
  <c r="D1061" i="2"/>
  <c r="C1061" i="2"/>
  <c r="C1045" i="2" s="1"/>
  <c r="E1060" i="2"/>
  <c r="D1060" i="2"/>
  <c r="C1060" i="2"/>
  <c r="E1059" i="2"/>
  <c r="D1059" i="2"/>
  <c r="C1059" i="2"/>
  <c r="E1054" i="2"/>
  <c r="D1054" i="2"/>
  <c r="C1054" i="2"/>
  <c r="F1052" i="2"/>
  <c r="F1051" i="2"/>
  <c r="E1050" i="2"/>
  <c r="D1050" i="2"/>
  <c r="C1050" i="2"/>
  <c r="E1049" i="2"/>
  <c r="D1049" i="2"/>
  <c r="D1045" i="2" s="1"/>
  <c r="E1048" i="2"/>
  <c r="D1048" i="2"/>
  <c r="C1048" i="2"/>
  <c r="C1044" i="2" s="1"/>
  <c r="E1047" i="2"/>
  <c r="E1043" i="2" s="1"/>
  <c r="D1047" i="2"/>
  <c r="C1047" i="2"/>
  <c r="C1043" i="2"/>
  <c r="F1040" i="2"/>
  <c r="E1038" i="2"/>
  <c r="D1038" i="2"/>
  <c r="C1038" i="2"/>
  <c r="F1036" i="2"/>
  <c r="E1034" i="2"/>
  <c r="F1034" i="2" s="1"/>
  <c r="D1034" i="2"/>
  <c r="C1034" i="2"/>
  <c r="F1032" i="2"/>
  <c r="E1030" i="2"/>
  <c r="D1030" i="2"/>
  <c r="C1030" i="2"/>
  <c r="F1028" i="2"/>
  <c r="E1026" i="2"/>
  <c r="D1026" i="2"/>
  <c r="C1026" i="2"/>
  <c r="F1024" i="2"/>
  <c r="E1022" i="2"/>
  <c r="D1022" i="2"/>
  <c r="C1022" i="2"/>
  <c r="F1020" i="2"/>
  <c r="E1018" i="2"/>
  <c r="F1018" i="2" s="1"/>
  <c r="D1018" i="2"/>
  <c r="C1018" i="2"/>
  <c r="F1016" i="2"/>
  <c r="F1014" i="2"/>
  <c r="F1012" i="2"/>
  <c r="E1010" i="2"/>
  <c r="D1010" i="2"/>
  <c r="C1010" i="2"/>
  <c r="E1008" i="2"/>
  <c r="E1006" i="2" s="1"/>
  <c r="D1008" i="2"/>
  <c r="D1006" i="2" s="1"/>
  <c r="C1008" i="2"/>
  <c r="C1006" i="2" s="1"/>
  <c r="F1003" i="2"/>
  <c r="E1002" i="2"/>
  <c r="D1002" i="2"/>
  <c r="C1002" i="2"/>
  <c r="E998" i="2"/>
  <c r="D998" i="2"/>
  <c r="C998" i="2"/>
  <c r="E995" i="2"/>
  <c r="D995" i="2"/>
  <c r="C995" i="2"/>
  <c r="E994" i="2"/>
  <c r="F992" i="2"/>
  <c r="E990" i="2"/>
  <c r="D990" i="2"/>
  <c r="C990" i="2"/>
  <c r="F988" i="2"/>
  <c r="E986" i="2"/>
  <c r="D986" i="2"/>
  <c r="C986" i="2"/>
  <c r="F984" i="2"/>
  <c r="E982" i="2"/>
  <c r="D982" i="2"/>
  <c r="C982" i="2"/>
  <c r="F980" i="2"/>
  <c r="E978" i="2"/>
  <c r="D978" i="2"/>
  <c r="C978" i="2"/>
  <c r="F976" i="2"/>
  <c r="E974" i="2"/>
  <c r="D974" i="2"/>
  <c r="C974" i="2"/>
  <c r="E970" i="2"/>
  <c r="D970" i="2"/>
  <c r="C970" i="2"/>
  <c r="F968" i="2"/>
  <c r="E966" i="2"/>
  <c r="D966" i="2"/>
  <c r="C966" i="2"/>
  <c r="F964" i="2"/>
  <c r="E962" i="2"/>
  <c r="D962" i="2"/>
  <c r="C962" i="2"/>
  <c r="E960" i="2"/>
  <c r="E958" i="2" s="1"/>
  <c r="D960" i="2"/>
  <c r="D958" i="2" s="1"/>
  <c r="C960" i="2"/>
  <c r="C958" i="2" s="1"/>
  <c r="E954" i="2"/>
  <c r="D954" i="2"/>
  <c r="C954" i="2"/>
  <c r="F952" i="2"/>
  <c r="E950" i="2"/>
  <c r="D950" i="2"/>
  <c r="C950" i="2"/>
  <c r="E946" i="2"/>
  <c r="D946" i="2"/>
  <c r="C946" i="2"/>
  <c r="F944" i="2"/>
  <c r="E942" i="2"/>
  <c r="D942" i="2"/>
  <c r="C942" i="2"/>
  <c r="F940" i="2"/>
  <c r="E938" i="2"/>
  <c r="D938" i="2"/>
  <c r="C938" i="2"/>
  <c r="E936" i="2"/>
  <c r="D936" i="2"/>
  <c r="D934" i="2" s="1"/>
  <c r="C936" i="2"/>
  <c r="C934" i="2" s="1"/>
  <c r="F932" i="2"/>
  <c r="F930" i="2"/>
  <c r="D928" i="2"/>
  <c r="E926" i="2"/>
  <c r="C926" i="2"/>
  <c r="F924" i="2"/>
  <c r="E922" i="2"/>
  <c r="D922" i="2"/>
  <c r="C922" i="2"/>
  <c r="E918" i="2"/>
  <c r="F918" i="2" s="1"/>
  <c r="D918" i="2"/>
  <c r="C918" i="2"/>
  <c r="F916" i="2"/>
  <c r="E914" i="2"/>
  <c r="D914" i="2"/>
  <c r="C914" i="2"/>
  <c r="F912" i="2"/>
  <c r="E910" i="2"/>
  <c r="F910" i="2" s="1"/>
  <c r="D910" i="2"/>
  <c r="C910" i="2"/>
  <c r="E908" i="2"/>
  <c r="C908" i="2"/>
  <c r="C906" i="2" s="1"/>
  <c r="E906" i="2"/>
  <c r="F903" i="2"/>
  <c r="E902" i="2"/>
  <c r="D902" i="2"/>
  <c r="C902" i="2"/>
  <c r="E901" i="2"/>
  <c r="D901" i="2"/>
  <c r="C901" i="2"/>
  <c r="E900" i="2"/>
  <c r="D900" i="2"/>
  <c r="C900" i="2"/>
  <c r="E899" i="2"/>
  <c r="D899" i="2"/>
  <c r="C899" i="2"/>
  <c r="F895" i="2"/>
  <c r="C895" i="2"/>
  <c r="E894" i="2"/>
  <c r="D894" i="2"/>
  <c r="E893" i="2"/>
  <c r="D893" i="2"/>
  <c r="C893" i="2"/>
  <c r="E892" i="2"/>
  <c r="D892" i="2"/>
  <c r="C892" i="2"/>
  <c r="E891" i="2"/>
  <c r="D891" i="2"/>
  <c r="F887" i="2"/>
  <c r="E886" i="2"/>
  <c r="D886" i="2"/>
  <c r="C886" i="2"/>
  <c r="E885" i="2"/>
  <c r="D885" i="2"/>
  <c r="C885" i="2"/>
  <c r="E884" i="2"/>
  <c r="D884" i="2"/>
  <c r="C884" i="2"/>
  <c r="E883" i="2"/>
  <c r="D883" i="2"/>
  <c r="C883" i="2"/>
  <c r="C882" i="2"/>
  <c r="F880" i="2"/>
  <c r="E878" i="2"/>
  <c r="F878" i="2" s="1"/>
  <c r="D878" i="2"/>
  <c r="C878" i="2"/>
  <c r="E877" i="2"/>
  <c r="D877" i="2"/>
  <c r="C877" i="2"/>
  <c r="E876" i="2"/>
  <c r="D876" i="2"/>
  <c r="C876" i="2"/>
  <c r="E875" i="2"/>
  <c r="D875" i="2"/>
  <c r="C875" i="2"/>
  <c r="F872" i="2"/>
  <c r="F871" i="2"/>
  <c r="C871" i="2"/>
  <c r="C867" i="2" s="1"/>
  <c r="E870" i="2"/>
  <c r="D870" i="2"/>
  <c r="E869" i="2"/>
  <c r="D869" i="2"/>
  <c r="C869" i="2"/>
  <c r="E868" i="2"/>
  <c r="D868" i="2"/>
  <c r="C868" i="2"/>
  <c r="E867" i="2"/>
  <c r="F867" i="2" s="1"/>
  <c r="D867" i="2"/>
  <c r="C864" i="2"/>
  <c r="F860" i="2"/>
  <c r="C860" i="2"/>
  <c r="C858" i="2" s="1"/>
  <c r="E858" i="2"/>
  <c r="D858" i="2"/>
  <c r="E856" i="2"/>
  <c r="D856" i="2"/>
  <c r="E855" i="2"/>
  <c r="D855" i="2"/>
  <c r="C855" i="2"/>
  <c r="F851" i="2"/>
  <c r="E850" i="2"/>
  <c r="D850" i="2"/>
  <c r="C850" i="2"/>
  <c r="D847" i="2"/>
  <c r="E846" i="2"/>
  <c r="C846" i="2"/>
  <c r="F844" i="2"/>
  <c r="C844" i="2"/>
  <c r="C842" i="2" s="1"/>
  <c r="E842" i="2"/>
  <c r="D842" i="2"/>
  <c r="F842" i="2" s="1"/>
  <c r="E840" i="2"/>
  <c r="D840" i="2"/>
  <c r="E839" i="2"/>
  <c r="E838" i="2" s="1"/>
  <c r="C839" i="2"/>
  <c r="F836" i="2"/>
  <c r="C836" i="2"/>
  <c r="C828" i="2" s="1"/>
  <c r="E834" i="2"/>
  <c r="D834" i="2"/>
  <c r="F832" i="2"/>
  <c r="E830" i="2"/>
  <c r="D830" i="2"/>
  <c r="C830" i="2"/>
  <c r="E828" i="2"/>
  <c r="D828" i="2"/>
  <c r="E827" i="2"/>
  <c r="D827" i="2"/>
  <c r="C827" i="2"/>
  <c r="F824" i="2"/>
  <c r="F823" i="2"/>
  <c r="E822" i="2"/>
  <c r="D822" i="2"/>
  <c r="C822" i="2"/>
  <c r="F820" i="2"/>
  <c r="F819" i="2"/>
  <c r="E818" i="2"/>
  <c r="F818" i="2" s="1"/>
  <c r="D818" i="2"/>
  <c r="C818" i="2"/>
  <c r="E814" i="2"/>
  <c r="D814" i="2"/>
  <c r="C814" i="2"/>
  <c r="F812" i="2"/>
  <c r="E810" i="2"/>
  <c r="D810" i="2"/>
  <c r="C810" i="2"/>
  <c r="E808" i="2"/>
  <c r="D808" i="2"/>
  <c r="C808" i="2"/>
  <c r="E807" i="2"/>
  <c r="D807" i="2"/>
  <c r="C807" i="2"/>
  <c r="F804" i="2"/>
  <c r="E802" i="2"/>
  <c r="D802" i="2"/>
  <c r="C802" i="2"/>
  <c r="F800" i="2"/>
  <c r="E798" i="2"/>
  <c r="D798" i="2"/>
  <c r="C798" i="2"/>
  <c r="E796" i="2"/>
  <c r="D796" i="2"/>
  <c r="D792" i="2" s="1"/>
  <c r="C796" i="2"/>
  <c r="E795" i="2"/>
  <c r="E794" i="2" s="1"/>
  <c r="F794" i="2" s="1"/>
  <c r="D795" i="2"/>
  <c r="C795" i="2"/>
  <c r="C794" i="2" s="1"/>
  <c r="D794" i="2"/>
  <c r="F788" i="2"/>
  <c r="E786" i="2"/>
  <c r="D786" i="2"/>
  <c r="C786" i="2"/>
  <c r="F784" i="2"/>
  <c r="E782" i="2"/>
  <c r="D782" i="2"/>
  <c r="C782" i="2"/>
  <c r="F780" i="2"/>
  <c r="E778" i="2"/>
  <c r="D778" i="2"/>
  <c r="C778" i="2"/>
  <c r="E774" i="2"/>
  <c r="D774" i="2"/>
  <c r="C774" i="2"/>
  <c r="E773" i="2"/>
  <c r="D773" i="2"/>
  <c r="C773" i="2"/>
  <c r="E772" i="2"/>
  <c r="D772" i="2"/>
  <c r="C772" i="2"/>
  <c r="C720" i="2" s="1"/>
  <c r="E771" i="2"/>
  <c r="D771" i="2"/>
  <c r="C771" i="2"/>
  <c r="E766" i="2"/>
  <c r="D766" i="2"/>
  <c r="C766" i="2"/>
  <c r="F764" i="2"/>
  <c r="E762" i="2"/>
  <c r="D762" i="2"/>
  <c r="C762" i="2"/>
  <c r="F760" i="2"/>
  <c r="F759" i="2"/>
  <c r="E758" i="2"/>
  <c r="D758" i="2"/>
  <c r="C758" i="2"/>
  <c r="F756" i="2"/>
  <c r="E754" i="2"/>
  <c r="D754" i="2"/>
  <c r="C754" i="2"/>
  <c r="F752" i="2"/>
  <c r="E750" i="2"/>
  <c r="D750" i="2"/>
  <c r="C750" i="2"/>
  <c r="F748" i="2"/>
  <c r="F747" i="2"/>
  <c r="E746" i="2"/>
  <c r="D746" i="2"/>
  <c r="C746" i="2"/>
  <c r="F744" i="2"/>
  <c r="F743" i="2"/>
  <c r="E742" i="2"/>
  <c r="D742" i="2"/>
  <c r="C742" i="2"/>
  <c r="F740" i="2"/>
  <c r="F739" i="2"/>
  <c r="E738" i="2"/>
  <c r="F738" i="2" s="1"/>
  <c r="D738" i="2"/>
  <c r="C738" i="2"/>
  <c r="F736" i="2"/>
  <c r="E734" i="2"/>
  <c r="D734" i="2"/>
  <c r="C734" i="2"/>
  <c r="F732" i="2"/>
  <c r="E730" i="2"/>
  <c r="D730" i="2"/>
  <c r="C730" i="2"/>
  <c r="F728" i="2"/>
  <c r="F727" i="2"/>
  <c r="E726" i="2"/>
  <c r="D726" i="2"/>
  <c r="C726" i="2"/>
  <c r="E725" i="2"/>
  <c r="E721" i="2" s="1"/>
  <c r="D725" i="2"/>
  <c r="C725" i="2"/>
  <c r="E724" i="2"/>
  <c r="D724" i="2"/>
  <c r="D720" i="2" s="1"/>
  <c r="C724" i="2"/>
  <c r="E723" i="2"/>
  <c r="D723" i="2"/>
  <c r="C723" i="2"/>
  <c r="C719" i="2" s="1"/>
  <c r="F716" i="2"/>
  <c r="E714" i="2"/>
  <c r="D714" i="2"/>
  <c r="C714" i="2"/>
  <c r="F712" i="2"/>
  <c r="F710" i="2"/>
  <c r="C710" i="2"/>
  <c r="F708" i="2"/>
  <c r="E706" i="2"/>
  <c r="D706" i="2"/>
  <c r="C706" i="2"/>
  <c r="E705" i="2"/>
  <c r="D705" i="2"/>
  <c r="C705" i="2"/>
  <c r="E704" i="2"/>
  <c r="D704" i="2"/>
  <c r="C704" i="2"/>
  <c r="E703" i="2"/>
  <c r="D703" i="2"/>
  <c r="C703" i="2"/>
  <c r="F700" i="2"/>
  <c r="E698" i="2"/>
  <c r="D698" i="2"/>
  <c r="C698" i="2"/>
  <c r="F696" i="2"/>
  <c r="E694" i="2"/>
  <c r="D694" i="2"/>
  <c r="C694" i="2"/>
  <c r="E690" i="2"/>
  <c r="D690" i="2"/>
  <c r="C690" i="2"/>
  <c r="F688" i="2"/>
  <c r="E686" i="2"/>
  <c r="D686" i="2"/>
  <c r="C686" i="2"/>
  <c r="E685" i="2"/>
  <c r="D685" i="2"/>
  <c r="C685" i="2"/>
  <c r="E684" i="2"/>
  <c r="D684" i="2"/>
  <c r="F684" i="2" s="1"/>
  <c r="C684" i="2"/>
  <c r="E683" i="2"/>
  <c r="E682" i="2" s="1"/>
  <c r="D683" i="2"/>
  <c r="C683" i="2"/>
  <c r="F680" i="2"/>
  <c r="E678" i="2"/>
  <c r="D678" i="2"/>
  <c r="C678" i="2"/>
  <c r="F676" i="2"/>
  <c r="E674" i="2"/>
  <c r="D674" i="2"/>
  <c r="C674" i="2"/>
  <c r="E673" i="2"/>
  <c r="D673" i="2"/>
  <c r="C673" i="2"/>
  <c r="E672" i="2"/>
  <c r="E668" i="2" s="1"/>
  <c r="D672" i="2"/>
  <c r="C672" i="2"/>
  <c r="E671" i="2"/>
  <c r="D671" i="2"/>
  <c r="C671" i="2"/>
  <c r="F664" i="2"/>
  <c r="C664" i="2"/>
  <c r="C662" i="2" s="1"/>
  <c r="E662" i="2"/>
  <c r="D662" i="2"/>
  <c r="F662" i="2" s="1"/>
  <c r="F660" i="2"/>
  <c r="C660" i="2"/>
  <c r="C658" i="2" s="1"/>
  <c r="E658" i="2"/>
  <c r="E654" i="2" s="1"/>
  <c r="D658" i="2"/>
  <c r="E656" i="2"/>
  <c r="D656" i="2"/>
  <c r="F652" i="2"/>
  <c r="C652" i="2"/>
  <c r="C650" i="2" s="1"/>
  <c r="E650" i="2"/>
  <c r="D650" i="2"/>
  <c r="F648" i="2"/>
  <c r="C648" i="2"/>
  <c r="C646" i="2" s="1"/>
  <c r="E646" i="2"/>
  <c r="D646" i="2"/>
  <c r="F644" i="2"/>
  <c r="E642" i="2"/>
  <c r="D642" i="2"/>
  <c r="C642" i="2"/>
  <c r="E640" i="2"/>
  <c r="D640" i="2"/>
  <c r="F636" i="2"/>
  <c r="E635" i="2"/>
  <c r="D635" i="2"/>
  <c r="C635" i="2"/>
  <c r="E634" i="2"/>
  <c r="E630" i="2" s="1"/>
  <c r="E632" i="2"/>
  <c r="D632" i="2"/>
  <c r="C632" i="2"/>
  <c r="E631" i="2"/>
  <c r="F628" i="2"/>
  <c r="C628" i="2"/>
  <c r="F627" i="2"/>
  <c r="E626" i="2"/>
  <c r="D626" i="2"/>
  <c r="F624" i="2"/>
  <c r="C624" i="2"/>
  <c r="C622" i="2" s="1"/>
  <c r="E622" i="2"/>
  <c r="D622" i="2"/>
  <c r="C620" i="2"/>
  <c r="C618" i="2" s="1"/>
  <c r="E618" i="2"/>
  <c r="D618" i="2"/>
  <c r="E616" i="2"/>
  <c r="D614" i="2"/>
  <c r="C614" i="2"/>
  <c r="E613" i="2"/>
  <c r="E597" i="2" s="1"/>
  <c r="D613" i="2"/>
  <c r="D597" i="2" s="1"/>
  <c r="C613" i="2"/>
  <c r="D612" i="2"/>
  <c r="E611" i="2"/>
  <c r="D611" i="2"/>
  <c r="C611" i="2"/>
  <c r="F608" i="2"/>
  <c r="E606" i="2"/>
  <c r="D606" i="2"/>
  <c r="C606" i="2"/>
  <c r="F604" i="2"/>
  <c r="E602" i="2"/>
  <c r="D602" i="2"/>
  <c r="D598" i="2" s="1"/>
  <c r="C602" i="2"/>
  <c r="E600" i="2"/>
  <c r="D600" i="2"/>
  <c r="C600" i="2"/>
  <c r="C597" i="2"/>
  <c r="F592" i="2"/>
  <c r="C592" i="2"/>
  <c r="C590" i="2" s="1"/>
  <c r="C586" i="2" s="1"/>
  <c r="E590" i="2"/>
  <c r="D590" i="2"/>
  <c r="E588" i="2"/>
  <c r="D588" i="2"/>
  <c r="E586" i="2"/>
  <c r="E584" i="2"/>
  <c r="D584" i="2"/>
  <c r="D572" i="2" s="1"/>
  <c r="D568" i="2" s="1"/>
  <c r="C584" i="2"/>
  <c r="E583" i="2"/>
  <c r="D583" i="2"/>
  <c r="C583" i="2"/>
  <c r="C580" i="2"/>
  <c r="E578" i="2"/>
  <c r="D578" i="2"/>
  <c r="C578" i="2"/>
  <c r="F576" i="2"/>
  <c r="E574" i="2"/>
  <c r="D574" i="2"/>
  <c r="C574" i="2"/>
  <c r="E571" i="2"/>
  <c r="F564" i="2"/>
  <c r="C564" i="2"/>
  <c r="C562" i="2" s="1"/>
  <c r="C558" i="2" s="1"/>
  <c r="E562" i="2"/>
  <c r="E558" i="2" s="1"/>
  <c r="D562" i="2"/>
  <c r="D558" i="2" s="1"/>
  <c r="E560" i="2"/>
  <c r="D560" i="2"/>
  <c r="D556" i="2"/>
  <c r="E554" i="2"/>
  <c r="C554" i="2"/>
  <c r="C552" i="2"/>
  <c r="E550" i="2"/>
  <c r="D550" i="2"/>
  <c r="C550" i="2"/>
  <c r="F548" i="2"/>
  <c r="E546" i="2"/>
  <c r="D546" i="2"/>
  <c r="C546" i="2"/>
  <c r="C544" i="2"/>
  <c r="C542" i="2" s="1"/>
  <c r="E542" i="2"/>
  <c r="D542" i="2"/>
  <c r="F540" i="2"/>
  <c r="F539" i="2"/>
  <c r="C539" i="2"/>
  <c r="E538" i="2"/>
  <c r="D538" i="2"/>
  <c r="F536" i="2"/>
  <c r="C536" i="2"/>
  <c r="C534" i="2" s="1"/>
  <c r="E534" i="2"/>
  <c r="D534" i="2"/>
  <c r="C532" i="2"/>
  <c r="E530" i="2"/>
  <c r="D530" i="2"/>
  <c r="F528" i="2"/>
  <c r="C528" i="2"/>
  <c r="C526" i="2" s="1"/>
  <c r="E526" i="2"/>
  <c r="D526" i="2"/>
  <c r="F524" i="2"/>
  <c r="C524" i="2"/>
  <c r="C522" i="2" s="1"/>
  <c r="E522" i="2"/>
  <c r="D522" i="2"/>
  <c r="F520" i="2"/>
  <c r="C520" i="2"/>
  <c r="E518" i="2"/>
  <c r="F518" i="2" s="1"/>
  <c r="D518" i="2"/>
  <c r="C518" i="2"/>
  <c r="F516" i="2"/>
  <c r="C516" i="2"/>
  <c r="C514" i="2" s="1"/>
  <c r="E514" i="2"/>
  <c r="D514" i="2"/>
  <c r="E512" i="2"/>
  <c r="E508" i="2" s="1"/>
  <c r="E511" i="2"/>
  <c r="E507" i="2" s="1"/>
  <c r="D511" i="2"/>
  <c r="D507" i="2" s="1"/>
  <c r="C504" i="2"/>
  <c r="E502" i="2"/>
  <c r="D502" i="2"/>
  <c r="C502" i="2"/>
  <c r="F500" i="2"/>
  <c r="C500" i="2"/>
  <c r="C498" i="2" s="1"/>
  <c r="E498" i="2"/>
  <c r="D498" i="2"/>
  <c r="F497" i="2"/>
  <c r="E494" i="2"/>
  <c r="D494" i="2"/>
  <c r="C494" i="2"/>
  <c r="F493" i="2"/>
  <c r="E490" i="2"/>
  <c r="D490" i="2"/>
  <c r="C490" i="2"/>
  <c r="F489" i="2"/>
  <c r="E486" i="2"/>
  <c r="D486" i="2"/>
  <c r="C486" i="2"/>
  <c r="F485" i="2"/>
  <c r="E482" i="2"/>
  <c r="D482" i="2"/>
  <c r="C482" i="2"/>
  <c r="F480" i="2"/>
  <c r="C480" i="2"/>
  <c r="C478" i="2" s="1"/>
  <c r="E478" i="2"/>
  <c r="D478" i="2"/>
  <c r="F476" i="2"/>
  <c r="E474" i="2"/>
  <c r="D474" i="2"/>
  <c r="C474" i="2"/>
  <c r="E473" i="2"/>
  <c r="D473" i="2"/>
  <c r="C473" i="2"/>
  <c r="E472" i="2"/>
  <c r="D472" i="2"/>
  <c r="F468" i="2"/>
  <c r="E466" i="2"/>
  <c r="D466" i="2"/>
  <c r="C466" i="2"/>
  <c r="F464" i="2"/>
  <c r="E462" i="2"/>
  <c r="D462" i="2"/>
  <c r="C462" i="2"/>
  <c r="F460" i="2"/>
  <c r="C460" i="2"/>
  <c r="C458" i="2" s="1"/>
  <c r="E458" i="2"/>
  <c r="D458" i="2"/>
  <c r="E456" i="2"/>
  <c r="D456" i="2"/>
  <c r="F452" i="2"/>
  <c r="C452" i="2"/>
  <c r="C450" i="2" s="1"/>
  <c r="C446" i="2" s="1"/>
  <c r="F451" i="2"/>
  <c r="E450" i="2"/>
  <c r="D450" i="2"/>
  <c r="E448" i="2"/>
  <c r="D448" i="2"/>
  <c r="E447" i="2"/>
  <c r="D447" i="2"/>
  <c r="C447" i="2"/>
  <c r="D446" i="2"/>
  <c r="C444" i="2"/>
  <c r="E442" i="2"/>
  <c r="D442" i="2"/>
  <c r="C442" i="2"/>
  <c r="C440" i="2"/>
  <c r="E438" i="2"/>
  <c r="E434" i="2" s="1"/>
  <c r="D438" i="2"/>
  <c r="C438" i="2"/>
  <c r="E436" i="2"/>
  <c r="D436" i="2"/>
  <c r="C432" i="2"/>
  <c r="E430" i="2"/>
  <c r="D430" i="2"/>
  <c r="C430" i="2"/>
  <c r="F427" i="2"/>
  <c r="C427" i="2"/>
  <c r="C426" i="2" s="1"/>
  <c r="E426" i="2"/>
  <c r="D426" i="2"/>
  <c r="D422" i="2" s="1"/>
  <c r="E424" i="2"/>
  <c r="D424" i="2"/>
  <c r="D412" i="2" s="1"/>
  <c r="C424" i="2"/>
  <c r="E423" i="2"/>
  <c r="D423" i="2"/>
  <c r="C423" i="2"/>
  <c r="C421" i="2"/>
  <c r="F420" i="2"/>
  <c r="C420" i="2"/>
  <c r="C416" i="2" s="1"/>
  <c r="C419" i="2"/>
  <c r="E418" i="2"/>
  <c r="D418" i="2"/>
  <c r="D414" i="2" s="1"/>
  <c r="E417" i="2"/>
  <c r="D417" i="2"/>
  <c r="C417" i="2"/>
  <c r="E416" i="2"/>
  <c r="E412" i="2" s="1"/>
  <c r="D416" i="2"/>
  <c r="E415" i="2"/>
  <c r="D415" i="2"/>
  <c r="C413" i="2"/>
  <c r="F408" i="2"/>
  <c r="E406" i="2"/>
  <c r="D406" i="2"/>
  <c r="C406" i="2"/>
  <c r="E404" i="2"/>
  <c r="E402" i="2" s="1"/>
  <c r="D404" i="2"/>
  <c r="D402" i="2" s="1"/>
  <c r="C404" i="2"/>
  <c r="C402" i="2" s="1"/>
  <c r="F400" i="2"/>
  <c r="E398" i="2"/>
  <c r="D398" i="2"/>
  <c r="C398" i="2"/>
  <c r="F396" i="2"/>
  <c r="E394" i="2"/>
  <c r="D394" i="2"/>
  <c r="C394" i="2"/>
  <c r="F392" i="2"/>
  <c r="F391" i="2"/>
  <c r="E390" i="2"/>
  <c r="D390" i="2"/>
  <c r="C390" i="2"/>
  <c r="E388" i="2"/>
  <c r="D388" i="2"/>
  <c r="C388" i="2"/>
  <c r="C386" i="2" s="1"/>
  <c r="E387" i="2"/>
  <c r="D387" i="2"/>
  <c r="D383" i="2" s="1"/>
  <c r="E383" i="2"/>
  <c r="C383" i="2"/>
  <c r="F380" i="2"/>
  <c r="E378" i="2"/>
  <c r="D378" i="2"/>
  <c r="C378" i="2"/>
  <c r="E376" i="2"/>
  <c r="F376" i="2" s="1"/>
  <c r="D376" i="2"/>
  <c r="C376" i="2"/>
  <c r="D374" i="2"/>
  <c r="F372" i="2"/>
  <c r="F371" i="2"/>
  <c r="E370" i="2"/>
  <c r="D370" i="2"/>
  <c r="C370" i="2"/>
  <c r="D368" i="2"/>
  <c r="F368" i="2" s="1"/>
  <c r="D367" i="2"/>
  <c r="E366" i="2"/>
  <c r="C366" i="2"/>
  <c r="F364" i="2"/>
  <c r="F363" i="2"/>
  <c r="E362" i="2"/>
  <c r="D362" i="2"/>
  <c r="C362" i="2"/>
  <c r="E360" i="2"/>
  <c r="D360" i="2"/>
  <c r="C360" i="2"/>
  <c r="E359" i="2"/>
  <c r="D359" i="2"/>
  <c r="C359" i="2"/>
  <c r="C358" i="2" s="1"/>
  <c r="F356" i="2"/>
  <c r="F355" i="2"/>
  <c r="E354" i="2"/>
  <c r="D354" i="2"/>
  <c r="C354" i="2"/>
  <c r="E350" i="2"/>
  <c r="D350" i="2"/>
  <c r="C350" i="2"/>
  <c r="F348" i="2"/>
  <c r="F347" i="2"/>
  <c r="E346" i="2"/>
  <c r="D346" i="2"/>
  <c r="C346" i="2"/>
  <c r="F344" i="2"/>
  <c r="E342" i="2"/>
  <c r="D342" i="2"/>
  <c r="C342" i="2"/>
  <c r="E340" i="2"/>
  <c r="F340" i="2" s="1"/>
  <c r="D340" i="2"/>
  <c r="C340" i="2"/>
  <c r="E339" i="2"/>
  <c r="D339" i="2"/>
  <c r="D338" i="2" s="1"/>
  <c r="C339" i="2"/>
  <c r="E334" i="2"/>
  <c r="D334" i="2"/>
  <c r="C334" i="2"/>
  <c r="F332" i="2"/>
  <c r="E330" i="2"/>
  <c r="F330" i="2" s="1"/>
  <c r="D330" i="2"/>
  <c r="C330" i="2"/>
  <c r="F328" i="2"/>
  <c r="E326" i="2"/>
  <c r="D326" i="2"/>
  <c r="C326" i="2"/>
  <c r="F324" i="2"/>
  <c r="E322" i="2"/>
  <c r="F322" i="2" s="1"/>
  <c r="D322" i="2"/>
  <c r="C322" i="2"/>
  <c r="E320" i="2"/>
  <c r="E318" i="2" s="1"/>
  <c r="D320" i="2"/>
  <c r="C320" i="2"/>
  <c r="C319" i="2"/>
  <c r="F312" i="2"/>
  <c r="E310" i="2"/>
  <c r="F310" i="2" s="1"/>
  <c r="D310" i="2"/>
  <c r="C310" i="2"/>
  <c r="D306" i="2"/>
  <c r="F306" i="2" s="1"/>
  <c r="C306" i="2"/>
  <c r="F304" i="2"/>
  <c r="E302" i="2"/>
  <c r="D302" i="2"/>
  <c r="C302" i="2"/>
  <c r="E300" i="2"/>
  <c r="D300" i="2"/>
  <c r="C300" i="2"/>
  <c r="E299" i="2"/>
  <c r="D299" i="2"/>
  <c r="C299" i="2"/>
  <c r="C298" i="2" s="1"/>
  <c r="F296" i="2"/>
  <c r="F295" i="2"/>
  <c r="E294" i="2"/>
  <c r="D294" i="2"/>
  <c r="C294" i="2"/>
  <c r="E292" i="2"/>
  <c r="E290" i="2" s="1"/>
  <c r="D292" i="2"/>
  <c r="C292" i="2"/>
  <c r="E291" i="2"/>
  <c r="D291" i="2"/>
  <c r="F291" i="2" s="1"/>
  <c r="C291" i="2"/>
  <c r="F288" i="2"/>
  <c r="E286" i="2"/>
  <c r="D286" i="2"/>
  <c r="C286" i="2"/>
  <c r="F284" i="2"/>
  <c r="E282" i="2"/>
  <c r="D282" i="2"/>
  <c r="C282" i="2"/>
  <c r="E280" i="2"/>
  <c r="D280" i="2"/>
  <c r="C280" i="2"/>
  <c r="E279" i="2"/>
  <c r="D279" i="2"/>
  <c r="C279" i="2"/>
  <c r="C278" i="2"/>
  <c r="E274" i="2"/>
  <c r="D274" i="2"/>
  <c r="C274" i="2"/>
  <c r="E272" i="2"/>
  <c r="D272" i="2"/>
  <c r="C272" i="2"/>
  <c r="E271" i="2"/>
  <c r="D271" i="2"/>
  <c r="D270" i="2" s="1"/>
  <c r="C271" i="2"/>
  <c r="E266" i="2"/>
  <c r="D266" i="2"/>
  <c r="C266" i="2"/>
  <c r="F263" i="2"/>
  <c r="E262" i="2"/>
  <c r="D262" i="2"/>
  <c r="C262" i="2"/>
  <c r="F260" i="2"/>
  <c r="F259" i="2"/>
  <c r="E258" i="2"/>
  <c r="D258" i="2"/>
  <c r="C258" i="2"/>
  <c r="F256" i="2"/>
  <c r="E254" i="2"/>
  <c r="D254" i="2"/>
  <c r="C254" i="2"/>
  <c r="E252" i="2"/>
  <c r="D252" i="2"/>
  <c r="C252" i="2"/>
  <c r="E251" i="2"/>
  <c r="D251" i="2"/>
  <c r="C251" i="2"/>
  <c r="F248" i="2"/>
  <c r="F247" i="2"/>
  <c r="E246" i="2"/>
  <c r="D246" i="2"/>
  <c r="C246" i="2"/>
  <c r="E244" i="2"/>
  <c r="D244" i="2"/>
  <c r="C244" i="2"/>
  <c r="E243" i="2"/>
  <c r="F243" i="2" s="1"/>
  <c r="D243" i="2"/>
  <c r="C243" i="2"/>
  <c r="F240" i="2"/>
  <c r="F239" i="2"/>
  <c r="E238" i="2"/>
  <c r="D238" i="2"/>
  <c r="C238" i="2"/>
  <c r="F236" i="2"/>
  <c r="E234" i="2"/>
  <c r="D234" i="2"/>
  <c r="C234" i="2"/>
  <c r="E232" i="2"/>
  <c r="D232" i="2"/>
  <c r="C232" i="2"/>
  <c r="E231" i="2"/>
  <c r="D231" i="2"/>
  <c r="C231" i="2"/>
  <c r="F228" i="2"/>
  <c r="F227" i="2"/>
  <c r="E226" i="2"/>
  <c r="D226" i="2"/>
  <c r="C226" i="2"/>
  <c r="E224" i="2"/>
  <c r="D224" i="2"/>
  <c r="C224" i="2"/>
  <c r="E223" i="2"/>
  <c r="D223" i="2"/>
  <c r="C223" i="2"/>
  <c r="C222" i="2" s="1"/>
  <c r="F215" i="2"/>
  <c r="E214" i="2"/>
  <c r="F214" i="2" s="1"/>
  <c r="D214" i="2"/>
  <c r="C214" i="2"/>
  <c r="F211" i="2"/>
  <c r="E210" i="2"/>
  <c r="D210" i="2"/>
  <c r="C210" i="2"/>
  <c r="F207" i="2"/>
  <c r="E206" i="2"/>
  <c r="D206" i="2"/>
  <c r="C206" i="2"/>
  <c r="F204" i="2"/>
  <c r="E202" i="2"/>
  <c r="D202" i="2"/>
  <c r="C202" i="2"/>
  <c r="F200" i="2"/>
  <c r="E198" i="2"/>
  <c r="D198" i="2"/>
  <c r="C198" i="2"/>
  <c r="F196" i="2"/>
  <c r="E194" i="2"/>
  <c r="D194" i="2"/>
  <c r="C194" i="2"/>
  <c r="F192" i="2"/>
  <c r="E190" i="2"/>
  <c r="D190" i="2"/>
  <c r="C190" i="2"/>
  <c r="F188" i="2"/>
  <c r="F187" i="2"/>
  <c r="E186" i="2"/>
  <c r="D186" i="2"/>
  <c r="C186" i="2"/>
  <c r="E184" i="2"/>
  <c r="D184" i="2"/>
  <c r="C184" i="2"/>
  <c r="E183" i="2"/>
  <c r="D183" i="2"/>
  <c r="C183" i="2"/>
  <c r="F180" i="2"/>
  <c r="F179" i="2"/>
  <c r="E178" i="2"/>
  <c r="F178" i="2" s="1"/>
  <c r="D178" i="2"/>
  <c r="C178" i="2"/>
  <c r="F176" i="2"/>
  <c r="F175" i="2"/>
  <c r="E174" i="2"/>
  <c r="D174" i="2"/>
  <c r="C174" i="2"/>
  <c r="E172" i="2"/>
  <c r="D172" i="2"/>
  <c r="C172" i="2"/>
  <c r="E171" i="2"/>
  <c r="D171" i="2"/>
  <c r="D170" i="2" s="1"/>
  <c r="C171" i="2"/>
  <c r="F168" i="2"/>
  <c r="E166" i="2"/>
  <c r="D166" i="2"/>
  <c r="C166" i="2"/>
  <c r="F164" i="2"/>
  <c r="E162" i="2"/>
  <c r="D162" i="2"/>
  <c r="C162" i="2"/>
  <c r="F160" i="2"/>
  <c r="E158" i="2"/>
  <c r="D158" i="2"/>
  <c r="F158" i="2" s="1"/>
  <c r="C158" i="2"/>
  <c r="F156" i="2"/>
  <c r="F155" i="2"/>
  <c r="E154" i="2"/>
  <c r="F154" i="2" s="1"/>
  <c r="D154" i="2"/>
  <c r="C154" i="2"/>
  <c r="E152" i="2"/>
  <c r="D152" i="2"/>
  <c r="C152" i="2"/>
  <c r="E151" i="2"/>
  <c r="D151" i="2"/>
  <c r="C151" i="2"/>
  <c r="E146" i="2"/>
  <c r="D146" i="2"/>
  <c r="C146" i="2"/>
  <c r="F144" i="2"/>
  <c r="C144" i="2"/>
  <c r="C143" i="2"/>
  <c r="C119" i="2" s="1"/>
  <c r="E142" i="2"/>
  <c r="D142" i="2"/>
  <c r="F142" i="2" s="1"/>
  <c r="F140" i="2"/>
  <c r="C140" i="2"/>
  <c r="C138" i="2" s="1"/>
  <c r="E138" i="2"/>
  <c r="D138" i="2"/>
  <c r="F136" i="2"/>
  <c r="F135" i="2"/>
  <c r="E134" i="2"/>
  <c r="D134" i="2"/>
  <c r="C134" i="2"/>
  <c r="F132" i="2"/>
  <c r="F131" i="2"/>
  <c r="E130" i="2"/>
  <c r="D130" i="2"/>
  <c r="F130" i="2" s="1"/>
  <c r="C130" i="2"/>
  <c r="F127" i="2"/>
  <c r="E126" i="2"/>
  <c r="D126" i="2"/>
  <c r="C126" i="2"/>
  <c r="F124" i="2"/>
  <c r="F123" i="2"/>
  <c r="E122" i="2"/>
  <c r="F122" i="2" s="1"/>
  <c r="D122" i="2"/>
  <c r="C122" i="2"/>
  <c r="E120" i="2"/>
  <c r="D120" i="2"/>
  <c r="E119" i="2"/>
  <c r="D119" i="2"/>
  <c r="F116" i="2"/>
  <c r="E114" i="2"/>
  <c r="D114" i="2"/>
  <c r="C114" i="2"/>
  <c r="E110" i="2"/>
  <c r="D110" i="2"/>
  <c r="C110" i="2"/>
  <c r="F107" i="2"/>
  <c r="E106" i="2"/>
  <c r="D106" i="2"/>
  <c r="C106" i="2"/>
  <c r="F103" i="2"/>
  <c r="E102" i="2"/>
  <c r="D102" i="2"/>
  <c r="C102" i="2"/>
  <c r="F100" i="2"/>
  <c r="E98" i="2"/>
  <c r="F98" i="2" s="1"/>
  <c r="D98" i="2"/>
  <c r="C98" i="2"/>
  <c r="F96" i="2"/>
  <c r="F95" i="2"/>
  <c r="E94" i="2"/>
  <c r="D94" i="2"/>
  <c r="C94" i="2"/>
  <c r="E92" i="2"/>
  <c r="F92" i="2" s="1"/>
  <c r="D92" i="2"/>
  <c r="C92" i="2"/>
  <c r="E91" i="2"/>
  <c r="D91" i="2"/>
  <c r="D87" i="2" s="1"/>
  <c r="C91" i="2"/>
  <c r="F84" i="2"/>
  <c r="E82" i="2"/>
  <c r="D82" i="2"/>
  <c r="C82" i="2"/>
  <c r="F80" i="2"/>
  <c r="D78" i="2"/>
  <c r="F78" i="2" s="1"/>
  <c r="C78" i="2"/>
  <c r="F76" i="2"/>
  <c r="E74" i="2"/>
  <c r="D74" i="2"/>
  <c r="C74" i="2"/>
  <c r="F72" i="2"/>
  <c r="E70" i="2"/>
  <c r="D70" i="2"/>
  <c r="C70" i="2"/>
  <c r="E68" i="2"/>
  <c r="D68" i="2"/>
  <c r="D66" i="2" s="1"/>
  <c r="C68" i="2"/>
  <c r="E67" i="2"/>
  <c r="C67" i="2"/>
  <c r="D64" i="2"/>
  <c r="C64" i="2"/>
  <c r="C62" i="2" s="1"/>
  <c r="E62" i="2"/>
  <c r="F60" i="2"/>
  <c r="C60" i="2"/>
  <c r="F59" i="2"/>
  <c r="E58" i="2"/>
  <c r="D58" i="2"/>
  <c r="C58" i="2"/>
  <c r="F56" i="2"/>
  <c r="F55" i="2"/>
  <c r="E54" i="2"/>
  <c r="D54" i="2"/>
  <c r="C54" i="2"/>
  <c r="F52" i="2"/>
  <c r="E50" i="2"/>
  <c r="D50" i="2"/>
  <c r="C50" i="2"/>
  <c r="E48" i="2"/>
  <c r="E46" i="2" s="1"/>
  <c r="C48" i="2"/>
  <c r="D46" i="2"/>
  <c r="F44" i="2"/>
  <c r="E42" i="2"/>
  <c r="D42" i="2"/>
  <c r="C42" i="2"/>
  <c r="F39" i="2"/>
  <c r="E38" i="2"/>
  <c r="D38" i="2"/>
  <c r="C38" i="2"/>
  <c r="F35" i="2"/>
  <c r="E34" i="2"/>
  <c r="D34" i="2"/>
  <c r="C34" i="2"/>
  <c r="F32" i="2"/>
  <c r="E30" i="2"/>
  <c r="D30" i="2"/>
  <c r="C30" i="2"/>
  <c r="F28" i="2"/>
  <c r="E26" i="2"/>
  <c r="D26" i="2"/>
  <c r="C26" i="2"/>
  <c r="F24" i="2"/>
  <c r="F23" i="2"/>
  <c r="E22" i="2"/>
  <c r="D22" i="2"/>
  <c r="C22" i="2"/>
  <c r="F20" i="2"/>
  <c r="E18" i="2"/>
  <c r="D18" i="2"/>
  <c r="C18" i="2"/>
  <c r="E16" i="2"/>
  <c r="D16" i="2"/>
  <c r="E15" i="2"/>
  <c r="D15" i="2"/>
  <c r="C15" i="2"/>
  <c r="F64" i="2" l="1"/>
  <c r="D62" i="2"/>
  <c r="E1115" i="2"/>
  <c r="C434" i="2"/>
  <c r="F796" i="2"/>
  <c r="E791" i="2"/>
  <c r="F26" i="2"/>
  <c r="F42" i="2"/>
  <c r="E87" i="2"/>
  <c r="F94" i="2"/>
  <c r="F114" i="2"/>
  <c r="F120" i="2"/>
  <c r="F126" i="2"/>
  <c r="F134" i="2"/>
  <c r="F138" i="2"/>
  <c r="F166" i="2"/>
  <c r="C182" i="2"/>
  <c r="C230" i="2"/>
  <c r="D242" i="2"/>
  <c r="F244" i="2"/>
  <c r="C250" i="2"/>
  <c r="C270" i="2"/>
  <c r="E278" i="2"/>
  <c r="F280" i="2"/>
  <c r="D298" i="2"/>
  <c r="F339" i="2"/>
  <c r="D366" i="2"/>
  <c r="E374" i="2"/>
  <c r="F374" i="2" s="1"/>
  <c r="D411" i="2"/>
  <c r="E422" i="2"/>
  <c r="C436" i="2"/>
  <c r="F450" i="2"/>
  <c r="F494" i="2"/>
  <c r="C560" i="2"/>
  <c r="F560" i="2"/>
  <c r="C588" i="2"/>
  <c r="F588" i="2"/>
  <c r="E598" i="2"/>
  <c r="E595" i="2"/>
  <c r="C640" i="2"/>
  <c r="F650" i="2"/>
  <c r="F678" i="2"/>
  <c r="D702" i="2"/>
  <c r="F714" i="2"/>
  <c r="F758" i="2"/>
  <c r="E770" i="2"/>
  <c r="F782" i="2"/>
  <c r="F802" i="2"/>
  <c r="F822" i="2"/>
  <c r="D826" i="2"/>
  <c r="F828" i="2"/>
  <c r="F850" i="2"/>
  <c r="E792" i="2"/>
  <c r="F792" i="2" s="1"/>
  <c r="F858" i="2"/>
  <c r="F868" i="2"/>
  <c r="C870" i="2"/>
  <c r="F883" i="2"/>
  <c r="F891" i="2"/>
  <c r="F894" i="2"/>
  <c r="D898" i="2"/>
  <c r="E1045" i="2"/>
  <c r="E1116" i="2"/>
  <c r="F1126" i="2"/>
  <c r="F1138" i="2"/>
  <c r="F1143" i="2"/>
  <c r="D1166" i="2"/>
  <c r="E1172" i="2"/>
  <c r="E1170" i="2" s="1"/>
  <c r="F1190" i="2"/>
  <c r="D220" i="2"/>
  <c r="D667" i="2"/>
  <c r="E88" i="2"/>
  <c r="F152" i="2"/>
  <c r="F174" i="2"/>
  <c r="E220" i="2"/>
  <c r="D230" i="2"/>
  <c r="F252" i="2"/>
  <c r="E315" i="2"/>
  <c r="F418" i="2"/>
  <c r="F486" i="2"/>
  <c r="F942" i="2"/>
  <c r="F962" i="2"/>
  <c r="F1002" i="2"/>
  <c r="C1102" i="2"/>
  <c r="D1117" i="2"/>
  <c r="C1172" i="2"/>
  <c r="C1170" i="2" s="1"/>
  <c r="F54" i="2"/>
  <c r="C66" i="2"/>
  <c r="F106" i="2"/>
  <c r="F119" i="2"/>
  <c r="F151" i="2"/>
  <c r="F162" i="2"/>
  <c r="F202" i="2"/>
  <c r="F224" i="2"/>
  <c r="F226" i="2"/>
  <c r="F246" i="2"/>
  <c r="D278" i="2"/>
  <c r="F282" i="2"/>
  <c r="D290" i="2"/>
  <c r="F326" i="2"/>
  <c r="F354" i="2"/>
  <c r="F359" i="2"/>
  <c r="F394" i="2"/>
  <c r="C418" i="2"/>
  <c r="C414" i="2" s="1"/>
  <c r="C415" i="2"/>
  <c r="F482" i="2"/>
  <c r="E510" i="2"/>
  <c r="C582" i="2"/>
  <c r="C571" i="2"/>
  <c r="C567" i="2" s="1"/>
  <c r="C634" i="2"/>
  <c r="C631" i="2"/>
  <c r="C595" i="2" s="1"/>
  <c r="D682" i="2"/>
  <c r="F682" i="2" s="1"/>
  <c r="F686" i="2"/>
  <c r="F698" i="2"/>
  <c r="D721" i="2"/>
  <c r="F798" i="2"/>
  <c r="C806" i="2"/>
  <c r="F847" i="2"/>
  <c r="D865" i="2"/>
  <c r="F886" i="2"/>
  <c r="C894" i="2"/>
  <c r="C891" i="2"/>
  <c r="C890" i="2" s="1"/>
  <c r="D926" i="2"/>
  <c r="D908" i="2"/>
  <c r="D906" i="2" s="1"/>
  <c r="F906" i="2" s="1"/>
  <c r="C1046" i="2"/>
  <c r="F1059" i="2"/>
  <c r="C1118" i="2"/>
  <c r="C1115" i="2"/>
  <c r="D1150" i="2"/>
  <c r="F1220" i="2"/>
  <c r="F1222" i="2"/>
  <c r="D512" i="2"/>
  <c r="D638" i="2"/>
  <c r="F704" i="2"/>
  <c r="F34" i="2"/>
  <c r="D150" i="2"/>
  <c r="F172" i="2"/>
  <c r="D182" i="2"/>
  <c r="F190" i="2"/>
  <c r="F210" i="2"/>
  <c r="C219" i="2"/>
  <c r="F232" i="2"/>
  <c r="D250" i="2"/>
  <c r="E270" i="2"/>
  <c r="F286" i="2"/>
  <c r="E298" i="2"/>
  <c r="C316" i="2"/>
  <c r="E338" i="2"/>
  <c r="F362" i="2"/>
  <c r="F422" i="2"/>
  <c r="F602" i="2"/>
  <c r="F46" i="2"/>
  <c r="C220" i="2"/>
  <c r="F370" i="2"/>
  <c r="E414" i="2"/>
  <c r="D571" i="2"/>
  <c r="D567" i="2" s="1"/>
  <c r="D582" i="2"/>
  <c r="F584" i="2"/>
  <c r="E582" i="2"/>
  <c r="E572" i="2"/>
  <c r="E568" i="2" s="1"/>
  <c r="E614" i="2"/>
  <c r="F750" i="2"/>
  <c r="C865" i="2"/>
  <c r="F1219" i="2"/>
  <c r="E1218" i="2"/>
  <c r="F388" i="2"/>
  <c r="D454" i="2"/>
  <c r="F466" i="2"/>
  <c r="F526" i="2"/>
  <c r="F538" i="2"/>
  <c r="F546" i="2"/>
  <c r="F583" i="2"/>
  <c r="E702" i="2"/>
  <c r="F702" i="2" s="1"/>
  <c r="E719" i="2"/>
  <c r="C721" i="2"/>
  <c r="F726" i="2"/>
  <c r="F786" i="2"/>
  <c r="F830" i="2"/>
  <c r="F840" i="2"/>
  <c r="F870" i="2"/>
  <c r="F876" i="2"/>
  <c r="F902" i="2"/>
  <c r="F914" i="2"/>
  <c r="F938" i="2"/>
  <c r="F990" i="2"/>
  <c r="F995" i="2"/>
  <c r="F1010" i="2"/>
  <c r="F1022" i="2"/>
  <c r="F1066" i="2"/>
  <c r="F1070" i="2"/>
  <c r="F1104" i="2"/>
  <c r="F1110" i="2"/>
  <c r="D1118" i="2"/>
  <c r="F1144" i="2"/>
  <c r="E1162" i="2"/>
  <c r="F1200" i="2"/>
  <c r="C668" i="2"/>
  <c r="F706" i="2"/>
  <c r="D770" i="2"/>
  <c r="F778" i="2"/>
  <c r="D882" i="2"/>
  <c r="F966" i="2"/>
  <c r="F1030" i="2"/>
  <c r="F1060" i="2"/>
  <c r="E1076" i="2"/>
  <c r="E1102" i="2"/>
  <c r="F15" i="2"/>
  <c r="F30" i="2"/>
  <c r="F50" i="2"/>
  <c r="F58" i="2"/>
  <c r="F68" i="2"/>
  <c r="F70" i="2"/>
  <c r="F82" i="2"/>
  <c r="D90" i="2"/>
  <c r="E150" i="2"/>
  <c r="F150" i="2" s="1"/>
  <c r="F234" i="2"/>
  <c r="F292" i="2"/>
  <c r="E316" i="2"/>
  <c r="E314" i="2" s="1"/>
  <c r="D384" i="2"/>
  <c r="D382" i="2" s="1"/>
  <c r="E386" i="2"/>
  <c r="F404" i="2"/>
  <c r="F406" i="2"/>
  <c r="F416" i="2"/>
  <c r="F423" i="2"/>
  <c r="E446" i="2"/>
  <c r="C448" i="2"/>
  <c r="C412" i="2" s="1"/>
  <c r="F456" i="2"/>
  <c r="F16" i="2"/>
  <c r="F18" i="2"/>
  <c r="F62" i="2"/>
  <c r="F294" i="2"/>
  <c r="F346" i="2"/>
  <c r="F390" i="2"/>
  <c r="F398" i="2"/>
  <c r="C470" i="2"/>
  <c r="F38" i="2"/>
  <c r="F74" i="2"/>
  <c r="F146" i="2"/>
  <c r="E170" i="2"/>
  <c r="F170" i="2" s="1"/>
  <c r="F171" i="2"/>
  <c r="F183" i="2"/>
  <c r="F184" i="2"/>
  <c r="F186" i="2"/>
  <c r="F194" i="2"/>
  <c r="F198" i="2"/>
  <c r="F254" i="2"/>
  <c r="F300" i="2"/>
  <c r="F302" i="2"/>
  <c r="C338" i="2"/>
  <c r="F342" i="2"/>
  <c r="D358" i="2"/>
  <c r="F378" i="2"/>
  <c r="D386" i="2"/>
  <c r="F402" i="2"/>
  <c r="F412" i="2"/>
  <c r="E411" i="2"/>
  <c r="F411" i="2" s="1"/>
  <c r="E454" i="2"/>
  <c r="F462" i="2"/>
  <c r="F522" i="2"/>
  <c r="F534" i="2"/>
  <c r="D554" i="2"/>
  <c r="F556" i="2"/>
  <c r="E612" i="2"/>
  <c r="F622" i="2"/>
  <c r="F626" i="2"/>
  <c r="E638" i="2"/>
  <c r="F638" i="2" s="1"/>
  <c r="F646" i="2"/>
  <c r="D654" i="2"/>
  <c r="F674" i="2"/>
  <c r="F694" i="2"/>
  <c r="F723" i="2"/>
  <c r="E722" i="2"/>
  <c r="F762" i="2"/>
  <c r="E826" i="2"/>
  <c r="C840" i="2"/>
  <c r="D854" i="2"/>
  <c r="E863" i="2"/>
  <c r="E874" i="2"/>
  <c r="F926" i="2"/>
  <c r="F936" i="2"/>
  <c r="F1050" i="2"/>
  <c r="E1058" i="2"/>
  <c r="F1082" i="2"/>
  <c r="F1086" i="2"/>
  <c r="F1094" i="2"/>
  <c r="F1122" i="2"/>
  <c r="F1152" i="2"/>
  <c r="C1158" i="2"/>
  <c r="F1164" i="2"/>
  <c r="F1182" i="2"/>
  <c r="F1198" i="2"/>
  <c r="D1218" i="2"/>
  <c r="F490" i="2"/>
  <c r="F507" i="2"/>
  <c r="F554" i="2"/>
  <c r="F568" i="2"/>
  <c r="F590" i="2"/>
  <c r="E866" i="2"/>
  <c r="C874" i="2"/>
  <c r="D874" i="2"/>
  <c r="F922" i="2"/>
  <c r="F950" i="2"/>
  <c r="F982" i="2"/>
  <c r="F986" i="2"/>
  <c r="D1044" i="2"/>
  <c r="D1076" i="2"/>
  <c r="F1076" i="2" s="1"/>
  <c r="D1102" i="2"/>
  <c r="E1150" i="2"/>
  <c r="F1150" i="2" s="1"/>
  <c r="D1158" i="2"/>
  <c r="D1172" i="2"/>
  <c r="F1172" i="2" s="1"/>
  <c r="F1178" i="2"/>
  <c r="F1194" i="2"/>
  <c r="F1202" i="2"/>
  <c r="F1208" i="2"/>
  <c r="F472" i="2"/>
  <c r="F473" i="2"/>
  <c r="C472" i="2"/>
  <c r="F572" i="2"/>
  <c r="D586" i="2"/>
  <c r="D610" i="2"/>
  <c r="F616" i="2"/>
  <c r="F642" i="2"/>
  <c r="F656" i="2"/>
  <c r="C670" i="2"/>
  <c r="D670" i="2"/>
  <c r="C722" i="2"/>
  <c r="F730" i="2"/>
  <c r="F734" i="2"/>
  <c r="F742" i="2"/>
  <c r="F770" i="2"/>
  <c r="F772" i="2"/>
  <c r="F974" i="2"/>
  <c r="F978" i="2"/>
  <c r="F1158" i="2"/>
  <c r="D510" i="2"/>
  <c r="D506" i="2" s="1"/>
  <c r="F746" i="2"/>
  <c r="F808" i="2"/>
  <c r="F810" i="2"/>
  <c r="F834" i="2"/>
  <c r="E854" i="2"/>
  <c r="F854" i="2" s="1"/>
  <c r="E898" i="2"/>
  <c r="F898" i="2" s="1"/>
  <c r="F899" i="2"/>
  <c r="F946" i="2"/>
  <c r="E1118" i="2"/>
  <c r="C1117" i="2"/>
  <c r="F1130" i="2"/>
  <c r="E1142" i="2"/>
  <c r="C1150" i="2"/>
  <c r="F1166" i="2"/>
  <c r="F1186" i="2"/>
  <c r="F1210" i="2"/>
  <c r="F87" i="2"/>
  <c r="E86" i="2"/>
  <c r="F220" i="2"/>
  <c r="F366" i="2"/>
  <c r="C454" i="2"/>
  <c r="F22" i="2"/>
  <c r="E90" i="2"/>
  <c r="F90" i="2" s="1"/>
  <c r="F91" i="2"/>
  <c r="C218" i="2"/>
  <c r="D318" i="2"/>
  <c r="D316" i="2"/>
  <c r="D14" i="2"/>
  <c r="F48" i="2"/>
  <c r="E66" i="2"/>
  <c r="F66" i="2" s="1"/>
  <c r="F102" i="2"/>
  <c r="D118" i="2"/>
  <c r="C142" i="2"/>
  <c r="E182" i="2"/>
  <c r="D222" i="2"/>
  <c r="D219" i="2"/>
  <c r="F251" i="2"/>
  <c r="F258" i="2"/>
  <c r="F298" i="2"/>
  <c r="C318" i="2"/>
  <c r="C315" i="2"/>
  <c r="F320" i="2"/>
  <c r="F414" i="2"/>
  <c r="C422" i="2"/>
  <c r="F558" i="2"/>
  <c r="E14" i="2"/>
  <c r="F14" i="2" s="1"/>
  <c r="C16" i="2"/>
  <c r="C14" i="2" s="1"/>
  <c r="C46" i="2"/>
  <c r="C87" i="2"/>
  <c r="D88" i="2"/>
  <c r="D86" i="2" s="1"/>
  <c r="C90" i="2"/>
  <c r="E118" i="2"/>
  <c r="C120" i="2"/>
  <c r="C88" i="2" s="1"/>
  <c r="C150" i="2"/>
  <c r="C170" i="2"/>
  <c r="F206" i="2"/>
  <c r="F223" i="2"/>
  <c r="F231" i="2"/>
  <c r="F238" i="2"/>
  <c r="E242" i="2"/>
  <c r="F262" i="2"/>
  <c r="F278" i="2"/>
  <c r="E410" i="2"/>
  <c r="E506" i="2"/>
  <c r="E358" i="2"/>
  <c r="C374" i="2"/>
  <c r="C384" i="2"/>
  <c r="C411" i="2"/>
  <c r="D434" i="2"/>
  <c r="E470" i="2"/>
  <c r="C570" i="2"/>
  <c r="F632" i="2"/>
  <c r="F640" i="2"/>
  <c r="C511" i="2"/>
  <c r="F574" i="2"/>
  <c r="E570" i="2"/>
  <c r="F598" i="2"/>
  <c r="C598" i="2"/>
  <c r="E610" i="2"/>
  <c r="F614" i="2"/>
  <c r="F360" i="2"/>
  <c r="F367" i="2"/>
  <c r="E384" i="2"/>
  <c r="F384" i="2" s="1"/>
  <c r="F426" i="2"/>
  <c r="C456" i="2"/>
  <c r="F458" i="2"/>
  <c r="D508" i="2"/>
  <c r="F514" i="2"/>
  <c r="C530" i="2"/>
  <c r="F562" i="2"/>
  <c r="C630" i="2"/>
  <c r="F635" i="2"/>
  <c r="D634" i="2"/>
  <c r="D631" i="2"/>
  <c r="C638" i="2"/>
  <c r="E219" i="2"/>
  <c r="E222" i="2"/>
  <c r="E230" i="2"/>
  <c r="F230" i="2" s="1"/>
  <c r="C242" i="2"/>
  <c r="E250" i="2"/>
  <c r="F250" i="2" s="1"/>
  <c r="C290" i="2"/>
  <c r="D315" i="2"/>
  <c r="D470" i="2"/>
  <c r="F474" i="2"/>
  <c r="F498" i="2"/>
  <c r="C512" i="2"/>
  <c r="C538" i="2"/>
  <c r="E567" i="2"/>
  <c r="F567" i="2" s="1"/>
  <c r="C572" i="2"/>
  <c r="F586" i="2"/>
  <c r="F600" i="2"/>
  <c r="D596" i="2"/>
  <c r="F606" i="2"/>
  <c r="C654" i="2"/>
  <c r="E666" i="2"/>
  <c r="C667" i="2"/>
  <c r="E670" i="2"/>
  <c r="F670" i="2" s="1"/>
  <c r="C682" i="2"/>
  <c r="C702" i="2"/>
  <c r="E790" i="2"/>
  <c r="F1006" i="2"/>
  <c r="C826" i="2"/>
  <c r="C612" i="2"/>
  <c r="C626" i="2"/>
  <c r="C656" i="2"/>
  <c r="F658" i="2"/>
  <c r="D668" i="2"/>
  <c r="F672" i="2"/>
  <c r="C718" i="2"/>
  <c r="D719" i="2"/>
  <c r="E720" i="2"/>
  <c r="D722" i="2"/>
  <c r="F724" i="2"/>
  <c r="C770" i="2"/>
  <c r="C791" i="2"/>
  <c r="E806" i="2"/>
  <c r="D806" i="2"/>
  <c r="C834" i="2"/>
  <c r="F958" i="2"/>
  <c r="D846" i="2"/>
  <c r="F856" i="2"/>
  <c r="C863" i="2"/>
  <c r="D864" i="2"/>
  <c r="E865" i="2"/>
  <c r="E13" i="2" s="1"/>
  <c r="C866" i="2"/>
  <c r="E882" i="2"/>
  <c r="F882" i="2" s="1"/>
  <c r="D890" i="2"/>
  <c r="F928" i="2"/>
  <c r="F960" i="2"/>
  <c r="C994" i="2"/>
  <c r="F1008" i="2"/>
  <c r="F1026" i="2"/>
  <c r="F1038" i="2"/>
  <c r="E1046" i="2"/>
  <c r="F1048" i="2"/>
  <c r="E1044" i="2"/>
  <c r="F1162" i="2"/>
  <c r="C838" i="2"/>
  <c r="D839" i="2"/>
  <c r="C856" i="2"/>
  <c r="D863" i="2"/>
  <c r="E864" i="2"/>
  <c r="D866" i="2"/>
  <c r="E890" i="2"/>
  <c r="F890" i="2" s="1"/>
  <c r="C898" i="2"/>
  <c r="E934" i="2"/>
  <c r="F934" i="2" s="1"/>
  <c r="D994" i="2"/>
  <c r="F1118" i="2"/>
  <c r="F1116" i="2"/>
  <c r="E1114" i="2"/>
  <c r="C1042" i="2"/>
  <c r="F1047" i="2"/>
  <c r="D1046" i="2"/>
  <c r="D1043" i="2"/>
  <c r="C1076" i="2"/>
  <c r="F1078" i="2"/>
  <c r="F1120" i="2"/>
  <c r="C1058" i="2"/>
  <c r="C1114" i="2"/>
  <c r="D1115" i="2"/>
  <c r="C1142" i="2"/>
  <c r="C1164" i="2"/>
  <c r="F1168" i="2"/>
  <c r="E1206" i="2"/>
  <c r="F1206" i="2" s="1"/>
  <c r="C1218" i="2"/>
  <c r="D1058" i="2"/>
  <c r="D1142" i="2"/>
  <c r="C1166" i="2"/>
  <c r="D1074" i="2" l="1"/>
  <c r="F1218" i="2"/>
  <c r="F582" i="2"/>
  <c r="D13" i="2"/>
  <c r="F510" i="2"/>
  <c r="F386" i="2"/>
  <c r="F506" i="2"/>
  <c r="E1074" i="2"/>
  <c r="D570" i="2"/>
  <c r="D566" i="2" s="1"/>
  <c r="F454" i="2"/>
  <c r="F290" i="2"/>
  <c r="F338" i="2"/>
  <c r="F908" i="2"/>
  <c r="F654" i="2"/>
  <c r="F571" i="2"/>
  <c r="F222" i="2"/>
  <c r="F512" i="2"/>
  <c r="F182" i="2"/>
  <c r="C13" i="2"/>
  <c r="F826" i="2"/>
  <c r="F610" i="2"/>
  <c r="F358" i="2"/>
  <c r="F118" i="2"/>
  <c r="E594" i="2"/>
  <c r="F612" i="2"/>
  <c r="E596" i="2"/>
  <c r="F874" i="2"/>
  <c r="F1102" i="2"/>
  <c r="F1074" i="2"/>
  <c r="D1170" i="2"/>
  <c r="F13" i="2"/>
  <c r="F1058" i="2"/>
  <c r="F720" i="2"/>
  <c r="E718" i="2"/>
  <c r="C666" i="2"/>
  <c r="F668" i="2"/>
  <c r="F219" i="2"/>
  <c r="E218" i="2"/>
  <c r="C610" i="2"/>
  <c r="D666" i="2"/>
  <c r="C86" i="2"/>
  <c r="C1074" i="2"/>
  <c r="D1042" i="2"/>
  <c r="F1043" i="2"/>
  <c r="F1142" i="2"/>
  <c r="F864" i="2"/>
  <c r="E862" i="2"/>
  <c r="D838" i="2"/>
  <c r="F839" i="2"/>
  <c r="D791" i="2"/>
  <c r="F1046" i="2"/>
  <c r="F846" i="2"/>
  <c r="C792" i="2"/>
  <c r="D718" i="2"/>
  <c r="F719" i="2"/>
  <c r="F666" i="2"/>
  <c r="E566" i="2"/>
  <c r="F570" i="2"/>
  <c r="F470" i="2"/>
  <c r="F242" i="2"/>
  <c r="F316" i="2"/>
  <c r="E12" i="2"/>
  <c r="F318" i="2"/>
  <c r="E11" i="2"/>
  <c r="C1162" i="2"/>
  <c r="D1114" i="2"/>
  <c r="F1115" i="2"/>
  <c r="D862" i="2"/>
  <c r="F863" i="2"/>
  <c r="C862" i="2"/>
  <c r="C854" i="2"/>
  <c r="F806" i="2"/>
  <c r="C568" i="2"/>
  <c r="C508" i="2"/>
  <c r="D314" i="2"/>
  <c r="F314" i="2" s="1"/>
  <c r="F315" i="2"/>
  <c r="F722" i="2"/>
  <c r="F631" i="2"/>
  <c r="D595" i="2"/>
  <c r="C596" i="2"/>
  <c r="C510" i="2"/>
  <c r="F508" i="2"/>
  <c r="D12" i="2"/>
  <c r="D410" i="2"/>
  <c r="F88" i="2"/>
  <c r="F994" i="2"/>
  <c r="F1044" i="2"/>
  <c r="E1042" i="2"/>
  <c r="F1042" i="2" s="1"/>
  <c r="F866" i="2"/>
  <c r="F596" i="2"/>
  <c r="D630" i="2"/>
  <c r="F634" i="2"/>
  <c r="C507" i="2"/>
  <c r="C566" i="2"/>
  <c r="C382" i="2"/>
  <c r="E382" i="2"/>
  <c r="C118" i="2"/>
  <c r="C314" i="2"/>
  <c r="D218" i="2"/>
  <c r="D11" i="2"/>
  <c r="C410" i="2"/>
  <c r="F86" i="2"/>
  <c r="F566" i="2" l="1"/>
  <c r="C12" i="2"/>
  <c r="F1170" i="2"/>
  <c r="F218" i="2"/>
  <c r="F11" i="2"/>
  <c r="E10" i="2"/>
  <c r="F12" i="2"/>
  <c r="F410" i="2"/>
  <c r="D790" i="2"/>
  <c r="F791" i="2"/>
  <c r="F862" i="2"/>
  <c r="C11" i="2"/>
  <c r="F382" i="2"/>
  <c r="F630" i="2"/>
  <c r="D594" i="2"/>
  <c r="F595" i="2"/>
  <c r="C790" i="2"/>
  <c r="C594" i="2"/>
  <c r="F718" i="2"/>
  <c r="D10" i="2"/>
  <c r="C506" i="2"/>
  <c r="F1114" i="2"/>
  <c r="F838" i="2"/>
  <c r="F594" i="2" l="1"/>
  <c r="C10" i="2"/>
  <c r="F790" i="2"/>
  <c r="F10" i="2"/>
</calcChain>
</file>

<file path=xl/sharedStrings.xml><?xml version="1.0" encoding="utf-8"?>
<sst xmlns="http://schemas.openxmlformats.org/spreadsheetml/2006/main" count="1743" uniqueCount="841">
  <si>
    <t>Всего по программам муниципального образования город Сургут</t>
  </si>
  <si>
    <t>№ п/п</t>
  </si>
  <si>
    <t>Наименование программы/подпрограммы</t>
  </si>
  <si>
    <t>Исполнено (кассовый расход)</t>
  </si>
  <si>
    <t xml:space="preserve">бюджет МО </t>
  </si>
  <si>
    <t>тыс. руб.</t>
  </si>
  <si>
    <t>межбюджетные трансферты</t>
  </si>
  <si>
    <t>%  к кассовому плану</t>
  </si>
  <si>
    <t>Кассовый план за отчетный период</t>
  </si>
  <si>
    <t>%  исполнения к кассовому плану</t>
  </si>
  <si>
    <t>Подпрограмма «Обеспечение мерами государственной поддержки по улучшению жилищных условий отдельных категорий граждан в городе Сургуте»</t>
  </si>
  <si>
    <t>Основное мероприятие «Улучшение жилищных условий молодых семей в соответствии с федеральной целевой программой «Жилище»</t>
  </si>
  <si>
    <t>20.1.</t>
  </si>
  <si>
    <t>20.</t>
  </si>
  <si>
    <t>Подпрограмма «Предоставление субсидий на строительство или приобретение жилья за счёт средств местного бюджета»</t>
  </si>
  <si>
    <t>20.2.</t>
  </si>
  <si>
    <t>Основное мероприятие «Предоставление субсидий на строительство или приобретение жилья участникам подпрограммы»</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</si>
  <si>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</si>
  <si>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</si>
  <si>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Подпрограмма «Улучшение жилищных условий ветеранов Великой Отечественной войны»</t>
  </si>
  <si>
    <t>Основное мероприятие «Улучшение жилищных условий ветеранов Великой Отечественной войны»</t>
  </si>
  <si>
    <t>Подпрограмма «Улучшение жилищных условий граждан, уволенных с военной службы (службы), и приравненных к ним лиц»</t>
  </si>
  <si>
    <t>Основное мероприятие «Улучшение жилищных условий граждан, уволенных с военной службы (службы) и приравненных к ним лиц»</t>
  </si>
  <si>
    <t>20.3.</t>
  </si>
  <si>
    <t>20.4.</t>
  </si>
  <si>
    <t>20.5.</t>
  </si>
  <si>
    <t>17.</t>
  </si>
  <si>
    <t>17.1.</t>
  </si>
  <si>
    <t>17.2.</t>
  </si>
  <si>
    <t>Муниципальная программа «Профилактика правонарушений и экстремизма в городе Сургуте на 2014 — 2030 годы»</t>
  </si>
  <si>
    <t>Подпрограмма «Профилактика правонарушений»</t>
  </si>
  <si>
    <t>Подпрограмма «Профилактика экстремизма»</t>
  </si>
  <si>
    <t>Основное мероприятие «Создание условий деятельности народных дружин»</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</si>
  <si>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</si>
  <si>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Основное мероприятие «Проведение ежегодного конкурса народных дружинников»</t>
  </si>
  <si>
    <t>Основное мероприятие «Осуществление отдельных государственных полномочий по созданию и обеспечению деятельности административной комиссии»</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</si>
  <si>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</si>
  <si>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</si>
  <si>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Основное мероприятие «Техническое обслуживание и ремонт системы контроля за транспортными потоками «Навигация»</t>
  </si>
  <si>
    <t>Основное мероприятие «Выплата компенсации за проезд в общественном транспорте гражданам, являющимся членами народных дружин»</t>
  </si>
  <si>
    <t>Основное мероприятие «Обеспечение функционирования и развития систем видеонаблюдения в сфере общественного порядка»</t>
  </si>
  <si>
    <t>Основное мероприятие «Обеспечение охраны общественного порядка при проведении общегородских праздничных, культурно-массовых и спортивных мероприятий»</t>
  </si>
  <si>
    <t>Основное мероприятие «Организация обучения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t>
  </si>
  <si>
    <t>Основное мероприятие «Реализация проекта «Растём вместе» (формирование у учащихся культуры толерантности и этнокультурной компетентности)</t>
  </si>
  <si>
    <t>Основное мероприятие «Проведение курсов «Развитие языковой, речевой компетентности детей мигрантов, не владеющих русским языком»</t>
  </si>
  <si>
    <t>Основное мероприятие «Организация проведения семинаров по профилактике экстремизма»</t>
  </si>
  <si>
    <t>Основное мероприятие «Организация и проведение обучающих семинаров для учителей и специалистов психолого-педагогического сопровождения детей мигрантов»</t>
  </si>
  <si>
    <t>Муниципальная программа «Развитие муниципальной службы в городе Сургуте на 2014 — 2030 годы»</t>
  </si>
  <si>
    <t>Основное мероприятие «Внедрение института наставничества в рамках Школы муниципального служащего»</t>
  </si>
  <si>
    <t>Основное мероприятие «Организация дополнительного образования работников органов местного самоуправления»</t>
  </si>
  <si>
    <t xml:space="preserve">Уточненный план 
на 2017 год </t>
  </si>
  <si>
    <t>17.1.1.</t>
  </si>
  <si>
    <t>17.1.2.</t>
  </si>
  <si>
    <t>17.1.3.</t>
  </si>
  <si>
    <t>17.1.4.</t>
  </si>
  <si>
    <t>17.1.5.</t>
  </si>
  <si>
    <t>17.1.6.</t>
  </si>
  <si>
    <t>17.1.7.</t>
  </si>
  <si>
    <t>17.1.8.</t>
  </si>
  <si>
    <t>17.1.9.</t>
  </si>
  <si>
    <t>17.1.10.</t>
  </si>
  <si>
    <t>17.1.11.</t>
  </si>
  <si>
    <t>17.2.1.</t>
  </si>
  <si>
    <t>17.2.2.</t>
  </si>
  <si>
    <t>17.2.3.</t>
  </si>
  <si>
    <t>17.2.4.</t>
  </si>
  <si>
    <t>20.1.1.</t>
  </si>
  <si>
    <t>20.2.1.</t>
  </si>
  <si>
    <t>20.3.1.</t>
  </si>
  <si>
    <t>20.4.1.</t>
  </si>
  <si>
    <t>20.5.1.</t>
  </si>
  <si>
    <t>Муниципальная программа "Развитие коммунального комплекса в городе Сургуте на 2014 – 2030 годы"</t>
  </si>
  <si>
    <t>Межбюджетные трансферты</t>
  </si>
  <si>
    <t>Бюджет МО</t>
  </si>
  <si>
    <t>Привлеченные средства</t>
  </si>
  <si>
    <t>Подпрограмма "Создание условий для обеспечения качественными коммунальными услугами"</t>
  </si>
  <si>
    <t>Основное мероприятие "Реконструкция, расширение, модернизация и капитальный ремонт объектов коммунального комплекса"</t>
  </si>
  <si>
    <t>Подпрограмма "Обеспечение равных прав потребителей на получение энергетических ресурсов"</t>
  </si>
  <si>
    <t>Основное мероприятие "Возмещение недополученных доходов организациям, осуществляющим реализацию населению сжиженного газа по социально-ориентированным розничным ценам"</t>
  </si>
  <si>
    <t>Основное мероприятие "Возмещение  части затрат на оплату энергоресурсов"</t>
  </si>
  <si>
    <t>Подпрограмма "Технологические разработки"</t>
  </si>
  <si>
    <t>Основное мероприятие "Актуализация схемы теплоснабжения муниципального образования городской округ город Сургут"</t>
  </si>
  <si>
    <t>Основное мероприятие "Актуализация схем водоснабжения и водоотведения муниципального образования городской округ город Сургут"</t>
  </si>
  <si>
    <t>Подпрограмма "Поддержка частных инвестиций в жилищно-коммунальном комплексе"</t>
  </si>
  <si>
    <t>Основное мероприятие "Финансирование инвестиционных проектов в сфере жилищно-коммунального комплекса с привлечением заемных средств"</t>
  </si>
  <si>
    <t>8.</t>
  </si>
  <si>
    <t>8.1.</t>
  </si>
  <si>
    <t>8.2.</t>
  </si>
  <si>
    <t>8.3.</t>
  </si>
  <si>
    <t>8.4.</t>
  </si>
  <si>
    <t>8.1.1.</t>
  </si>
  <si>
    <t>8.2.1.</t>
  </si>
  <si>
    <t>8.2.2.</t>
  </si>
  <si>
    <t>8.3.1.</t>
  </si>
  <si>
    <t>8.3.2.</t>
  </si>
  <si>
    <t>8.4.1.</t>
  </si>
  <si>
    <t>В 2017 году запланирована актуализация 1 схемы водоснабжения и 1 схемы водоотведения.
Конкурс состоялся, заключен МК от 11.05.2017 № 13-ГХ с ООО "Невская Энергетика" на сумму 2 500,0 тыс.руб., со сроком исполнения - 30.11.2017.
Расходы запланированы на 4 квартал 2017.</t>
  </si>
  <si>
    <t>Муниципальная программа "Управление муниципальным имуществом в сфере жилищно-коммунального хозяйства в городе Сургуте на 2014-2030 годы"</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</si>
  <si>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</si>
  <si>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Основное мероприятие "Организация  содержания и ремонта объектов муниципального имущества в сфере жилищно-коммунального хозяйства"</t>
  </si>
  <si>
    <t>Основное мероприятие "Финансовое обеспечение содержания      МКУ "Казна городского хозяйства"</t>
  </si>
  <si>
    <t>9.</t>
  </si>
  <si>
    <t>9.1.</t>
  </si>
  <si>
    <t>Муниципальная программа "Энергосбережение и повышение энергетической эффективности в городе Сургуте на 2014-2030 годы"</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</si>
  <si>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</si>
  <si>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</si>
  <si>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Основное мероприятие  "Реконструкция уличных водопроводных сетей с применением современных материалов"</t>
  </si>
  <si>
    <t>Основное мероприятие  "Реконструкция котельных установок, в том числе: реконструкция и техническое перевооружение котельного оборудования"</t>
  </si>
  <si>
    <t>Основное мероприятие  "Техническое перевооружение магистральных тепловых сетей на основе современных технологий"</t>
  </si>
  <si>
    <t>Основное мероприятие "Оптимизация работы системы электроснабжения объектов предприятий (техническое перевооружение внутренних, наружных сетей освещения на котельных, замена светильников на светильники с энергосберегающими лампами)"</t>
  </si>
  <si>
    <t xml:space="preserve">Основное мероприятие  "Установка (замена) индивидуальных приборов учета холодной и горячей воды, электрической энергии в части муниципальной собственности"                                                                                                                                    </t>
  </si>
  <si>
    <t xml:space="preserve">Основное мероприятие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t>
  </si>
  <si>
    <t>10.</t>
  </si>
  <si>
    <t>9.2.</t>
  </si>
  <si>
    <t>9.3.</t>
  </si>
  <si>
    <t>10.1.</t>
  </si>
  <si>
    <t>10.2.</t>
  </si>
  <si>
    <t>10.3.</t>
  </si>
  <si>
    <t>10.4.</t>
  </si>
  <si>
    <t>10.5.</t>
  </si>
  <si>
    <t>10.6.</t>
  </si>
  <si>
    <t>10.7.</t>
  </si>
  <si>
    <t>10.8.</t>
  </si>
  <si>
    <t>Муниципальная программа "Развитие транспортной системы города Сургута на 2014-2030 годы"</t>
  </si>
  <si>
    <t>Подпрограмма "Дорожное хозяйство"</t>
  </si>
  <si>
    <t>Основное мероприятие "Выполнение проектно-изыскательских работ на объекты строительства: автомобильные дороги, улицы, транспортные сооружения"</t>
  </si>
  <si>
    <t>Основное мероприятие "Выкуп объектов недвижимости для муниципальных нужд (компенсация) для последующего сноса"</t>
  </si>
  <si>
    <t>Основное мероприятие "Строительство автомобильных дорог общего пользования местного значения"</t>
  </si>
  <si>
    <t>Основное мероприятие "Выполнение работ по строительству внутриквартальных проездов"</t>
  </si>
  <si>
    <t>Основное мероприятие "Приобретение объектов транспортной инфраструктуры (внутриквартальных проездов)"</t>
  </si>
  <si>
    <t>Основное мероприятие "Строительство дополнительных парковочных мест "</t>
  </si>
  <si>
    <t>Основное мероприятие "Капитальный ремонт и ремонт автомобильных дорог"</t>
  </si>
  <si>
    <t>Основное мероприятие "Капитальный ремонт линий уличного освещения"</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</si>
  <si>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</si>
  <si>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Основное мероприятие "Строительство тротуаров"</t>
  </si>
  <si>
    <t>Основное мероприятие "Строительство линий уличного освещения"</t>
  </si>
  <si>
    <t>Подпрограмма "Автомобильный транспорт"</t>
  </si>
  <si>
    <t>Основное мероприятие "Организация обеспечения населения услугами по перевозке пассажиров транспортом общего пользования"</t>
  </si>
  <si>
    <t>11.</t>
  </si>
  <si>
    <t>11.1.</t>
  </si>
  <si>
    <t>11.2.</t>
  </si>
  <si>
    <t>11.1.1.</t>
  </si>
  <si>
    <t>11.1.2.</t>
  </si>
  <si>
    <t>11.1.3.</t>
  </si>
  <si>
    <t>11.1.4.</t>
  </si>
  <si>
    <t>11.1.5.</t>
  </si>
  <si>
    <t>11.1.6.</t>
  </si>
  <si>
    <t>11.1.7.</t>
  </si>
  <si>
    <t>11.1.8.</t>
  </si>
  <si>
    <t>11.1.9.</t>
  </si>
  <si>
    <t>11.1.10.</t>
  </si>
  <si>
    <t>11.1.11.</t>
  </si>
  <si>
    <t>11.2.1.</t>
  </si>
  <si>
    <t>Муниципальная программа "Улучшение жилищных условий населения города Сургута на 2014-2030 годы"</t>
  </si>
  <si>
    <t>Подпрограмма «Обеспечение жилыми помещениями граждан»</t>
  </si>
  <si>
    <t>Основное мероприятие «Организация работ по переселению граждан»</t>
  </si>
  <si>
    <t>Основное мероприятие «Приобретение жилья»</t>
  </si>
  <si>
    <t>Основное мероприятие «Создание наемных домов социального использования»</t>
  </si>
  <si>
    <t>Подпрограмма «Ликвидация и расселение приспособленных для проживания строений»</t>
  </si>
  <si>
    <t>Основное мероприятие «Ликвидация и расселение приспособленных для проживания строений (балочный массив)»</t>
  </si>
  <si>
    <t>12.</t>
  </si>
  <si>
    <t>12.1.</t>
  </si>
  <si>
    <t>12.1.1.</t>
  </si>
  <si>
    <t>12.1.2.</t>
  </si>
  <si>
    <t>12.1.3.</t>
  </si>
  <si>
    <t>12.2.</t>
  </si>
  <si>
    <t>12.2.1.</t>
  </si>
  <si>
    <t>Для формирования фонда социального использования  приобретены жилые помещения в многоквартирном жилом доме, общей площадью 15 046,40 кв.м. и 7 460,80 кв.м. согласно заключенных контрактов с ООО "УК"Центр Менеджмент" №1/2016 на сумму 392 654, 44320 тыс.руб., и контракт №2/2016 на сумму 791 876,98560 тыс.руб., сроком действия до 30.03.2017. По условиям контрактов в 2016 году произведен авансовый платеж в размере 78% стоимости контрактов а также дополнительно оплачены средства местного бюджета в сумме 41 839,46423 тыс.руб.  В 2017 году произведен окончательный расчет по заключенным контрактам.</t>
  </si>
  <si>
    <t>Муниципальная программа «Комфортное проживание в городе Сургуте на 2014 — 2030 годы»</t>
  </si>
  <si>
    <t>Подпрограмма «Безопасная среда»</t>
  </si>
  <si>
    <t>Основное мероприятие «Создание условий по обеспечению комфортного и безопасного проживания в жилищном фонде»</t>
  </si>
  <si>
    <t>Основное мероприятие «Организация и обеспечение условий управляющим организациям для предоставления качественных коммунальных услуг»</t>
  </si>
  <si>
    <t>Подпрограмма «Капитальный ремонт и благоустройство жилищного фонда»</t>
  </si>
  <si>
    <t>Основное мероприятие «Содействие проведению капитального ремонта многоквартирных домов»</t>
  </si>
  <si>
    <t>Основное мероприятие «Организация и обеспечение условий для проведения капитального ремонта муниципальных жилых домов»</t>
  </si>
  <si>
    <t>Основное мероприятие «Организация и обеспечение условий для проведения благоустройства территорий многоквартирных домов»</t>
  </si>
  <si>
    <t>Основное мероприятие «Формирование современной городской среды. Благоустройство дворовых территорий многоквартирных домов»</t>
  </si>
  <si>
    <t>Подпрограмма «Обеспечение отлова, содержания и утилизации безнадзорных и бродячих животных»</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</si>
  <si>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</si>
  <si>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t>
  </si>
  <si>
    <t>13.1.</t>
  </si>
  <si>
    <t>13.1.1.</t>
  </si>
  <si>
    <t>13.1.2.</t>
  </si>
  <si>
    <t>13.2.</t>
  </si>
  <si>
    <t>13.2.1.</t>
  </si>
  <si>
    <t>13.2.2.</t>
  </si>
  <si>
    <t>13.2.3.</t>
  </si>
  <si>
    <t>13.2.4.</t>
  </si>
  <si>
    <t>13.3.</t>
  </si>
  <si>
    <t>13.3.1.</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</si>
  <si>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</si>
  <si>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</si>
  <si>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</si>
  <si>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Основное мероприятие
"Содержание аппарата управления департамента городского хозяйства"</t>
  </si>
  <si>
    <t>14.</t>
  </si>
  <si>
    <t>14.1.</t>
  </si>
  <si>
    <t>14.2.</t>
  </si>
  <si>
    <t>14.3.</t>
  </si>
  <si>
    <t>Муниципальная программа «Организация ритуальных услуг и содержание объектов похоронного обслуживания в городе Сургуте на 2014 — 2030 годы»</t>
  </si>
  <si>
    <t>Основное мероприятие «Организация похоронного дела»</t>
  </si>
  <si>
    <t>Основное мероприятие «Развитие общественной инфраструктуры и реализация приоритетных направлений развития»</t>
  </si>
  <si>
    <t>15.</t>
  </si>
  <si>
    <t>15.1.</t>
  </si>
  <si>
    <t>15.2.</t>
  </si>
  <si>
    <t>Муниципальная программа «Охрана окружающей среды города Сургута на 2014 — 2020 годы»</t>
  </si>
  <si>
    <t>Подпрограмма.  «Организация мероприятий по охране окружающей среды»</t>
  </si>
  <si>
    <t>Подпрограмма. «Благоустройство рекреационных зон»</t>
  </si>
  <si>
    <t>Подпрограмма. «Обустройство, использование, защита и охрана городских лесов»</t>
  </si>
  <si>
    <t>Подпрограмма. «Функционирование управления по природопользованию и экологии»</t>
  </si>
  <si>
    <t>Основное мероприятия - «Ликвидации несанкционированных свалок и санитарная очистка территорий в промышленных районах и местах общего пользования»</t>
  </si>
  <si>
    <t>Основное мероприятие - «Организация и проведение массовых эколого-просветительских и прородоохранных мероприятий с привлечение населения городаСургута»</t>
  </si>
  <si>
    <t>Основное мероприятие -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</si>
  <si>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Основное мероприятие - «Проектирование и обустройство объектов благоустройства»</t>
  </si>
  <si>
    <t>Основное мероприятие - «Профилактика инфекционных и паразитарных заболеваний, включая иммунопрофилактику»</t>
  </si>
  <si>
    <t xml:space="preserve">   Основное мероприятие - «Формирование современной городской среды. Благоустройство площадей, набережных, скверов, парков, иных общественных территорий»</t>
  </si>
  <si>
    <t>Основное мероприятие -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принятия мер в соответствии с законодательством»</t>
  </si>
  <si>
    <t>Основное мероприятие - «Предоставление субсидии на выполнение муниципального задания и иные цели подведомственному учреждению, оказывающему муниципальную услугу «Осуществление мероприятий в области использования лесов, включая организацию и развитие туризма и отдыха в лесах»</t>
  </si>
  <si>
    <t>Основное мероприятие - «Обеспечение регулирования деятельности по обращению с отходами производства и потребления»</t>
  </si>
  <si>
    <t>Основное мероприятие - «Администрирование переданных отдельных  государственных полномочий по организации осуществления мероприятий по проведению дезинсекции и дератизации»</t>
  </si>
  <si>
    <t>Подпрограмма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</si>
  <si>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Основное мероприятие - «Сбор, транспортирование и утилизация твердых коммунальных отходов от муниципальных учредждений культуры,  молодежной политики и спорта, муниципальных учреждений образования и МКУ «ХЭУ»</t>
  </si>
  <si>
    <t>Основное мероприятие  - «Содержание аппарата управления по природопользованию и экологии»</t>
  </si>
  <si>
    <t>Муниципальная программа "Управление муниципальным имуществом и земельными ресурсами в городе Сургуте на 2014-2030 годы"</t>
  </si>
  <si>
    <t xml:space="preserve">Бюджет МО </t>
  </si>
  <si>
    <t>24.</t>
  </si>
  <si>
    <t>Основное мероприятие «Обеспечение достоверности и актуализации сведений реестра муниципального имущества»</t>
  </si>
  <si>
    <t>Основное мероприятие  «Контроль за сохранностью и целевым использованием муниципального имущества »</t>
  </si>
  <si>
    <t>Основное мероприятие «Строительство объектов муниципальной собственности»</t>
  </si>
  <si>
    <t>Основное мероприятие «Обеспечение страховой защиты муниципального имущества»</t>
  </si>
  <si>
    <t>Основное мероприятие  «Снос объектов муниципальной собственности»</t>
  </si>
  <si>
    <t>Основное мероприятие  «Проведение работ по капитальному ремонту объектов мунициппального имущества»</t>
  </si>
  <si>
    <t>Основное мероприятие  «Обеспечение выполнения функций  в целях решения вопросов местного значения»</t>
  </si>
  <si>
    <t>24.1.</t>
  </si>
  <si>
    <t>24.2.</t>
  </si>
  <si>
    <t>24.3.</t>
  </si>
  <si>
    <t>24.4.</t>
  </si>
  <si>
    <t>24.5.</t>
  </si>
  <si>
    <t>24.6.</t>
  </si>
  <si>
    <t>24.7.</t>
  </si>
  <si>
    <t>Муниципальная программа "Обеспечение деятельности департамента архитектуры и градостроительства на 2014-2030 годы"</t>
  </si>
  <si>
    <t>21.</t>
  </si>
  <si>
    <t>21.1.</t>
  </si>
  <si>
    <t>21.2.</t>
  </si>
  <si>
    <t>21.3.</t>
  </si>
  <si>
    <t>21.4.</t>
  </si>
  <si>
    <t>21.5.</t>
  </si>
  <si>
    <t>21.6.</t>
  </si>
  <si>
    <t xml:space="preserve">Основное мероприятие.   
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департамента архитектуры и градостроительства </t>
  </si>
  <si>
    <t>22.</t>
  </si>
  <si>
    <t xml:space="preserve">Муниципальная программа "Доступная среда города Сургута на 2014 — 2030 годы" </t>
  </si>
  <si>
    <t>22.1.</t>
  </si>
  <si>
    <t>22.2.</t>
  </si>
  <si>
    <t>22.3.</t>
  </si>
  <si>
    <t>22.4.</t>
  </si>
  <si>
    <t>22.5.</t>
  </si>
  <si>
    <t>Муниципальная программа "Проектирование и строительство объектов инженерной инфраструктуры на территории города Сургута в 2014-2030 годах"</t>
  </si>
  <si>
    <t>32.</t>
  </si>
  <si>
    <t>32.1.</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</si>
  <si>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</si>
  <si>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</si>
  <si>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Основное мероприятие "Капитальный ремонт объектов культуры и искусства"</t>
  </si>
  <si>
    <t>Основное мероприятие "Капитальный ремонт объектов образования"</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</si>
  <si>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базы"</t>
  </si>
  <si>
    <t>Основное мероприятие "Капитальный ремонт объектов физической культуры и спорта"</t>
  </si>
  <si>
    <t>Привлечённые средства</t>
  </si>
  <si>
    <t>Основное мероприятие 1. Обеспечение выполнения функций департамента финансов</t>
  </si>
  <si>
    <t>Основное мероприятие 2. Управление муниципальным долгом города</t>
  </si>
  <si>
    <t>Основное мероприятие 3. Формирование резервных средств в бюджете города</t>
  </si>
  <si>
    <t>Основное мероприятие 4. Обеспечение функционирования и развития автоматизированных систем управления бюджетным процессом</t>
  </si>
  <si>
    <t>2.</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</si>
  <si>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</si>
  <si>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</si>
  <si>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Основное мероприятие «Предоставление единовременной выплаты ко Дню Победы в Великой Отечественной войне 1941 — 1945 годов»</t>
  </si>
  <si>
    <t>Основное мероприятие «Предоставление социальной поддержки гражданам, которым присвоено звание «Почётный гражданин города Сургута»</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</si>
  <si>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</si>
  <si>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</si>
  <si>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</si>
  <si>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</si>
  <si>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Основное мероприятие «Предоставление компенсации расходов по оплате содержания и текущего ремонта жилых помещений, коммунальных услуг отдельным категориям граждан»</t>
  </si>
  <si>
    <t>26.</t>
  </si>
  <si>
    <t>2.1</t>
  </si>
  <si>
    <t>2.2</t>
  </si>
  <si>
    <t>2.3</t>
  </si>
  <si>
    <t>2.4</t>
  </si>
  <si>
    <t>26.1.</t>
  </si>
  <si>
    <t>26.2.</t>
  </si>
  <si>
    <t>26.3.</t>
  </si>
  <si>
    <t>26.4.</t>
  </si>
  <si>
    <t>26.5.</t>
  </si>
  <si>
    <t>26.6.</t>
  </si>
  <si>
    <t>26.7.</t>
  </si>
  <si>
    <t>26.8.</t>
  </si>
  <si>
    <t>27.</t>
  </si>
  <si>
    <t>Муниципальная программа "Реализация отдельных государственных полномочий в сфере опеки и попечительства на 2014 – 2030 годы" (УОиП)</t>
  </si>
  <si>
    <t>Межбюджетные трасферты</t>
  </si>
  <si>
    <t>27.1.</t>
  </si>
  <si>
    <t>бюджет МО</t>
  </si>
  <si>
    <t>27.1.1.</t>
  </si>
  <si>
    <t>27.1.2.</t>
  </si>
  <si>
    <t>27.2.</t>
  </si>
  <si>
    <t>27.2.1.</t>
  </si>
  <si>
    <t>27.2.2.</t>
  </si>
  <si>
    <t>27.2.3.</t>
  </si>
  <si>
    <t>30.</t>
  </si>
  <si>
    <t>30.1.</t>
  </si>
  <si>
    <t>30.2.</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</si>
  <si>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</si>
  <si>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Муниципальная программа  "Развитие культуры и туризма в городе Сургуте на 2014 -2030 годы"</t>
  </si>
  <si>
    <t>Подпрограмма «Библиотечное обслуживание населения»</t>
  </si>
  <si>
    <t>Подпрограмма «Обеспечение населения услугами муниципальных музеев»</t>
  </si>
  <si>
    <t>Основное мероприятие "Обеспечение функционирования и развития муниципальных музейных учреждений"</t>
  </si>
  <si>
    <t>Подпрограмма «Дополнительное образование детей в детских школах искусств»</t>
  </si>
  <si>
    <t>Основное мероприятие "Реализация отдельных мероприятий государственной программы ХМАО-Югры «Развитие культуры и туризма в Ханты-Мансийском автономном округе — Югре на 2016 — 2020 годы» — модернизация муниципальных музеев"</t>
  </si>
  <si>
    <t>Основное мероприятие "Обеспечение функционирования и развития муниципальных общедоступных библиотек"</t>
  </si>
  <si>
    <t>Основное мероприятие "Обеспечение функционирования и развития  муниципальных детских школ искусств"</t>
  </si>
  <si>
    <t>Подпрограмма «Организация культурного досуга на базе  учреждений и организаций культуры»</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</si>
  <si>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</si>
  <si>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Основное мероприятие "Обеспечение функционирования и развития муниципальных концертных организаций и театров по направлению: профессиональное искусство"</t>
  </si>
  <si>
    <t>Подпрограмма «Создание условий для развития туризма»</t>
  </si>
  <si>
    <t>Основное мероприятие "Создание условий для развития туризма в Сургуте, расширения спектра туристических услуг для жителей и гостей города"</t>
  </si>
  <si>
    <t>Подпрограмма «Развитие инфраструктуры отрасли культуры»</t>
  </si>
  <si>
    <t>Основное мероприятие "Строительство объектов, предназначенных для размещения муниципальных учреждений культуры"</t>
  </si>
  <si>
    <t>Основное мероприятие "Реконструкция и капитальный ремонт объектов, предназначенных для размещения муниципальных учреждений культуры"</t>
  </si>
  <si>
    <t>Подпрограмма «Организация отдыха детей в каникулярное время»</t>
  </si>
  <si>
    <t>Основное мероприятие "Организация работы лагерей дневного пребывания, включая обеспечение питанием,  на базе курируемых учреждений"</t>
  </si>
  <si>
    <t>Подпрограмма "Обеспечение деятельности комитета культуры и туризма Администрации города"</t>
  </si>
  <si>
    <t>Основное мероприятие "Содержание аппарата комитета культуры и туризма"</t>
  </si>
  <si>
    <t>Основное мероприятие "Осуществление функций куратора в отношении муниципальных учреждений сферы культура"</t>
  </si>
  <si>
    <t>Муниципальная программа «Сургутская семья на 2014 – 2030 годы»</t>
  </si>
  <si>
    <t>29.1.</t>
  </si>
  <si>
    <t>29.2.</t>
  </si>
  <si>
    <t>29.3.</t>
  </si>
  <si>
    <t>29.4.</t>
  </si>
  <si>
    <t>29.5.</t>
  </si>
  <si>
    <t>29.6.</t>
  </si>
  <si>
    <t>1.1.</t>
  </si>
  <si>
    <t>4.1.</t>
  </si>
  <si>
    <t>4.2.</t>
  </si>
  <si>
    <t>4.3.</t>
  </si>
  <si>
    <t>4.4.</t>
  </si>
  <si>
    <t>6.1.</t>
  </si>
  <si>
    <t>6.2.</t>
  </si>
  <si>
    <t>16.</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</si>
  <si>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 (УГОиЧС)</t>
  </si>
  <si>
    <t>16.1.</t>
  </si>
  <si>
    <t>16.1.3.</t>
  </si>
  <si>
    <t>16.1.4.</t>
  </si>
  <si>
    <t>16.2.</t>
  </si>
  <si>
    <t>16.2.2.</t>
  </si>
  <si>
    <t>16.2.3.</t>
  </si>
  <si>
    <t>Сопровождение программного продукта</t>
  </si>
  <si>
    <t>16.2.4.</t>
  </si>
  <si>
    <t>16.2.5.</t>
  </si>
  <si>
    <t>Обеспечение функционирования МКУ "ЕДДС города Сургута", оказывающего муниципальную услугу</t>
  </si>
  <si>
    <t>16.3.</t>
  </si>
  <si>
    <t>Подпрограмма 3. "Обеспечение деятельности управления по делам гражданской обороны и чрезвычайным ситуациям Администрации города".</t>
  </si>
  <si>
    <t>16.3.1.</t>
  </si>
  <si>
    <t>16.3.2.</t>
  </si>
  <si>
    <t>16.3.6.</t>
  </si>
  <si>
    <t>4.1.1.</t>
  </si>
  <si>
    <t>4.2.1.</t>
  </si>
  <si>
    <t>4.2.2.</t>
  </si>
  <si>
    <t>4.3.1.</t>
  </si>
  <si>
    <t>4.4.1.</t>
  </si>
  <si>
    <t>4.4.2.</t>
  </si>
  <si>
    <t>4.4.3.</t>
  </si>
  <si>
    <t>4.4.4.</t>
  </si>
  <si>
    <t>4.5.</t>
  </si>
  <si>
    <t>4.5.1.</t>
  </si>
  <si>
    <t>4.6.</t>
  </si>
  <si>
    <t>4.6.1.</t>
  </si>
  <si>
    <t>4.6.2.</t>
  </si>
  <si>
    <t>4.7.</t>
  </si>
  <si>
    <t>4.7.1.</t>
  </si>
  <si>
    <t>4.8.</t>
  </si>
  <si>
    <t>4.8.1.</t>
  </si>
  <si>
    <t>4.8.2.</t>
  </si>
  <si>
    <t>4.8.3.</t>
  </si>
  <si>
    <t>Подпрограмма "Выполнение аварийно-спасательных работ и обучение населения в области гражданской обороны".</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</si>
  <si>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</si>
  <si>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Муниципальная программа "Обеспечение деятельности Администрации города на 2014-2030 годы"</t>
  </si>
  <si>
    <t>Основное мероприятие "Содержание аппарата управления структурных подразделений Администрации города,
не являющихся юридическими лицами"</t>
  </si>
  <si>
    <t>Основное мероприятие "Иные расходы на осуществление функций, возложенных на структурные подразделения Администрации города, не являющиеся юридическими лицами"</t>
  </si>
  <si>
    <t>Основное мероприятие "Обеспечение деятельности муниципальных казённых учреждений, подведомственных управлению бюджетного учёта и отчётности"</t>
  </si>
  <si>
    <t>Основное мероприятие "Обеспечение деятельности  муниципального казенного учреждения "Хозяйственно-эксплуатационное управление"</t>
  </si>
  <si>
    <t>Основное мероприятие "Осуществление отдельных государственных полномочий в области архивного дела"</t>
  </si>
  <si>
    <t>Основное мероприятие "Осуществление полномочий, указанных в пунктах 3.1, 3.2 статьи 2 Закона Ханты-Мансийского автономного округа-Югры от 31 марта 2009 года № 36-оз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</si>
  <si>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Основное мероприятие "Иные расходы на  материально-техническое  и организационное обеспечение деятельности органов местного самоуправления"</t>
  </si>
  <si>
    <t>Основное мероприятие "Строительство Сургутского городского государственного архива"</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</si>
  <si>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</si>
  <si>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Основное мероприятие "Реализация субсидий автономного округа на развитие многофункциональных центров предоставления государственных и муниципальных услуг"</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</si>
  <si>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</si>
  <si>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 xml:space="preserve">Основное мероприятие «Обеспечение выполнения работ по разработке документации для проведения ремонта помещений муниципального казённого учреждения "Многофункциональный центр предоставления государственных и муниципальных услуг города Сургута" </t>
  </si>
  <si>
    <t>1.2.</t>
  </si>
  <si>
    <t>1.3.</t>
  </si>
  <si>
    <t>1.4.</t>
  </si>
  <si>
    <t>1.5.</t>
  </si>
  <si>
    <t>1.6.</t>
  </si>
  <si>
    <t>1.7.</t>
  </si>
  <si>
    <t>1.8.</t>
  </si>
  <si>
    <t>1.9.</t>
  </si>
  <si>
    <t>1.10.</t>
  </si>
  <si>
    <t>1.11.</t>
  </si>
  <si>
    <t>1.12.</t>
  </si>
  <si>
    <t>Муниципальная программа  "Молодёжная политика Сургута на 2014-2030 годы"</t>
  </si>
  <si>
    <t>Подпрограмма "Организация мероприятий по работе с детьми и молодежью"</t>
  </si>
  <si>
    <t>Основное мероприятие  «Обеспечение функционирования и развития учреждений, оказывающих муниципальную услугу»</t>
  </si>
  <si>
    <t>Основное мероприятие «Организация комплексного содержания объектов муниципальных учреждений, подведомственных отделу молодёжной политики»</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</si>
  <si>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</si>
  <si>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Подпрограмма «Обеспечение деятельности отдела молодёжной политики»</t>
  </si>
  <si>
    <t>Основное мероприятие «Содержание аппарата управления отдела молодёжной политики»</t>
  </si>
  <si>
    <t>6.1.1.</t>
  </si>
  <si>
    <t>6.1.2.</t>
  </si>
  <si>
    <t>6.1.3.</t>
  </si>
  <si>
    <t>6.2.1.</t>
  </si>
  <si>
    <t>19.</t>
  </si>
  <si>
    <t>19.1.</t>
  </si>
  <si>
    <t>19.1.1.</t>
  </si>
  <si>
    <t>19.1.2.</t>
  </si>
  <si>
    <t>19.2.</t>
  </si>
  <si>
    <t>19.2.1.</t>
  </si>
  <si>
    <t>19.2.2.</t>
  </si>
  <si>
    <t>19.2.3.</t>
  </si>
  <si>
    <t>19.2.4.</t>
  </si>
  <si>
    <t>19.3.</t>
  </si>
  <si>
    <t>19.3.1.</t>
  </si>
  <si>
    <t>19.3.2.</t>
  </si>
  <si>
    <t>19.4.</t>
  </si>
  <si>
    <t>19.4.1.</t>
  </si>
  <si>
    <t>19.4.2.</t>
  </si>
  <si>
    <t>19.4.3.</t>
  </si>
  <si>
    <t>19.5.</t>
  </si>
  <si>
    <t>19.5.1.</t>
  </si>
  <si>
    <t>Муниципальная программа «Развитие агропромышленного комплекса в городе Сургуте на 2014 — 2030 годы»</t>
  </si>
  <si>
    <t>25.</t>
  </si>
  <si>
    <t>Основное мероприятие «Государственная поддержка развития животноводства»</t>
  </si>
  <si>
    <t>Основное мероприятие «Государственная поддержка развития рыбохозяйственного комплекса»</t>
  </si>
  <si>
    <t>25.1.</t>
  </si>
  <si>
    <t>25.2.</t>
  </si>
  <si>
    <t>Муниципальная программа «Развитие малого и среднего предпринимательства в городе Сургуте на 2016 — 2030 годы»</t>
  </si>
  <si>
    <t>Основное мероприятие «Создание условий для развития малого и среднего предпринимательства в городе Сургуте»</t>
  </si>
  <si>
    <t>35.1.</t>
  </si>
  <si>
    <t>Муниципальная программа «Развитие гражданского общества в городе Сургуте на 2014 — 2030 годы» (МКУ "Наш город")</t>
  </si>
  <si>
    <t>31.1.</t>
  </si>
  <si>
    <t>31.1.1.</t>
  </si>
  <si>
    <t xml:space="preserve">Основное мероприятие "Обеспечение выполнения функций муниципального казенного учреждения «Наш город» в рамках комплексной работы с населением"
</t>
  </si>
  <si>
    <t>31.1.2.</t>
  </si>
  <si>
    <t xml:space="preserve"> Основное мероприятие «Акция среди детей и подростков по месту жительства «Автобус добра»
</t>
  </si>
  <si>
    <t>31.1.3.</t>
  </si>
  <si>
    <t>Основное мероприятие "Обеспечение деятельности муниципального казенного учреждения  «Наш город»  в сфере коммунального обслуживания"</t>
  </si>
  <si>
    <t>31.1.4.</t>
  </si>
  <si>
    <t xml:space="preserve">Основное мероприятие "Организация социологических исследований и информирование населения города по социально значимым вопросам"
</t>
  </si>
  <si>
    <t>31.1.5.</t>
  </si>
  <si>
    <t xml:space="preserve">Основное мероприятие "Финансовая, имущественная, информационная, консультационная поддержка деятельности территориальных общественных самоуправлений"
</t>
  </si>
  <si>
    <t>31.2.</t>
  </si>
  <si>
    <t>31.2.1.</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</si>
  <si>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</si>
  <si>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31.3.</t>
  </si>
  <si>
    <t>31.3.1.</t>
  </si>
  <si>
    <t xml:space="preserve">Основное мероприятие "Оказание финансовой поддержки социально ориентированным некоммерческим организациям путем предоставления субсидий на конкурсной основе"
</t>
  </si>
  <si>
    <t>31.3.2.</t>
  </si>
  <si>
    <t xml:space="preserve"> Основное мероприятие "Оказание поддержки деятельности социально ориентированных некоммерческих организаций"
</t>
  </si>
  <si>
    <t>Муниципальная программа «Развитие физической культуры и спорта в городе Сургуте на 2014 — 2030 годы»</t>
  </si>
  <si>
    <t>Подпрограмма «Организация занятий физической культурой и массовым спортом, внедрение комплекса ГТО»</t>
  </si>
  <si>
    <t>Основное мероприятие «Реализация мероприятий по развитию физической культуры и массового спорта»</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</si>
  <si>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</si>
  <si>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Основное мероприятие «Внедрение Всероссийского физкультурно-спортивного комплекса «Готов к труду и обороне» (ГТО)»</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</si>
  <si>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</si>
  <si>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Подпрограмма «Развитие системы спортивной подготовки»</t>
  </si>
  <si>
    <t>Основное мероприятие «Реализация мероприятий с участием обучающихся спортивных школ и спортивного резерва»</t>
  </si>
  <si>
    <t>Основное мероприятие «Обеспечение функционирования и развития учреждений, оказывающих муниципальные услуги (работы) по обеспечению дополнительного образования в спортивных школах»</t>
  </si>
  <si>
    <t>Основное мероприятие «Реализация отдельных мероприятий государственной программы «Содействие занятости населения в Ханты-Мансийском автономном округе — Югре на 2016 — 2020 годы»</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</si>
  <si>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2016 — 2020 годы»</t>
  </si>
  <si>
    <t>Подпрограмма "Развитие инфраструктуры спорта"</t>
  </si>
  <si>
    <t>Основное мероприятие "Развитие материально-технической базы муниципальных учреждений спорта"</t>
  </si>
  <si>
    <t>Подпрограмма «Организация отдыха детей и молодёжи»</t>
  </si>
  <si>
    <t>Основное мероприятие «Организация работы лагерей дневного пребывания, включая обеспечение питанием (на базе учреждений физической культуры и спорта)»</t>
  </si>
  <si>
    <t>Подпрограмма «Управление отраслью физической культуры и спорта»</t>
  </si>
  <si>
    <t>Основное мероприятие «Организационное обеспечение функционирования отрасли»</t>
  </si>
  <si>
    <t>5.1.</t>
  </si>
  <si>
    <t>5.1.1.</t>
  </si>
  <si>
    <t>5.1.2.</t>
  </si>
  <si>
    <t>5.1.3.</t>
  </si>
  <si>
    <t>5.1.4.</t>
  </si>
  <si>
    <t>5.2.</t>
  </si>
  <si>
    <t>5.2.1.</t>
  </si>
  <si>
    <t>5.2.2.</t>
  </si>
  <si>
    <t>5.2.3.</t>
  </si>
  <si>
    <t>5.2.4.</t>
  </si>
  <si>
    <t>5.3.</t>
  </si>
  <si>
    <t>5.3.1.</t>
  </si>
  <si>
    <t>5.4.</t>
  </si>
  <si>
    <t>5.4.1.</t>
  </si>
  <si>
    <t>5.5.</t>
  </si>
  <si>
    <t>5.5.1.</t>
  </si>
  <si>
    <t>Муниципальная программа «Развитие образования города Сургута на 2014 - 2030 годы»</t>
  </si>
  <si>
    <t>Подпрограмма «Дошкольное образование в образовательных учреждениях, реализующих программу дошкольного образования»</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</si>
  <si>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</si>
  <si>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Основное мероприятие «Обеспечение комплексного содержания зданий муниципальных образовательных учреждений, реализующих основную образовательную программу дошкольного образования»</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</si>
  <si>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</si>
  <si>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</si>
  <si>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Основное мероприятие «Приобретение объектов недвижимого имущества для размещения дошкольных и (или) общеобразовательных организаций»</t>
  </si>
  <si>
    <t>Основное мероприятие «Выполнение работ по обследованию конструкций зданий дошкольных образовательных учреждений»</t>
  </si>
  <si>
    <t>Подпрограмма «Общее и дополнительное образование в общеобразовательных учреждениях»</t>
  </si>
  <si>
    <t xml:space="preserve">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t>
  </si>
  <si>
    <t>Основное мероприятие «Проведение государственной итоговой аттестации обучающихся и других процедур оценки качества»</t>
  </si>
  <si>
    <t xml:space="preserve">Количество образовательных учреждений, организовавших мероприятия по проведению процедур оценки качества образования, - 23 ед.  </t>
  </si>
  <si>
    <t xml:space="preserve">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обеспечению безопасности учащихся» </t>
  </si>
  <si>
    <t xml:space="preserve">Основное мероприятие «Обеспечение комплексного содержания зданий муниципальных образовательных учреждений, реализующих основную общеобразовательную программу» </t>
  </si>
  <si>
    <t xml:space="preserve">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 </t>
  </si>
  <si>
    <t xml:space="preserve">Основное мероприятие «Проектирование, строительство (реконструкция) муниципальных объектов общего образования» </t>
  </si>
  <si>
    <t>Подпрограмма «Дополнительное образование в учреждениях дополнительного образования»</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</si>
  <si>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</si>
  <si>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Основное мероприятие «Обеспечение комплексного содержания зданий муниципальных образовательных учреждений дополнительного образования, подведомственных департаменту образования»</t>
  </si>
  <si>
    <t>Основное мероприятие «Введение системы персонифицированного финансирования дополнительного образования детей»</t>
  </si>
  <si>
    <t>Основное мероприятие «Выполнение работ по строительству объекта «Станция юных натуралистов в лесопарковой зоне междуречья р. Сайма»</t>
  </si>
  <si>
    <t>Подпрограмма «Организация и обеспечение отдыха и оздоровления детей»</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</si>
  <si>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</si>
  <si>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</si>
  <si>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Подпрограмма «Функционирование департамента образования»</t>
  </si>
  <si>
    <t>Основное мероприятие «Обеспечение деятельности департамента образования,  подведомственных муниципальных казенных учреждений»</t>
  </si>
  <si>
    <t>Основное мероприятие «Организация и финансовое обеспечение подвоза обучающихся, проживающих в отдаленных микрорайонах города, в муниципальные общеобразовательные учреждения на учебные занятия и в период функционирования лагеря с дневным пребыванием детей на базе муниципального общеобразовательного учреждения»</t>
  </si>
  <si>
    <t>Основное мероприятие «Финансовое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учебе,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</si>
  <si>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</si>
  <si>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Основное мероприятие «Обеспечение комплексного содержания зданий  муниципальных казенных учреждений, подведомственных департаменту образования»</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</si>
  <si>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</si>
  <si>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Основное мероприятие «Организация отдыха и оздоровления детей, проживающих в городе Сургуте»</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</si>
  <si>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</si>
  <si>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3.</t>
  </si>
  <si>
    <t>3.1.</t>
  </si>
  <si>
    <t>3.1.1.</t>
  </si>
  <si>
    <t>3.1.2.</t>
  </si>
  <si>
    <t>3.1.3.</t>
  </si>
  <si>
    <t>3.1.4.</t>
  </si>
  <si>
    <t>3.1.5.</t>
  </si>
  <si>
    <t>3.1.6.</t>
  </si>
  <si>
    <t>3.2.</t>
  </si>
  <si>
    <t>3.2.1.</t>
  </si>
  <si>
    <t>3.2.2.</t>
  </si>
  <si>
    <t>3.2.3.</t>
  </si>
  <si>
    <t>3.2.4.</t>
  </si>
  <si>
    <t>3.2.5.</t>
  </si>
  <si>
    <t>3.2.6.</t>
  </si>
  <si>
    <t>3.3.</t>
  </si>
  <si>
    <t>3.3.1.</t>
  </si>
  <si>
    <t>3.3.2.</t>
  </si>
  <si>
    <t>3.3.3.</t>
  </si>
  <si>
    <t>3.3.4.</t>
  </si>
  <si>
    <t>4.</t>
  </si>
  <si>
    <t>3.4.</t>
  </si>
  <si>
    <t>3.4.1.</t>
  </si>
  <si>
    <t>3.4.2.</t>
  </si>
  <si>
    <t>3.5.</t>
  </si>
  <si>
    <t>3.5.1.</t>
  </si>
  <si>
    <t>3.5.2.</t>
  </si>
  <si>
    <t>3.5.3.</t>
  </si>
  <si>
    <t>3.5.4.</t>
  </si>
  <si>
    <t>3.5.5.</t>
  </si>
  <si>
    <t>3.5.6.</t>
  </si>
  <si>
    <t>3.5.7.</t>
  </si>
  <si>
    <t>3.5.8.</t>
  </si>
  <si>
    <t>6.</t>
  </si>
  <si>
    <t>29.</t>
  </si>
  <si>
    <t>31.</t>
  </si>
  <si>
    <t>Муниципальная программа "Улучшение условий и охраны труда в городе Сургуте на 2016-2030 годы"</t>
  </si>
  <si>
    <t>34.</t>
  </si>
  <si>
    <t>34.1.</t>
  </si>
  <si>
    <t>34.2.</t>
  </si>
  <si>
    <t>1.</t>
  </si>
  <si>
    <t>5.</t>
  </si>
  <si>
    <t>Основоное мероприятие "Обеспечение функционирования муниципального казенного учреждения "Сургутский спасательный центр", оказывающего муниципальную услугу"</t>
  </si>
  <si>
    <t>Основное мероприятие "Содержание территории, здания, помещений, оборудования и инвентаря учреждения"</t>
  </si>
  <si>
    <t>Основное мероприятие "Техническое обслуживание имеющегося оборудования"</t>
  </si>
  <si>
    <t>Основное мероприятие "Модернизация и развитие городской системы оповещения и информирования о чрезвычайных ситуациях"</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</si>
  <si>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</si>
  <si>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Основное мероприятие "Создание и поддержание в постоянной готовности запасов материально-технических, продовольственных, медицинских и иных средств ликвидации чрезвычайных ситуаций и в целях гражданской обороны в соответствии с утвержденной номенклатурой"</t>
  </si>
  <si>
    <t>Основное мероприятие "Содержание аппарата управления по делам ГО и ЧС Администрации города"</t>
  </si>
  <si>
    <t>Муниципальная программа «Обеспечение жильём отдельных категорий граждан, проживающих в городе Сургуте на 2014 — 2030 годы»</t>
  </si>
  <si>
    <t>Подпрограмма: «Осуществление отдельных государственных полномочий  по опеке и попечительству на 2014 – 2030 годы»</t>
  </si>
  <si>
    <t>Основное мероприятие "Организация деятельности по опеке и попечительству"</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</si>
  <si>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</si>
  <si>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 на 2014 – 2030 годы»</t>
  </si>
  <si>
    <t>Основное мероприятие: "Предоставление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попечении"</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</si>
  <si>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 (ДАиГ)"</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</si>
  <si>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</si>
  <si>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Основное мероприятие "Обеспечение деятельности муниципального казённого учреждения "Дворец торжеств"</t>
  </si>
  <si>
    <t>Основное меропритяие "Организация предоставления платных услуг"</t>
  </si>
  <si>
    <t xml:space="preserve">Основное мероприятие "Обеспечение условий для функционирования МКУ "Дворец торжеств"(коммунальные услуги)" </t>
  </si>
  <si>
    <t>Основное меропритияе "Организация и проведение мероприятий в образовательных учреждениях, направленных на формирование у учащихся осознанного принятия ценностей семейной жизн"</t>
  </si>
  <si>
    <t>Основное мероприятие "Организация и проведение городских фестивалей и конкурсов"</t>
  </si>
  <si>
    <t>Основное мероприятие "Организация и проведение церемонии награждения городского конкурса "Семья года"</t>
  </si>
  <si>
    <t>Подпрограмма «Взаимодействие органов местного самоуправления с институтами гражданского общества в решении вопросов местного значения»</t>
  </si>
  <si>
    <t>Подпрограмма «Создание условий для расширения доступа населения к информации о деятельности органов местного самоуправления»</t>
  </si>
  <si>
    <t>Подпрограмма «Поддержка социально ориентированных некоммерческих организаций»</t>
  </si>
  <si>
    <t>Основное мероприятие "Осуществление полномочий в сфере трудовых отношений  и государственного управления охраной труда"</t>
  </si>
  <si>
    <t>Основное мероприятие "Реализация организационно-технических, санитарно-гигинических, лечебно-профилактических и иных мероприятий охраны труда"</t>
  </si>
  <si>
    <t>33.1.</t>
  </si>
  <si>
    <t>Муниципальная программа "Развитие электронного муниципалитета на 2016-2030 года"</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</si>
  <si>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</si>
  <si>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</si>
  <si>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</si>
  <si>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Основное мероприятие «Организация защиты информации комплексной муниципальной информационной системы»</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</si>
  <si>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</si>
  <si>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Подпрограмма «Обеспечение выполнения функций МКУ «УИТС г. Сургута»</t>
  </si>
  <si>
    <t>Основное мероприятие «Обеспечение деятельности МКУ «УИТС г. Сургута»</t>
  </si>
  <si>
    <t>33.1.1</t>
  </si>
  <si>
    <t>33.1.2.</t>
  </si>
  <si>
    <t>33.1.4.</t>
  </si>
  <si>
    <t>33.2.</t>
  </si>
  <si>
    <t>33.2.1.</t>
  </si>
  <si>
    <t>Основное мероприятие «Создание, развитие и эксплуатация информационных систем специальной и типовой деятельности»</t>
  </si>
  <si>
    <t>33.1.3</t>
  </si>
  <si>
    <t>33.1.5.</t>
  </si>
  <si>
    <t>Межбюджетные трансферы</t>
  </si>
  <si>
    <t>Муниципальная программа «Управление муниципальными финансами города Сургута на 2014-2030 годы»</t>
  </si>
  <si>
    <t>На курсах «Развитие языковой, речевой компетентности детей мигрантов, не владеющих русским языком» обучено 105 детей мигрантов, не владеющих русским языком. 
1,21 тыс. руб. - экономия, сложившаяся по результатам заключения договоров на оказание услуг по проведению курсов «Развитие языковой, речевой компетентности детей мигрантов, не владеющих русским языком», подлежащая возврату в бюджет города.</t>
  </si>
  <si>
    <t>В рамках обучающего семинара для учителей и специалистов психолого-педагогического сопровождения детей-мигрантов в муниципальных образовательных организациях обучено 114 педагогических работников.</t>
  </si>
  <si>
    <t xml:space="preserve">
 </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</si>
  <si>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Ханты-Мансийского автономного округа — Югре на 2016 — 2020 годы»</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</si>
  <si>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</si>
  <si>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 xml:space="preserve">Пояснения причин неисполнения кассового плана, конъюнктурный обзор по объектам капитального строительства и объектам ремонта, информация о количественных показателях, фактических показателях физического объема, позволяющая оценить результаты использования бюджетных средств </t>
  </si>
  <si>
    <t xml:space="preserve">Освоение средств производится в плановом режиме. Бюджетные ассигнования будут использованы до конца текущего года на оплату труда 0,6 ставки ведущего специалиста исполняющего отдельные государственные полномочия по обеспечению дополнительных гарантий прав на имущество и жилые помещения для детей-сирот и детей, оставшихся без попечения родителей. </t>
  </si>
  <si>
    <t>Информация о реализации муниципальных программ города Сургута  на 01.10.2017 года</t>
  </si>
  <si>
    <t>Реализация мероприятия производится в плановом режиме в соответствии с заключенными контрактами, срок реализации планируется до конца текущего года.</t>
  </si>
  <si>
    <r>
      <rPr>
        <sz val="12"/>
        <rFont val="Times New Roman"/>
        <family val="1"/>
        <charset val="204"/>
      </rPr>
      <t>Средства в размере 7 885,75 тыс. руб. предусмотрены на обеспечение деятельности учреждений. Средства будут освоены в течение  2017 года. из них: 
 - на выплату заработной платы, социальных выплат и налогов -6 746,304 тыс.руб.
- на приобретение товаров, работ, услуг  - 1 139,446 тыс. руб. из них: 
- путем заключения договоров ГПХ до 100 т.р. - 151,732 тыс. руб.  (поставка обезвреживающих средств и мягкого инвентаря, услуги связи),
- путем проведения аукционов в эл. форме - 987,714 тыс. руб. (техническое обслуживание автотранспорта, приобретение мягкого инвентаря, обезвреживающих средств, поставка топлива).
По состоянию на 01.10.2017:
- на выплату заработной платы, социальных выплат и налогов направлено -  5 145,199 тыс.руб.
- заключено договоров  ГПХ до 100 т.р. на сумму 92,192 тыс. руб. Исполнено обязательств по договорам ГПХ до 100 т.р. в размере  68,699 тыс. руб. за поставку обезвреживающих средств и мягкого инвентаря, услуги связи;
-  заключено договоров по итогам проведения аукциона в электронной форме на сумму 785,250 тыс. руб. Исполнено обязательств по контрактам в размере 777,774 тыс. руб. за техническое обслуживание автотранспорта, приобретение мягкого инвентаря, обезвреживающих средств, поставка топлива.</t>
    </r>
    <r>
      <rPr>
        <sz val="12"/>
        <color rgb="FFFF0000"/>
        <rFont val="Times New Roman"/>
        <family val="1"/>
        <charset val="204"/>
      </rPr>
      <t xml:space="preserve">
</t>
    </r>
  </si>
  <si>
    <t>Средства в размере 3 026,918 тыс. руб. предусмотрены на обеспечение деятельности учреждений. Средства будут освоены в течение  2017 года. из них: 
 - на выплату заработной платы, социальных выплат и налогов -1 785,366 тыс.руб.
- на приобретение товаров, работ, услуг  - 1 241,552 тыс. руб. из них: 
- путем заключения договоров ГПХ до 100 т.р. - 72,964 тыс. руб. на поставку обезвреживающих средств и мягкого инвентаря;
- путем проведения аукционов в эл. форме - 1  168,588 тыс. руб. (санитарные рубки и очистки леса от захламленности).
По состоянию на 01.10.2017:
- на выплату заработной платы, социальных выплат и налогов направлено - 1 146,871 тыс.руб.
- заключено договоров  ГПХ до 100 т.р. на сумму 9,678 тыс. руб. Исполнено обязательств по договорам ГПХ до 100 т.р. в размере  9,678 тыс. руб. на поставку обезвреживающих средств и мягкого инвентаря;
-  заключено договоров по итогам проведения аукциона в электронной форме на сумму 412,550 тыс. руб. Исполнено обязательств по контрактам в размере 81,492 тыс. руб (санитарные рубки и очистки леса от захламленности).</t>
  </si>
  <si>
    <t>Расходы запланированы на 4 квартал 2017. 
В 2017 году планируется выполнить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 в количестве 10 ед.</t>
  </si>
  <si>
    <t>3.2.7.</t>
  </si>
  <si>
    <t xml:space="preserve">Основное мероприятие «Развитие системы дошкольного и общего образования» </t>
  </si>
  <si>
    <t>Неисполнение кассового плана в размере 397,21 тыс.рублей обусловлено условиями заключенных муниципальных контрактов, согласно которым оплата планируется в 4 квартале 2017 года по факту поставки специального оборудования, приспособлений  для создания универсальной безбарьерной среды в МБОУ СОШ № 15</t>
  </si>
  <si>
    <t>Неисполнение кассового плана в размере 10 500,0 тыс. руб. обусловлено тем, что оплата за выполнение проекта межевания микрорайонов будет произведена по факту выполнения работ в 4 квартале согласно условиям заключенных муниципальных контрактов</t>
  </si>
  <si>
    <t>Неисполнение кассового плана в размере 300,0 тыс. рублей обусловлено тем, что заключение договоров до 100 тыс.рублей на оказание услуг по межеванию и постановке земельных участков на государственный кадастровый учет запланировано на 4 квартал 2017 года</t>
  </si>
  <si>
    <t>Планируется проведение электронного аукциона по страхованию муниципального имущества в 4 квартале 2017 года.</t>
  </si>
  <si>
    <t xml:space="preserve">Количество частных организаций, осуществляющих образовательную деятельность по реализации образовательных программ дошкольного образования, получающих субсидию - 5 ед.
Численность воспитанников в частных организациях, осуществляющих образовательную деятельность по реализации образовательных программ дошкольного образования - 1 051 чел. </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</si>
  <si>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</si>
  <si>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24.8.</t>
  </si>
  <si>
    <t>Выплата субсидии осуществляется на переработку и реализацию продукции животноводства по факту предоставления подтверждающих документов</t>
  </si>
  <si>
    <r>
      <rPr>
        <sz val="12"/>
        <rFont val="Times New Roman"/>
        <family val="1"/>
        <charset val="204"/>
      </rPr>
      <t>В 2017 году запланирована актуализация 1 схемы теплоснабжения.
Конкурс состоялся - 21.06.2017, заключен МК от 04.07.2017 № 33-ГХ с ООО "Электронсервис" на сумму 2 350,0 тыс.руб., со сроком выполнения - декабрь 2017.
Расходы запланированы на 4 квартал 2017.</t>
    </r>
    <r>
      <rPr>
        <sz val="12"/>
        <color rgb="FFFF0000"/>
        <rFont val="Times New Roman"/>
        <family val="1"/>
        <charset val="204"/>
      </rPr>
      <t xml:space="preserve">
</t>
    </r>
  </si>
  <si>
    <t>Основное мероприятие. Обеспечение деятельности муниципального казенного учреждения "Управление капитального строительства"</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</si>
  <si>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</si>
  <si>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Основное мероприятие. Осуществление декоративно-художественного и праздничного оформления города</t>
  </si>
  <si>
    <t>Основное мероприятие. Осуществление градостроительной деятельности</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</si>
  <si>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</si>
  <si>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Ожидаемый результат на 01.01.2018:
Количество учреждений, улучшивших материально-техническую базу, - 2 ед.</t>
  </si>
  <si>
    <t>По СГМУП "Городские тепловые сети": заключены и исполнены договоры на поставку оборудования:
- от 22.12.2016 № 267 с ООО "ПФК Энергосистемы" на сумму 6 644,0 тыс.руб.;
- от 17.05.2016 № 187 (Д/С от 20.10.2016 №2) с ООО "ВилоРус" на сумму 1672,0 тыс.руб.;
- от 14.01.2017 № 270 (Д/С от 17.01.2017 №1) с ООО "Корунд" на сумму 1864,7 тыс.руб.
Оборудование поставлено и оплачено в полном объеме. Подготовлена конкурсная документация для размещения на сайте МГМУП "ГТС" и в ЕИС по выбору подрядных организаций на выполнение СМР.</t>
  </si>
  <si>
    <t>На сайте СГМУП «ГТС»  и в Единой информационной системе извещение о проведении запроса предложений на право заключения договора подряда, а также закупочная документация  размещены 27.12.2016. Протоколом  закупочной комиссии от 14.02.2017 № 157 определен победитель ООО  "Сибстройтеплоремонт" для проведения ремонтных работ, заключен договор от 28.02.2016 № 307 на сумму 57 896,00 тыс.руб., постановлением Администрации города от 04.05.2017 № 3627 согласована как крупная сделка. Работы ведутся согласно графика производства, на 01.09.2017 освоено средств в размере 39 881,41 тыс.руб, оплачены расходы в сумме  19 684,64 тыс.руб. Оплата работ до 31.03.2018 согласно графика финансирования работ.
Планируется выполнить ремонт магистральных тепловых сетей в двухтрубном исчислении протяженностью 280 п.м.</t>
  </si>
  <si>
    <r>
      <t xml:space="preserve">
</t>
    </r>
    <r>
      <rPr>
        <sz val="12"/>
        <rFont val="Times New Roman"/>
        <family val="1"/>
        <charset val="204"/>
      </rPr>
      <t>По СГМУП "Горводоканал": в декабре 2016 проведен открытый конкурс по выбору подрядной организации, заключен договор с победителем конкурса  ООО «Промкомплект-С»  от 05.12.2016  № 372-2016 на сумму 2 022,15 тыс.руб. Работы выполнены в полном объеме. 31,05 тыс.руб. - экономия по результатам конкурса.
По СГМУП "Городские тепловые сети": Заключен и исполнен договор от 26.12.2016 № 143 с ООО ЭнергоРемНаладка" на разработку проектной документации на сумму 252,23 тыс.руб. Проведение конкурсной процедуры по выбору подрядных организаций на поставку оборудования запланировано на 3 квартал 2017. СМР будут выполнены собственными силами предприятия.</t>
    </r>
  </si>
  <si>
    <t xml:space="preserve">
Произведен выкуп земельного участка и жилых помещений по ул.Нагорная,25 в соответствии с апелляционными определениями суда ХМАО-Юры. </t>
  </si>
  <si>
    <t>Капитальный ремонт линий уличного освещения по пр.В.Васильева (а/д от базы отдела рабочего снабжения до строй базы), расходы запланированы на 4 квартал 2017.
Заключен договор от 03.10.2017 № 77/17 со СГМУЭП "Горсвет" на выполнение работ по корректировке рабочей и проектной документации по объекту «Капитальный ремонт линии уличного освещения. Автодорога: база отдела рабочего снабжения – Стройбаза», на сумму 98,9 тыс.руб., со сроком выполнения до 27.11.2017.</t>
  </si>
  <si>
    <t>В 2017 году запланировано выполнить ПИР на строительство 6 тротуаров.
1) Тротуар Нефтеюганское шоссе (ПИР): заключен контракт от 10.07.2017 № 37-ГХ  с ООО "ТехноСтройПроект" на сумму 1 621,86 тыс.руб.;
2) Тротуар по ул.Индустриальная (ПИР): заключен контракт от 10.07.2017 № 36-ГХ  с ООО "ТехноСтройПроект" на сумму 1 062,75 тыс.руб.;
3) Тротуар  по ул.Рационализаторов (ПИР): заключен контракт  от  10.07.2017 № 35-ГХ с ООО "ТехноСтройПроект" на сумму 636,75 тыс.руб.;
4) Тротуар по  ул. Саянская  (ПИР): заключен контракт от 11.09.2017 № 49-ГХ с ООО "ТехноСтройПроект" на сумму 912,16 тыс.руб.
5) Тротуар по  ул.Производственная (ПИР): заключен контракт от 06.09.2017 № 47-ГХ с ООО "ТехноСтройПроект"  на сумму 602,78 тыс.руб.
6) Тротуар  по ул.Рыбников (ПИР): аукцион трижды признан несостоявшимся, средства в сумме 232,04 тыс.руб.  не будут освоены.
Расходы запланированы на 4 квартал 2017.</t>
  </si>
  <si>
    <t xml:space="preserve">Мероприятием предусмотрено приобретение жилых помещений высококвалифицированным специалистам и инвалидам. Размещение извещения - октябрь 2017. </t>
  </si>
  <si>
    <t>ДГХ - 7 106,86 тыс.руб.: заключены и исполнены контракты на снос 49 строений, на общую сумму 2 484,81 тыс.руб.:
 - МК от 02.05.2017 № 05-ГХ с ООО "СервисСтройИндустрия" на снос 14 строений на сумму 691,21 тыс.руб.
 - МК от 05.06.2017 № 24-ГХ  с ИП Рахмановым У.Ш. на снос 20 строений, на сумму 973,05 тыс.руб.
 - МК от 29.06.2017 № 29-ГХ с  ООО "СервисСтройИндустрия" на снос15 строений на сумму 820,55 тыс.руб.
Заявка на снос 15 строений на сумму 1 040,44 тыс.руб., размещена, аукцион 02.10.2017.
ДАиГ - 7 629,84 тыс.руб.: выплата субсидий будет произведена по мере подготовки департаментом городского хозяйства Постановлений о выплате субсидии в соответствии с предоставленными подтверждающими документами участников программы.</t>
  </si>
  <si>
    <t>В рамках мероприятия по введению системы персонифицированного финансирования дополнительного образования детей в муниципальном образовании городской округ город Сургут заключены договоры с поставщиками образовательных услуг, включенных в реестр поставщиков услуг дополнительного образования, об обучении по дополнительным общеразвивающим программам.
Договоры заключены между родителями (законными представителями) детей и поставщиками образовательных услуг, включенными в реестр поставщиков услуг дополнительного образования. При заключении договоров использовались сертификаты дополнительного образования, обеспеченные средствами персонифицированного финансирования дополнительного образования.
Выдано в рамках заключенных договоров 6 068 сертификатов дополнительного образования детей, из них для обучения в муниципальных учреждениях дополнительного образования - 5 479 ед., в частных организациях - 589 ед. 
Неисполнение кассового плана на сумму 3780,05 тыс. руб. обусловлено экономией средств, сложившейся по причине отсутствия случаев для возмещения расходов поставщиков образовательных услуг, включенных в реестр поставщиков услуг дополнительного образования, по договорам об обучении, заключенным между родителями (законными представителями) детей и поставщиками образовательных услуг, включенными в реестр поставщиков услуг дополнительного образования, при заключении которых использовались сертификаты дополнительного образования (оплата будет произведена в следующем отчетном периоде).</t>
  </si>
  <si>
    <t xml:space="preserve">
В соответствии с постановлением Правительства РФ № 1159 от 12.11.2016 "О критериях экономической эффективности проектной документации", Постановлением Правительства РФ от 18.05.2009 N№ 427 (с изменениями от 15.06.2017) "О порядке проведения проверки достоверности определения  сметной стоимости строительства, реконструкции, капитального ремонта объектов капитального строительства, финансирование которых осуществляется с привлечением средств бюджетов бюджетной системы Российской Федерации, средств юридических лиц, созданных Российской Федерацией, субъектами Российской Федерации, муниципальными образованиями, юридических лиц, доля Российской Федерации, субъектов Российской Федерации, муниципальных образований в уставных (складочных) капиталах которых составляет более 50 процентов" проведение экспертизы сметной стоимости является обязательным условием для проведения капитального ремонта за счет средств бюджета. 
В соответствии с техническим заданием к закупке планируемый срок изготовления проектной документации - 31.10.2017. После этого будет проведена экспертиза сметной стоимости капитального ремонта. Выполнение ремонтных работ будет перенесено на 2018 год.
</t>
  </si>
  <si>
    <r>
      <t xml:space="preserve">    </t>
    </r>
    <r>
      <rPr>
        <sz val="12"/>
        <rFont val="Times New Roman"/>
        <family val="1"/>
        <charset val="204"/>
      </rPr>
      <t xml:space="preserve">По состоянию на 01.01.2017 в списке участников Великой Отечественной войны, имеющих право на обеспечение жильём за счет средств федерального бюджета, состояло 6 ветеранов. 
В 2017 году планируется обеспечить жильём 5 ветеранов Великой Отечественной войны. 
На основании личных заявлений 3 ветеранам Великой Отечественной войны предоставлены жилые помещения на условиях договора социального найма (аукцион по приобретения квартиры состоялся 19.03.2016), 1 ветерану Великой Отечественной войны предоставлена единовременная денежная выплата на оплату приобретенного  жилого помещения (размер ЕДВ на одного получателя составляет 1 991 531 рублей, исходя из стоимости 1 кв.м жилья по ХМАО – Югре –           42373 рубля и 47 кв.м – площади жилого помещения в соответствии с Законом ХМАО от 06.07.2005 № 57-оз «О регулировании отдельных жилищных отношений в Ханты – Мансийском автономном округе – Югре»), для 1 ветерана планируется приобрести жилое помещение. Первый аукцион признан несостоявшимся, в объявленный срок приема заявок с 28.07.2017 до 07.08.2017 не поступило ни одной заявки, повторное проведение аукциона для приобретения квартиры планируется в октябре 2017 года. 
</t>
    </r>
  </si>
  <si>
    <t>9 754,98 тыс.руб. - уплачен земельный налог за земельный участок для строительства кладбища за 4 квартал 2016, 1-2 кварталы 2017.</t>
  </si>
  <si>
    <t xml:space="preserve"> На 01.10.2017 участниками мероприятия числится 52 молодых семей. Между Департаментом строительства ХМАО-Югры и Администрацией города Сургута заключено Соглашение о финансировании подпрограммы на 2017 год, в рамках которого в текущем году планируется предоставить социальные выплаты на приобретение (строительство) жилья 7 молодым семьям. По состоянию на 01.10.2017 7 участникам выданы свидетельства о праве на получение социальной выплаты на общую сумму 6 228 831 руб., 1 молодой семье предоставлена социальная выплата в размере 622 883, 10 коп. на погашение основного долга по ипотечному кредитованию, одна заявка на перечисление социальной выплаты находится в работе Департамента финансов, 5 молодых семей, получивших Свидетельство, находятся в стадии заключения договоров купли-продажи по выбранным жилым помещения, а также в стадии оформления ипотечных кредитов.
</t>
  </si>
  <si>
    <t>Неисполнение кассового плана на сумму 931,04 тыс. руб. обусловлено:
- 909,97 тыс. руб. - остаток средств, сложившийся в рамках исполнения договоров на организацию горячего питания в связи с уменьшением фактически оказанных услуг в период функционирования летних лагерей с дневным пребыванием детей; средства подлежат освоению до конца финансового года.
- 21,07 тыс. руб. - экономией, сложившейся по итогам заключения договоров на оказание услуг начальника смены лагеря с дневным пребыванием детей по подготовке к открытию смены лагеря.
В период школьных весенних, летних каникул в пришкольных  лагерях с дневным пребыванием детей отдохнули 7 825 детей.</t>
  </si>
  <si>
    <t>Неисполнение бюджетных ассигнований и кассового плана обусловлено:
- 435,59 тыс. руб. - невостребованными средствами в связи с уменьшением численности детей, посетивших лагеря с дневным пребыванием детей на базе частных организаций. 
В период школьных летних каникул 442 ребенка отдохнули в лагерях с дневным пребыванием детей, открытых на базе частных организаций.</t>
  </si>
  <si>
    <t>Неисполнение кассового плана в размере 8 440,62 тыс.руб.обусловлено:
- 4 474,64 тыс. руб.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подлежит освоению в следующем отчетном периоде;
-3 965,98 тыс. руб.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t>
  </si>
  <si>
    <t>Неисполнение кассового плана в размере 412,63 тыс.руб. обусловлено снижением фактических затрат на выплату стипендии за отличные успехи в учебе по причине уменьшения числа стипендиатов.
Среднегодовая численность учащихся муниципальных образовательных учреждений города Сургута, получающих стипендии - 910 чел.</t>
  </si>
  <si>
    <t>Неисполнение кассового плана в размере 91,67 тыс.руб. обусловлено переносом сроков оплаты счетов за фактически оказанные услуги на  техническое обслуживание компьютерной и копировально-множительной техники в муниципальных образовательных учреждениях, подведомственных департаменту образования, на следующий отчетный период, согласно заключенным договорам.</t>
  </si>
  <si>
    <t>Неисполнение кассового плана обусловлено:
- 1 957,77 тыс.руб. - уменьшением объема оказанных услуг по подвозу обучающихся  в период актированных дней, приостановления учебного процесса в общеобразовательных организациях с целью предупреждения эпидемического распространения гриппа и ОРВИ. Средства подлежат освоению в следующем отчетном периоде.
Количество муниципальных общеобразовательных учреждений, в которые осуществляется подвоз обучающихся - 4 ед.</t>
  </si>
  <si>
    <t>Неисполнение кассового плана в размере 10 793,21 тыс.руб. обусловлено:
- 660,73 тыс.руб. - снижением фактических затрат на оплату труда в связи с внесением изменений в график отпусков и наличием периодов временной нетрудоспособности работников, подлежит освоению в следующем отчетном периоде;
- 10 132,48 тыс. руб. - уменьшением планируемого объема начисленной родительской платы вследствие уменьшения фактического количества дней посещения детьми образовательных учреждений.  Подлежит освоению в следующем отчетном периоде.</t>
  </si>
  <si>
    <t>МКУ «ДЭАЗиИС» осуществляет организацию эксплуатации инженерных систем 9 объектов 6 учреждений дополнительного образования - МБОУ ДОД «Центр детского творчества», МБОУ ДОД ЦДНТТ «Информатика +», МБОУ ДО «СЮТ», МБОУ ДО «СЮН», МАОУ ДО «Центр плавания «Дельфин», МБОУ ДО "Центр индивидуального развития". Расход бюджетных средств за 9 месяцев на содержание учреждений составил - 2 417,82 тыс. руб., в том числе:
146,68 тыс.руб. - оплата коммунальных услуг за декабрь 2016 (2,92 тыс.руб. - тепловодоснабжение, 143,76 тыс.руб. - основной долг за теплоснабжение по мировому соглашению б/н от 10.05.2017 по делу №А75-3410/2017 от 11.05.2017);
2 218,66 тыс.руб. - оплачены работы по эксплуатации инженерных систем за январь-август 2017.
52,48 тыс.руб. - оплачены услуги по проверке смет, работы по выполнению ПИР.
Неисполнение кассового плана на сумму 479,45 тыс.руб. обусловлено:
99,22 тыс.руб. - переносом сроков оплаты задолженности за 2016 год перед  АО ЭК "Восток" на следующий отчетный период в связи с отсутствием судебного решения;
377,22 тыс.руб. - уменьшением фактических расходов на эксплуатацию инженерных систем по причине позднего предоставления подрядной организацией счетов на оплату разовых работ;
3,01 тыс.руб. - уточнением начальной максимальной цены контракта на оказание услуг по составлению и экспертизе проектно-сметной документации.</t>
  </si>
  <si>
    <t>Заключение муниципального контракта на выпуск информационного журнала "Семейный вопрос" запланировано на 4 квартал 2017 года. Осуществляется подготовка документации для проведения закупки. Планируется выпустить 999 экземпляров журнала, формата А5, внутренний блок 40 страниц.</t>
  </si>
  <si>
    <t>Заключены муниципальные контракты на приобретение: 22 кв по 43,2 м2 общей стоимостью 50018,60 тыс.руб., 1 кв по 38,0 м.2 - 1999,90 тыс.руб., 1 кв. по 38,7 м2 - 2036,74 тыс.руб. Образовалась экономия в результате проведенных торгов в сумме 763,12 тыс.руб. По дополнительно выделенным в марте средствам окружного бюджета аукционы на приобретение 9 квартир 33 м2 на сумму 15 630,81 не состоялись в виду отсутствия заявок. Повторное размещение в июле 2017 года. Аукционы по приобретению 8 квартир не состоялись ввиду отсутствия заявок. Заключен муниципальный контракт №31 от 16.08.2017 года на приобретение 1 квартиры для участника программы. (43,2 м2, 2 273,6 тыс.руб.).  Очередное размещение закупок на приобретение 8 квартир состоялось 28.09.2017 года.                                                                      
В августе 2017 года доведены дополнительные средства окружного бюджета в сумме 21 994,7 тыс.руб. По решению Думы города, заседание которой состоялось в сентябре 2017 годы доведены дополнительные средства местного бюджета 6 815,4 тыс.руб. как доля софинансирования к средствам окружного бюджета. Размещение заявки на проведение аукционов по приобретению жилых помещений на дополнительно выделенные средства - октябрь 2017 года.</t>
  </si>
  <si>
    <t xml:space="preserve">Неисполнение кассового плана обусловлено экономией сложившейся по результатам проведения конкурсных процедур на выполнение работ по сносу объекта и экономией при формировании НМЦК.
Кроме того, подрядчиком нарушены сроки выполнения работ. Средства будут освоены в следующем отчетном периоде по факту приемки работ в рамках срока действия контракта. 
</t>
  </si>
  <si>
    <t xml:space="preserve">Проектно-изыскательские работы на проведение капитального ремонта объекта "Здание Администрации г. Сургута, ул. Энгельса, 8" в рамках заключенного муниципального контракта (срок выполнения работ  - 10.12.2017 г.).
Размещение извещения на проведение закупки по выполнению проектно-изыскательских работ по объекту "Встроенные помещения по ул.Ивана Захарова,12 г.Сургута" запланировано на 4 квартал 2017 года. </t>
  </si>
  <si>
    <t>Неисполнение кассового плана обусловлено:
- наступлением срока выплаты заработной платы, отчислений на заработную плату, профсоюзных взносов в следующем периоде;
- заявительным характером оплаты  расходов стоимости проезда к месту отпуска и обратно на основании авансовых отчетов. При распределении кассового плана работникам учреждения учитывалась возможность получение аванса по льготному проезду за 3 мес. до наступления отпуска;
отсутствие потребности в запланированных расходах;
- неиспользованием части средств для участия в семинарах, курсах повышения квалификации в связи с отсутствием необходимых семинаров, курсов повышения квалификации.</t>
  </si>
  <si>
    <t>Размещение заявки на проведение конкурсных процедур по выполнению проектно-изыскательских работ по объекту "Административное здание по ул. Маяковского,15 " запланировано на 4 квартал 2017г. Средства будут освоены в следующем отчетном периоде</t>
  </si>
  <si>
    <t xml:space="preserve">Неисполнение кассового плана обусловлено:
- экономией по оплате коммунальных услуг и на содержание общедомового имущества, сложившейся в связи с оплатой услуг по факту;
- экономией, сложившейся по результатам размещения муниципального заказа на оказание услуг по охране муниципального имущества. </t>
  </si>
  <si>
    <t xml:space="preserve">Неисполнение кассового плана обусловлено:
- оплатой по договорам на выполнение работ по технической инвентаризации и паспортизации муниципального имущества, на оказание услуг по оценке муниципального имущества по факту выполнения работ;
- экономией, сложившейся по результатам размещения муниципального заказа на оказание услуг по оценке муниципального имущества, на выполнение работ по технической инвентаризации и паспортизации муниципального имущества.
</t>
  </si>
  <si>
    <t>Неисполнение кассового плана обусловлено ненадлежащим исполнением подрядчиком принятых на себя обязательств  по строительству объекта "Входная группа нежилых помещений по адресу: г. Сургут, ул. Крылова, 21". Контракт расторгнут (31.08.2017 г по решению Заказчика № 43-02-2235/2017 от 18.08.2017 г. об одностороннем отказе от исполнения контракта в связи с ненадлежащим исполнением подрядчиком принятых на себя обязательств)</t>
  </si>
  <si>
    <t xml:space="preserve">Согласно заключенного договора № 2П/2017 от 22.02.2017г. выполнены и оплачены работы по проверке смет на обследование строительных конструкций на сумму  5,4 тыс. руб.
Заключен МК №6П/2017 от 13.06.2017 г.на проектно-изыскательские работы по обследованию строительных конструкций объекта. Цена контракта  - 391,000 тыс. руб. Срок выполнения работ - 2 месяца с момента заключения. Подрядчиком по МК №6П/2017 от 13.06.2017 не выполнены обязательства по срокам исполнения контракта. МКУ УКС за неисполнение  обязательств по срокам выполнения работ будут выставлены штрафные санкции.  Средства  будут оплачены по факту приемки работ в рамках срока  действия контракта по 31.10.2017 г.                                                                                                                        Неисполнение бюджетных ассигнований в размере 456,46 тыс.руб. обусловлено:                                                                                        -35,95 тыс.руб.  экономией при формировании начальной максимальной цены контракта;                                                                                                       -420,51 тыс. руб. обусловлено экономией, сложившейся по результатам проведения конкурсных процедур.                     </t>
  </si>
  <si>
    <t xml:space="preserve">Количество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получающих субсидии - 1 ед.
Численность учащихся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- 404 чел.
</t>
  </si>
  <si>
    <t>В соответствии с Административным регламентом, утвержденным постановлением Администрации города от 13.01.2014 № 139 «Об утверждении административного регламента предоставления муниципальной услуги «Предоставление мер дополнительной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произведена выплата за I-III квартал 2017 года, согласно полученным заявлениям  граждан для назначения данной выплаты. Срок реализации мероприятия планируется до конца текущего года.</t>
  </si>
  <si>
    <t>Неисполнение кассового плана на сумму 66 336,64 тыс. руб. обусловлено:
- 17 998,65 тыс. руб.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Средства подлежат освоению в следующем отчетном периоде;
- 48 337,99 тыс. руб. - отсутствием заявок муниципальных образовательных учреждений на перечисление субсидий на иные цели (оплата поставки товаров, оказанных услуг, выполненных работ, единовременного вознаграждения в связи с выходом на пенсию). Средства подлежат освоению в следующем отчетном периоде текущего финансового года.
Достигнутый результат на 01.10.2017:
Количество муниципальных учреждений, реализующих программу дошкольного образования - 61 ед.
Численность воспитанников, получающих муниципальную услугу «Реализация основных общеобразовательных программ дошкольного образования» - 25 936 чел.</t>
  </si>
  <si>
    <t xml:space="preserve">Количество частных организаций, осуществляющих образовательную деятельность по реализации образовательных программ дошкольного образования, получающих субсидию - 5 ед.
Неисполнение кассового плана на сумму 1 996,42 тыс. руб. обусловлено:
- уменьшением количества сертификатов дошкольника, представленных частными организациями для перечисления субсидии;
- перерасчетом субсидии с учетом фактического времени пребывания воспитанников в списочном составе частных организацией.
</t>
  </si>
  <si>
    <t>Неисполнение кассового плана на сумму 17 536,92 тыс. руб. обусловлено:
- 1 710,53 тыс. руб.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Средства подлежат освоению в следующем отчетном периоде;
- 15 826,39 тыс. руб. - отсутствием заявок муниципальных образовательных учреждений на перечисление субсидий на иные цели (оплата поставки товаров, оказанных услуг, выполненных работ, единовременного вознаграждения в связи с выходом на пенсию). Средства подлежат освоению в следующем отчетном периоде текущего финансового года.
Реализация мероприятия осуществляется в плановом режиме, освоение средств планируется до конца 2017 года.
Достигнутый результат на 01.10.2017:
Количество муниципальных общеобразовательных учреждений - 40 ед.
Численность учащихся общеобразовательных учреждений - 46 429 чел.</t>
  </si>
  <si>
    <t xml:space="preserve">МКУ «ДЭАЗиИС» осуществляет организацию эксплуатации инженерных систем 60 объектов 40 муниципальных общеобразовательных учреждений. Расход бюджетных средств за 9 месяцев на содержание указанных учреждений составил - 104 816,54 тыс. руб.,  в том числе:
6 324,41 тыс.руб. - оплата коммунальных услуг за декабрь 2016 (61,15 тыс.руб. - тепловодоснабжение, 
6 263,26 тыс.руб. - основной долг за теплоснабжение по мировому соглашению б/н от 10.05.2017 по делу №А75-3410/2017 от 11.05.2017);
95 582,55 тыс.руб. - оплачены работы по эксплуатации инженерных систем за январь-август 2017;
2 247,67 тыс.руб. - оплачены работы по капитальному ремонту  скатной крыши МБОУ СОШ № 46;
46,67 тыс.руб. - оплачены работы по ремонту помещений медицинского блока МБОУ СОШ № 3;
615,24 тыс.руб. - оплачены услуги по проверке смет, работы по выполнению ПИР.
</t>
  </si>
  <si>
    <t>Неисполнение кассового плана на сумму 32 129,58 тыс.руб. обусловлено:
27 644,43 тыс.руб. - переносом сроков оплаты работ по капремонту МБОУ СОШ №13 в связи с продлением срока проведения аукциона по причине внесения изменений в аукционную документацию по запросам участников;
888,49 тыс.руб. - переносом сроков оплаты задолженности за 2016 год перед  АО ЭК "Восток" на следующий отчетный период в связи с отсутствием судебного решения;
1 949,03 тыс.руб. - уменьшением фактических расходов на эксплуатацию инженерных систем по причине позднего предоставления подрядной организацией счетов на оплату разовых работ;
1 243,19 тыс.руб. - переносом сроков оплаты работ по текущему ремонту образовательных учреждений;
256,94 тыс.руб. обусловлено экономией по результатам аукциона на выполнение работ по текущему ремонту  учебных классов;
147,49 тыс.руб. - уточнением начальной максимальной цены контракта на оказание услуг по составлению и экспертизе проектно-сметной документации.</t>
  </si>
  <si>
    <t>Реализация мероприятия осуществляется в плановом режиме, освоение средств планируется до конца 2017 года.
Неисполнение кассового плана на сумму 12 697,64 тыс. руб. обусловлено:
- 8 890,64 тыс. руб.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Средства подлежат освоению в следующем отчетном периоде;
- 3 807,0 тыс. руб. - отсутствием заявок муниципальных образовательных учреждений на перечисление субсидий на иные цели (оплата поставки товаров, оказанных услуг, выполненных работ, единовременного вознаграждения в связи с выходом на пенсию). Средства подлежат освоению в следующем отчетном периоде текущего финансового года.
Достигнутый результат на 01.10.2017:
Количество муниципальных учреждений дополнительного образования - 6 ед.
Численность обучающихся учреждений дополнительного образования - 8 505 чел.</t>
  </si>
  <si>
    <t>По объекту "Внутриквартальные проезды в микрорайоне 31 в г. Сургуте": ООО "Сибпромстрой-Югория" выполнены проектные работы по благоустройству проезда,  получено разрешение на производство работ. Выкуп объекта предусмотрен в 2017-2018 году.  Согласно плана графика срок размещения извещения на проведение  закупки у единственного  исполнителя - ноябрь 2017.
По объекту "Проезд в мкр.20 "А" г. Сургута": В соответствии с  бюджетом на 2017-2019 годы выкуп объекта предусмотрен в 2017 году. Согласно плана графика срок размещения извещения на проведение закупки у единственного исполнителя - ноябрь 2017.</t>
  </si>
  <si>
    <t xml:space="preserve">На 01.01.2017 в списке на получение субсидии состоит 2317 семей. 
 Согласно установленного Порядка предоставления субсидий за счет средств местного бюджета: 
перечислена субсидия 13 семьям на общую сумму 11 346 309 рублей 30 коп., по 2 получателям субсидии проекты постановлений на перечисление субсидии на общую сумму 1 907 460 рублей находятся в стадии согласования структурными подразделениями, 4 участника, получивших гарантийные письма находятся в стадии заключения договоров купли-продажи, по 1 участнику подпрограммы в целях подтверждения права направлены межведомственные запросы.
С учетом средств местного бюджета, предусмотренных на реализацию данной подпрограммы в текущем году, планируется предоставить субсидии 20 семьям. </t>
  </si>
  <si>
    <t>Неисполнение кассового плана в размере 2 058,24 тыс. рублей обусловлено:
- экономией, сложившейся по результатам проведения конкурсных процедур на поставку сервера, хозяйственных товаров, услуги связи, на аренду офиса, на работы, услуги по содержанию имущества, прочих работ услуг, на увеличение стоимости материальных запасов, на поставку топлива;
- экономией, сложившейся по итогам формирования цены контракта на поставку оригинальных расходных материалов для копировально-множительной техники и периферийного оборудования, на поставку бумаги. 
- нарушением подрядчиком условий муниципального контракта на оказание услуг по охране объектов незавершенного строительства, ведутся досудебные разбирательства.</t>
  </si>
  <si>
    <t xml:space="preserve">Неисполнение кассового плана обусловлено признание аукциона на выполнение работ по капитальному ремонту  объекта "МБОУ СОШ №27" не состоявшимся в связи с тем, что в УФАС по ХМАО-Югре   поступила жалоба от ООО "ЮграРегионСервис"  09.06.2017 г. № 945-ж. По решению Комиссии УФАС жалоба была признана частично обоснованной.(нарушение ч.3 ст.7, ч.1.ст.33 ,ч.1ст.64  Закона о контрактной системе ). С учетом сезонности выполнения ремонтных работ повторное размещение аукциона невозможно. Средства перераспределены по решению Думы города, заседание которой состоялось в сентябре 2017 года
       </t>
  </si>
  <si>
    <t>Выплата субсидии осуществляется на производство и реализацию искусственно выращенной пищевой рыбы по факту предоставления подтверждающих документов</t>
  </si>
  <si>
    <t>Компенсация расходов по оплате содержания жилых помещений и коммунальных услуг отдельным категориям граждан предоставлена на общую сумму 37 908,73 тыс.руб.
Неисполнение кассового плана связано с оплатой работ по "факту" на основании актов выполненных работ, выплата компенсаций на оплату ЖКУ отдельным категориям граждан осуществлена в пределах обращений управляющих компаний, в том числе: 
- 9 999,27 руб. -  экономия в связи со снижением фактических затрат по предоставлению компенсаций на оплату коммунальных услуг отдельным категориям граждан, а также поздним предоставлением документов на оплату.
- 5 549,26 руб. - экономия в связи со снижением фактических затрат по предоставлению компенсаций на оплату содержания жилых помещений отдельным категориям граждан, а также поздним предоставлением документов на оплату.
Неисполнение бюджетных ассигнований в размере 9 650,50 тыс.руб. обусловлено экономией, сложившейся в связи со снижением затрат по предоставлению компенсаций по оплате содержания и текущего ремонта жилых помещений, коммунальных услуг отдельным категориям граждан.</t>
  </si>
  <si>
    <t>Проведение мероприятия запланировано на 4 квартал 2017 года.</t>
  </si>
  <si>
    <t xml:space="preserve"> </t>
  </si>
  <si>
    <r>
      <rPr>
        <sz val="12"/>
        <rFont val="Times New Roman"/>
        <family val="1"/>
        <charset val="204"/>
      </rPr>
      <t xml:space="preserve">Согласно заключенного  МК 3П/2017 от 12.06.2017 г. проведена проверка сметной документации по обследованию строительных конструкций объектов МБДОУ № 30 "Семицветик", МБДОУ № 33 "Аленький цветочек" на сумму 2,5 тыс. руб. по каждому объекту. 
Согласно заключенного муниципального контракта №7П/2017 от 18.07.2017 с ООО "Проектно-конструкторский, научно исследовательский и консультационный строительный центр" выполнены работы по обследованию строительных конструкций объекта МБДОУ № 30 "Семицветик" на сумму 95,4 тыс.руб. Согласно заключенному муниципальному контракту №8П/2017 от 17.07.2017 с ООО "Мастерская архитектурного проектирования" выполнены работы по обследованию строительных конструкций объекта  МБДОУ № 33 "Аленький цветочек" на сумму 89,07 тыс.руб. </t>
    </r>
    <r>
      <rPr>
        <sz val="12"/>
        <color rgb="FFFF0000"/>
        <rFont val="Times New Roman"/>
        <family val="1"/>
        <charset val="204"/>
      </rPr>
      <t xml:space="preserve">
</t>
    </r>
    <r>
      <rPr>
        <sz val="12"/>
        <rFont val="Times New Roman"/>
        <family val="1"/>
        <charset val="204"/>
      </rPr>
      <t xml:space="preserve">Неисполнение бюджетных ассигнований в размере 341,46 обусловлено:
20,46 тыс.руб.  - экономией по итогам заключения МК на проверку смет по обследованию строительных конструкций;
321,00 тыс.руб. - экономией в результате проведения конкурсных процедур. 
Средства перераспределены по решению Думы города, заседание которой состоялось в сентябре 2017 года. </t>
    </r>
  </si>
  <si>
    <t xml:space="preserve">Расходы производятся по мере необходимости, носят несистемный характер. 
в 1 полугодии 2017 года перевезены автотранспортом в пределах автономного округа под надзор организаций, для детей-сирот и детей, оставшихся без попечения родителей трое детей, из них:
-двое детей в феврале 2017 года в п. Сергино, Октябрьского района;
-один  ребенок в марте 2017 года в город Урай.
Всего за отчетный период перевезены трое детей из трех несовершеннолетних, нуждающихся в транспортировке. 
Затрат на перевозку детей автотранспортом не было. </t>
  </si>
  <si>
    <t xml:space="preserve">Услуга носит заявительный характер (период подчи заявлений на компенсацию не истек). 
В 1 полугодии 2017 года заявлений от лиц из числа детей-сирот и детей, оставшихся без попечения родителей, не поступало. В 3 квартале поступило одно заявление от лица из числа детей-сирот и детей, оставшихся без попечения родителей.
С целью уведомления потенциальных получателей услуги, направлены письма всем лицам из числа детей-сирот и детей, оставшихся без попечения родителей, являющихся выпускниками организаций для детей-сирот и детей, оставшихся без попечения родителей, о возможности получения и порядке предоставления указанной меры социальной поддержки.
</t>
  </si>
  <si>
    <t>266,18 тыс. руб. - средства освоены на проведение трех фестивалей (фестиваль творчества детей с ограниченными возможностями здоровья «Солнце для всех», фестиваль детского творчества «Звездная капель», фестиваль детского и юношеского творчества «Радуга детства»);
78,20 тыс. руб. - средства будут освоены путем заключение договора на организацию и проведение фестиваля-конкурса детского творчества «Созвездие» для детей-сирот и детей, оставшихся без попечения родителей.</t>
  </si>
  <si>
    <r>
      <t xml:space="preserve">В соответствии с решениями  координационного совета по вопросам ТОС от 15.02.2017, от 04.05.2017, от 07.06.2017 выделены средства субсидии 15-ти ТОС на реализацию проектов в 2017 году.  Заключены соглашения о предоставлении субсидий ТОС на сумму 14 883,99 тты. руб. Субсидии перечисляются ежеквартально согласно графикам перечисления субсидии, подготовленным в результате проведения экспертиз проектно-сметной документации ТОС и согласно решениям координационного совета по вопросам ТОС. В связи с этим сложилось неисполнение кассового плана. Субсидии будут перечислены в следующем отчетном периоде текущего финансового года. 
Заключены муниципальные контракты на аренду помещений, оплата производится ежемесячно "по факту" оказания услуг.
</t>
    </r>
    <r>
      <rPr>
        <sz val="12"/>
        <color theme="1"/>
        <rFont val="Times New Roman"/>
        <family val="1"/>
        <charset val="204"/>
      </rPr>
      <t>Экономия сложилась на сумму 180,09 тыс.</t>
    </r>
    <r>
      <rPr>
        <sz val="12"/>
        <rFont val="Times New Roman"/>
        <family val="1"/>
        <charset val="204"/>
      </rPr>
      <t xml:space="preserve"> руб. в связи с заключением соглашения о предоставлении субсидии ТОС и по результатам принятия решения кординационного совета по вопросам ТОС.
</t>
    </r>
  </si>
  <si>
    <t>505,16 тыс.руб. - оплачены работы по техническому обслуживанию системы контроля за транспортными потоками "Навигация" за период январь-август 2017. Техническое обслуживание осуществлялось за период с января по февраль 2017 в отношении 53 ед. оборудования, с марта по август 2017 - 52 ед. (сервер вышел из строя).
8,2 тыс.руб. - оплачены услуги по проведению экспертизы технического состояния оборудования.
Неисполнение кассового плана в размере 20,09 тыс.руб. осуществление оплаты работ по "факту" на основании актов выполненных работ. С  марта 2017 года прекращено техническое обслуживание техники системы УВД "Навигация" с сопровождением программного обеспечения: сервер в связи с выходом из строя (1 ед.).</t>
  </si>
  <si>
    <t>В соответствии с решением Думы города от 28.06.2017 № 139-VI ДГ«О внесении изменений в решение Думы города от 23.12.2016 № 46-VI ДГ «О бюджете городского округа город Сургут на 2017 год и плановый период 2018-2019 годов» доведены бюджетные ассигнования на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 В настоящее время проходит процедуру согласования  проект "Порядка предоставления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 С 01.11.2017 года планируется оказание услуг спортивной подготовки на спортивно-оздоровительном этапе на базе  немуниципальных (коммерческих, некоммерческих) организаций.  Расчет стоимости произведен на 500 человек.</t>
  </si>
  <si>
    <r>
      <t>Неисполнение кассового плана в размере 1,59 тыс.руб. обусловлено снижением фактических затрат на выплату стипендий.</t>
    </r>
    <r>
      <rPr>
        <sz val="12"/>
        <color rgb="FFFF0000"/>
        <rFont val="Times New Roman"/>
        <family val="1"/>
        <charset val="204"/>
      </rPr>
      <t xml:space="preserve">                                                                                                                                                                         </t>
    </r>
  </si>
  <si>
    <t xml:space="preserve">
По объекту "Трансформаторная подстанция № 521": 440,66 тыс.руб. - оплачены ПИР. 
По объекту "Сети электроснабжения КЛ-10кВ ПС-11-РП-104": 90,0 тыс.руб. - оплачены услуги по внесению изменений в проектно-сметную документацию. 
По объекту "Сети электроснабжения  КЛ-0,4кВ ТП-249Ленинградская, 10А (движимое имущество в составе ЭСК РП-103)": 6,0 тыс.руб. - оплачены работы по проверке сметной документации на реконструкцию кабельной линии. СМР: Заключен договор от 18.09.2017 № 102 с ООО "Югра-Недра" на сумму 2 458,42 тыс.руб., срок выполнения - 22.10.2017.
По объекту "Сети теплоснабжения, водопровода в поселке Лесной (перенос за границу земельного участка дома 133)": ПИР - заключен контракт от 03.05.2017  № 07-ГХ с ООО "ТеплоГазПроект" на сумму 185,0 тыс.руб., услуги оказаны - 100%; СМР на сумму 975,57 тыс.руб. -  аукцион назначен на 16.10.2017, срок исполнения  - декабрь 2017. 
По объекту "Сети теплоснабжения (перенос за границу земельного участка дома 10А по 16-й линии в поселке Кедровый-1": ПИР - заключен контракт от 03.05.2017  № 08-ГХ с ООО "ТеплоГазПроект" на сумму 160,0 тыс.руб., услуги оказаны - 100%; СМР на сумму 1 186,97 тыс.руб. - заказ размещен, аукцион назначен на 16.10.2017, срок исполнения  - декабрь 2017. 
По объекту "Сети теплоснабжения, водопровода в поселке Лесной": ПИР - заключен контракт от 05.06.2017  № 20-ГХ с ООО "ТехноСтройПроект" на сумму 2 959,07 тыс.руб., срок выполнения работ по 30.11.2017. </t>
  </si>
  <si>
    <t>По объекту: "Водопровод по ул. Профсоюзов, от ул. Пушкина до ул. Маяковского к мкр 16 А" в декабре 2016 проведен открытый конкурс по выбору подрядной организации, заключен договор с победителем конкурса  ООО «ТехноСтрой» от 30.12.2016  № 374/2016 на сумму 15 930,0 тыс.руб., срок выполнения работ до 30.11.2017. Работы ведутся в соответствии с графиком. По состоянию на 01.10.2017 освоены средств в размере 6 318,92 тыс.руб
По объекту: "Водопроводные сети к ЦТП (27)33 мкр.11 протяженностью 120м" - проведен конкурс, заключен договор от 05.12.2016 № 375-2016 с ООО "СУ-57" на сумму 2 187,0 тыс.руб., со сроком исполнения 30.11.2017. Работы ведутся в соответствии с графиком. По состоянию на 01.10.2017 освоено средств в размере 187,29  тыс.руб.
По объекту: "Магистральные сети водопровода от ВК-102 до КП-2 по ул. Ленина п протяженностью 930 м", проведен конкурс, заключен договор от 23.12.2016 № 376-2016 с ООО "СУ-57" на сумму 51 949,0 тыс.руб., со сроком исполнения 31.12.2017. Работы ведутся в соответствии с графиком. По состоянию на 01.10.2017 освоено средств в размере 2 233,18  тыс.руб.
По объекту: "Магистральный водовод по ул. 78П (ул. Островского) протяжённостью 80 м" проведен конкурс, заключен договор от 05.12.2016 № 376-2016 с ООО "СУ-57" на сумму 2 369,0 тыс.руб., со сроком исполнения 30.11.2017. Ведутся подготовительные работы - устройство временного городка, шифровка коммуникаций эксплуатирующих организаций.
Планируется выполнить реконструкцию уличных водопроводных сетей с применением современных материалов протяженностью 1,18 км.</t>
  </si>
  <si>
    <t xml:space="preserve">На 01.10.2017 год в рамках реализации мероприятия заключены муниципальные контракты на оказание услуг по разработке эскизного проекта по объекту Парк "За Саймой" на сумму 2 195 тыс. руб, на строительство (обустройство) и строительный контроль за выполнением работ сквера в 31 мкр. " на сумму 39 364,43 тыс. руб.. Оплата выполненных работ запланирована на 4 квартал текущего года
</t>
  </si>
  <si>
    <t xml:space="preserve">Согласно заключенного договора № 1П/2017 от 06.02.2017г.выполнены и оплачены работы по проверке смет на обследование строительных конструкций, стоимость по контракту 5,4 тыс. руб. 
 Извещение о проведении открытого конкурса на корректировку сметной документации размещено  - 19.04.2017 г. НМЦК - 524,81 тыс. руб. Конкурс не состоялся на основании Протокола рассмотрения единственной заявки на участие в открытом конкурсе № ОК-260 от 17.05.2017 г.(не соответствует ч.3 ст.53  44-ФЗ). Корректировку проектно-сметной документации планируется выполнить в 2018 году. Средства перераспределены по решению Думы города, заседание которой состоялось в сентябре 2017г.
При формировании начально-максимальной цены контракта образовалась экономия в размере 8,35 т.р. </t>
  </si>
  <si>
    <t>Неисполнение кассового плана на сумму 52,52 тыс.руб.обусловлен недостатком средств для заключения контракта на выполнение ПИР по ремонту МКУ "МФЦ" , ассигнования будут использованы в следующем отчетном периоде после перемещения.</t>
  </si>
  <si>
    <t>Неисполнение кассового плана в размере 13 151,55 тыс. руб. обусловлено: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 заявительным характером выплат социального характера;
- оплатой расходов по факту оказания услуг по изготовлению технических паспортов, оценки имущества, сносу объектов незаконного строительства, выполнения топосъемки.</t>
  </si>
  <si>
    <r>
      <t>МКУ «ДЭАЗиИС» осуществляет организацию эксплуатации инженерных систем 71 объектов 62 муниципальных учреждений, реализующих программу дошкольного образования. Расход бюджетных средств за 9 месяцев на содержание указанных учреждений составил - 107 610,46 тыс. руб.
Неисполнение кассового плана на сумму 50 395,30 тыс.руб. обусловлено:
35 276,74 тыс.руб. - оплатой счетов по факту выполненных работ по капитальному ремонту МБДОУ №76 "Капелька " и капитальный ремонт пищеблока и прачечной МБДОУ №56 "Искорка";
7 260,52 тыс.руб. - экономией по результатам проведенного аукциона;
343,75 тыс.руб. - переносом сроков оплаты ПИР на ремонт МБДОУ № 8 "Огонек" на следующий отчетный период в связи с отсутствием результатов обследования кровли;
1 658,67 тыс.руб. - переносом сроков оплаты задолженности за 2016 год перед  АО ЭК "Восток" на следующий отчетный период в связи с отсутствием судебного решения;
2 058,74 тыс.руб. - уменьшением фактических расходов на эксплуатацию инженерных систем по причине позднего предоставления подрядной организацией счетов на оплату разовых работ;
3 750,88 тыс.руб. - оплатой счетов по факту выполненных работ по текущему ремонту санузлов и внутренних помещений дошкольных учреждений;
46,0 тыс.руб. - уточнением начальной максимальной цены контракта на оказание услуг по составлению и экспертизе проектно-сметной документации.</t>
    </r>
    <r>
      <rPr>
        <sz val="12"/>
        <color rgb="FFFF0000"/>
        <rFont val="Times New Roman"/>
        <family val="1"/>
        <charset val="204"/>
      </rPr>
      <t xml:space="preserve">
</t>
    </r>
  </si>
  <si>
    <t>Неисполнение кассового плана в размере 49 721,83 тыс.руб. обусловлено снижением фактических затрат по причине уменьшения количества дней посещения детьми общеобразовательных учреждений в связи с болезнями детей, актированными днями, приостановлением учебного процесса в общеобразовательных организациях с целью предупреждения эпидемического распространения гриппа и ОРВИ. Средства будут освоены в 2017 году в соответствии с целевым назначением.
Численность учащихся, очной формы обучения, обеспеченных завтраками и обедами в учебное время - 46 390 чел.</t>
  </si>
  <si>
    <t xml:space="preserve">Неисполнение бюджетных ассигнований на сумму 3005,39 тыс. руб. и кассового планана сумму  8854,51 тыс. руб. обусловлено: 
- 3 005,39 тыс.руб. по объекту "Билдинг сад на 40 мест, ул.Каролинского, 10" выкуп объекта дошкольного образования будет произведен  в рамках реализации программы "Сотрудничество". Средства перераспределены по решению Думы города, заседание которой состоялось в сентябре 2017 года.
 -  5 849,12 тыс. руб. по объекту "Развитие застроенной территории части квартала 23А в г.Сургуте" Х этап строительства, встроенно - пристроенный детский сад на 80 мест" связано с тем, что  выкуп объекта дошкольного образования  будет произведен после подачи заявки частным застройщиком по мере готовности объекта. 
Средства местного бюджета предусмотрены как доля софинансирования  к средствам окружного бюджета в целях выкупа.
</t>
  </si>
  <si>
    <r>
      <rPr>
        <sz val="12"/>
        <rFont val="Times New Roman"/>
        <family val="1"/>
        <charset val="204"/>
      </rPr>
      <t xml:space="preserve">Неисполнение кассового плана в размере 2 651,00 тыс.руб. обусловлено:                                                                                                                                                                                                                     1 515,40 тыс. руб. -экономией, сложившейся в связи с переносом сроков размещения закупок на комплектование книжного фонда, который  произошел по причине внесения изменений в документацию;
28,80 тыс. руб. - экономией, сложившейся  по  единовременному вознаграждению по  выходу на пенсию по причине переноса срока выхода;                                                                                                                                                          1 024,51 тыс.руб. - экономией, сложившейся в связи с поздним размещением закупки на выполнение работ по текущему  ремонту системы ОПС ЦГБ им. А.С.Пушкина, по причине уточнения сметной стоимости работ;
76,22 тыс.руб. - оплатой работ по «факту» на основании актов выполненных работ по эксплуатации инженерных систем;
6,00 тыс.руб. - экономией, сложившейся в связи с уточнением  начальной максимальной цены контракта на оказание услуг по проверке сметной документации.
 </t>
    </r>
    <r>
      <rPr>
        <sz val="12"/>
        <color rgb="FFFF0000"/>
        <rFont val="Times New Roman"/>
        <family val="1"/>
        <charset val="204"/>
      </rPr>
      <t xml:space="preserve">                                                                                                                                                                                                                                      </t>
    </r>
  </si>
  <si>
    <r>
      <rPr>
        <sz val="12"/>
        <color theme="1"/>
        <rFont val="Times New Roman"/>
        <family val="1"/>
        <charset val="204"/>
      </rPr>
      <t>По состоянию на 01.10.2017 в организациях, обеспечивающих отдых и оздоровление детей отдохнули 2256 детей.
Неисполнение кассового план</t>
    </r>
    <r>
      <rPr>
        <sz val="12"/>
        <rFont val="Times New Roman"/>
        <family val="1"/>
        <charset val="204"/>
      </rPr>
      <t xml:space="preserve">а в размере 5 914,61 тыс.руб. обусловлено переносом сроков оказания услуги по организации отдыха и оздоровления детей на осенне-зимний период в соответствии с техническим заданием. </t>
    </r>
  </si>
  <si>
    <r>
      <t xml:space="preserve">Неисполнение кассового плана в размере 5 331,27 тыс.руб. обусловлено:  </t>
    </r>
    <r>
      <rPr>
        <sz val="12"/>
        <color rgb="FFFF0000"/>
        <rFont val="Times New Roman"/>
        <family val="1"/>
        <charset val="204"/>
      </rPr>
      <t xml:space="preserve">   </t>
    </r>
    <r>
      <rPr>
        <sz val="12"/>
        <rFont val="Times New Roman"/>
        <family val="1"/>
        <charset val="204"/>
      </rPr>
      <t xml:space="preserve">                                                                                                                                      291,90 тыс. руб. - отсутствием заявок муниципальных учреждений на перечисление субсидий на иные цели, по причине переноса срока выхода на пенсию сотрудников учреждения и заключения первого брака;
1147,43 тыс. руб. - отсутствием заявок муниципальных учреждений на перечисление субсидий на иные цели, по причине долгого процесса согласования условий поставки музыкальных инструментов. 
199,10 тыс. руб. - отсутствием заявок муниципальных учреждений на перечисление субсидий на иные цели, по причине переноса срока выхода на пенсию сотрудников учреждения;
103,32 тыс. руб. - отсутствием заявителей на единовременную выплату при выходе на пенсию;
7,00 тыс. руб. - отсутствием заявок муниципальных учреждений на перечисление субсидий на иные цели, по причине отсутствия заявлений работников на единовременное пособие работнику  при рождении ребенка, ежеквартальную материальную помощь в сумме 1000 руб. работникам, находящимся в отпуске по уходу за ребенком до достижения им возраста от 1,5 до  трех лет;                                                                                                                                                   3 195,74 тыс.руб. - экономией, сложившейся в связи с поздним заключением контракта на выполнение работ по благоустройству территории МБУ ДО ДШИ 1 по причине повторного размещения закупки;
370,80 тыс.руб. - оплатой работ по «факту» на основании актов выполненных работ по эксплуатации инженерных систем;
15,98 тыс.руб. - экономией, сложившейся в связи с уточнением цены контракта на оказание услуг по проверке сметной документации.</t>
    </r>
  </si>
  <si>
    <t>За 9 месяцев расход по мероприятию составил 2 993,49 тыс.руб, в том числе:
324,43 тыс.руб.  - предоставлена субсидия  возмещение затрат в связи с оказанием услуг водоснабжения населению, проживающему в жилищном  фонде с централизованным холодным водоснабжением, не соответствующим требованиям СанПиН за декабрь 2016 - июнь 2017.
2 699,06 тыс.руб. - предоставлена субсидия  возмещение затрат в связи с оказанием услуг теплоснабжения населению, проживающему во временных поселках за 2 полугодие 2016.
Неисполнение кассового плана в размере 6 043,21 тыс.руб. обусловлено:
5 217,85 - отсутствием потребности в запланированных расходах  на предоставление субсидии на возмещение недополученных доходов в связи с оказанием услуг теплоснабжения населению, проживающему во временных посёлках по причине несоответствия получателя субсидии, требованиям, утвержденным Порядком предоставления субсидии, расходы будущих периодов;
368,64 тыс.руб. - оплатой работ «по факту» на основании актов выполненных работ, СГМУП "Тепловик" субсидия на возмещение затрат в связи с оказанием услуг водоснабжения населению, проживающему в жилищном фонде с централизованным холодным водоснабжением, не соответствующим требованиям СанПиН перечислена в пределах сумм предоставленных подтверждающих документов;  
239,27 тыс.руб. - отсутствием потребности в запланированных средствах в связи с непредставлением получателем субсидии документов для оплаты.
217,44 тыс.руб.-  отсутствием потребности в запланированных средствах в связи неполным пактом документов для заключения соглашений.</t>
  </si>
  <si>
    <t xml:space="preserve">Неисполнение кассового плана в размере 186,17 обусловлено изменением сроков предоставления субсидии немуниципальным организациям в связи с длительной подготовкой муниципального правового акта, регламентирующего условия предоставлении субсидии. </t>
  </si>
  <si>
    <t xml:space="preserve">Неисполнение кассового плана в сумме 14 243,22 тыс.руб. обусловлено:
1. поздней датой заключения муниципального контракта и условиями заключенного контракта:
- 768,1 тыс.руб. на поставку и внедрение системы управления очередью "Энтер" (20.09.2017); 
- 1 296,92 тыс.руб.  на поставку мебели (26.09.2017); 
2. переносом на 4 квартал 2017 года публикации извещений о размещении электронных аукционов:
 - 4 485,90 тыс.руб. на расходы по  поставке программного обеспечения, мебели и оборудования, в связи с внесением изменений в аукционную документацию;
3. поздним проведением аукциона на проведение работ:
 - 7 692,30 тыс.руб. по капитальному ремонту здания МКУ "МФЦ" по причине проведения дополнительной экспертизы для уточнения сметной стоимости работ.
Неисполнение бюджетных ассигнований обусловлено экономией, сложившейся по результатам проведенных электронных аукционов на выполнение ремонтных работ по капитальному ремонту здания МКУ "МФЦ" в сумме 780,74 тыс. руб.
</t>
  </si>
  <si>
    <t xml:space="preserve">Неисполнение кассового плана в размере 10 530,35 тыс. руб. обусловлено отсутствием потребности в использовании средств для уплаты процентов по муниципальным контрактам  в связи с:
 - погашением тела кредита в сроки ранее установленных графиком погашения кредита;
- уменьшением процентной ставки по кредиту в соответствии с дополнительными соглашениями к муниципальному контракту;
- отсутствием потребности использования средств для исполнения обязательств по предоставленной муниципальной гарантии, в связи с исполнением  Принципалом гарантированных обязательств самостоятельно.
</t>
  </si>
  <si>
    <r>
      <rPr>
        <sz val="12"/>
        <rFont val="Times New Roman"/>
        <family val="1"/>
        <charset val="204"/>
      </rPr>
      <t>Неисполнение кассового плана в размере 74 825,90 тыс. руб. обусловлено:
- отсутствием случаев для оплаты расходов по средствам резервного фонда . Использование средств резервного фонда осуществляется на основании постановлений Администрации города по мере возникновения чрезвычайных ситуаций;</t>
    </r>
    <r>
      <rPr>
        <sz val="12"/>
        <color rgb="FFFF0000"/>
        <rFont val="Times New Roman"/>
        <family val="1"/>
        <charset val="204"/>
      </rPr>
      <t xml:space="preserve">
</t>
    </r>
    <r>
      <rPr>
        <sz val="12"/>
        <rFont val="Times New Roman"/>
        <family val="1"/>
        <charset val="204"/>
      </rPr>
      <t>-  отсутствием обращений главных распорядителей бюджетных средств по средствам, зарезервированным в бюджетной росписи департамента финансов до принятия соответствующих нормативно-правовых актов:</t>
    </r>
    <r>
      <rPr>
        <sz val="12"/>
        <color rgb="FFFF0000"/>
        <rFont val="Times New Roman"/>
        <family val="1"/>
        <charset val="204"/>
      </rPr>
      <t xml:space="preserve">
</t>
    </r>
    <r>
      <rPr>
        <sz val="12"/>
        <rFont val="Times New Roman"/>
        <family val="1"/>
        <charset val="204"/>
      </rPr>
      <t>-  на обеспечение расходных обязательств, возникающих после ввода в эксплуатацию новых объектов муниципальной собственности, создания новых муниципальных учреждений;
- на предоставление субсидии немуниципальным организациям для финансового обеспечения оказания ими муниципальных услуг (выполнения работ) в соответствии с дорожной картой по поддержке доступа немуниципальных организаций (коммерческих, некоммерческих) к предоставлению услуг в социальной сфере на территории города Сургута на 2016-2020 годы, утвержденной муниципальным правовым актом Администрации города;</t>
    </r>
    <r>
      <rPr>
        <sz val="12"/>
        <color rgb="FFFF0000"/>
        <rFont val="Times New Roman"/>
        <family val="1"/>
        <charset val="204"/>
      </rPr>
      <t xml:space="preserve">
</t>
    </r>
    <r>
      <rPr>
        <sz val="12"/>
        <rFont val="Times New Roman"/>
        <family val="1"/>
        <charset val="204"/>
      </rPr>
      <t>- на  участие в реализации совместно с вышестоящими органами власти мер по переселению граждан из приспособленных для проживания строений, в том числе в части расходов по переселению несовершеннолетних детей, зарегистрированных совместно с родителями после 01.01.2012 в приспособленных для проживания строениях, в соответствии с решением Думы города от 25.11.2015 № 795-V ДГ;
-  на выполнение работ по реконструкции административного здания по ул. Маяковского д.15 в части усиления грунтов и фундаментов для стабилизации процесса неравномерной осадки фундаментов в 2017 году.</t>
    </r>
    <r>
      <rPr>
        <sz val="12"/>
        <color rgb="FFFF0000"/>
        <rFont val="Times New Roman"/>
        <family val="1"/>
        <charset val="204"/>
      </rPr>
      <t xml:space="preserve">
</t>
    </r>
    <r>
      <rPr>
        <sz val="12"/>
        <rFont val="Times New Roman"/>
        <family val="1"/>
        <charset val="204"/>
      </rPr>
      <t xml:space="preserve"> Неисполнение  бюджетных ассигнований в размере 173 371,3 тыс. руб. обусловлено:</t>
    </r>
    <r>
      <rPr>
        <sz val="12"/>
        <color theme="3" tint="0.39997558519241921"/>
        <rFont val="Times New Roman"/>
        <family val="1"/>
        <charset val="204"/>
      </rPr>
      <t xml:space="preserve">
</t>
    </r>
    <r>
      <rPr>
        <sz val="12"/>
        <rFont val="Times New Roman"/>
        <family val="1"/>
        <charset val="204"/>
      </rPr>
      <t xml:space="preserve">  - 47 570,0 тыс. рублей - в связи с уменьшением периода эксплуатации объекта "Спортивный комплекс с плавательным бассейном на 50 м.";
 -29,3 тыс. рублей - в связи с уменьшением видов и объема работ по объекту "Общественный центр в п. Снежный"";
 - 9 724,1 тыс. рублей - в связи с переносом сроков передачи объекта "Объездная автомобильная дорога г. Сургут (1"З"VI ПК, съезд на ул. Дзержинского), Объездная автомобильная дорога к дачным кооперативам "Черемушки", "Север-1", "Север-2" в обход гидротехническим сооружениям ГРЭС-1 и ГРЭС-2" в муниципальную собственности";</t>
    </r>
    <r>
      <rPr>
        <sz val="12"/>
        <color theme="3" tint="0.39997558519241921"/>
        <rFont val="Times New Roman"/>
        <family val="1"/>
        <charset val="204"/>
      </rPr>
      <t xml:space="preserve">
 </t>
    </r>
    <r>
      <rPr>
        <sz val="12"/>
        <rFont val="Times New Roman"/>
        <family val="1"/>
        <charset val="204"/>
      </rPr>
      <t>- 3 979,3 тыс. руб. в связи с экономией по факту оплаты компенсации расходов по оплате коммунальных услуг населению; 
- 35 856,8 тыс. руб. в связи с отсутствием фактической востребованности расходов, связанных с предупреждением либо ликвидацией чрезвычайных ситуаций из резервного фонда Администрации города;
- 76 211,8 тыс. руб. - в связи с отсутствием потребности в ассигнованиях, предусмотренных для участия совместно с вышестоящими органами власти мер по переселению граждан из приспособленных для проживания строений.</t>
    </r>
  </si>
  <si>
    <t xml:space="preserve">Неисполнение бюджетных ассигнований на сумму 7 260,52 тыс.руб. обусловлено:
7 067,25 тыс. руб. - экономией по итогам проведенного электронного аукциона на капитальный ремонт фасада здания МБДОУ № 76 «Капелька»;
193,27 тыс.руб. - экономией по итогам проведенного электронного аукциона на капитальный ремонт прачечной МБДОУ № 56 «Искорка», пищеблока МБДОУ № 56 «Искорка».
</t>
  </si>
  <si>
    <r>
      <rPr>
        <u/>
        <sz val="12"/>
        <rFont val="Times New Roman"/>
        <family val="1"/>
        <charset val="204"/>
      </rPr>
      <t xml:space="preserve">
</t>
    </r>
    <r>
      <rPr>
        <sz val="12"/>
        <rFont val="Times New Roman"/>
        <family val="1"/>
        <charset val="204"/>
      </rPr>
      <t xml:space="preserve">Реализация мероприятия осуществляется в плановом режиме. Кассовый план 9 месяцев в сумме 
9 531,68 тыс. руб. - исполнен.
Реализация мероприятия по организации питания обучающихся (оплата  коммунальных услуг школьных столовых в школах города) осуществляется в соответствии с условиями заключённого контракта.
Неисполнение кассового плана 139,88 тыс.руб. обусловлено невозможностью оплаты задолженности за 2016 год перед  АО ЭК "Восток" без судебного решения, остаток средств будет исполнен в следующем отчетном периоде.
</t>
    </r>
  </si>
  <si>
    <t xml:space="preserve">МКУ «ДЭАЗиИС» осуществляет организацию эксплуатации инженерных систем 8 объектов 4 учреждений функционирования департамента образования – МКУ «Информационно-методический центр», МКУ «Центр диагностики и консультирования», МКУ «Управление дошкольными образовательными учреждениями», МКУ «Управление учёта и отчётности образовательных учреждений». Расход бюджетных средств за 9 месяцев на содержание учреждений составил - 572,69 тыс. руб., в том числе:
216,57 тыс.руб. - оплата коммунальных услуг за декабрь 2016 (9,1 тыс.руб. - ком. услуги, 207,47 тыс.руб. - основной долг за теплоснабжение по мировому соглашению б/н от 10.05.2017 по делу 
№А75-3410/2017 от 11.05.2017);
356,12 тыс.руб. - оплачены работы по эксплуатации инженерных систем за январь-август 2017.
Неисполнение кассового плана на сумму 66,28 тыс.руб. обусловлено:
34,19 тыс.руб. - переносом сроков оплаты задолженности за 2016 год перед  АО ЭК "Восток" на следующий отчетный период в связи с отсутствием судебного решения;
32,09 тыс.руб. - уменьшением фактических расходов на эксплуатацию инженерных систем. </t>
  </si>
  <si>
    <r>
      <rPr>
        <sz val="12"/>
        <rFont val="Times New Roman"/>
        <family val="1"/>
        <charset val="204"/>
      </rPr>
      <t>ДГХ - 8 251,0 тыс.руб.: Предоставление субсидии носит заявительный характер. Заключен и исполнен договор от 11.05.2016 № 21 с АО "Сжиженный газ Север"  на предоставление субсидии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с 01.01.2016 по 31.12.2016 (кредиторская задолженность 2016) на сумму 151,29 тыс.руб.
Заключено соглашение от 26.06.2017 № 22  с АО "Сжиженный газ Север" на предоставление из бюджета города за период с 01.01.2017 по 31.12.2017 года субсидии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на сумму 6 425,07010 руб.
Произведена оплата по соглашению в сумме 2 524,49 руб. за период  с 01.01.2017 по 30.06.2017.
УБУиО -  2,6 тыс.руб. - расходы на оплату труда для осуществления переданного государственного полномочия, исполнение - декабрь 2017.
Неисполнение кассового плана в размере 3 423,39 тыс.руб. обусловлено:
1 102,31 тыс.руб. - заявительный характер субсидирования организаций, производителей товаров, работ, услуг, фактические данные об объеме реализации сжиженного газа населению города, акт и счет на оплату получателем субсидии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за период июль - август 2017 года не предоставлены (средства окружного бюджета);
2 318,48 тыс.руб. - плановая оплата поставки товаров, оказанных услуг, выполненных работ наступает в следующем отчетном периоде текущего финансового года, осуществление расходов на предоставление субсидии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2,6 тыс.руб. (УБУиО) - расходы на оплату труда для осуществления переданного государственного полномочия, исполнение - декабрь 2017.</t>
    </r>
    <r>
      <rPr>
        <sz val="12"/>
        <color rgb="FFFF0000"/>
        <rFont val="Times New Roman"/>
        <family val="1"/>
        <charset val="204"/>
      </rPr>
      <t xml:space="preserve">
</t>
    </r>
  </si>
  <si>
    <t>Софинансирование за счёт средств местного бюджета расходов на возмещение части затрат на уплату процентов по привлекаемым заемным средствам на оплату задолженности за энергоресурсы.
Постановлением Администрации города от 10.05.2017 № 3758 внесены изменения в постановление Администрации города от 27.07.2016 "О порядке предоставления субсидии на возмещение части затрат на уплату процентов по привлекаемым заемным средствам на оплату задолженности за энергоресурсы".
Неисполнение кассового плана 148,41 тыс.руб. обусловлено отсутствием нормативных документов, определяющих порядок выделения и (или) использования средств бюджета. Распоряжение Правительства ХМАО - Югры об утверждении размера субсидии на возмещение части затрат на уплату процентов по привлекаемым заемным средствам на оплату задолженности за энергоресурсы не утверждено.</t>
  </si>
  <si>
    <r>
      <rPr>
        <sz val="12"/>
        <rFont val="Times New Roman"/>
        <family val="1"/>
        <charset val="204"/>
      </rPr>
      <t xml:space="preserve">
Предоставление субсидии носит заявительный характер. Заключено соглашение от 23.07.2017 № 23 со СГМУП "Горводоканал" на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Ханты-Мансийского автономного округа – Югры «О целевой программе Ханты-Мансийского автономного округа-Югры «Модернизация и реформирование жилищно-коммунального комплекса Ханты-Мансийского автономного округа-Югры на 2011-2013 годы и на период до 2015 года», на сумму 3 934,78 тыс.руб.
Неисполнение кассового плана в размере 4 238,53 тыс.руб. обусловлено тем, что в настоящее время  проект соглашения между Департаментом жилищно-коммунального комплекса и энергетики ХМАО-Югры и Администрацией города Сургута на предоставление вышеуказанной субсидии  находится на рассмотрении в ДЖККиЭ. Расходы будут оплачены в следующем отчетном периоде после подписания данного соглашения.</t>
    </r>
    <r>
      <rPr>
        <sz val="12"/>
        <color rgb="FFFF0000"/>
        <rFont val="Times New Roman"/>
        <family val="1"/>
        <charset val="204"/>
      </rPr>
      <t xml:space="preserve">
</t>
    </r>
  </si>
  <si>
    <r>
      <rPr>
        <sz val="12"/>
        <rFont val="Times New Roman"/>
        <family val="1"/>
        <charset val="204"/>
      </rPr>
      <t>В 2017 году запланировано выполнить инвентаризацию и паспортизацию 55 объектов, оценку рыночной стоимости 25 объектов, оценку материального ущерба при пожаре 3 объектов.
За 9 месяцев  расход по мероприятию составил 375,79 тыс.руб., в том числе: 246,09 тыс.руб. -  на изготовление технической документации объектов энергохозяйства (12 шт.), 44,00 тыс.руб. - на изготовление технической документации на жилые помещения (7 объектов); 70,7 тыс.руб. - за услуги по изготовлению актов обследования, подтверждающих прекращение существования объектов (14 объектов), 15,0 тыс.руб. - проведена оценка сетей электроснабжения (6 объектов).
Неисполнение кассового плана в размере 460,13 тыс.руб. обусловлено:
359,05 тыс.руб - экономией на услуги по изготовлению технической документации  на объекты энергохозяйства по результатам проведенного аукциона протокол от 26.04.2017 года извещение № 0187300006517000183;
4,78 тыс. руб. - экономией в связи с оплатой по факту оказанных услуг по изготовлению технической документации;
58,80 тыс.руб. - экономией в связи с оплатой  по договору № 397/1 от 05.09.2017 на изготовление актов обследования подтверждающих прекращение существования объектов (12 жилых домов) 02.10.2017.
27,5 тыс.руб. - экономией по изготовлению технической документации (оценка имущества по определению рыночной стоимости муниципальных объектов) оплата произведена по факту в полном объеме, по мере выхода распоряжений;
10,0 тыс.руб. - экономией на услуги по оценке материального ущерба после пожара сложилась в связи с заявительным характером (случаи отсутствовали).</t>
    </r>
    <r>
      <rPr>
        <sz val="12"/>
        <color rgb="FFFF0000"/>
        <rFont val="Times New Roman"/>
        <family val="1"/>
        <charset val="204"/>
      </rPr>
      <t xml:space="preserve">
 </t>
    </r>
  </si>
  <si>
    <t xml:space="preserve">Неисполнение кассового плана в размере 1 049,71 тыс.руб. обусловлено снижением фактических затрат на финансовое обеспечение учреждения, экономией по итогам проведения торгов. 
</t>
  </si>
  <si>
    <t>МКУ "ДЭАЗиИС" - 2 371,58 тыс.руб.: заключен муниципальный контракт от 13.07.2017 № МК-19-17 с  ООО "Новасстрой"  на выполнение электромонтажных работ по замене светильников на сумму 1 952,57 тыс.руб. Экономия 419,01 тыс.руб. по итогам проведения аукциона, уточнение сметной стоимости.
Планируется произвести замену светильников на светильники с энергосберегающими лапами в 5 учреждениях:
- МБОУ ДОД "Детская школа искусств № 1" (76 шт.)
- МБДОУ № 74 "Филиппок" (391 шт.)
- МБОУ СОШ № 26 (начальная) (77 шт.)
- МБОУ СОШ № 45 (286 шт.)
- МБОУ гимназия "Лаборатория Салахова"  (98 шт.).
Неисполнение кассового плана в размере 2 371,58 тыс.руб. обусловлено экономией в связи с нарушением подрядной организацией условий договора (работы выполнены не в полном объеме, исполнительная документация на выполненные работы не сдана, в связи с окончанием срока действия контракт расторгнут, ассигнования будут использованы в следующем отчетном периоде (1 952,61 тыс.руб.)), экономией по итогам проведения аукционов (418,98 тыс.руб.).</t>
  </si>
  <si>
    <r>
      <rPr>
        <sz val="12"/>
        <rFont val="Times New Roman"/>
        <family val="1"/>
        <charset val="204"/>
      </rPr>
      <t>МКУ "КГХ" - 339,94 тыс.руб.: 
1) заключен  и исполнен договор от 03.04.2017 № 4    с ООО «Югра-Сервис»  на выполнение работ по установке ИПУ электроэнергии (3 шт.) в муниципальных квартирах на сумму 11,45 тыс. руб.; 
2) заключен и исполнен договор от 19.05.2017 № 73 с ООО "Югра-Сервис" на выполнение работ по установке индивидуального прибора учета электрической энергии в муниципальном жилом помещении (1 шт.), на сумму 3,82 тыс.руб., срок исполнения - июнь 2017.
3) заключен договор от 05.06.2017 № 78 с ООО УК "Домовой" на выполнение работ по установке индивидуальных узлов учета ГХВС в муниципальных квартирах  (80 шт.) на сумму 116,75 тыс.руб. со сроком выполнения работ до 30.06.2017.  В связи с ненадлежащим исполнением своих  обязательств контракт с ООО "УК"Домовой" расторгнут 26.07.2017 с применением штрафных санкций/пени.  Подрядчиком установлено  ИПУ ХГВС в кол-ве 4 шт., на общую сумму 5,84 тыс.руб.  По заключенному договору на установку ИПУ ХГВС от 14.08.2017 № 90 с ООО "Югра-Сервис" (68 шт.) выполнены,  оплата работ на сумму 99,24 тыс.руб. в следующем отчетном периоде.
219,59 тыс.руб. - экономия по итогам проведения торгов. 
КУИ -  26,73 тыс.руб.:  аукцион состоялся 31.05.2017, заключен муниципальный контракт  от 14.06.2017 № 5 с ООО "Югра-Сервис" на оказание услуг по установке ИПУ ХГВС (6 шт.) на сумму 26,73 тыс.руб. Работы выполнены и оплачены.
Неисполнение кассового плана в размере 318,84 тыс.руб. обусловлено экономией на работы по установке приборов учета в связи с проведением электронного аукциона  от 24.05.2017 года извещение № 0187300006517000348, а также несвоевременностью предоставления подрядчиком исполнительной документации для расчетов по МК № 78 от 06.06.2017 (219,59 тыс.руб.); 99,24 тыс.руб. - оплата работ наступает в следующем отчетном периоде.</t>
    </r>
    <r>
      <rPr>
        <sz val="12"/>
        <color rgb="FFFF0000"/>
        <rFont val="Times New Roman"/>
        <family val="1"/>
        <charset val="204"/>
      </rPr>
      <t xml:space="preserve">
</t>
    </r>
  </si>
  <si>
    <t xml:space="preserve">Неисполнение кассового плана в размере 161,14 тыс.рублей обусловлено:
- 114,02 тыс.руб. - предложением к перераспределению средств, изначально предусмотренных на проведение достоверности сметной стоимости объекта "Объездная автомобильная дорога к дачным кооперативам "Черемушки", "Север-1", "Север-2" в обход гидротехнических сооружений ГРЭС-1 и ГРЭС-2 (переустройство газопровода-отвода к Сургутской ГРЭС-2, 4-я нитка),  в связи с тем, что данные работы будут выполнены Проектной организацией в рамках устранения замечаний по договору на выполнение работ по государственной экспертизе проектной документации и результатов инженерных изысканий; 
 - 47,12 тыс.руб.- переносом размещения закупки на проведение проверки достоверности определения сметной стоимости объекта "Объездная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СНГ №49 "Черемушки". ПК54+08,16-ПК 70+66,38(конец трассы)" на предмет достоверности использования направляемых капитальных вложений  бюджета  ХМАО-Югры в строительство объекта, согласно  плана-графика на октябрь 2017 г. </t>
  </si>
  <si>
    <t>По объекту "Улица Маяковского на участке от ул.30 лет Победы до ул. Университетская в г. Сургуте":  Неисполнение кассового плана в размере 16 225,99 тыс.руб. обусловлено тем, что из-за срыва сроков проектной организацией не получены положительное заключение экспертизы проектной документации и результатов инженерных изысканий, а также  положительное заключение о  проверке достоверности определения сметной стоимости строительства, строительство объекта не начато.  Средства на строительство объекта перераспределены по решению Думы города заседание которой состоялось в сентябре 2017 года.</t>
  </si>
  <si>
    <t xml:space="preserve">Средства предусмотрены на  выполнение проектно-изыскательских работ и проведение проверки сметной стоимости объекта "Подъезд к школе в мкр.ПИКС". Выполнены работы по проверке сметной документации на сумму 10,0 тыс. руб. Извещение о проведении открытого конкурса на  выполнение ПИР   по объекту  "Подъезд к школе в микр-не ПИКС" было размещено 25.08.2017, конкурс состоялся 22.09.2017, цена контракта  - 2 374,98 тыс.руб. Ориентировочная дата заключения контракта - 17.10.2017. Освоение средств в следующем отчетном периоде. 
Неисполнение кассового плана в размере  15,0 тыс.руб обусловлено экономией по итогам заключения договора на проверку сметной стоимости ПИР по объекту.  </t>
  </si>
  <si>
    <t>В 2017 году запланировано  отремонтировать автомобильные дороги площадью 143,55 тыс.кв.м.
По итогам размещения муниципального заказа на ремонт автомобильных дорог состоялся аукцион. Заключены договоры:
- от 02.06.2017 № 14-ГХ с АО "АВТОДОРСТРОЙ" на сумму 163 345,53 тыс.руб., оплачены работы - 88 942,89 тыс.руб.;
- от 02.06.2017 № 15-ГХ с ООО СК "ЮВиС" на сумму 131 364,84 тыс.руб., оплачены работы 112 260,47 тыс.руб.;
- от 06.06.2017 № 16-ГХ с ООО "СК "Югратрансавто" на сумму 19 098,73 тыс.руб. (восстановление асфальтобетонного покрытия), оплачены работы - 15 798,98 тыс.руб.;
 - от 06.06.2017 № 17-ГХ с ООО "Дорстройиндустрия" на сумму 15 616,85 тыс. руб. (восстановление асфальтобетонного покрытия), оплачены работы - 15 117,64 тыс.руб.;
- от 13.06.2017 № 25-ГХ с ОА "ГК "Северавтодор" на сумму 164 948,32 тыс.руб., оплачены работы - 73 278,64 тыс.руб.
- от 03.07.2017 № 31-ГХ с ООО "Дорстройиндустрия" на сумму 1 517,94 тыс.руб. (ремонт тротуара от улицы Мечникова до здания 5А по ул.Мечникова), работы оплачены - 100%;
- от 19.07.2017 № 38-ГХ с ООО "Артель- Индустрия" на сумму 374,51 тыс.руб. (ремонт Вантового моста через правый рукав протоки Сайма), работы оплачены  - 100%;
- от 25.07.2017 № 39-ГХ с ООО "СпецТрансАвто" на сумму 779,68 тыс.руб. (ремонт тротуаров и тротуарной плитки на дорожно-уличной сети), срок выполнения работ до 30.09.2017;
- от 10.05.2017 № 66, от 28.03.2017№ 49, № 50 , от 10.07.2017 № 93, №94, 19.07.2017 № 97 , 18.09.2017 № 120, № 121, № 122 с ООО ИЦ "Сургутстройцена" на общую сумму 403,42 тыс.руб.  (услуги по проверке смет).
Неисполнение кассового плана в размере 193 777,74 тыс.руб. обусловлено: 
95 054,95 тыс.руб. - сдвигом графика выполнения работ в связи с погодными условиями ;
98 275,25 тыс.руб. - длительной процедурой согласования с отраслевым департаментом ХМАО-Югры информации к заявке на кассовый расход;
447,54 тыс.руб. - экономией по результатам размещения муниципального заказа.</t>
  </si>
  <si>
    <t>По объекту "Наружное освещение пешеходной дорожки от ул. Мечникова":
ПИР - 196,48 тыс.руб.: заключен договор от 20.06.2017 №46/17 с СГМУЭП "Горсвет" на сумму 99,9 тыс.руб., со сроком выполнения работ -20.06.2017-18.08.2017.
СМР - 1 267,94 тыс.руб. расходы запланированы на 4 квартал 2017.
Неисполнение кассового плана в размере 96,58 тыс.руб. обусловлено экономией в связи уточнением стоимости ПИР.</t>
  </si>
  <si>
    <t>За 9 месяцев расход по мероприятию составил 515 233,55 тыс.руб., в том числе:
514 926,88 тыс.руб. - оплачены работы по осуществлению регулярных перевозок по регулируемым тарифам по муниципальным маршрутам за январь-август 2017;
287,68 тыс.руб. - оплачены работы по изготовлению и размещению маршрутных указателей в количестве 200 шт. на остановочных пунктах;
18,99 тыс.руб. - оплачены работы по изготовлению бланков свидетельства об осуществлении перевозок по маршруту регулярных перевозок и бланков карты маршрута регулярных перевозок.
Неисполнение кассового плана в размере 225,72 тыс.руб. обусловлено:
225,58 тыс.руб. - экономией в связи с выполнением производственной программы не в полном объеме по причине схода автобусов с линии в связи с техническими неисправностями.
0,14 тыс.руб. - экономией в связи с уточнением первоначальной стоимости контракта.</t>
  </si>
  <si>
    <t xml:space="preserve">За 9 месяцев расход по мероприятию составил 12 393,69 тыс.руб., в том числе: 
7 742,00 тыс.руб. - выплачена выкупная цена (4 изымаемых жилых помещения);
71,71 тыс.руб. - оплачены работы по обследованию 11 домов.
142,74 тыс.руб. - оплачены услуги по определению рыночной стоимости недвижимого имущества (156 квартир).
4 437,24 тыс.руб. - оплачены работы по сносу 34 домов.
Неисполнение кассового плана в размере 13 153,62 тыс.руб. обусловлено:
12 150,71 тыс.руб. - наступлением плановой оплаты выкупных цен собственникам непригодного жилья,  подлежащего изъятию для муниципальных нужд в следующем отчетном периоде текущего финансового года;
965,59 тыс.руб. - экономией по результатам проведения конкурсных процедур на изготовление технической документации;
37,32 тыс.руб. - экономией по результатам аукционов по сносу домов.
</t>
  </si>
  <si>
    <t>За 9 месяцев расход по мероприятию составил 7 100,76 тыс.руб., в том числе: 
4 041,44 тыс.руб. - оплачены расходы по зимнему содержанию проездов к жилым строениям и строениям, приспособленным для проживания за период с 01.01.2017 по 15.04.2017 площадью 81505 кв.м.;
260,86 тыс.руб. - оплачены расходы по летнему  содержанию проездов к жилым строениям и строениям, приспособленным для проживания за август 2017 площадью 47439 кв.м.;
250,00 тыс.руб. - оплачены расходы по ликвидации несанкционированных свалок объемом 1112 куб.м.;
2 111,79 тыс.руб. - оплачены расходы по содержанию водопропускных канав за январь-май 2017;
434,66 тыс.руб. - оплачены расходы за содержание пожарных водоемов за январь-август 2017 в количестве 14 ед.;
2,0 тыс.руб. - оплачены расходы по составлению сметы на демонтаж пожарного водоема 60м3,МК-32,ул.Саянская д.36А.
Неисполнение кассового плана в размере 869,14 тыс.руб. обусловлено:
266,21 тыс.руб. -  экономией по результатам проведенных аукциона на выполнение работ по ликвидации несанкционированных свалок в районах застройки муниципального и бесхозяйного жилищного фонда;
602,93 тыс.руб. - отсутствием потребности в запланированных расходах, обращение от ООО "СтандартПлюс" на возмещение расходов на промывку систем теплоснабжения во временных поселках не поступало, ассигнования будут использованы в следующем отчетном периоде.</t>
  </si>
  <si>
    <t>40 982,62 тыс.руб. - предоставлена субсидия на финансовое обеспечение (возмещение) затрат по капитальному ремонту МКД.
Неисполнение кассового плана в размере 20,0 тыс.руб. обусловлено отсутствием потребности в запланированных расходах в связи с уменьшением доли городского бюджета в софинансировании мероприятий по капитальному ремонту многоквартирных домов в соответствии с Постановлением Правительства ХМАО - Югры от 02.09.2016 №334-п.</t>
  </si>
  <si>
    <t>Неисполнение кассового плана в размере 1 645,96 тыс.руб. обусловлено длительной процедурой заключения соглашения.</t>
  </si>
  <si>
    <t>В 2017 году планируется выполнить комплексное благоустройство 13 дворовых территорий. 
Заключены соглашения на общую сумму 96 915,77 тыс. руб, из них средства окружного бюджета 38 769,00 тыс.руб., средства федерального бюджета 9 094,00 тыс. руб.
26 941,73 тыс.руб. - выплачен аванс в размере 28,5%.
Неисполнение кассового плана в размере 8 399,74 тыс.руб. обусловлено возмещением затрат по факту предоставления получателем субсидии экономически обоснованных расходов.</t>
  </si>
  <si>
    <r>
      <rPr>
        <sz val="12"/>
        <rFont val="Times New Roman"/>
        <family val="1"/>
        <charset val="204"/>
      </rPr>
      <t>ДГХ: 967,7 тыс.руб.:
Постановлением Администрации города от 20.04.2017 № 3121 утвержден порядок предоставления субсидии на финансовое обеспечение (возмещение) затрат по отлову и содержанию безнадзорных животных. Распоряжением Администрации города от 25.04.2017 № 686 утвержден перечень получателей субсидии и объем предоставляемой субсидии.
Заключено соглашение от 11.05.2017 № 19 со СГМУ КП на предоставлении из бюджета города субсидии на финансовое обеспечение(возмещение)  затрат по отлову и содержанию безнадзорных животных с 01.01.17 г.-31.12.17 г. на сумму 9 017,595 тыс.руб., из них средства окружного бюджета  - 967,7 тыс.руб., средства местного бюджета - 8 049,895 тыс.руб. 
Заключено соглашение 10 от 09.03.2017 со СГМУ КП на предоставлении из бюджета города субсидии на финансовое обеспечение(возмещение)  затрат по отлову и содержанию безнадзорных животных с 01.01.16 г.-31.12.16 г. на сумму 77,942 тыс.руб.
6 351,80 тыс.руб. - предоставлена субсидия за январь-август, аванс за сентябрь 2017.
Неисполнение кассового плана в размере 258,57 тыс.руб. обусловлено:
- 229,27 тыс.руб. - снижением фактических расходов, предъявленных получателем субсидии;
-  29,30 тыс.руб.(УБУиО) -  экономией по оплате труда для осуществления переданного государственного полномочия, оплата будет произведена в следующем отчетном периоде.</t>
    </r>
    <r>
      <rPr>
        <sz val="12"/>
        <color rgb="FFFF0000"/>
        <rFont val="Times New Roman"/>
        <family val="1"/>
        <charset val="204"/>
      </rPr>
      <t xml:space="preserve">
</t>
    </r>
  </si>
  <si>
    <t>52 339,76 тыс.руб. - оплачены расходы на содержание МКУ "ДДТиЖКК".
Неисполнение кассового плана в размере 596,31 тыс.руб. обусловлено экономией по оплате труда и взносам начисленным на оплату труда, экономия по расходам на содержание МКУ.</t>
  </si>
  <si>
    <t>55 464,25 тыс.руб. -  оплачены расходы на содержание МКУ "ДЭАЗиИС".
Неисполнение кассового плана в размере 6 176,95 тыс.руб. обусловлено экономией по оплате труда и взносам начисленным на оплату труда, экономия по расходам на содержание МКУ.</t>
  </si>
  <si>
    <t>63 463,53 тыс.руб. - оплачены расходы на содержание аппарата ДГХ.
Неисполнение кассового плана в размере 5 897,26 тыс.руб. обусловлено экономией по оплате труда и взносам начисленным на оплату труда, экономия по расходам на содержание аппарата ДГХ.</t>
  </si>
  <si>
    <t>за 9 месяцев расход по мероприятию составил 37 292,42 тыс.руб., в том числе:
8 965,57 тыс.руб. - предоставлена субсидия на финансовое обеспечение (возмещение) затрат по погребению согласно гарантированному перечню ритуальных услуг за январь-август 2017, аванс за сентябрь 2017 (захоронено 598 умерших);
16 762,03  тыс.руб. - предоставлена субсидия на финансовое  обеспечение (возмещение) затрат по содержанию объектов похоронного обслуживания за январь-август  2017;
8 222,59 тыс.руб. - оплачены расходы по содержанию кладбища;
3 342,23 тыс.руб. - оплачены услуги по транспортировке тел умерших.
Неисполнение кассового плана в размере 13 633,51 тыс.руб. обусловлено:
9 209,09 тыс.руб. - экономией расходов по содержанию городских кладбищ по результатам проведения электронного аукциона;
3 255,13 тыс.руб. - экономией в связи со снижением фактических расходов, предъявленных получателем субсидии на финансовое обеспечение (возмещение) затрат по содержанию объектов похоронного обслуживания;
1 169,29 тыс.руб. - экономией в связи со снижением фактических расходов, предъявленных получателем субсидии на финансовое обеспечение (возмещение) затрат по погребению.
Ожидаемое исполнение на 01.01.2018 - 59 804,17 тыс.руб.
32 092,52 тыс.руб. - экономией от аукционов.</t>
  </si>
  <si>
    <t>Неисполнение кассового плана  в размере 2305,13 тыс. руб. обусловлено:
- снижением фактических затрат на оплату труда и начислениям на оплату труда, по причине внесения изменений в график отпусков и наличием периодов временной нетрудоспособности работников;
- заявительным характером по социальным выплатам, установленным коллективным договором.</t>
  </si>
  <si>
    <t xml:space="preserve">Неисполнение кассового плана в размере 2 964,37 тыс. руб. обусловлено экономией, сложившейся после проведения электронного аукциона на приобретение периметральных ограждений и арочных металлодетекторов. </t>
  </si>
  <si>
    <t xml:space="preserve">На 01.10.2017 заключены муниципальные контракты на оказание услуг:                                                                                                                                - по ликвидации несанкционированных свалок. В рамках контракта на полигон ТБО вывезено 7000 м³ твердых коммунальных отходов, после уборки несанкционированных свалок на территории города. 
- по санитарной очистке территорий города Сургута. В рамках данного контракта в III квартале очищено от твердых коммунальных отходов 458 497 м² территорий города Сургута.                                                                                                                                                                 Неисполнение кассового плана в размере 1402,81 тыс. руб. обусловлено переносом сроков оплаты работ по причине позднего выполнения работ в связи с изменениями погодных условий.  Бюджетные средства будут использованы в полном объеме до конца 2017 года. </t>
  </si>
  <si>
    <t xml:space="preserve">На 01.01.2017 заключены муниципальные контракты  на оказание услуг:                                                                                                                                                   - по изготовлению и прокату на светодиодных экранах города видеороликов, содержащих социальную рекламу экологической направленности. В рамках контракта осуществлен прокат трех видеороликов;
- по изготовлению и поставке социальной рекламы экологической направленности. В рамках данного контракта в парках «Кедровый лог» и «За Саймой» на металлических аншлагах размещены плакаты экологической направленности. Услуги оказаны в полном объеме;                                                                                                   
- по организации городской акции «Аллея выпускников»;
- на поставку товара для обеспечения призовым фондом конкурса плакатов «ЭКОдети шагают по планете».                                                               
За 9 месяцев расход по мероприятию составил 679,51 тыс.руб., в том числе: 88,2 тыс.руб. - оплачены услуги по изготовлению и прокату видеоролика на светодиодных экранах; 96,84 тыс.руб. - изготовление и размещение социальной рекламы экологической направленности; 39,22 тыс.рублей-поставка товара для обеспечения призовым фондом конкурса плакатов "ЭКОдети шагают по планете"; 455,25 тыс.рублей - оплачены услуги по организации городских акций и конкурсов "Аллея выпускников",«Городские грядки», «Эколето в детском саду»,«Цветы – подарок Сургуту»,«Спаси дерево».
Неисполнение кассового плана в размере 757,79 тыс.руб. обусловлено переносом сроков оплаты работ на следующий отчетный период, по факту проведения мероприятий, согласно муниципальных контрактов.
</t>
  </si>
  <si>
    <r>
      <rPr>
        <sz val="12"/>
        <rFont val="Times New Roman"/>
        <family val="1"/>
        <charset val="204"/>
      </rPr>
      <t>Средства в размере 189 746 тыс. руб. предусмотрены на обеспечение деятельности учреждения. Средства будут освоены в течение  2017 года. из них: 
- на выплату заработной платы, социальных выплат и налогов -133 331,188 тыс. руб</t>
    </r>
    <r>
      <rPr>
        <sz val="12"/>
        <color rgb="FFFF0000"/>
        <rFont val="Times New Roman"/>
        <family val="1"/>
        <charset val="204"/>
      </rPr>
      <t xml:space="preserve">. 
</t>
    </r>
    <r>
      <rPr>
        <sz val="12"/>
        <rFont val="Times New Roman"/>
        <family val="1"/>
        <charset val="204"/>
      </rPr>
      <t>- на приобретение товаров, работ, услуг  - 56 414,812 тыс.руб. из них: 
- путем заключения договоров ГПХ до 100 т.р. - 5 871,944 тыс. руб. (услуги связи, услуги стройцены, приобретение лакокрасочных и стройматериалов, обезвреживающих средств, медикаментов и хозяйственного инвентаря, услуги по медосвидетельствованию);
- путем проведения аукционов в эл. форме - 50 542,868 тыс.руб. (услуги по вывозу мусора, уборка снега, межевание земельных участков, поставка ГСМ, поставка комплектующих к оргтехнике, поставка электрооборудования, поставка минеральных удобрений, мешков, мягкого инвентаря).
По состоянию на 01.10.2017:
- на выплату заработной платы, социальных выплат и налогов направлено - 95 520,465тыс.руб.
- заключено договоров  ГПХ до 100 т.р. на сумму  3 711,986 тыс. руб. Исполнено обязательств по договорам ГПХ до 100 т.р. в размере 3 070,589 тыс. руб. за услуги связи, услуги стройцены, приобретение лакокрасочных и стройматериалов, обезвреживающих средств, медикаментов и хозяйственного инвентаря, услуги по медосвидетельствованию.
- заключено договоров по итогам проведения аукциона в электронной форме на сумму 46 612,367 тыс.руб. Исполнено обязательств по контрактам в размере 23 033,790 тыс. руб. за оказание услуг по вывозу мусора, уборка снега, межевание земельных участков, поставка ГСМ, поставка комплектующих к оргтехнике, поставка электрооборудования, поставка минеральных удобрений, мешков, мягкого инвентаря.</t>
    </r>
    <r>
      <rPr>
        <sz val="12"/>
        <color rgb="FFFF0000"/>
        <rFont val="Times New Roman"/>
        <family val="1"/>
        <charset val="204"/>
      </rPr>
      <t xml:space="preserve">
</t>
    </r>
    <r>
      <rPr>
        <sz val="12"/>
        <rFont val="Times New Roman"/>
        <family val="1"/>
        <charset val="204"/>
      </rPr>
      <t>Неисполнение кассового плана в размере 325,25 обусловлено экономией по результатам проведения электронных аукционов (услуги по вывозу мусора, уборка снега, межевание земельных участков, поставка ГСМ, поставка комплектующих к оргтехнике, поставка электрооборудования, поставка минеральных удобрений, мешков, мягкого инвентаря)</t>
    </r>
  </si>
  <si>
    <t>На 01.10.2017 год в рамках реализации мероприятия заключены и исполнены муниципальные контракты на оказание услуг по проведению контроля эффективности акарицидной  и ларвицидной обработкам, дератизации территорий г.Сургута на сумму 4 368,03 тыс.рублей. 
Неисполнение кассового плана в размере 2 198,16 тыс. рублей обусловлено проведением дополнительного аукциона, по итогам которого заключен договор со сроком исполнения до 30.09.2017 и оплатой  до 31.10.2017.</t>
  </si>
  <si>
    <t>Средства предусмотрены на осуществление капитальных вложений в объекты капитального строительства муниципальной собственности (пешеходный мост через ручей Кедровый лог).                                                                                                                                                                                                                                          Проведение электронных аукционов на обустройство детской площадки, изготовление и поставку автономного модульного туалета планируется в октябре 2017.
Неисполнение кассового плана в размере 14 666,13 тыс. рублей по мероприятию "Парк в районе ручья Кедровый лог. Западный жилой район г. Сургута. Пешеходный мост через ручей Кедровый лог" обусловлено тем, что по заключенному муниципальному контракту № 04/2017 от 17.07.2017 с ООО "Сибирьсетьстрой" при строительстве объекта допущено отставание от графика производства работ в связи с нарушением сроков поставки металлоконструкций. Средства будут освоены до конца 2017 года.</t>
  </si>
  <si>
    <t>Средства будут освоены в течение года.
Неисполнение кассового плана в сумме 3 368,06 тыс. рублей обусловлено наличием в штате управления свободных вакансий.</t>
  </si>
  <si>
    <t>Неисполнение кассового плана в размере 7,47 тыс. рублей - начисление на оплату труда, срок по начислениям наступает в следующем периоде.</t>
  </si>
  <si>
    <t>Неисполнение кассового плана в размере 3,68 тыс. рублей - начисление на оплату труда, срок по начислениям наступает в следующем периоде.</t>
  </si>
  <si>
    <t xml:space="preserve">С 2017 года продолжено оказание услуг в рамках заключенного долгосрочного муниципального контракта № 0187300006514001782_47043 от 29.12.2014 года «Оказание услуг по сбору, вывозу и утилизации твёрдых бытовых отходов от муниципальных учреждений образования, культуры и МКУ «ХЭУ».
 За 9 месяцев 2017 года объём собранных, вывезенных и утилизированных отходов от учреждений, подведомственных департаменту культуры и образования составил 26 995 куб.м.
Неисполнение в сумме 8 382,86 тыс. рублей обусловлено переносом срока оплаты на 4 квартал по причине увеличения объёма собранных, вывезенных и утилизированных отходов от учреждений. Остаток средств будет освоен до конца года. 
</t>
  </si>
  <si>
    <t xml:space="preserve">На 01.01.2017 участником мероприятия "Улучшение жилищных условий граждан, уволенных с военной службы (службы) и приравненных к ним лиц" числился один военнослужащий, уволенный в запас. В июле 2017 года участником мероприятия приобретено жилое помещение самостоятельно.  Единовременная денежная выплата в размере 504 238 рублей 70 коп. на основании гарантийного письма перечислена на счет Продавца жилого помещения. 06.09.2017 остаток невостребованных средств в размере 2 662,16 тыс. руб. Департаментом финансов возвращен в бюджет автономного округа.
</t>
  </si>
  <si>
    <t>Неисполнение кассового плана в размере 22 833,96 тыс. руб. обусловлено тем, что проведение аукционов на выполнение работ по праздничному и новогоднему оформлению города запланированы на октябрь 2017 года.</t>
  </si>
  <si>
    <t xml:space="preserve">Компенсацию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 получили три человека на общую сумму 24,22 тыс.руб. 
Неисполнение кассового плана на сумму 39,95 тыс.руб. связано с тем, что компенсация носит заявительный характер.
53,08 тыс.руб. - экономия бюджетных ассигнований в связи уменьшением количества получателей (с 3 до 1 чел.), снижением фактических затрат по оплате услуг по оформлению и расчету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 Услуги оплачиваются в размере 6 % от суммы начисленной компенсации.
</t>
  </si>
  <si>
    <t>Неисполнение кассового плана в размере 3613,15 тыс. руб.обусловлено оплатой выполненных услуг (на проведение предрейсовых и послерейсовых медицинских осмотров водителей, по уборке прилегающей территории, по техническому обслуживанию систем видеонаблюдения и озвучивания, по уборке территории от снега, по техническому обслуживанию ОПС, по вывозу и размещению ТБО, по уборке  помещений, по техническому обслуживанию оборудования телефонной связи, автотранспортные услуги, услуги охраны объекта, коммунальные услуги, услуг связи) и поставки товара (дизельного топлива, противопожарных оповещателей к системе пожарной сигнализации, технических средств) по "факту". Ассигнования будут исполнены до конца финансового года.</t>
  </si>
  <si>
    <t>Неисполнение кассового плана в размере 894,66 тыс.руб.обусловлено оплатой выполненных услуг (по оценке об определении рыночной стоимости, по предоставлению голубей для участия в организации и проведении церемоний выпуска голубей, по уборке прилегающей территории и помещений, по техническому обслуживанию систем озвучивания и видеонаблюдения, по техническому обслуживанию ОПС, по вывозу и размещению ТБО, по технической поддержке сайта, по техническому обслуживанию оборудования телефонной связи, по химчистке и стирке ковров и ковровых дорожек, услуги связи) по "факту". Ассигнования будут исполнены до конца финансового года.</t>
  </si>
  <si>
    <t xml:space="preserve">Неисполнение кассового плана в размере 951,77 тыс. руб. обусловлено:
МКУ "ЦООД" :    Неисполнение кассового плана в размере 910,77 тыс.руб.:
-  71,03 тыс.руб. из них: 39,4 тыс.руб. в соответствии с заключенным договором оплата будет произведена в следующем отчетом периоде;  31,63 тыс. руб. в связи с изменением срока заключения договора;
- 17,24 тыс.руб. в связи с переносом сроков размещения аукционов в электронной форме по причине необходимости перемещения бюджетных ассигнований с других статей расходов;
- 822,5 тыс. руб., экономия по итогам размещения муниципальных закупок, будет возвращена в бюджет МО в 4 кв.                                                                                                                                                                                      Дума города, КСП: Средства в размере 41,0 будут использованы в следующем отчетном периоде с учетом плана-графика повышения квалификации и в соответствии с муниципальными контрактами на 2017 год.                                                                                                                                                                                                  
Неисполнение бюджетных ассигнований в размере 956, 66 руб. сложилось по результатам проведения электронных аукционов. (бюджетные ассигнования уменьшены реш. ДГ от 02.10.2017 № 157-VI ДГ).                                                   Остаток средств в размере 8,0 тыс. руб. сложился по факту исполнения муниципальных контрактов. </t>
  </si>
  <si>
    <t xml:space="preserve"> Неисполнение кассового плана  в размере 5173,27 тыс. руб. обусловлено тем, что фактические расходы сложились меньше запланированных на основании актов выполненных работ, оказанных услуг по "факту" исполнения муниципальных контрактов и договоров на  оказание услуг связи, автотранспортных, коммунальных услуг,  услуг по содержанию имущества, услуг сторонних организаций по обеспечению деятельности  МКУ "Наш город". Ассигнования будут использованы до конца года.</t>
  </si>
  <si>
    <t xml:space="preserve">Реализация мероприятия проходит в плановом режиме. Предоставлены услуги по эксплуатации инженерных систем за период январь-май 2017 и оплачены коммунальные услуги, предоставленные в декабре 2016, на 25 объектах МКУ "Наш город".
Неисполнение кассового плана обусловлено  оплатой работ по «факту» на основании актов выполненных работ.  Ассигнования будут использованы до конца года.
В связи с экономией по результатам проведения электронного аукциона на право заключения муниципального контракта на выполнение ремонта внутренних помещений МКУ "Наш город" ожидается неисполнение в 2017 году на сумму 360,35 тыс.руб. </t>
  </si>
  <si>
    <t xml:space="preserve">Заключено 4 муниципальных контракта:
1) на оказание услуг по проведению полевого этапа социологического исследования на территории города Сургута и первичной обработки (кодировки) полученных данных на тему: "Уровень коррупции в городе Сургуте в общественном мнении сургутян" в 2017 году (с 13.06.2017 по 31.08.2017) на сумму 170,15 тыс. руб.;
2) на оказание услуг по проведению полевого этапа социологического исследования на территории города Сургута и первичной обработки (кодировки) полученных данных на тему: "О состоянии межнациональных и межконфессиональных отношений в городе Сургуте" в 2017 году (с 13.06.2017 по 31.07.2017)  на сумму 99,15 тыс. руб.;
3) на оказание услуг по проведению полевого этапа социологического исследования на территории города Сургута и первичной обработки (кодировки) полученных данных на тему: "Оценка деятельности органов местного самоуправления населением города Сургута" в 2017 году (с 01.09.2017 по 30.09.2017)  на сумму 117,95 тыс. руб.;
4) на оказание услуг по проведению социологического исследования "под ключ" на тему: "Развитие малого и среднего предпринимательства в городе Сургуте в 2017 году  (с 12.06.2017 по 29.07.2017) на сумму 50,00 тыс. руб. 
Экономия по результатам проведенных электронных аукционов на право заключения муниципальных контрактов на оказание услуг по проведению социологических исследований составила 118,14 тыс. руб. 
Оплата услуг запланирована в  IV квартале 2017 года при завершении работ по проведению социологических исследований. </t>
  </si>
  <si>
    <t xml:space="preserve">    Проведен конкурс на предоставление грантов в форме субсидий некоммерческим организациям в целях поддержки общественно значимых инициатив. По итогам конкурса заключено 9 договоров на предоставление грантов в форме субсидий в целях поддержки общественно значимых инициатив.
    06.07.2017  членами экспертного совета по поддержке социально ориентированных некоммерческих организаций при Главе города было принято решение об оказании финансовой поддержки ввиде субсидии на финансовое обеспечение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
    Неисполнение кассового плана в размере 1209,90 возникло в связи с тем, что перечисление денежных средств производится в соответствии с условиями соглашений - ежемесячно на основании предоставленных некоммерческими организациями отчетов.  Плановая выплата субсидий наступит в следующем отчетном периоде текущего финансового года, ассигнования будут использованы до конца года.
Неисполнение бюджетных ассигнований в размере 1 409,40 тыс.руб. сложилось "по факту" заключения соглашений о предоставлении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</si>
  <si>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Неисполнение кассового плана в размере 15 951,75 тыс. рублей обусловлено:
- отменой результатов аукциона на выполнение работ по строительству объекта "Улица Киртбая от ул. 1 "З" до ул. 3 "З" УФАС ХМАО-Югры 15.05.2017 г. № 784-ж в связи с поступлением жалобы от ООО "Регион-Строй" по способу размещения закупки. Повторно аукцион не состоялся по причине поступления в УФАС жалоба  № 1377-ж от 05.09.2017 г. от ООО " Уральская строительная компания". В связи с внесением изменений в аукционную документацию, ориентировочный срок заключения контракта на строительство - 30.10.2017 г.
- экономией, сложившейся по факту оплаты работ по строительству объекта "Инженерные сети в поселке Снежный". Работы выполнены и оплачены в полном объеме.</t>
  </si>
  <si>
    <t xml:space="preserve">Производится подготовка документации на проведение электронных аукционов на поставку технических средств, оригинальных расходных материалов для копировально-множительной техники. 
Неисполнение кассового плана в размере 5325,78 тыс.руб. обусловлено заключением муниципального контракта  на поставку, ввод в эксплуатацию и гарантийное обслуживание технических средств.По условиям контракта оплата будет осуществлена по факту поставки и ввода в эксплуатацию технических средств в 4 квартале 2017. </t>
  </si>
  <si>
    <t xml:space="preserve">   Заключен муниципальный контракт  на продление неисключительных прав на использование и воспроизведение имеющегося лицензионного программного обеспечения в рамках соглашения Enterprise Agreement. По итогам проведения торгов  сложилась экономия бюджетных ассигнований.
  Производится подготовка документации на проведение электронных аукционов на оказание услуг по технической поддержке.
   Неисполнение кассового плана в размере 1694,69 тыс.руб. обусловлено заключением муниципального контракта  на продление неисключительных прав на использование и воспроизведение имеющегося лицензионного программного обеспечения в рамках соглашения Enterprise Agreement. По условиям контракта оплата будет осуществлена в 4 квартале 2017.</t>
  </si>
  <si>
    <t xml:space="preserve"> Заключены муниципальные контракты на сопровождение информационных систем. Оплата производится в соответствии с условиями контрактов. 
 Заключен муниципальный контракт на исполнение работ по созданию и внедрению автоматизированных информационных систем. По условиям контракта оплата будет осуществлена в 4 квартале 2017.
  Неисполнение кассового плана в размере 2 583,89 тыс.руб. обусловлено оплатой контрактов в 4 квартале 2017 в соответствии с условиями договоров.</t>
  </si>
  <si>
    <t xml:space="preserve">Заключены муниципальные контракты на оказание услуг по защите информации.
Неисполнение кассового плана в размере 821,18 тыс.руб. обусловлено заключением муниципального контракта на техническую поддержку VMWARE в 4 квартале 2017. Производится подготовка документации на проведение электронных аукционов по защите государственной тайны. Оплата будет производиться по "факту" оказанных услуг. </t>
  </si>
  <si>
    <t>Заключены муниципальные контракты на оказание услуг по предоставлению доступа к сетям электросвязи и оказанию услуг тематических служб. Оплата осуществляется в соответствии с условиями контракта - ежемесячно.
Неисполнение кассового плана в размере 1932,84 тыс.руб. обусловлено оплатой муниципальных контрактов в 4 квартале по условиям заключенных договоров.</t>
  </si>
  <si>
    <t>Неисполнение кассового плана в размере 912,63 тыс.руб. связано Средства будут использованы в следующем отчетном периоде. Реализация мероприятий в рамках программы проводится в планом режиме и в соответствии с заключёнными муниципальными контрактами и договорами.</t>
  </si>
  <si>
    <t xml:space="preserve"> Неисполнение кассового плана в размере 2 244,83 тыс.руб. связано с изменением сроков заключения муниципальных контрактов, снижением цены  контрактов по результатам проведения электронных аукционов соодминистраторами муниципальной программы.  Средства будут использованы в следующем отчетном периоде. Реализация мероприятия производится в плановом режиме в соответствии с заключенными муниципальными контрактами и договорами. По состоянию на 01.10.2017 обучение по охране труда прошло 465 человек, специальная оценка условий труда проведена на 1922 рабочих местах, медицинские осмотры прошли 1316 человек.</t>
  </si>
  <si>
    <t xml:space="preserve">  Неисполнение кассового плана в сумме 42209,21 тыс.руб.обусловлено:
-  экономией, сложившейся по результатам проведения электронного аукциона;
- условиями заключенного договора. Оплата произведена за коммунальные услуги на основании показаний приборов учета, за услуги связи по факту оказания услуг;
- внесением изменений в план закупок в связи с переносом сроков проведения ремонтных работ, поставки мебели, оборудования, строительных материалов, хозяйственных товаров;
</t>
  </si>
  <si>
    <t>Неисполнение кассового плана в сумме 47 718,0 тыс.руб.обусловлено:
- наличием случаев временной нетрудоспособности работников, внесением изменений в график отпусков; 
- начислением страховых взносов от фактических начислений заработной платы;
- заявительным характером компенсации стоимости проезда и провоза багажа к месту использования отпуска и обратно, предоставлению единовременной выплаты на оздоровление работников. (расходы произведены в пределах обращений с учетом стажа работы в органах местного самоуправления);
- изменением сроков проведения курсов повышения квалификации;
- выплатой государственных гарантий работнику, увольняемому в связи с ликвидацией организации, либо сокращением численности или штата работников.</t>
  </si>
  <si>
    <t xml:space="preserve">Неисполнение кассового плана в сумме  10784,59  тыс.руб.обусловлено:
- наличием случаев временной нетрудоспособности работников, внесением изменений в график отпусков; 
- начислением страховых взносов от фактических начислений заработной платы;
- заявительным характером выплат социального характера;
- оплатой материально-технического обеспечения управления ЗАГС в 4 квартале в соответствии с условиями заключенных договоров;
- заявительным характором расходов по оплате исполнительного сбора на основании постановления о взыскании исполнительского сбора по решению суда;
</t>
  </si>
  <si>
    <t xml:space="preserve">Неисполнение кассового плана в сумме 11658,76 тыс.руб.обусловлено :
- плановой оплатой поставки товаров, оказанных услуг, выполненных работ для нужд МКУ "ХЭУ" в 4 квартале в соответствии с условиями заклоюченных договоров;
Бюджетные ассигнования будут использованы в полном объеме до конца 2017 года.
</t>
  </si>
  <si>
    <t xml:space="preserve">Неисполнение кассового плана в сумме 4,65 тыс.руб.обусловлено:
- плановой оплатой поставки товаров, оказанных услуг, выполненных работ в 4 квартале в соответствии с условиями заклоюченных договоров;
Бюджетные ассигнования будут использованы в полном объеме до конца 2017 года.
</t>
  </si>
  <si>
    <t>Неисполнение кассового плана в сумме 9671,25 тыс.руб.обусловлено:
- наличием случаев временной нетрудоспособности работников МКУ "ЦООД", внесением изменений в график отпусков;
- начислением страховых взносов от фактических начислений заработной платы;
- условиями заключенных договоров. Оплата работ "по факту" на основании актов выполненных работ;
- переносом на 4 квартал 2017 года публикации извещений о размещении электронных аукционов на расходы по запуску новых программных продуктов в СУО "Энтер",  на приобретение форменной одежды, в связи с внесением изменений в аукционную документацию;</t>
  </si>
  <si>
    <r>
      <t xml:space="preserve">В части капитального ремонта систем теплоснабжения, водоснабжения и водоотведения: МО направлен в ДЖККиЭ ХМАО-Югры  план мероприятий по капитальному ремонту (замене) газопроводов, систем теплоснабжения и водоотведения для подготовки объектов муниципального образования город Сургут к осенне-зимнему периоду 2017-2018 годов, которым предусмотрен капитальный ремонт объекта "Закольцовка водопровода" Участок от ул. Магистральная до точки "А" напротив ж/дома по ул. Григория Кукуевицкого,12" (протяженность 0,4 км). Представлены необходимые документы. Заключено соглашение от 30.06.2017 № 25-17 о предоставлении субсидии из бюджета ХМАО-Югры с МО на проведение капитального ремонта (с заменой) газопроводов, систем теплоснабжения, водоснабжения и водоотведения для подготовки к осенне-зимнему периоду 2017-2018 годов, в том числе с применением композитных материалов, энергосберегающего и энергоэффективного технологического оборудования на сумму 
8 633,895 тыс.руб. 29.08.2017 СГМУП "Горводоканал" направлена проектно-сметная документация в АУ ХМАО - Югра "Управление государственной экспертизы проектной документации и ценообразования в строительстве" на проверку достоверности определения сметной стоимости капитального ремонта объекта. 
Планируемая стоимость работ по объекту "Закольцовка  водовода. Участок от ул. Магистральная  до точки "А" напротив ж/дома  по ул. Григория Кукуевицкого" - 9 401,755 тыс.руб., в том числе: 8 202,2 тыс.руб.- средства окружного бюджета, 431,695 тыс.руб. - средства местного бюджета, 767,86 тыс.руб.- средства предприятия. Ведется процедура заключения соглашения с СГМУП "ГВК".       
Неисполнение кассового плана в размере </t>
    </r>
    <r>
      <rPr>
        <b/>
        <sz val="12"/>
        <rFont val="Times New Roman"/>
        <family val="1"/>
        <charset val="204"/>
      </rPr>
      <t>13 464,53</t>
    </r>
    <r>
      <rPr>
        <sz val="12"/>
        <rFont val="Times New Roman"/>
        <family val="1"/>
        <charset val="204"/>
      </rPr>
      <t xml:space="preserve"> тыс.руб. обусловлено:
8 633,89 тыс.руб. - длительной процедурой заключения соглашения;
128,95 тыс.руб. - экономией по результатам проведения торгов на ПИР;
69,24 тыс.руб. - экономией на ПИР в связи с технической невозможность регистрации договоров в системе "АЦК-финансы".
4 632,45 тыс.руб. - экономией на СМР по объекту "Трансформаторная подстанция № 521" в связи с проведением работ по проверке сметной стоимости (государственной экспертизы) в 4 квартале.</t>
    </r>
  </si>
  <si>
    <r>
      <rPr>
        <sz val="12"/>
        <rFont val="Times New Roman"/>
        <family val="1"/>
        <charset val="204"/>
      </rPr>
      <t xml:space="preserve">
зарегистрированы бюджетные обязательства на сумму 22 864,02 тыс.руб., в том числе: 
- заключен договор от 07.11.2016 № МК-28-16 с ООО "Застройщик" на выполнение капитального ремонта МБДОУ №76 "Капелька" на сумму 63 577,65 тыс.руб., из них на 2017 год - 59 217,74 тыс.руб., из них мероприятие  - 8 870,99 тыс.руб.(ремонт фасада), оплачены расходы в сумме 4 898,15 тыс.руб.
- заключен и исполнен договор от 03.03.2017 № 14 с ООО "ИЦ "Сургутстройцена" на оказание услуг по составлению локальных сметных расчетов на сумму 9,0 тыс.руб.;
- заключен и исполнен договор от 15.05.2017 № 33 с ООО "ИЦ "Сургутстройцена" на оказание услуг по составлению локальных сметных расчетов на сумму 32,36 тыс.руб.
- заключен договор от 03.07.2017 № МК-15-17 с ООО "Сургутская компания "СибирьСтройКомлпекс" на выполнение работ по ремонту сетей ТВС МБОУ СОШ № 20, МБОУ СОШ № 44, МБОУ Прогимназия, на сумму 7 573,00 тыс.руб., оплачены расходы в сумме 5 735,28 тыс.руб.
- заключен договор от 17.07.2017 № МК-20-17 с ООО "НОВАССТРОЙ" на выполнение работ по капитальному ремонту  фасада и крылец МБОУ СОШ №12 блок Б, корпус 2, на сумму 6 378,67 тыс.руб. 
 -  по муниципальному контракту от 01.08.2017 № МК-17-98 с ООО "ЛиК" на сумму 228,08 тыс.руб. в полном объеме выполнены работы по замене оконных блоков по ул. Энгельса, 8, фактически освоено и оплачено  213,43 тыс.руб.
Экономия в сумме 99,56 тыс.руб., в том числе:
- 2,68 тыс.руб. - экономия при проверке сметной стоимости;
- 82,23 тыс.руб. - экономия по результатам аукциона;
- 14,65 тыс.руб. - экономия по факту выполненных работ. Средства в размере 99,56 тыс.руб. планируется перераспределить на другие мероприятия программы, из них: 24,0 тыс.руб. на замену дверного блока по ул. Энергетиков, 13, договор на оказание услуг в стадии заключения.
Неисполнение кассового плана в размере 10 742,38 тыс.руб. обусловлено:
- 10 351,51 тыс.руб. - экономией в связи с поздним предоставлением счетов на оплату работ по капитальному ремонту МБДОУ № 76 "Капелька ", ассигнования будут использованы в следующем отчетном периоде;
- 264,72 тыс.руб. - экономией в связи с продлением срока проведения аукциона по капремонту   наружных сетей ТВС МБОУ СОШ № 44, 20, МБОУ НШ "Прогимназия"  по причине внесения изменений в аукционную документацию, ассигнования будут использованы в следующем отчетном периоде;
-26,59 тыс.руб. - экономией в связи с уточнением  цены контракта на оказание услуг по проверке сметной документации, ассигнования будут использованы в следующем отчетном;
-99,56 тыс.руб. -  экономией при проверке сметной стоимости (2,68 тыс.руб.), экономия по результатам аукциона (52,23 тыс.руб.), экономия по факту выполненных работ (14,56 тыс.руб.).</t>
    </r>
    <r>
      <rPr>
        <sz val="12"/>
        <color rgb="FFFF0000"/>
        <rFont val="Times New Roman"/>
        <family val="1"/>
        <charset val="204"/>
      </rPr>
      <t xml:space="preserve">
</t>
    </r>
  </si>
  <si>
    <t>По состоянию на 01.10.2017г. согласно плана-графика закупок заключено всего 95 муниципальных контрактов и договоров на общую сумму 13 175,08 тыс. руб., исполнено на сумму 5 320,92 тыс. руб. Исполнение осуществляется в штатном режиме, приобретения по данному мероприятию запланированы на 4 квартал 2017 года.
Неисполнение бюджетных ассигнований в размере 370,3 тыс. руб. обусловлено экономией, сложившейся по результатам проведения конкурсных процедур (свыше 100 тыс. руб.). Бюджетные ассигнования уменьшены решением Думы города №157-VI ДГ от 02.10.2017 г.</t>
  </si>
  <si>
    <r>
      <rPr>
        <sz val="12"/>
        <rFont val="Times New Roman"/>
        <family val="1"/>
        <charset val="204"/>
      </rPr>
      <t xml:space="preserve">Неисполнение кассового плана в размере 6 011,08 тыс.руб. обусловлено:     
5 989,13 тыс.руб. - экономией, сложившейся в связи с поздним проведением аукциона на выполнение работ по капитальному ремонту ОПС и видеонаблюдения ЦГБ им. А.С.Пушкина, по причине уточнения сметной стоимости работ, ассигнования будут использованы в следующем отчетном периоде;
21,95 тыс.руб. - экономией, сложившейся в связи с уточнением  цены контракта на оказание услуг по проверке сметной документации, ассигнования будут использованы в следующем отчетном периоде.                                         </t>
    </r>
    <r>
      <rPr>
        <sz val="12"/>
        <color rgb="FFFF0000"/>
        <rFont val="Times New Roman"/>
        <family val="1"/>
        <charset val="204"/>
      </rPr>
      <t xml:space="preserve">                                                                                                                                                                                                    </t>
    </r>
  </si>
  <si>
    <t>Неисполнение кассового плана 1 890,10 тыс.руб. обусловлена:
1 553,86 тыс.руб. -  экономией, сложившейся в связи с поздним предоставлением счетов на оплату работ по капитальному ремонту кровли МКУ "ССЦ", ассигнования будут использованы в следующем отчетном периоде;
252,96 тыс.руб. экономией, сложившейся по результатам проведенного аукциона;
75,17 тыс.руб. - экономией, сложившейся в связи со снижением фактических затрат  на эксплуатацию наружных сетей ТВСиК,  по причине уточнения протяженности сетей. Работы 3-го квартала выполнены в полном объеме, ассигнования будут использованы в следующем отчетном периоде;
8,11 тыс.руб. - экономией, сложившейся в связи с уточнением  цены контракта на оказание услуг по проверке сметной документации, ассигнования будут использованы в следующем отчетном.</t>
  </si>
  <si>
    <r>
      <t>Неисполнение кассового плана в размере 6 353,88 тыс.руб. обусловлено:                                                                                                                                                                                                                                                                                                  5 722,69 тыс. руб. - экономией, сложившейся в связи со снижением фактических затрат на оплату труда,</t>
    </r>
    <r>
      <rPr>
        <sz val="12"/>
        <color rgb="FFFF0000"/>
        <rFont val="Times New Roman"/>
        <family val="1"/>
        <charset val="204"/>
      </rPr>
      <t xml:space="preserve"> </t>
    </r>
    <r>
      <rPr>
        <sz val="12"/>
        <rFont val="Times New Roman"/>
        <family val="1"/>
        <charset val="204"/>
      </rPr>
      <t xml:space="preserve">по причине внесения изменений в график отпусков и наличием периодов временной нетрудоспособности работников, обязательным взносам в государственные внебюджетные фонды, взносам в профсоюзную организацию;
631,19 тыс. руб. - выплатой пособий и компенсаций носят заявительный характер (расходы по оплате стоимости проезда и провоза багажа к месту использования отпуска и обратно, произведены в пределах обращений).
</t>
    </r>
  </si>
  <si>
    <t>Неисполнение кассового плана в размере 375,00 тыс.руб. обусловлено:                                                                                                                                                                                335,62 тыс.руб. - экономией, сложившейся по результатам проведения конкурсных процедур на выполнение работ по независимой оценке качества оказания услуг муниципальными учреждениями (Протокол подведения итогов электронного аукциона от 27.09.2017 №0187300006517001257-3);                                                                                   39,38 тыс. руб. - экономией, сложившейся по проведению независимой оценки качества оказания услуг в муниципальных учреждениях.                                                                                                                                                                     Экономия бюджетных ассигнований в размере 335,62 тыс.руб. обусловлена результатами проведения конкурсных процедур на выполнение работ по независимой оценке качества оказания услуг муниципальными учреждениями (протокол подведения итогов электронного аукциона от 27.09.2017 №0187300006517001257-3)</t>
  </si>
  <si>
    <t>Неисполнение кассового плана в размере 188,19 тыс.руб. обусловлено: 
 - 9,62 тыс. руб. экономия по итогам проведения электронного аукциона;
 - 178,57 тыс.руб. изменение сроков электронного аукциона.
Экономия, сложившаяся по результатам проведения конкурсной процедуры будет направлена на сезонное обслуживание (второй этап-осень) средств радиосвязи и антенно-фидерных устройств. Бюджетные ассигнования будут использованы в полном объеме до конца 2017 года.</t>
  </si>
  <si>
    <t xml:space="preserve">Неисполнение кассового плана в размере 4 745,00 тыс.руб. обусловлено изменением сроков размещения закупки. Бюджетные ассигнования будут использованы в полном объеме до конца 2017 года.
</t>
  </si>
  <si>
    <t>Неисполнение кассового плана в размере 2 370, 62 тыс. руб. обусловлено:
- снижением фактических затрат на оплату труда и начислениям на оплату труда по причине наличия периодов временной нетрудоспособности работников;
- заявительным характером социальнх выплат, установленных коллективным договором.</t>
  </si>
  <si>
    <r>
      <rPr>
        <sz val="12"/>
        <rFont val="Times New Roman"/>
        <family val="1"/>
        <charset val="204"/>
      </rPr>
      <t xml:space="preserve">Неисполнение кассового плана в размере 424,39 тыс. руб. обусловлено:                                                                                 </t>
    </r>
    <r>
      <rPr>
        <sz val="12"/>
        <color rgb="FFFF0000"/>
        <rFont val="Times New Roman"/>
        <family val="1"/>
        <charset val="204"/>
      </rPr>
      <t xml:space="preserve"> </t>
    </r>
    <r>
      <rPr>
        <sz val="12"/>
        <rFont val="Times New Roman"/>
        <family val="1"/>
        <charset val="204"/>
      </rPr>
      <t xml:space="preserve">29,90 тыс. руб. - экономией, сложившейся по оплате поставки наградной атрибутики согласно утверждённой смете расходов, средства будут использованы в октябре-ноябре;
89,70 тыс.руб. - экономией, сложившейся в связи с переносом спортивного мероприятия  на 4 квартал;
0,20 тыс. руб. - экономией, сложившейся по услугам скорой помощи при проведении спортивного мероприятия;
96,60 тыс. руб. - уточнением сроков проведения спортивных мероприятий;
208,00 тыс. руб. - экономией, сложившейся в связи с уточнением календарного плана на проведений мероприятий.                   </t>
    </r>
  </si>
  <si>
    <t>Неисполнение кассового плана обусловлено сложившейся экономией по результатам проведенных электронных аукционов в размере 411,23 тыс.руб.
 Заключены договоры на сумму 143,15 тыс.руб., в том числе:
- 46,0 тыс. руб. а оказание услуг по устранению аварийной утечки газа в размере оплата будет произведена по факту возникновения данных расходов, в случае отсутствия таковых, договор будет расторгнут в декабре 2017г;
- 97,15 тыс. руб. на оказание автотранспортных услуг и развертыванию подвижного пункта питания на период проведения учений , оплата по факту выполненных работ в 4 квартале.
 Осуществляется процедура заключения муниципальных контрактов по результатам проведенных конкурсов на поставку основных средств для гражданской обороны в размере 412,27 тыс.руб., оплата будет осуществлена по факту поставки товара.
 Ожидаемое неисполнение бюджетных ассигнований на сумму 668,70 тыс.руб. обусловлено экономией, сложившейся по результатам конкурсных процедур.</t>
  </si>
  <si>
    <r>
      <rPr>
        <sz val="12"/>
        <rFont val="Times New Roman"/>
        <family val="1"/>
        <charset val="204"/>
      </rPr>
      <t xml:space="preserve">
Во исполнение постановления Администрации города от 25.03.2015 № 2010 (с последующими изменениями от 24.02.2016 №  1304) пункт 2.5 перечисление выплаты на счет получателя, открытый в  кредитно-финансовой организации, осуществляется в срок до 25 числа месяца, следующего за истекшим кварталом, в соответствии с муниципальным правовым актом, указанным в пункте 2.3 настоящего порядка.
По состоянию на 30.09.2017 произведена выплата материального стимулирования народным дружинникам, участвующим в мероприятиях по охране общественного порядка</t>
    </r>
    <r>
      <rPr>
        <sz val="12"/>
        <color rgb="FFFF0000"/>
        <rFont val="Times New Roman"/>
        <family val="1"/>
        <charset val="204"/>
      </rPr>
      <t xml:space="preserve"> </t>
    </r>
    <r>
      <rPr>
        <sz val="12"/>
        <rFont val="Times New Roman"/>
        <family val="1"/>
        <charset val="204"/>
      </rPr>
      <t xml:space="preserve">за I и II квартал 2017 года, распоряжение № 614 от 13.04.17, № 1175 от 07.07.2017 согласно спискам к распоряжениям.   </t>
    </r>
    <r>
      <rPr>
        <sz val="12"/>
        <color rgb="FFFF0000"/>
        <rFont val="Times New Roman"/>
        <family val="1"/>
        <charset val="204"/>
      </rPr>
      <t xml:space="preserve">
</t>
    </r>
  </si>
  <si>
    <t>Заключен договор от 01.09.2017 № 3 на оказание услуги по личному страхованию жизни и здоровья народных дружинников на период их участия в проводимых органами внутренних дел (полицией) или иными правоохранительными органами мероприятий по охране общественного порядка. Застраховано 120 народных дружинников. Оплата будет произведена в октябре 2017 года в сумме 40,3 тыс. руб.</t>
  </si>
  <si>
    <r>
      <rPr>
        <sz val="12"/>
        <rFont val="Times New Roman"/>
        <family val="1"/>
        <charset val="204"/>
      </rPr>
      <t>Неисполнение кассового плана в размере 12 487,28 тыс. руб. обусловлено:</t>
    </r>
    <r>
      <rPr>
        <sz val="12"/>
        <color rgb="FFFF0000"/>
        <rFont val="Times New Roman"/>
        <family val="1"/>
        <charset val="204"/>
      </rPr>
      <t xml:space="preserve">
</t>
    </r>
    <r>
      <rPr>
        <sz val="12"/>
        <rFont val="Times New Roman"/>
        <family val="1"/>
        <charset val="204"/>
      </rPr>
      <t xml:space="preserve">12 252,00 тыс. руб. - экономией, сложившейся в связи с переносом срока выполнения работ и оплатой договора по монтажу и пуско-наладочных работ резервной холодильной системы, средства перенесены с 3 на 4 квартал 2017 года и 1 полугодие 2018 год;
85,00 тыс. руб. - экономией, сложившейся по результатам проведения торгов по контракту  на выполнение работ по ремонту входного крыльца в аквапарк МАУ «Ледовый Дворец спорта» средства будут израсходованы на выполнение работ по устройству резинового-каучукового покрытия для безопасности спортсменов., заключен контракт  оплата по контракту будет произведена в 4 квартале;
4,12 тыс. руб. - экономией, сложившейся на выплату пособия при выходе на пенсию, сложился в связи с переносом срока увольнения работника, средства будут израсходованы на тежи цели в 4 кв.;
65,82 тыс. руб. - экономией, сложившейся по выплате на единовременное вознаграждение в связи с вступлением в первый брак не  освоены в полном объеме. Так же единовременное вознаграждение в связи с юбилейной датой не будут освоены в полном объеме, в связи с увольнением работников из учреждения.                                                                                                                                                                                                      42,31 тыс.руб. - экономией, сложившейся в связи со снижением фактических затрат  на эксплуатацию инженерных систем,  работы 3-го квартала выполнены в полном объеме, ассигнования будут использованы в следующем отчетном периоде;
27,92 тыс.руб. - экономией, сложившейся в связи с невозможностью оплаты задолженности за 2016 год перед  АО ЭК "Восток" без судебного решения, остаток средств будет использован в следующем отчетном периоде;
7,70 тыс.руб. - экономией, сложившейся по результатам аукциона;
0,41 тыс.руб. - экономией, сложившейся в связи со снижением фактических затрат  по текущему ремонту МБУ ЦФП "Надежда" , ассигнования будут использованы в следующем отчетном периоде;
2,00 тыс.руб. - экономией, сложившейся в связи с уточнением  цены контракта на оказание услуг по проверке сметной документации, ассигнования будут использованы в следующем отчетном.
</t>
    </r>
  </si>
  <si>
    <t>Неисполнение кассового плана в размере 233,30 тыс. руб. обусловлено, экономией сложившейся в связи с уточнением календарного плана на проведений мероприятий (Первенство округа по вольной борьбе среди юношей 2004- 2005 гг.р.; Межрегиональный турнир "Кубок Самотлора" по каратэ среди юношей и девушек 10-13 лет; Первенство округа по легкой атлетике (II этап Кубка округа) среди юношей и девушек 1999-2004 гг.р.), денежные средства будут использованы в 4 квартале.</t>
  </si>
  <si>
    <t xml:space="preserve">Для проведения городского конкурса народных дружинников города Сургута 21 мая 2017 года приобретены:
- дипломы, рамки для дипломов,
- канцелярские товары и пульки.
</t>
  </si>
  <si>
    <t xml:space="preserve">По объекту "Автостоянка для объекта социальной сферы по ул.Рабочая в мкр.№19": согласно заключенному договору на сумму 10,0 тыс. руб. выполнена проверка сметной документации по выполнению ПИР.   
 Извещение о   проведении конкурса на выполнение проектно - изыскательских работ было размещено 24.08.2017. Рассмотрение заявок состоялось  22.09.2017. Конкурс признан несостоявшимся в соответствии с  ч.13, ст.5  44-ФЗ от 05.04.2013 в связи с отсутствием заявок на участие в конкурсе. Повторное размещение извещения согласно план-графику-октябрь 2017.  
Неисполнение кассового плана в размере 10,0 тыс.руб. обусловлено экономией по итогам заключения договора на проверку сметной стоимости ПИР по объекту. </t>
  </si>
  <si>
    <t>Неисполнение кассового плана обусловлено расторжением муниципального контракта от 26.12.2016 № 3-17-МК на техническое обслуживание АПК «Безопасный город» заключенного на период с 01.01.2017 по 31.08.2017, расторгнут 28.04.2017 (услуги оказывались только в январе-марте). 
Оставшиеся средства по мероприятию будут направлены на проведение аукционов и заключение контрактов на техническое обслуживание АПК «Безопасный город» в 4 кварталае. Реализация мероприятий  осуществляется в плановом режиме. Бюджетные ассигнования будут использованы в полном объеме до конца 2017 года.</t>
  </si>
  <si>
    <t>По состоянию на 01.10.2017 произведена выплата заработной платы за январь-август и первую половину сентября месяца 2017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Неисполнение кассового плана обусловлено:
- наличием случаев временной нетрудоспособности работников, внесением изменений в график отпусков; 
- начислением страховых взносов от фактических начислений заработной платы;
 – оплатой услуг по факту предоставленых документов на оплату и в соответствии с условиями заключенных контрактов/договоров.</t>
  </si>
  <si>
    <t>По состоянию на 01.10.2017 произведена выплата заработной платы за январь-август и первую половину сентября месяца 2017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по образованию и организации деятельности комиссии по делам несовершеннолетних и защите их прав.  Реализация мероприятий  осуществляется в плановом режиме. Бюджетные ассигнования будут использованы в полном объеме до конца 2017 года. 
Неисполнение кассового плана обусловлено:
 - наличием случаев временной нетрудоспособности работников, внесением изменений в график отпусков; 
 - начислением страховых взносов от фактических начислений заработной платы;
 - оплатой услуг по факту предоставленых документов на оплату и в соответствии с условиями заключенных контрактов/договоров.</t>
  </si>
  <si>
    <r>
      <rPr>
        <sz val="12"/>
        <rFont val="Times New Roman"/>
        <family val="1"/>
        <charset val="204"/>
      </rPr>
      <t xml:space="preserve">Неисполнение кассового плана в размере 28,57 тыс. руб. обусловлено:                                                                                                                                                                                               </t>
    </r>
    <r>
      <rPr>
        <sz val="12"/>
        <color theme="1"/>
        <rFont val="Times New Roman"/>
        <family val="1"/>
        <charset val="204"/>
      </rPr>
      <t>28,57 тыс.руб. - оплатой услуг по обеспечению биотуалетами городского молодежного мероприятяия "Открытый молодежный фестиваль экстремальных видов спорта". Предоставлено 8 биотуалета с продолжительностью предоставления 7 часов.</t>
    </r>
  </si>
  <si>
    <t>Неисполнение кассового плана в размере 3 551,90 тыс.руб. обусловлено:
2 494,73 тыс.руб. - экономией, сложившейся в связи со снижением фактических затрат на оплату труда , по причине внесения изменений в график отпусков и наличием периодов временной нетрудоспособности работников;
586,47 тыс.руб. - экономией, сложившейся по начислениям страховых взносов и отчислений в профсоюзный комитет от фактически начисленной заработной платы с учетом достижения предельной величины облагаемой базы для начисления страховых взносов во внебюджетные фонды;
345,50 тыс.руб. - выплатой пособий и компенсаций и начислений на них носят заявительный характер (расходы по оплате стоимости проезда и провоза багажа к месту использования отпуска и обратно, произведены в пределах обращений);
125,20 тыс.руб. - экономией, сложившейся в связи с изменением сроков командировки.
Реализация мероприятия осуществляется в плановом режиме. Средства будут освоены до конца 2017 года.</t>
  </si>
  <si>
    <t xml:space="preserve">При формировании проекта бюджета на 2017 год на основании коммерческих предложений были распределены средства на 2 семинара по 75 тыс. руб. каждый. По факту заключения договора на оказание преподавательских услуг по проведение в 1 полугодии 2017 года одного 1-дневного семинара сложилась сумма обязательств в объеме 57,7 тыс. руб. Сложившаяся экономия в размере 17,29 тыс. руб.позволит провести во втором полугодии 2017 года 2-дневный семинар, который запланирован на сентябрь 2017 года. До конца года средства  будут исполнены в полном объеме.  </t>
  </si>
  <si>
    <t>Выплата приурочена к празднованию Дня Победы в Великой Отечественной войне 1941 – 1945 годов. Сумма единовременной выплаты ко дню Победы на 29.09.2017 составила 7 956,00 тыс.руб.
С целью уведомления потенциальных получателей услуги, проводится работа о возможности получения указанной меры социальной поддержки. Срок реализации мероприятия планируется до конца текущего года.
Неисполнение кассового плана в сумме 392,0 тыс. руб. обусловлено закрытием лицевых счетов получателей;</t>
  </si>
  <si>
    <r>
      <t xml:space="preserve"> -  Заключены договоры с управляющими компаниями на компенсацию расходов по оплате за жилищно-коммунальные услуги 4 Почетным гражданам города Сургута. Предоставлена компенсация 4 Почётным гражданам на общую сумму 398,05тыс.руб. 
Неисполнение кассового плана 108,17 тыс.руб.,  из них:
- 42,56 тыс.руб. оплата работ по "факту" на основании актов выполненных работ, выплата компенсаций на оплату ЖКУ почетным гражданам (4 чел.) осуществлена в пределах обращений управляющих компаний.
- 64,8 тыс.руб. оплата услуг по погребению Почетного гражданина города Сургута, также оплата поминальных обедов в день похорон на территории города производятся по мере необходимости, носят несистемный характер.
</t>
    </r>
    <r>
      <rPr>
        <sz val="12"/>
        <color theme="1"/>
        <rFont val="Times New Roman"/>
        <family val="1"/>
        <charset val="204"/>
      </rPr>
      <t>20,59 тыс.руб. - экономия бюджетных ассигнований по жилищно-коммунальные услугам Почетным гражданам города и совместно проживающим с ними членам семьи по оплате за пользование (за наем) жилого помещения, по содержанию и текущему ремонту общего имущества многоквартирного дома.</t>
    </r>
    <r>
      <rPr>
        <sz val="12"/>
        <rFont val="Times New Roman"/>
        <family val="1"/>
        <charset val="204"/>
      </rPr>
      <t xml:space="preserve">
Реализация мероприятия производится в плановом режиме, срок реализации планируется до конца текущего года.</t>
    </r>
  </si>
  <si>
    <t xml:space="preserve"> Неисполнение кассового плана в размере 693,46 тыс. руб. обусловлено:
309,96 тыс.руб. - экономией, сложившейся в связи с несвоевременностью предоставления исполнителями работ (поставщиками, подрядчиками) документов  для расчетов на оплату фактических затрат на эксплуатацию инженерных систем, по причине позднего предоставления подрядной организацией счетов на оплату разовых работ;
205,22 тыс.руб. - экономией, сложившейся по результатам проведенного аукциона на выполнение работ по текущему ремонту помещения столовой МБУ "ЦСП "Сибирский легион";
172,28 тыс.руб. - экономией, сложившейся в связи с поздним заключением контракта на оказание услуг по разработка ПИР по капитальному ремонту  МБУ ЦСП "Сибирский легион", ассигнования будут использованы в следующем отчетном;
6,00 тыс.руб. - экономией, сложившейся в связи с уточнением  цены контракта на оказание услуг по проверке сметной документации, ассигнования будут использованы в следующем отчетном.</t>
  </si>
  <si>
    <t xml:space="preserve">Выплата компенсации за проезд в общественном транспорте гражданам, являющиеся членами народных дружин будет выплачена до 25 декабря 2017 года в соответствии с муниципально-правовым актом "О выплате компенсации за проезд в общественном транспорте граждан, являющихся членами народных дружин". Муниципально-правовой акт подготавливается учреждением на основании утвержденного координационным советом списка граждан для выплаты компенсации за проезд.
</t>
  </si>
  <si>
    <r>
      <rPr>
        <sz val="12"/>
        <rFont val="Times New Roman"/>
        <family val="1"/>
        <charset val="204"/>
      </rPr>
      <t>1. Выплата вознаграждения производится 204 приемным родителям (394 получателей) за воспитание 245 детей по договору о создании приемной семьи.                                                                             
2. Оздоровление детей-сирот и детей, оставшихся без попечения родителей, воспитывающихся в замещающих семьях и обучающихся в общеобразовательных организациях города (департамент образования).
В 2017 году запланировано приобретение 200 путевок для данной категории детей, из них 187 детей были оздоровлены в летний период и 13 детей планируется оздоровить в период зимних каникул в санатории Ставропольского края.</t>
    </r>
    <r>
      <rPr>
        <sz val="12"/>
        <color rgb="FFFF0000"/>
        <rFont val="Times New Roman"/>
        <family val="1"/>
        <charset val="204"/>
      </rPr>
      <t xml:space="preserve">                                                                                                
</t>
    </r>
    <r>
      <rPr>
        <sz val="12"/>
        <rFont val="Times New Roman"/>
        <family val="1"/>
        <charset val="204"/>
      </rPr>
      <t>3. В 2017 году предусмотрены бюджетные ассигнования на ремонт 7 квартир. Сметы на ремонт данных квартир проверены в специализированной организации, услуги оплачены – 14 000 руб.
Заключен муниципальный контракт от 28.08.2017 № 45-ГХ с ООО "Компания Северный Медведь" на выполнение работ по ремонту жилых помещений на сумму 532 458, 25 рублей, срок выполнения работ - 26.10.2017, оплата работ - декабрь 2017.
Сложившаяся экономия в сумме 5 293, 16 рублей будет использована на выплату вознаграждения приемным родителям за услуги по воспитанию приемных детей.</t>
    </r>
  </si>
  <si>
    <t>Неисполнение кассового плана в размере 2 033,28 тыс. руб. обусловлено экономией, сложившейся в связи с переносом сроков исполнения обязательств по договорам на 4 квартал 2017 года  (субсидия на улучшение материально-технической базы спортивных школ на условиях софинансирования).</t>
  </si>
  <si>
    <t xml:space="preserve">Анализ достижения значения целевого показателя «Количество организованных мероприятий (выставок, конференций, совещаний, ознакомительных поездок и др.) и участие в выездных мероприятиях, направленных на продвижение туристского потенциала города Сургута» по подпрограмме будет подведен по итогам года.
Реализация средств запланирована на 4 квартал:
200,00 тыс. руб. - по мероприятию «Разработка и изготовление рекламно-информационной продукции о туристской привлекательности Сургута», освоение – ноябрь 2017 г.
400,00 тыс. руб. - по организации и участию в специализированной выставке-ярмарке «Югра-Тур 2017», освоение - ноябрь-декабрь 2017 г.
                                                                                                                                                                                                                </t>
  </si>
  <si>
    <t>Неисполнение кассового плана в размере 178,16 тыс.руб. обусловлено:                                                                                                                                                                                             22,55 тыс. руб. - выплатой к юбилейным датам и при рождении ребенка, выплата носит  заявительный характер;
155,61 тыс. руб. - экономией, сложившейся в связи с тем, что сотрудники достигшие пенсионного возраста продолжают работать.</t>
  </si>
  <si>
    <t>Предоставление услуг по эксплуатации инженерных систем за период январь-август 2017 и оплата коммунальных услуг, предоставленных в декабре 2016, на объекте МКУ "Дворец торжеств".
Неисполнение кассового плана на 11,66 тыс.руб., в том числе:
7,10 тыс.руб. - отсутствие потребности в запланированных расходах в связи с отсутствием оснований для оплаты за потребление электрической энергии за декабрь 2016 год.
4,56 тыс.руб. -  экономия, сложившаяся в связи с уточнением  цены контракта на оказание услуг по проверке сметной документации, ассигнования будут использованы в следующем отчетном.</t>
  </si>
  <si>
    <t>9,20 тыс. руб. -  проведение мероприятий, посвященных «Дню матери» запланированных на 4 квартал.</t>
  </si>
  <si>
    <r>
      <t>Неисполнение кассового плана в размере 702,47 тыс.руб. обусловлено:                                                                                                                                                                                                         64,40 тыс. руб. - отсутствием заявлений на единовременное пособие вступающим в первый брак;
300,00 тыс. руб. - уточнением технических характеристик специализированного оборудования (материал, размеры и  функции), что привело к длительному процессу согласования договора на поставку витрин;</t>
    </r>
    <r>
      <rPr>
        <sz val="12"/>
        <color rgb="FFFF0000"/>
        <rFont val="Times New Roman"/>
        <family val="1"/>
        <charset val="204"/>
      </rPr>
      <t xml:space="preserve"> </t>
    </r>
    <r>
      <rPr>
        <sz val="12"/>
        <rFont val="Times New Roman"/>
        <family val="1"/>
        <charset val="204"/>
      </rPr>
      <t xml:space="preserve">                                                                                                                                                                                                                                     338,07 тыс.руб. - оплатой работ по «факту» на основании актов выполненных работ по эксплуатации инженерных систем.
</t>
    </r>
  </si>
  <si>
    <t>Проведение церемонии награждения городского конкурса "Семья года" в размере 50,00 тыс. рублей запланирован на 4 квартал.</t>
  </si>
  <si>
    <r>
      <t xml:space="preserve">В 2017 году комплексным содержанием запланировано обеспечить автомобильные дороги площадью 4 310,73 тыс.кв.м.
765 730,96 тыс.руб. - оплачены расходы на содержание объектов дорожного хозяйства.
Неисполнение кассового плана в размере </t>
    </r>
    <r>
      <rPr>
        <b/>
        <sz val="12"/>
        <rFont val="Times New Roman"/>
        <family val="1"/>
        <charset val="204"/>
      </rPr>
      <t>16 175,95</t>
    </r>
    <r>
      <rPr>
        <sz val="12"/>
        <rFont val="Times New Roman"/>
        <family val="1"/>
        <charset val="204"/>
      </rPr>
      <t xml:space="preserve"> тыс.руб. обусловлено:
6 263,3 тыс.руб. - экономией по результатам фактического исполнения по расходам на содержание дождевой канализации, средств РДД, устранение повреждений дорожных покрытий (работы выполняются по мере необходимости);
6 002,81 тыс.руб. - нарушением сроков выполнения работ  по приобретению и установке автопавильонов (4 707,49 тыс.руб.), экономией по результатам размещения муниципального заказа на выполнение работ  по приобретению и установке автопавильонов (1 295,32 тыс.руб.);
1 719,79 тыс.руб. - не  выполнением работ по устройству пешеходного перехода по ул.Щепеткина (в районе МБОУ СОШ №4);
1 044,14 тыс.руб. - снятием объемов работ по содержанию дорог, тротуаров в связи с некачественным выполнением работ и уточнение объемов работ по уборке в праздничные дни;
511,35 тыс.руб. - длительным согласованием работ, подписанием договоров;
489,98 тыс.руб. - расторжением контракта по устройству перехода по ул. 30 лет Победы;
85,85 тыс.руб. - экономией в связи с переносом ПИР на установку светофорного объекта по причине корректировки исходных данных;
42,23 тыс.руб. - уточнением стоимости работ.
12,5 тыс.руб. - возвратом исполнительного сбора; 
4,0 тыс.руб. - экономией по расходам на оплату госпошлин и иных платежей (производится по мере необходимости)</t>
    </r>
  </si>
  <si>
    <t>Заключен договор от 26.12.2016 № 3-17-МК на техническое обслуживание АПК «Безопасный город» в период с 01.01.2017 по 31.08.2017. Договор расторгнут 28.04.2017, оплата произведена за январь-март 2017 года.
- 6 612,52 тыс. руб. заключен договор от 26.09.2017 № 15-17-МК на оказане услуг по техническому обслуживанию АПК "Безопавсный город" после проведеенного электронного аукциона сумма контракта составила 5 819,02.</t>
  </si>
  <si>
    <t>Заключен договор от 20.10.2017 № 98/17 на организацию и проведения мероприятия. Оплата будет произведена в 4 квартале, согласно условиям заключенного договора.</t>
  </si>
  <si>
    <t xml:space="preserve">Согласно заключенного муниципального контракта от 17.05.2016 № 06П/2016 на выполнение проектно-изыскательских работ по объекту «Детская школа искусств в 25 мкр.» ООО «Стройуслуга» выполнила работу стоимостью 7 206,24 тыс. руб. </t>
  </si>
  <si>
    <r>
      <rPr>
        <sz val="12"/>
        <rFont val="Times New Roman"/>
        <family val="1"/>
        <charset val="204"/>
      </rPr>
      <t xml:space="preserve">Неисполнение кассового плана в размере 440,46 тыс. руб. обусловлено: </t>
    </r>
    <r>
      <rPr>
        <sz val="12"/>
        <color rgb="FFFF0000"/>
        <rFont val="Times New Roman"/>
        <family val="1"/>
        <charset val="204"/>
      </rPr>
      <t xml:space="preserve">                                                                                                                                                                                  </t>
    </r>
    <r>
      <rPr>
        <sz val="12"/>
        <rFont val="Times New Roman"/>
        <family val="1"/>
        <charset val="204"/>
      </rPr>
      <t>414,46 тыс. руб. - выплатой пособий и компенсаций носят заявительный характер (отсутствие заявителей);
26,00 тыс. руб. - экономией, сложившейся в связи с увольнением сотрудников, средства будут перераспределены на другие цели.</t>
    </r>
    <r>
      <rPr>
        <sz val="12"/>
        <color rgb="FFFF0000"/>
        <rFont val="Times New Roman"/>
        <family val="1"/>
        <charset val="204"/>
      </rPr>
      <t xml:space="preserve">
                                                                                                                                                                         </t>
    </r>
  </si>
  <si>
    <t>Международный молодежный фестиваль искусств "Зеленый шум" 500,00 тыс.руб.;
Международный фестиваль искусств "60 параллель" 1 000,00 тыс.руб.</t>
  </si>
  <si>
    <t xml:space="preserve">
Заключены контракты на поставку световозвращающих сигнальных элементов безопасности, поставку наборов для творчества, договоры на поставку аквагрима, шаров и насосов для надувания шаров, поставку афиш для информирования мероприятий на общую сумму 142,96 тыс. руб., исполнены на сумму 38,11 тыс. руб. Неисполнение кассового плана  в размере 61,89 тыс. руб. обусловлено оплатой за товар по факту его поставки.
Для проведения акций заключены договоры на приобретение табуретов "Ротанг", ручного мегафона, акустической системы и мобильных ограждений (столбик с вытяжной лентой) на общую сумму 57,04 тыс. руб. Плановая оплата поставки товаров, оказанных услуг, выполненных работ наступает в следующих отчетных периодах текущего финансового года, ассигнования будут использованы до конца года.</t>
  </si>
  <si>
    <t>Реализация мероприятий происходит в плановом режиме. Неисполнение кассового плана  в связи с тем, что фактические расходы сложились меньше запланированных на основании актов выполненных работ, оказанных услуг, по "факту" исполнения муниципальных контрактов  на оказание услуг по информационному обслуживанию органов местного самоуправления в электронных средствах массовой информации в 2017 году в виде производства и трансляции информационной программы «Новости»; по информационному обслуживанию органов местного самоуправления в городском печатном издании в 2017 году в виде опубликования социально-значимой информации органов местного самоуправления; услуг по печати газеты «Сургутские ведомости» в 2017 году; по доставке газеты «Сургутские ведомости» в 2017 году, а также на оказание услуг по печати газеты «Сургутские ведомости», по предоставлению комплекса документированной информации о сетках вещания (программы ТВ) и на оказание услуг по фотообеспечению. Реализация мероприятий по созданию презентационных и краеведческих издательских проектов, по созданию проектов социальной рекламы, а также мероприятий по материально-техническому обеспечению деятельности по осуществлению отдельных государственных полномочий по обеспечению составления списков кандидатов в присяжные заседатели федеральных судов общей юрисдикции запланирована на IV квартал 2017 года. Ассигнования будут использованы до конца года.</t>
  </si>
  <si>
    <t>Реализация мероприятий происходит в плановом режиме. Срок реализации планируется до конца года. 
Заключены контракты:
- на услуги по организации семинаров, круглого стола для социально ориентированных некоммерческих организаций от 24.04.2017 № 01-37-139/17;
- на оказание на услуг по организации городской выставки социальных проектов некоммерческих организаций от 31.07.2017 № 01-37-307/17. Выставка запланирована к проведению в 4 квартале 2017 года;
-  на оказание услуг по организации городской конференции от 29.08.2017 № 01-37-343/17. Конференция запланирована к проведению в 4 квартале 2017 года. Плановая оплата поставки товаров, оказанных услуг, выполненных работ наступит в следующем отчетном периоде текущего финансового года, ассигнования будут использованы до конца года.
Неисполнение кассового плана в размере 15 951,75 обусловлено тем, что оплата поставки товаров, оказанных услуг, выполненных работ в соответствии с условиями заключенных контрактов наступит в следующем отчетном периоде текущего финансового года, ассигнования будут использованы до конца года.
Неисполнение бюджетных ассигнований в размере 85,42 тыс.руб звязано с экономией по результатам проведения электронного аукциона на право заключения муниципального контракта на оказание услуг по организации городской выставки социальных проектов некоммерческих организаций.</t>
  </si>
  <si>
    <t>Неисполнение кассового плана связано с тем, что планирование расходов по подмероприятияю "Финансовая поддержка" осуществляется исходя из опыта прошлых лет, однако, фактически в силу того, что получение поддержки субъектами носит заявительный характер, точное прогнозирование исполнения по данному направлению не представляется возможным.
С целью реализации мероприятий для предпринимателей заключаются муниципальные контракты на оказание услуг. Средства в сумме 481,62 тыс.руб. перечислены в рамках заключённых муниципальных заказов, средства в сумме 462,43 тыс.руб. планируются к размещению, средства в сумме 2 038,9 тыс.руб. зарегистрированные обязательства в рамках заключенных муниципальных контрактов. 
А также по итогам реализации муниципальной программы, а именно мероприятий «Организация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«Проведение  образовательных мероприятий для субъектов малого и среднего предпринимательства», «Развитие молодежного предпринимательства» имеется остаток неизрасходованных средств в размере 46,80 тыс. руб (разница возникла по итогам проведения электронных аукционов на заключение муниципальных контрактов). В Департамент экономического развития ХМАО-Югры написано письмо с просьбой вернуть в бюджет автономного округа данные  средства  
С целью реализации финансовой поддержки осуществляется информирование предпринимателей о поддержке. Финансовая поддержка в форме субсидий оказана 53 субъектам предпринимательства на общую сумму 10718 тыс.руб. Еженедельно ведется работа по информированию субъектов малого и среднего предпринимательства о формах поддержки (консультации). Исполнение муниципальной программы по итогу года ожидается 99,93%.</t>
  </si>
  <si>
    <r>
      <rPr>
        <sz val="12"/>
        <rFont val="Times New Roman"/>
        <family val="1"/>
        <charset val="204"/>
      </rPr>
      <t xml:space="preserve">Неисполнение кассового плана в размере 2 111,59 тыс.руб. обусловлено:                                                                                                                                                                                  56,83 тыс. руб. - экономией, сложившейся по факту предоставления документов по выплатам социального характера;
32,70 тыс. руб. - переносом работником выхода на пенсию на декабрь 2017;
49,70 тыс. руб. - внесением изменений в приложение 1 к Соглашению о предоставлении субсидии на иные </t>
    </r>
    <r>
      <rPr>
        <sz val="12"/>
        <color theme="1"/>
        <rFont val="Times New Roman"/>
        <family val="1"/>
        <charset val="204"/>
      </rPr>
      <t xml:space="preserve">цели согласно письму учреждения в адрес МКУ "ЦООД" (уточнение направления субсидии)  с целью выплаты компенсации расходов, связанных с переездом и провозом багажа в случае переезда к новому месту жительства в связи с выходом на пенсию по старости;               </t>
    </r>
    <r>
      <rPr>
        <sz val="12"/>
        <color rgb="FFFF0000"/>
        <rFont val="Times New Roman"/>
        <family val="1"/>
        <charset val="204"/>
      </rPr>
      <t xml:space="preserve">                                                                                                     </t>
    </r>
    <r>
      <rPr>
        <sz val="12"/>
        <rFont val="Times New Roman"/>
        <family val="1"/>
        <charset val="204"/>
      </rPr>
      <t xml:space="preserve">                      13,02 тыс. руб. - экономией,  сложившейся по выплете вознаграждения к юбилейной дате;
7,81 тыс. руб. -  экономией,  сложившейся в связи с отсутствием заявлений от работников учреждения на ежеквартальную материальную помощь;                             </t>
    </r>
    <r>
      <rPr>
        <sz val="12"/>
        <color rgb="FFFF0000"/>
        <rFont val="Times New Roman"/>
        <family val="1"/>
        <charset val="204"/>
      </rPr>
      <t xml:space="preserve">           </t>
    </r>
    <r>
      <rPr>
        <sz val="12"/>
        <rFont val="Times New Roman"/>
        <family val="1"/>
        <charset val="204"/>
      </rPr>
      <t xml:space="preserve">                                                                                                                                             25,75 тыс.руб. - экономией,  сложившейся в связи с уточнением объемов работ по обеспечению биотуалетами мероприятия;
9,76 тыс.руб. - экономией,  сложившейся в связи с невозможностью оплаты задолженности за 2016 год перед  АО ЭК "Восток" без судебного решения, остаток средств будет использован в следующем отчетном периоде;
335,20 тыс.руб. - экономией,  сложившейся по результатам проведенного аукциона на выполнение работ по благоустройству МБУ ИКЦ "Старый Сургут";
1 363,58 тыс.руб. -  поздним предоставлением счетов на оплату работ по текущему ремонту помещений МБУ ИКЦ "Старый Сургут";
217,25 тыс.руб. - экономией,  сложившейся в связи с уточнением  цены контракта на оказание услуг по проверке сметной документации.                                                                                                                                             </t>
    </r>
  </si>
  <si>
    <r>
      <rPr>
        <sz val="12"/>
        <color theme="1"/>
        <rFont val="Times New Roman"/>
        <family val="1"/>
        <charset val="204"/>
      </rPr>
      <t>Неисполнение бюджетных ассигнований в сумме 0,01 тыс. руб. и кассового плана 75,01 тыс. руб. обусловлено:
0,01 тыс. руб. - экономия, сложившая после заключения контракта с ООО "Тюменьзарубежтур" на оказание услуг по организации санаторно-курортного лечения детей-инвалидов.</t>
    </r>
    <r>
      <rPr>
        <sz val="12"/>
        <color rgb="FFFF0000"/>
        <rFont val="Times New Roman"/>
        <family val="1"/>
        <charset val="204"/>
      </rPr>
      <t xml:space="preserve">
</t>
    </r>
    <r>
      <rPr>
        <sz val="12"/>
        <color theme="1"/>
        <rFont val="Times New Roman"/>
        <family val="1"/>
        <charset val="204"/>
      </rPr>
      <t xml:space="preserve">75,01 тыс. руб. - оплатой услуг по организации санаторно-курортного лечения детей-инвалидов в 4 квартале 2017 года, согласно условиям заключенных договоров. </t>
    </r>
  </si>
  <si>
    <t>В период школьных летних каникул 342 ребенка отдохнули в лагерях с дневным пребыванием детей, в 6 муниципальных учреждений культуры.</t>
  </si>
  <si>
    <t>Неисполнение кассового плана обусловлено:
93,75 тыс. руб. - заключением контракта от 21.08.2017 № 79. Проведение семинара было организовано с 16.10.2017 по 20.10.2017. Оплата по оказанию услуг по проведению семинара будет осуществлена в соответствии с условиями указанного контракта в течение 30 календарных дней со дня подписания заказчиком акта об оказанных услугах;
281,25 тыс. руб. - подготовкой документации для заключения договора на проведение семинара. Обучение будет организованно в ноябре 2017 года. Оплата будет осуществлена в 4 квартале 2017 года, согласно условиям договора.</t>
  </si>
  <si>
    <t>Неисполнение кассового плана в размере 9 218,5 тыс.руб. обусловлено:
 -  оплатой стоимости проезда к месту использования отпуска и обратно по фактическим затратам, согласно авансовым отчетам работников;  
 - начислением страховых взносов от фактически начисленной заработной платы с учетом достижения предельной величины облагаемой базы для начисления страховых взносов во внебюджетные фонды;
 - оплатой налога на имущество в 4 квартале;
 - заключением муниципальных контрактов на поставку техники и на поставку расходных материалов;
- оплатой коммунальных платежей в 4 квартале;
- оплатой муниципального контакта на охрану муниципальной собственности и автотранспортные услуги в 4 квартале;
- исполнением текущего ремонта здания в 4 квартале.
Реализация мероприятия производится в плановом режиме, срок реализации планируется до конца текущего года.</t>
  </si>
  <si>
    <t>Неисполнение кассового плана на сумму 16811,6 тыс.руб. обусловлено:
- 16 468,48 тыс. руб. наличием случаев временной нетрудоспособности работников, внесением изменений в график отпусков, начислением страховых взносов от фактических начислений заработной платы, отчислениями в профсоюзный комитет;
- 47,95 тыс.руб. условиями заключенных договоров. Оплата работ "по факту" на основании актов выполненных работ на оказание услуг связи "Новая телефония",  на услуги по заправке картриджей, на поставку закатных значков ;
-  295,17 тыс.руб. отсутствием потребности в запланированных расходах. Перенос на 4 квартал 2017 года публикации извещений о размещении электронных аукционов на расходы по запуску новых программных продуктов в СУО "Энтер",  на приобретение форменной одежды, в связи с внесением изменений в аукционную документацию.</t>
  </si>
  <si>
    <r>
      <rPr>
        <sz val="12"/>
        <rFont val="Times New Roman"/>
        <family val="1"/>
        <charset val="204"/>
      </rPr>
      <t xml:space="preserve">За 9 месяцев расход по мероприятию составил 26 912,26 тыс.руб., в том числе:
15 537,90 тыс.руб. - оплачены взносы на капитальный ремонт МКД в части муниципальной собственности;
1 588,71 тыс.руб. - оказаны услуги по начислению, учету и сбору и перечислению платы за наем;
107,44 тыс.руб. -  выполнены работы по вскрытию и замене замков (6 квартир), по освобождению от вымороченного имущества (4 квартиры);
8 988,92 тыс.руб. - оплачены расходы за содержание муниципальных жилых и нежилых помещений; 
348,44 тыс.руб. - оплачены расходы по благоустройству дворовых территорий МКД в части муниципальной собственности;
308,23 тыс.руб. - оплачены расходы по ремонту муниципальных жилых помещений (2 квартиры);
32,62 тыс.руб. - оказаны услуги по содержанию объектов благоустройства (детские площадки).
Неисполнение кассового плана в размере </t>
    </r>
    <r>
      <rPr>
        <b/>
        <sz val="12"/>
        <rFont val="Times New Roman"/>
        <family val="1"/>
        <charset val="204"/>
      </rPr>
      <t>7 689,65</t>
    </r>
    <r>
      <rPr>
        <sz val="12"/>
        <rFont val="Times New Roman"/>
        <family val="1"/>
        <charset val="204"/>
      </rPr>
      <t xml:space="preserve"> тыс.руб., обусловлено:
6 924,97 тыс.руб. - экономией по оплате за содержание  муниципальных жилых и нежилых помещений в связи с отсутствием исполнительного листа на оплату расходов за содержание помещений в наемном доме по ул. Ивана Захарова, д12 (судебное заседание состоялось в Восьмом арбитражном апелляционном суде г. Омске 14.09.2017г), а так же по результатам фактически предъявленных расходов;
280,61 тыс.руб. - экономией по оплате взносов на капитальный ремонт в связи с уменьшением количества объектов  в ходе приватизации муниципальных жилых помещений, а также в связи исключением многоквартирных домов из программы капитального ремонта;
</t>
    </r>
    <r>
      <rPr>
        <sz val="12"/>
        <color rgb="FFFF0000"/>
        <rFont val="Times New Roman"/>
        <family val="1"/>
        <charset val="204"/>
      </rPr>
      <t xml:space="preserve">
</t>
    </r>
  </si>
  <si>
    <t>170,18 тыс.руб. - экономией за  услуги по начислению, учету и сбору и перечислению платы за наем, в связи с невозможностью регистрации договора на ведение претензионной и исковой работы в связи с технической невозможностью;
5,3 тыс.руб. - экономией по оплате расходов за работы по освобождению муниципальных жилых помещений в связи с оплатой  по факту оказанных услуг;
69,48 тыс.руб.  экономией за услуги по содержанию объектов благоустройства (детские площадки) по факту оказанных услуг, а так же в связи с уточнением периода оказания услуг и количества обслуживаемых объектов (содержание только бесхозяйных объектов признанных муниципальными);
15,97 тыс.руб. - экономией по благоустройству дворовых территорий многоквартирных домов в части муниципальной собственности в связи с уточнением расчетов до заключения договора;
223,14 тыс.руб. - экономией в связи с нарушением подрядчиком срока выполнения работ, работы будут завершены и оплачены в следующем отчетном периоде.</t>
  </si>
  <si>
    <t xml:space="preserve">Софинансирование за счёт средств местного бюджета расходов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—2020 годы».
</t>
  </si>
  <si>
    <t>Неисполнение кассового плана в размере  3,64 тыс.руб. обусловлено отсутствием нормативных документов, определяющих порядок выделения и (или) использования средств бюджетов, отсутствует распоряжение Администрации города об утверждении перечня получателей и объема субсидии  на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в связи с недоведением Департаментом финансов ХМАО-Югры предельных лимитов средств округа.</t>
  </si>
  <si>
    <t xml:space="preserve">В списке граждан, имеющих право на получение субсидии за счет средств федерального бюджета, по городу Сургуту на 01.10.2017 состоит 469 человека. С учетом средств федерального бюджета, запланированных на реализацию подпрограммы в текущем году, планируется предоставить субсидии 37 льготополучателям. По состоянию на 01.10.2017 Департаментом строительства ХМАО-Югры включено в список получателей субсидии текущего года 21 граждан, из них: 7 льготополучателям выданы гарантийные письма на общую сумму 5 438 178 руб., 6 граждан отказались от получения субсидии в 2017 году, 5 сняты с учета в связи с отсутствием нуждаемости в улучшении жилищных условий, планируется выдать 3 льготополучателям гарантийных писем на общую сумму 2 437 650 руб. С остальными гражданами проводится работа по сбору и проверке документов на предмет подтверждения права на получение субсидии за счет средств федерального бюджета.
После включения Департаментом строительства ХМАО-Югры в список получателей дополнительно ещё одного льготополучателя от г.Сургута до конца 2017 года планируется предоставить субсидию 11 льготополучателям.
 </t>
  </si>
  <si>
    <t xml:space="preserve">Неисполнение бюджетных ассигнований  в размере 24 027,47тыс.руб.  обусловлено:
5 101,96 тыс.руб. -экономией, сложившейся в результате проведения конкурсных процедур. 
86,94 тыс.руб. - экономией сложившейся в результате заключения договоров на проверку сметной стоимости ПИР. 
18 838,57 тыс.руб. - экономией сложившейся в результате формирования НМЦК.  
В соответствии с  Постановлением Правительства ХМАО-Югры от 14.04.2017 г. № 146-п объекты (Средняя общеобразовательная школа в микрорайоне 32 г. Сургута, Средняя общеобразовательная школа в микрорайоне 33 г. Сургута) включены в Адресную программу. 
В связи с  привлечением средств окружного бюджета, а также со стоимостью объекта более 900 млн. руб., проведен 1-й этап ценового аудита. Получено сводное заключение о проведении публичного технологического и ценового аудита крупного инвестиционного проекта от 22.02.2017 г. Задания на проектирование утверждены 19.05.2017 г. в Департаменте строительства ХМАО-Югры. Проведена  проверка сметной стоимости проектно-изыскательских работ согласно договора  № 16/05/17 П от 26.05.2017г.( по 31,5 тыс.руб за объект., за счет средств местного бюджета  сверх доли софинансирования) Получены положительные заключения экспертизы от 18.07.2017 № 86-5-7-0024-17, 
№ 86-5-7-0023-17 от 18.07.2017 г.  
</t>
  </si>
  <si>
    <t>Конкурс на выполнение проектно - изыскательских работ состоялся 22.09.2017  с НМЦК  28 694,60 тыс. руб. По итогам конкурса победителем признан ЗАО "Проектно-инвестиционная компания" с ценой предложения 16 888,20 тыс. руб.( на 2017г - 7277,63 тыс.руб.) Заключение контракта  на выполнение проектно-изыскательских работ ориентировочно  11.10.2017 Срок выполнения работ - 9 месяцев с даты заключения контракта.  
По объекту "Клубно-спортивный блок МБОУ СОШ № 38 пр.Пролетарский, 14А г.Сургута. Реконструкция" работы выполняются в соответствии с заключенным МК №16 П/2016 от 02.11.2016 на выполнение проектно-изыскательских работ. Лимит финансирования на 2017 год- 6 667,87 тыс. руб. 
Срок выполнения работ - 5 декабря 2017 года.</t>
  </si>
  <si>
    <t>Неисполнение кассового плана в размере 22 818,69 тыс. руб. обусловлено:                                                                                                                                                                                                     - 228,57 тыс.руб. - экономией, сложившейся в связи с переносом спортивных мероприятий на IV квартал 2017г.;
- 700,00 тыс.руб. - выплаты компенсации расходов начинаются с октября месяца по факту участия в соревнованиях;
- 14,13 тыс.руб. - остаток средств возник по выплатам социального характера в связи с перераспределением средств по видам выплат (на выплату в связи с рождением ребенка-2 чел. и материальную помощь) . Срок выплаты наступит в 4 квартале;
- 5,61 тыс.руб. -  экономией, сложившейся в связи с увольнением сотрудника. Средства будут использованы в 4 квартале на единовременное пособие в связи с юбилейной датой;
- 126,74 тыс. руб. - отсутствием случаев для выплат социального характера;
- 72,02 тыс. руб. - поздним предоставлением счетов на оплату аренды;
- 17,02 тыс. руб. - выплатой единовременного вознаграждения в связи с юбилейной датой 29.09.2017. Выплата пройдет в октябре 2017 года.                                                                                                                                                   - 79,17 тыс.руб. экономией, сложившейся в связи со снижением фактических затрат на оплату труда , по причине внесения изменений в график отпусков и наличием периодов временной нетрудоспособности работников;
 - 20 435,72 тыс.руб. - экономией, сложившейся в связи  с признанием аукциона на выполнение работ по капитальному ремонту спортивного покрытия МБОУ ДОД СДЮСШОР "Аверс" не состоявшимся, ассигнования направлены на перемещение на иные потребности Администрации города;
- 179,74 тыс.руб. - экономией, сложившейся в связи с невозможностью оплаты задолженности за 2016 год перед  АО ЭК "Восток" без судебного решения, остаток средств будет использован в следующем отчетном периоде;
- 523,96 тыс.руб. - экономией, сложившейся в связи со снижением фактических затрат  на эксплуатацию инженерных систем,  по причине позднего предоставления подрядной организацией счетов на оплату разовых работ. Работы 3-го квартала выполнены в полном объеме, ассигнования будут использованы в следующем отчетном периоде;
- 394,53 тыс.руб. - экономией, сложившейся по результатам аукциона;
- 31,48 тыс.руб. - экономией, сложившейся в связи с уточнением сметной стоимости работ на текущий ремонт спортивной площадки МБУ ДО СДЮСШОР "Ермак", ассигнования будут использованы в следующем отчетном периоде;
- 10,0 тыс.руб. - экономией, сложившейся в связи с уточнением  цены контракта на оказание услуг по проверке сметной документации, ассигнования будут использованы в следующем отчетном.</t>
  </si>
  <si>
    <t>Неисполнение кассового плана в сумме 5556,44 тыс.руб обусловлено:
- наличием случаев временной нетрудоспособности работников МКУ "ЦООД", внесением изменений в график отпусков;
- начислением страховых взносов от фактических начислений заработной платы;
- плановой оплатой поставки товаров, оказанных услуг, выполненных работ для нужд МКУ "ЦООД" в 4 квартале в соответствии с условиями заключенных договоров;
Бюджетные ассигнования будут использованы в полном объеме до конца 2017 года.</t>
  </si>
  <si>
    <t xml:space="preserve"> Неисполнение кассового плана в размере 8 306,54 тыс. руб. обусловлено:  
7 337,00 тыс.руб. - экономией, сложившейся в связи со снижением фактических затрат на оплату труда, по причине неукомплектованности штатной численности управления ФК и С, внесением изменений в график отпусков и наличием листков временной нетрудоспособности работников. Средства подлежат освоению в следующем отчетном периоде (с учетом начислений на оплату труда и отчислений в профсоюзный комитет);  
390,61 тыс.руб. - экономией, сложившейся в связи с оплатой льготного проезда и провоза багажа к месту проведения отдыха и обратно по факту предоставления авансовых отчетов работниками (с учетом начислений);
100,00 тыс.руб. - экономией, сложившейся в связи с переносом сроков приобетения сувенирной продукции на 4 кв.;
237,80 тыс.руб. -  экономией, сложившейся в связи с изменением сроков командировки;
241,13 тыс.руб. -  экономией, сложившейся в связи с изменением количества получателей стипендии. Городской комиссий по присвоению спортивных разрядов и квалификационных категорий спортивных судей присвоены:
- II спортивный разряд  - 228 спортсменов,
- III спортивный разряд  - 290 спортсменов, 
- 2-я категория спортивного судьи - 25 человек,
- 3-я категория спортивного судьи - 33 человека. 
Получателями стипендии за достижение спортивных результатов в соревновательной деятельности стали 44 спортсмена.
</t>
  </si>
  <si>
    <t xml:space="preserve">Заключен муниципальный контракт № 37/2016 от 14.06.2016 г.  на выполнение работ по завершению строительства объекта «Спортивный комплекс с плавательным бассейном на 50 метров в  г.Сургуте». Сумма по контракту 415 049,69 тыс.руб. Срок выполнения работ согласно условий контракта по 09.12.2016 года.                                                                                                                                         
Неисполнение кассового плана в размере 52 875,03 тыс. руб. обусловлено следующими причинами:                                                        Срок ввода объекта в эксплуатацию не соблюден,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На основании мирового соглашения от 17.03.2017 г. № А75-3075/2017, утвержденного Арбитражным судом Ханты-Мансийского автономного округа-Югры 12.04.2017 года заключено дополнительное соглашение № 3 от 14.04.2017 года с целью завершения строительства объекта. В рамках данного дополнительного соглашения, срок окончания выполнения работ  устанавливается – 31 августа 2017 года.                               
Готовность объекта - 91,8%                                                                                                                                                                                                                                   Отставание от  графика производства  работ объясняется низким темпом работ, выполняемых подрядчиком. Выполнение  СМР по видам работ составило : административно-бытовая часть здания: установка дверей, устройство подвесных потолков ,внутренняя отделка - 99 %; по залу бассейнов: монтаж трибун зрителей- 95 %, монтаж акустических плит подвесных потолков - 28 % ;вход в подвал по оси 1- 99 %; установка инженерного и технологического оборудования - 92 %, мероприятия по обеспечению доступа инвалидов - 15 %; по благоустройству и озеленению территории : устройство МАФ-50 %, организация движения- 85 % , подпорные стены - 98 %, ограждение площадок -55%.. Работы выполняются в пределах срока действия  контракта - 31 октября 2017 г.                                                                                     </t>
  </si>
  <si>
    <t xml:space="preserve">Неисполнение кассового плана в размере 13156,15 тыс. руб. обусловлено:
 - снижением фактических затрат на оплату труда и начислениям на оплату труда по причине наличия периодов временной нетрудоспособности работников;
 -оплатой поставки товаров, оказанных услуг, выполненных работ в соответствии с условиями заключенных договоров, контрактов.
Реализация мероприятий  осуществляется в плановом режиме. Бюджетные ассигнования будут использованы в полном объеме до конца 2017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</si>
</sst>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р_._-;\-* #,##0.00_р_._-;_-* &quot;-&quot;??_р_._-;_-@_-"/>
    <numFmt numFmtId="165" formatCode="#,##0.0"/>
    <numFmt numFmtId="166" formatCode="&quot;$&quot;#,##0_);\(&quot;$&quot;#,##0\)"/>
    <numFmt numFmtId="167" formatCode="&quot;р.&quot;#,##0_);\(&quot;р.&quot;#,##0\)"/>
    <numFmt numFmtId="168" formatCode="0.0%"/>
  </numFmts>
  <fonts count="37"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14"/>
      <name val="Times New Roman"/>
      <family val="1"/>
      <charset val="204"/>
    </font>
    <font>
      <b/>
      <sz val="14"/>
      <name val="Times New Roman"/>
      <family val="1"/>
      <charset val="204"/>
    </font>
    <font>
      <b/>
      <sz val="16"/>
      <name val="Times New Roman"/>
      <family val="1"/>
      <charset val="204"/>
    </font>
    <font>
      <sz val="12"/>
      <color theme="1"/>
      <name val="Times New Roman"/>
      <family val="2"/>
      <charset val="204"/>
    </font>
    <font>
      <sz val="10"/>
      <name val="Arial Cyr"/>
      <charset val="204"/>
    </font>
    <font>
      <sz val="10"/>
      <name val="Arial"/>
      <family val="2"/>
      <charset val="204"/>
    </font>
    <font>
      <sz val="10"/>
      <name val="Helv"/>
      <family val="2"/>
      <charset val="204"/>
    </font>
    <font>
      <sz val="11"/>
      <color indexed="8"/>
      <name val="Calibri"/>
      <family val="2"/>
      <charset val="204"/>
    </font>
    <font>
      <sz val="12"/>
      <name val="Times New Roman"/>
      <family val="1"/>
      <charset val="204"/>
    </font>
    <font>
      <b/>
      <sz val="12"/>
      <name val="Times New Roman"/>
      <family val="1"/>
      <charset val="204"/>
    </font>
    <font>
      <sz val="11"/>
      <color theme="1"/>
      <name val="Calibri"/>
      <family val="2"/>
      <scheme val="minor"/>
    </font>
    <font>
      <b/>
      <i/>
      <sz val="12"/>
      <name val="Times New Roman"/>
      <family val="1"/>
      <charset val="204"/>
    </font>
    <font>
      <sz val="12"/>
      <color rgb="FFFF0000"/>
      <name val="Times New Roman"/>
      <family val="1"/>
      <charset val="204"/>
    </font>
    <font>
      <sz val="14"/>
      <color rgb="FFFF0000"/>
      <name val="Times New Roman"/>
      <family val="1"/>
      <charset val="204"/>
    </font>
    <font>
      <b/>
      <sz val="14"/>
      <color rgb="FFFF0000"/>
      <name val="Times New Roman"/>
      <family val="1"/>
      <charset val="204"/>
    </font>
    <font>
      <b/>
      <sz val="12"/>
      <color rgb="FFFF0000"/>
      <name val="Times New Roman"/>
      <family val="1"/>
      <charset val="204"/>
    </font>
    <font>
      <i/>
      <sz val="12"/>
      <color rgb="FFFF0000"/>
      <name val="Times New Roman"/>
      <family val="1"/>
      <charset val="204"/>
    </font>
    <font>
      <sz val="11"/>
      <color rgb="FFFF0000"/>
      <name val="Times New Roman"/>
      <family val="1"/>
      <charset val="204"/>
    </font>
    <font>
      <b/>
      <i/>
      <sz val="12"/>
      <color rgb="FFFF0000"/>
      <name val="Times New Roman"/>
      <family val="1"/>
      <charset val="204"/>
    </font>
    <font>
      <b/>
      <sz val="11"/>
      <color rgb="FFFF0000"/>
      <name val="Times New Roman"/>
      <family val="1"/>
      <charset val="204"/>
    </font>
    <font>
      <b/>
      <i/>
      <sz val="14"/>
      <color rgb="FFFF0000"/>
      <name val="Times New Roman"/>
      <family val="1"/>
      <charset val="204"/>
    </font>
    <font>
      <sz val="12"/>
      <color theme="3" tint="0.39997558519241921"/>
      <name val="Times New Roman"/>
      <family val="1"/>
      <charset val="204"/>
    </font>
    <font>
      <i/>
      <sz val="14"/>
      <name val="Times New Roman"/>
      <family val="1"/>
      <charset val="204"/>
    </font>
    <font>
      <i/>
      <sz val="12"/>
      <name val="Times New Roman"/>
      <family val="1"/>
      <charset val="204"/>
    </font>
    <font>
      <b/>
      <i/>
      <sz val="14"/>
      <name val="Times New Roman"/>
      <family val="1"/>
      <charset val="204"/>
    </font>
    <font>
      <sz val="14"/>
      <color theme="1"/>
      <name val="Times New Roman"/>
      <family val="1"/>
      <charset val="204"/>
    </font>
    <font>
      <b/>
      <sz val="14"/>
      <color theme="1"/>
      <name val="Times New Roman"/>
      <family val="1"/>
      <charset val="204"/>
    </font>
    <font>
      <b/>
      <sz val="12"/>
      <color theme="1"/>
      <name val="Times New Roman"/>
      <family val="1"/>
      <charset val="204"/>
    </font>
    <font>
      <i/>
      <sz val="12"/>
      <color theme="1"/>
      <name val="Times New Roman"/>
      <family val="1"/>
      <charset val="204"/>
    </font>
    <font>
      <sz val="12"/>
      <color theme="1"/>
      <name val="Times New Roman"/>
      <family val="1"/>
      <charset val="204"/>
    </font>
    <font>
      <b/>
      <i/>
      <sz val="14"/>
      <color theme="0"/>
      <name val="Times New Roman"/>
      <family val="1"/>
      <charset val="204"/>
    </font>
    <font>
      <u/>
      <sz val="12"/>
      <name val="Times New Roman"/>
      <family val="1"/>
      <charset val="204"/>
    </font>
  </fonts>
  <fills count="6">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50">
    <xf numFmtId="0" fontId="0" fillId="0" borderId="0"/>
    <xf numFmtId="0" fontId="4" fillId="0" borderId="0"/>
    <xf numFmtId="0" fontId="9" fillId="0" borderId="0"/>
    <xf numFmtId="164" fontId="4" fillId="0" borderId="0" applyFont="0" applyFill="0" applyBorder="0" applyAlignment="0" applyProtection="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9" fillId="0" borderId="0"/>
    <xf numFmtId="0" fontId="3" fillId="0" borderId="0"/>
    <xf numFmtId="0" fontId="9" fillId="0" borderId="0"/>
    <xf numFmtId="0" fontId="3" fillId="0" borderId="0"/>
    <xf numFmtId="0" fontId="10" fillId="0" borderId="0"/>
    <xf numFmtId="0" fontId="4" fillId="0" borderId="0"/>
    <xf numFmtId="0" fontId="10" fillId="0" borderId="0"/>
    <xf numFmtId="0" fontId="10" fillId="0" borderId="0"/>
    <xf numFmtId="0" fontId="10" fillId="0" borderId="0"/>
    <xf numFmtId="0" fontId="9" fillId="0" borderId="0"/>
    <xf numFmtId="0" fontId="3" fillId="0" borderId="0"/>
    <xf numFmtId="0" fontId="10" fillId="0" borderId="0"/>
    <xf numFmtId="9" fontId="9" fillId="0" borderId="0" applyFont="0" applyFill="0" applyBorder="0" applyAlignment="0" applyProtection="0"/>
    <xf numFmtId="0" fontId="11" fillId="0" borderId="0"/>
    <xf numFmtId="0" fontId="10" fillId="0" borderId="0" applyFont="0" applyFill="0" applyBorder="0" applyAlignment="0" applyProtection="0"/>
    <xf numFmtId="164" fontId="1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164" fontId="12" fillId="0" borderId="0" applyFont="0" applyFill="0" applyBorder="0" applyAlignment="0" applyProtection="0"/>
    <xf numFmtId="164" fontId="4" fillId="0" borderId="0" applyFont="0" applyFill="0" applyBorder="0" applyAlignment="0" applyProtection="0"/>
    <xf numFmtId="0" fontId="15" fillId="0" borderId="0"/>
    <xf numFmtId="0" fontId="1" fillId="0" borderId="0"/>
  </cellStyleXfs>
  <cellXfs count="343">
    <xf numFmtId="0" fontId="0" fillId="0" borderId="0" xfId="0"/>
    <xf numFmtId="0" fontId="6" fillId="0" borderId="0" xfId="0" applyFont="1" applyFill="1" applyAlignment="1">
      <alignment horizontal="left" vertical="top" wrapText="1"/>
    </xf>
    <xf numFmtId="0" fontId="6" fillId="0" borderId="0" xfId="0" applyFont="1" applyFill="1" applyAlignment="1">
      <alignment horizontal="left" vertical="center" wrapText="1"/>
    </xf>
    <xf numFmtId="4" fontId="6" fillId="0" borderId="1" xfId="0" applyNumberFormat="1"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4" fontId="6"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top" wrapText="1"/>
    </xf>
    <xf numFmtId="0" fontId="6" fillId="3" borderId="3" xfId="0" applyFont="1" applyFill="1" applyBorder="1" applyAlignment="1" applyProtection="1">
      <alignment horizontal="center" vertical="top" wrapText="1"/>
      <protection locked="0"/>
    </xf>
    <xf numFmtId="49" fontId="5" fillId="0" borderId="2" xfId="0" applyNumberFormat="1" applyFont="1" applyFill="1" applyBorder="1" applyAlignment="1" applyProtection="1">
      <alignment horizontal="center" vertical="top" wrapText="1"/>
      <protection locked="0"/>
    </xf>
    <xf numFmtId="49" fontId="5" fillId="0" borderId="3" xfId="0" applyNumberFormat="1" applyFont="1" applyFill="1" applyBorder="1" applyAlignment="1" applyProtection="1">
      <alignment horizontal="center" vertical="top" wrapText="1"/>
      <protection locked="0"/>
    </xf>
    <xf numFmtId="49" fontId="5" fillId="0" borderId="4" xfId="0" applyNumberFormat="1" applyFont="1" applyFill="1" applyBorder="1" applyAlignment="1" applyProtection="1">
      <alignment horizontal="center" vertical="top" wrapText="1"/>
      <protection locked="0"/>
    </xf>
    <xf numFmtId="4" fontId="6" fillId="3" borderId="5" xfId="0" applyNumberFormat="1" applyFont="1" applyFill="1" applyBorder="1" applyAlignment="1">
      <alignment horizontal="center" vertical="top" wrapText="1"/>
    </xf>
    <xf numFmtId="4" fontId="5" fillId="3" borderId="5" xfId="0" applyNumberFormat="1" applyFont="1" applyFill="1" applyBorder="1" applyAlignment="1">
      <alignment horizontal="center" vertical="top" wrapText="1"/>
    </xf>
    <xf numFmtId="0" fontId="14" fillId="0" borderId="0" xfId="0" applyFont="1" applyFill="1" applyAlignment="1">
      <alignment horizontal="left" vertical="top" wrapText="1"/>
    </xf>
    <xf numFmtId="4" fontId="14" fillId="0" borderId="0" xfId="0" applyNumberFormat="1" applyFont="1" applyFill="1" applyAlignment="1">
      <alignment horizontal="left" vertical="top" wrapText="1"/>
    </xf>
    <xf numFmtId="0" fontId="14" fillId="3" borderId="7" xfId="0" applyFont="1" applyFill="1" applyBorder="1" applyAlignment="1">
      <alignment horizontal="left" vertical="top" wrapText="1"/>
    </xf>
    <xf numFmtId="0" fontId="14" fillId="0" borderId="0" xfId="0" applyFont="1" applyFill="1" applyAlignment="1">
      <alignment horizontal="left" vertical="center" wrapText="1"/>
    </xf>
    <xf numFmtId="0" fontId="13" fillId="3" borderId="7" xfId="0" applyFont="1" applyFill="1" applyBorder="1" applyAlignment="1">
      <alignment horizontal="left" vertical="top" wrapText="1"/>
    </xf>
    <xf numFmtId="0" fontId="16" fillId="0" borderId="7" xfId="0" applyFont="1" applyFill="1" applyBorder="1" applyAlignment="1">
      <alignment horizontal="left" vertical="top" wrapText="1"/>
    </xf>
    <xf numFmtId="0" fontId="13" fillId="0" borderId="7" xfId="0" applyFont="1" applyFill="1" applyBorder="1" applyAlignment="1">
      <alignment horizontal="left" vertical="top" wrapText="1"/>
    </xf>
    <xf numFmtId="4" fontId="14" fillId="0" borderId="0" xfId="0" applyNumberFormat="1" applyFont="1" applyFill="1" applyAlignment="1">
      <alignment horizontal="left" vertical="center" wrapText="1"/>
    </xf>
    <xf numFmtId="0" fontId="14" fillId="0" borderId="7" xfId="0" applyFont="1" applyFill="1" applyBorder="1" applyAlignment="1">
      <alignment horizontal="left" vertical="top" wrapText="1"/>
    </xf>
    <xf numFmtId="0" fontId="17" fillId="0" borderId="0" xfId="0" applyFont="1" applyFill="1" applyAlignment="1">
      <alignment wrapText="1"/>
    </xf>
    <xf numFmtId="0" fontId="18" fillId="0" borderId="0" xfId="0" applyFont="1" applyFill="1" applyAlignment="1">
      <alignment wrapText="1"/>
    </xf>
    <xf numFmtId="4" fontId="18" fillId="0" borderId="0" xfId="0" applyNumberFormat="1" applyFont="1" applyFill="1" applyBorder="1" applyAlignment="1">
      <alignment horizontal="center" vertical="center" wrapText="1"/>
    </xf>
    <xf numFmtId="0" fontId="17" fillId="0" borderId="0" xfId="0" applyFont="1" applyFill="1" applyBorder="1" applyAlignment="1">
      <alignment wrapText="1"/>
    </xf>
    <xf numFmtId="0" fontId="18" fillId="0" borderId="0" xfId="0" applyFont="1" applyFill="1" applyBorder="1" applyAlignment="1">
      <alignment wrapText="1"/>
    </xf>
    <xf numFmtId="0" fontId="17" fillId="0" borderId="0" xfId="0" applyFont="1" applyFill="1" applyAlignment="1">
      <alignment horizontal="left" vertical="top" wrapText="1"/>
    </xf>
    <xf numFmtId="0" fontId="18" fillId="0" borderId="0" xfId="0" applyFont="1" applyFill="1" applyAlignment="1">
      <alignment horizontal="left" vertical="top" wrapText="1"/>
    </xf>
    <xf numFmtId="0" fontId="20" fillId="0" borderId="0" xfId="0" applyFont="1" applyFill="1" applyAlignment="1">
      <alignment horizontal="left" vertical="top" wrapText="1"/>
    </xf>
    <xf numFmtId="4" fontId="20" fillId="0" borderId="0" xfId="0" applyNumberFormat="1" applyFont="1" applyFill="1" applyAlignment="1">
      <alignment horizontal="left" vertical="top" wrapText="1"/>
    </xf>
    <xf numFmtId="0" fontId="20" fillId="2" borderId="0" xfId="0" applyFont="1" applyFill="1" applyAlignment="1">
      <alignment horizontal="left" vertical="top" wrapText="1"/>
    </xf>
    <xf numFmtId="0" fontId="19" fillId="2" borderId="0" xfId="0" applyFont="1" applyFill="1" applyAlignment="1">
      <alignment horizontal="left" vertical="top" wrapText="1"/>
    </xf>
    <xf numFmtId="0" fontId="20" fillId="3" borderId="0" xfId="0" applyFont="1" applyFill="1" applyAlignment="1">
      <alignment horizontal="center" vertical="top"/>
    </xf>
    <xf numFmtId="0" fontId="19" fillId="3" borderId="0" xfId="0" applyFont="1" applyFill="1" applyAlignment="1">
      <alignment horizontal="center" vertical="top"/>
    </xf>
    <xf numFmtId="4" fontId="18" fillId="3" borderId="1" xfId="0" applyNumberFormat="1" applyFont="1" applyFill="1" applyBorder="1" applyAlignment="1">
      <alignment horizontal="center" vertical="top" wrapText="1"/>
    </xf>
    <xf numFmtId="0" fontId="17" fillId="3" borderId="0" xfId="0" applyFont="1" applyFill="1" applyAlignment="1">
      <alignment horizontal="center" vertical="top"/>
    </xf>
    <xf numFmtId="0" fontId="22" fillId="3" borderId="0" xfId="0" applyFont="1" applyFill="1" applyAlignment="1">
      <alignment horizontal="center" vertical="top"/>
    </xf>
    <xf numFmtId="4" fontId="19" fillId="0" borderId="1" xfId="0" applyNumberFormat="1" applyFont="1" applyFill="1" applyBorder="1" applyAlignment="1">
      <alignment horizontal="center" vertical="top" wrapText="1"/>
    </xf>
    <xf numFmtId="0" fontId="17" fillId="0" borderId="0" xfId="0" applyFont="1" applyFill="1" applyAlignment="1">
      <alignment vertical="top"/>
    </xf>
    <xf numFmtId="0" fontId="22" fillId="0" borderId="0" xfId="0" applyFont="1" applyFill="1" applyAlignment="1">
      <alignment vertical="top"/>
    </xf>
    <xf numFmtId="4" fontId="18" fillId="0" borderId="1" xfId="0" applyNumberFormat="1" applyFont="1" applyFill="1" applyBorder="1" applyAlignment="1">
      <alignment horizontal="center" vertical="top" wrapText="1"/>
    </xf>
    <xf numFmtId="0" fontId="17" fillId="0" borderId="0" xfId="0" applyFont="1" applyFill="1" applyAlignment="1">
      <alignment horizontal="center" vertical="top"/>
    </xf>
    <xf numFmtId="0" fontId="22" fillId="0" borderId="0" xfId="0" applyFont="1" applyFill="1" applyAlignment="1">
      <alignment horizontal="center" vertical="top"/>
    </xf>
    <xf numFmtId="0" fontId="20" fillId="0" borderId="0" xfId="0" applyFont="1" applyFill="1" applyAlignment="1">
      <alignment vertical="top"/>
    </xf>
    <xf numFmtId="0" fontId="24" fillId="0" borderId="0" xfId="0" applyFont="1" applyFill="1" applyAlignment="1">
      <alignment vertical="top"/>
    </xf>
    <xf numFmtId="4" fontId="18" fillId="3" borderId="5" xfId="0" applyNumberFormat="1" applyFont="1" applyFill="1" applyBorder="1" applyAlignment="1">
      <alignment horizontal="center" vertical="top" wrapText="1"/>
    </xf>
    <xf numFmtId="0" fontId="19" fillId="0" borderId="0" xfId="0" applyFont="1" applyFill="1" applyAlignment="1">
      <alignment horizontal="left" vertical="top" wrapText="1"/>
    </xf>
    <xf numFmtId="49" fontId="18" fillId="0" borderId="3" xfId="0" applyNumberFormat="1" applyFont="1" applyFill="1" applyBorder="1" applyAlignment="1" applyProtection="1">
      <alignment horizontal="center" vertical="top" wrapText="1"/>
      <protection locked="0"/>
    </xf>
    <xf numFmtId="49" fontId="18" fillId="0" borderId="4" xfId="0" applyNumberFormat="1" applyFont="1" applyFill="1" applyBorder="1" applyAlignment="1" applyProtection="1">
      <alignment horizontal="center" vertical="top" wrapText="1"/>
      <protection locked="0"/>
    </xf>
    <xf numFmtId="49" fontId="18" fillId="3" borderId="3" xfId="0" applyNumberFormat="1" applyFont="1" applyFill="1" applyBorder="1" applyAlignment="1" applyProtection="1">
      <alignment horizontal="center" vertical="top" wrapText="1"/>
      <protection locked="0"/>
    </xf>
    <xf numFmtId="49" fontId="18" fillId="3" borderId="2" xfId="0" applyNumberFormat="1" applyFont="1" applyFill="1" applyBorder="1" applyAlignment="1" applyProtection="1">
      <alignment horizontal="center" vertical="top" wrapText="1"/>
      <protection locked="0"/>
    </xf>
    <xf numFmtId="168" fontId="18" fillId="0" borderId="1" xfId="0" applyNumberFormat="1" applyFont="1" applyFill="1" applyBorder="1" applyAlignment="1">
      <alignment horizontal="center" vertical="top" wrapText="1"/>
    </xf>
    <xf numFmtId="0" fontId="17" fillId="3" borderId="0" xfId="0" applyFont="1" applyFill="1" applyAlignment="1">
      <alignment wrapText="1"/>
    </xf>
    <xf numFmtId="0" fontId="22" fillId="3" borderId="0" xfId="0" applyFont="1" applyFill="1" applyAlignment="1">
      <alignment wrapText="1"/>
    </xf>
    <xf numFmtId="0" fontId="18" fillId="0" borderId="3" xfId="0" applyFont="1" applyFill="1" applyBorder="1" applyAlignment="1">
      <alignment horizontal="center" vertical="top" wrapText="1"/>
    </xf>
    <xf numFmtId="0" fontId="22" fillId="0" borderId="0" xfId="0" applyFont="1" applyFill="1" applyAlignment="1">
      <alignment wrapText="1"/>
    </xf>
    <xf numFmtId="0" fontId="18" fillId="0" borderId="4" xfId="0" applyFont="1" applyFill="1" applyBorder="1" applyAlignment="1">
      <alignment horizontal="center" vertical="top" wrapText="1"/>
    </xf>
    <xf numFmtId="4" fontId="18" fillId="0" borderId="5" xfId="0" applyNumberFormat="1" applyFont="1" applyFill="1" applyBorder="1" applyAlignment="1">
      <alignment horizontal="center" vertical="top" wrapText="1"/>
    </xf>
    <xf numFmtId="0" fontId="20" fillId="3" borderId="0" xfId="0" applyFont="1" applyFill="1" applyAlignment="1">
      <alignment horizontal="left" vertical="top" wrapText="1"/>
    </xf>
    <xf numFmtId="0" fontId="19" fillId="3" borderId="0" xfId="0" applyFont="1" applyFill="1" applyAlignment="1">
      <alignment horizontal="left" vertical="top" wrapText="1"/>
    </xf>
    <xf numFmtId="0" fontId="21" fillId="3" borderId="2" xfId="0" applyFont="1" applyFill="1" applyBorder="1" applyAlignment="1">
      <alignment horizontal="justify" vertical="top" wrapText="1"/>
    </xf>
    <xf numFmtId="0" fontId="21" fillId="3" borderId="3" xfId="0" applyFont="1" applyFill="1" applyBorder="1" applyAlignment="1">
      <alignment horizontal="justify" vertical="top" wrapText="1"/>
    </xf>
    <xf numFmtId="0" fontId="21" fillId="3" borderId="4" xfId="0" applyFont="1" applyFill="1" applyBorder="1" applyAlignment="1">
      <alignment horizontal="justify" vertical="top" wrapText="1"/>
    </xf>
    <xf numFmtId="4" fontId="17" fillId="3" borderId="2" xfId="0" applyNumberFormat="1" applyFont="1" applyFill="1" applyBorder="1" applyAlignment="1">
      <alignment horizontal="justify" vertical="top" wrapText="1"/>
    </xf>
    <xf numFmtId="0" fontId="17" fillId="0" borderId="0" xfId="0" applyFont="1"/>
    <xf numFmtId="0" fontId="18" fillId="0" borderId="0" xfId="0" applyFont="1"/>
    <xf numFmtId="4" fontId="17" fillId="0" borderId="0" xfId="0" applyNumberFormat="1" applyFont="1"/>
    <xf numFmtId="0" fontId="18" fillId="0" borderId="4" xfId="0" applyNumberFormat="1" applyFont="1" applyFill="1" applyBorder="1" applyAlignment="1">
      <alignment vertical="top" wrapText="1"/>
    </xf>
    <xf numFmtId="4" fontId="18" fillId="0" borderId="1" xfId="0" applyNumberFormat="1" applyFont="1" applyFill="1" applyBorder="1" applyAlignment="1">
      <alignment vertical="top" wrapText="1"/>
    </xf>
    <xf numFmtId="0" fontId="17" fillId="0" borderId="9" xfId="0" applyFont="1" applyFill="1" applyBorder="1" applyAlignment="1">
      <alignment horizontal="left" vertical="top" wrapText="1"/>
    </xf>
    <xf numFmtId="4" fontId="20" fillId="0" borderId="0" xfId="0" applyNumberFormat="1" applyFont="1" applyFill="1" applyBorder="1" applyAlignment="1">
      <alignment horizontal="left" vertical="top" wrapText="1"/>
    </xf>
    <xf numFmtId="0" fontId="17" fillId="0" borderId="0" xfId="48" applyFont="1"/>
    <xf numFmtId="0" fontId="18" fillId="0" borderId="0" xfId="48" applyFont="1"/>
    <xf numFmtId="0" fontId="20" fillId="0" borderId="0" xfId="0" applyFont="1" applyFill="1" applyBorder="1" applyAlignment="1">
      <alignment vertical="center"/>
    </xf>
    <xf numFmtId="0" fontId="17" fillId="0" borderId="0" xfId="0" applyFont="1" applyFill="1" applyBorder="1" applyAlignment="1">
      <alignment vertical="center"/>
    </xf>
    <xf numFmtId="2" fontId="20" fillId="0" borderId="0" xfId="0" applyNumberFormat="1" applyFont="1" applyFill="1" applyBorder="1" applyAlignment="1">
      <alignment vertical="center"/>
    </xf>
    <xf numFmtId="43" fontId="20" fillId="0" borderId="0" xfId="0" applyNumberFormat="1" applyFont="1" applyFill="1" applyBorder="1" applyAlignment="1">
      <alignment vertical="center"/>
    </xf>
    <xf numFmtId="0" fontId="20" fillId="5" borderId="0" xfId="0" applyFont="1" applyFill="1" applyAlignment="1">
      <alignment horizontal="left" vertical="top" wrapText="1"/>
    </xf>
    <xf numFmtId="0" fontId="19" fillId="5" borderId="0" xfId="0" applyFont="1" applyFill="1" applyAlignment="1">
      <alignment horizontal="left" vertical="top" wrapText="1"/>
    </xf>
    <xf numFmtId="0" fontId="18" fillId="3" borderId="0" xfId="0" applyFont="1" applyFill="1" applyAlignment="1">
      <alignment wrapText="1"/>
    </xf>
    <xf numFmtId="0" fontId="20" fillId="0" borderId="0" xfId="0" applyFont="1" applyFill="1" applyAlignment="1">
      <alignment wrapText="1"/>
    </xf>
    <xf numFmtId="0" fontId="19" fillId="0" borderId="0" xfId="0" applyFont="1" applyFill="1" applyAlignment="1">
      <alignment wrapText="1"/>
    </xf>
    <xf numFmtId="0" fontId="23" fillId="0" borderId="0" xfId="0" applyFont="1" applyFill="1" applyAlignment="1">
      <alignment wrapText="1"/>
    </xf>
    <xf numFmtId="0" fontId="25" fillId="0" borderId="0" xfId="0" applyFont="1" applyFill="1" applyAlignment="1">
      <alignment wrapText="1"/>
    </xf>
    <xf numFmtId="0" fontId="18" fillId="0" borderId="0" xfId="0" applyFont="1" applyFill="1" applyAlignment="1">
      <alignment horizontal="center" vertical="top" wrapText="1"/>
    </xf>
    <xf numFmtId="0" fontId="17" fillId="0" borderId="0" xfId="0" applyFont="1" applyFill="1" applyAlignment="1">
      <alignment horizontal="left" vertical="center" wrapText="1"/>
    </xf>
    <xf numFmtId="4" fontId="18" fillId="0" borderId="0" xfId="0" applyNumberFormat="1" applyFont="1" applyFill="1" applyAlignment="1">
      <alignment wrapText="1"/>
    </xf>
    <xf numFmtId="0" fontId="17" fillId="0" borderId="0" xfId="0" applyFont="1" applyFill="1" applyAlignment="1">
      <alignment horizontal="justify" vertical="top" wrapText="1"/>
    </xf>
    <xf numFmtId="0" fontId="18" fillId="0" borderId="0" xfId="0" applyFont="1" applyFill="1" applyAlignment="1">
      <alignment horizontal="center" vertical="center" wrapText="1"/>
    </xf>
    <xf numFmtId="0" fontId="5" fillId="0" borderId="4" xfId="0" applyFont="1" applyFill="1" applyBorder="1" applyAlignment="1">
      <alignment horizontal="center" vertical="top" wrapText="1"/>
    </xf>
    <xf numFmtId="0" fontId="13" fillId="0" borderId="0" xfId="0" applyFont="1" applyFill="1" applyAlignment="1">
      <alignment horizontal="left" vertical="top" wrapText="1"/>
    </xf>
    <xf numFmtId="0" fontId="5" fillId="0" borderId="0" xfId="0" applyFont="1" applyFill="1" applyAlignment="1">
      <alignment horizontal="left" vertical="top"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1" fontId="27" fillId="0" borderId="1" xfId="0" applyNumberFormat="1" applyFont="1" applyFill="1" applyBorder="1" applyAlignment="1">
      <alignment horizontal="center" vertical="center" wrapText="1"/>
    </xf>
    <xf numFmtId="0" fontId="28" fillId="0" borderId="0" xfId="0" applyFont="1" applyFill="1" applyAlignment="1">
      <alignment horizontal="center" vertical="top" wrapText="1"/>
    </xf>
    <xf numFmtId="0" fontId="27" fillId="0" borderId="0" xfId="0" applyFont="1" applyFill="1" applyAlignment="1">
      <alignment horizontal="center" vertical="top" wrapText="1"/>
    </xf>
    <xf numFmtId="0" fontId="13" fillId="0" borderId="0" xfId="0" applyFont="1" applyFill="1" applyBorder="1" applyAlignment="1">
      <alignment horizontal="right" vertical="top" wrapText="1"/>
    </xf>
    <xf numFmtId="4" fontId="27" fillId="0" borderId="1" xfId="0" applyNumberFormat="1" applyFont="1" applyFill="1" applyBorder="1" applyAlignment="1">
      <alignment horizontal="center" vertical="top" wrapText="1"/>
    </xf>
    <xf numFmtId="0" fontId="6" fillId="3" borderId="3" xfId="0" applyFont="1" applyFill="1" applyBorder="1" applyAlignment="1">
      <alignment horizontal="center" vertical="top"/>
    </xf>
    <xf numFmtId="4" fontId="6" fillId="3" borderId="1" xfId="0" applyNumberFormat="1" applyFont="1" applyFill="1" applyBorder="1" applyAlignment="1">
      <alignment horizontal="center" vertical="top"/>
    </xf>
    <xf numFmtId="4" fontId="6" fillId="3" borderId="5" xfId="0" applyNumberFormat="1" applyFont="1" applyFill="1" applyBorder="1" applyAlignment="1">
      <alignment horizontal="center" vertical="top"/>
    </xf>
    <xf numFmtId="0" fontId="5" fillId="3" borderId="3" xfId="0" applyFont="1" applyFill="1" applyBorder="1" applyAlignment="1">
      <alignment horizontal="center" vertical="top"/>
    </xf>
    <xf numFmtId="0" fontId="5" fillId="0" borderId="2" xfId="0" applyFont="1" applyFill="1" applyBorder="1" applyAlignment="1">
      <alignment horizontal="center" vertical="top"/>
    </xf>
    <xf numFmtId="4" fontId="6" fillId="0" borderId="1" xfId="0" applyNumberFormat="1" applyFont="1" applyFill="1" applyBorder="1" applyAlignment="1">
      <alignment horizontal="center" vertical="top"/>
    </xf>
    <xf numFmtId="0" fontId="5" fillId="0" borderId="3" xfId="0" applyFont="1" applyFill="1" applyBorder="1" applyAlignment="1">
      <alignment horizontal="center" vertical="top"/>
    </xf>
    <xf numFmtId="4" fontId="5" fillId="0" borderId="1" xfId="0" applyNumberFormat="1" applyFont="1" applyFill="1" applyBorder="1" applyAlignment="1">
      <alignment horizontal="center" vertical="top"/>
    </xf>
    <xf numFmtId="0" fontId="5" fillId="0" borderId="4" xfId="0" applyFont="1" applyFill="1" applyBorder="1" applyAlignment="1">
      <alignment horizontal="center" vertical="top"/>
    </xf>
    <xf numFmtId="0" fontId="13" fillId="3" borderId="3" xfId="0" applyFont="1" applyFill="1" applyBorder="1" applyAlignment="1">
      <alignment horizontal="justify" vertical="top" wrapText="1"/>
    </xf>
    <xf numFmtId="0" fontId="13" fillId="3" borderId="4" xfId="0" applyFont="1" applyFill="1" applyBorder="1" applyAlignment="1">
      <alignment horizontal="justify" vertical="top" wrapText="1"/>
    </xf>
    <xf numFmtId="4" fontId="29" fillId="0" borderId="1" xfId="0"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6" fillId="3" borderId="3" xfId="0" applyFont="1" applyFill="1" applyBorder="1" applyAlignment="1">
      <alignment horizontal="center" vertical="top" wrapText="1"/>
    </xf>
    <xf numFmtId="14" fontId="5" fillId="0" borderId="2" xfId="0" applyNumberFormat="1" applyFont="1" applyFill="1" applyBorder="1" applyAlignment="1">
      <alignment horizontal="center" vertical="top" wrapText="1"/>
    </xf>
    <xf numFmtId="0" fontId="5" fillId="0" borderId="3" xfId="0" applyFont="1" applyFill="1" applyBorder="1" applyAlignment="1">
      <alignment vertical="top" wrapText="1"/>
    </xf>
    <xf numFmtId="49" fontId="5" fillId="3" borderId="3" xfId="0" applyNumberFormat="1" applyFont="1" applyFill="1" applyBorder="1" applyAlignment="1" applyProtection="1">
      <alignment horizontal="center" vertical="top" wrapText="1"/>
      <protection locked="0"/>
    </xf>
    <xf numFmtId="16" fontId="5" fillId="0" borderId="2" xfId="0" applyNumberFormat="1" applyFont="1" applyFill="1" applyBorder="1" applyAlignment="1">
      <alignment horizontal="center" vertical="top" wrapText="1"/>
    </xf>
    <xf numFmtId="16" fontId="5" fillId="0" borderId="3" xfId="0" applyNumberFormat="1" applyFont="1" applyFill="1" applyBorder="1" applyAlignment="1">
      <alignment horizontal="center" vertical="top" wrapText="1"/>
    </xf>
    <xf numFmtId="16" fontId="5" fillId="0" borderId="4" xfId="0" applyNumberFormat="1" applyFont="1" applyFill="1" applyBorder="1" applyAlignment="1">
      <alignment horizontal="center" vertical="top" wrapText="1"/>
    </xf>
    <xf numFmtId="4" fontId="6" fillId="0" borderId="1" xfId="3" applyNumberFormat="1" applyFont="1" applyFill="1" applyBorder="1" applyAlignment="1">
      <alignment horizontal="center" vertical="top" wrapText="1"/>
    </xf>
    <xf numFmtId="4" fontId="5" fillId="0" borderId="1" xfId="3" applyNumberFormat="1" applyFont="1" applyFill="1" applyBorder="1" applyAlignment="1">
      <alignment horizontal="center" vertical="top" wrapText="1"/>
    </xf>
    <xf numFmtId="4" fontId="5" fillId="0" borderId="1" xfId="3" applyNumberFormat="1" applyFont="1" applyFill="1" applyBorder="1" applyAlignment="1">
      <alignment horizontal="center" vertical="top"/>
    </xf>
    <xf numFmtId="0" fontId="5" fillId="0" borderId="4" xfId="0" applyFont="1" applyFill="1" applyBorder="1" applyAlignment="1">
      <alignment vertical="top" wrapText="1"/>
    </xf>
    <xf numFmtId="4" fontId="6" fillId="0" borderId="1" xfId="0" quotePrefix="1" applyNumberFormat="1" applyFont="1" applyFill="1" applyBorder="1" applyAlignment="1">
      <alignment horizontal="center" vertical="top" wrapText="1"/>
    </xf>
    <xf numFmtId="4" fontId="5" fillId="0" borderId="1" xfId="0" quotePrefix="1" applyNumberFormat="1" applyFont="1" applyFill="1" applyBorder="1" applyAlignment="1">
      <alignment horizontal="center" vertical="top" wrapText="1"/>
    </xf>
    <xf numFmtId="0" fontId="5" fillId="0" borderId="2" xfId="0" applyNumberFormat="1" applyFont="1" applyFill="1" applyBorder="1" applyAlignment="1">
      <alignment horizontal="center" vertical="top" wrapText="1"/>
    </xf>
    <xf numFmtId="0" fontId="5" fillId="0" borderId="3" xfId="0" applyNumberFormat="1" applyFont="1" applyFill="1" applyBorder="1" applyAlignment="1">
      <alignment vertical="top" wrapText="1"/>
    </xf>
    <xf numFmtId="0" fontId="5" fillId="0" borderId="4" xfId="0" applyNumberFormat="1" applyFont="1" applyFill="1" applyBorder="1" applyAlignment="1">
      <alignment vertical="top" wrapText="1"/>
    </xf>
    <xf numFmtId="4" fontId="5" fillId="0" borderId="1" xfId="0" applyNumberFormat="1" applyFont="1" applyFill="1" applyBorder="1" applyAlignment="1">
      <alignment vertical="top" wrapText="1"/>
    </xf>
    <xf numFmtId="168" fontId="5" fillId="0" borderId="1" xfId="0" applyNumberFormat="1" applyFont="1" applyFill="1" applyBorder="1" applyAlignment="1">
      <alignment horizontal="center" vertical="top" wrapText="1"/>
    </xf>
    <xf numFmtId="0" fontId="16" fillId="0" borderId="1" xfId="0" applyFont="1" applyFill="1" applyBorder="1" applyAlignment="1">
      <alignment horizontal="left" vertical="top" wrapText="1"/>
    </xf>
    <xf numFmtId="168" fontId="29" fillId="0" borderId="1" xfId="0" applyNumberFormat="1" applyFont="1" applyFill="1" applyBorder="1" applyAlignment="1">
      <alignment horizontal="center" vertical="top" wrapText="1"/>
    </xf>
    <xf numFmtId="168" fontId="29" fillId="0" borderId="5" xfId="0" applyNumberFormat="1" applyFont="1" applyFill="1" applyBorder="1" applyAlignment="1">
      <alignment horizontal="center" vertical="top" wrapText="1"/>
    </xf>
    <xf numFmtId="168" fontId="5" fillId="0" borderId="5" xfId="0" applyNumberFormat="1" applyFont="1" applyFill="1" applyBorder="1" applyAlignment="1">
      <alignment horizontal="center" vertical="top" wrapText="1"/>
    </xf>
    <xf numFmtId="4" fontId="5" fillId="0" borderId="5"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13" fillId="3" borderId="8" xfId="0" applyFont="1" applyFill="1" applyBorder="1" applyAlignment="1">
      <alignment horizontal="left" vertical="top" wrapText="1"/>
    </xf>
    <xf numFmtId="0" fontId="13" fillId="3" borderId="8" xfId="0" applyFont="1" applyFill="1" applyBorder="1" applyAlignment="1">
      <alignment vertical="top" wrapText="1"/>
    </xf>
    <xf numFmtId="0" fontId="16" fillId="0" borderId="8" xfId="0" applyFont="1" applyFill="1" applyBorder="1" applyAlignment="1">
      <alignment vertical="top" wrapText="1"/>
    </xf>
    <xf numFmtId="0" fontId="13" fillId="0" borderId="8" xfId="0" applyFont="1" applyFill="1" applyBorder="1" applyAlignment="1">
      <alignment horizontal="left" vertical="top" wrapText="1"/>
    </xf>
    <xf numFmtId="0" fontId="13" fillId="0" borderId="8" xfId="0" applyFont="1" applyFill="1" applyBorder="1" applyAlignment="1">
      <alignment vertical="top" wrapText="1"/>
    </xf>
    <xf numFmtId="4" fontId="5" fillId="0" borderId="1" xfId="0" applyNumberFormat="1" applyFont="1" applyFill="1" applyBorder="1" applyAlignment="1" applyProtection="1">
      <alignment horizontal="center" vertical="top" wrapText="1"/>
    </xf>
    <xf numFmtId="4" fontId="6" fillId="0" borderId="1" xfId="0" applyNumberFormat="1" applyFont="1" applyFill="1" applyBorder="1" applyAlignment="1" applyProtection="1">
      <alignment horizontal="center" vertical="top" wrapText="1"/>
    </xf>
    <xf numFmtId="0" fontId="16" fillId="0" borderId="1" xfId="0" applyFont="1" applyFill="1" applyBorder="1" applyAlignment="1">
      <alignment vertical="top" wrapText="1"/>
    </xf>
    <xf numFmtId="0" fontId="13" fillId="0" borderId="5" xfId="0" applyFont="1" applyFill="1" applyBorder="1" applyAlignment="1">
      <alignment horizontal="left" vertical="top" wrapText="1"/>
    </xf>
    <xf numFmtId="0" fontId="13" fillId="0" borderId="5" xfId="0" applyFont="1" applyFill="1" applyBorder="1" applyAlignment="1">
      <alignment vertical="top" wrapText="1"/>
    </xf>
    <xf numFmtId="0" fontId="16" fillId="0" borderId="7" xfId="0" applyFont="1" applyFill="1" applyBorder="1" applyAlignment="1">
      <alignment vertical="top" wrapText="1"/>
    </xf>
    <xf numFmtId="4" fontId="5" fillId="0" borderId="6" xfId="0" applyNumberFormat="1" applyFont="1" applyFill="1" applyBorder="1" applyAlignment="1" applyProtection="1">
      <alignment horizontal="center" vertical="top" wrapText="1"/>
    </xf>
    <xf numFmtId="0" fontId="13" fillId="0" borderId="7" xfId="0" applyFont="1" applyFill="1" applyBorder="1" applyAlignment="1">
      <alignment vertical="top" wrapText="1"/>
    </xf>
    <xf numFmtId="0" fontId="5" fillId="0" borderId="2" xfId="48" applyFont="1" applyFill="1" applyBorder="1" applyAlignment="1">
      <alignment horizontal="center" vertical="top"/>
    </xf>
    <xf numFmtId="4" fontId="6" fillId="0" borderId="1" xfId="48" applyNumberFormat="1" applyFont="1" applyFill="1" applyBorder="1" applyAlignment="1">
      <alignment horizontal="center" vertical="top" wrapText="1"/>
    </xf>
    <xf numFmtId="0" fontId="5" fillId="0" borderId="3" xfId="48" applyFont="1" applyFill="1" applyBorder="1" applyAlignment="1">
      <alignment horizontal="center" vertical="top"/>
    </xf>
    <xf numFmtId="4" fontId="5" fillId="0" borderId="1" xfId="48" applyNumberFormat="1" applyFont="1" applyFill="1" applyBorder="1" applyAlignment="1">
      <alignment horizontal="center" vertical="top" wrapText="1"/>
    </xf>
    <xf numFmtId="0" fontId="5" fillId="0" borderId="4" xfId="48" applyFont="1" applyFill="1" applyBorder="1" applyAlignment="1">
      <alignment horizontal="center" vertical="top"/>
    </xf>
    <xf numFmtId="2" fontId="6" fillId="0" borderId="1" xfId="0" applyNumberFormat="1" applyFont="1" applyFill="1" applyBorder="1" applyAlignment="1">
      <alignment horizontal="center" vertical="top" wrapText="1"/>
    </xf>
    <xf numFmtId="4" fontId="5" fillId="0" borderId="1" xfId="49" applyNumberFormat="1" applyFont="1" applyFill="1" applyBorder="1" applyAlignment="1">
      <alignment horizontal="center" vertical="top" wrapText="1"/>
    </xf>
    <xf numFmtId="0" fontId="13" fillId="3" borderId="1" xfId="0" applyFont="1" applyFill="1" applyBorder="1" applyAlignment="1">
      <alignment horizontal="left" vertical="top" wrapText="1"/>
    </xf>
    <xf numFmtId="0" fontId="16" fillId="0" borderId="1" xfId="0" applyFont="1" applyFill="1" applyBorder="1" applyAlignment="1" applyProtection="1">
      <alignment horizontal="justify" vertical="top" wrapText="1"/>
      <protection locked="0"/>
    </xf>
    <xf numFmtId="4" fontId="30" fillId="0" borderId="1" xfId="0" applyNumberFormat="1" applyFont="1" applyFill="1" applyBorder="1" applyAlignment="1">
      <alignment horizontal="center" vertical="top" wrapText="1"/>
    </xf>
    <xf numFmtId="4" fontId="31" fillId="0" borderId="1" xfId="0" applyNumberFormat="1" applyFont="1" applyFill="1" applyBorder="1" applyAlignment="1">
      <alignment horizontal="center" vertical="top" wrapText="1"/>
    </xf>
    <xf numFmtId="14" fontId="5" fillId="0" borderId="3" xfId="0" applyNumberFormat="1" applyFont="1" applyFill="1" applyBorder="1" applyAlignment="1">
      <alignment horizontal="center" vertical="top" wrapText="1"/>
    </xf>
    <xf numFmtId="4" fontId="31" fillId="0" borderId="5" xfId="0" applyNumberFormat="1" applyFont="1" applyFill="1" applyBorder="1" applyAlignment="1">
      <alignment horizontal="center" vertical="top" wrapText="1"/>
    </xf>
    <xf numFmtId="4" fontId="30" fillId="0" borderId="5" xfId="0" applyNumberFormat="1" applyFont="1" applyFill="1" applyBorder="1" applyAlignment="1">
      <alignment horizontal="center" vertical="top" wrapText="1"/>
    </xf>
    <xf numFmtId="4" fontId="31" fillId="3" borderId="1" xfId="0" applyNumberFormat="1" applyFont="1" applyFill="1" applyBorder="1" applyAlignment="1">
      <alignment horizontal="center" vertical="top" wrapText="1"/>
    </xf>
    <xf numFmtId="4" fontId="30" fillId="3" borderId="1" xfId="0" applyNumberFormat="1" applyFont="1" applyFill="1" applyBorder="1" applyAlignment="1">
      <alignment horizontal="center" vertical="top" wrapText="1"/>
    </xf>
    <xf numFmtId="165" fontId="5" fillId="3" borderId="1" xfId="0" applyNumberFormat="1" applyFont="1" applyFill="1" applyBorder="1" applyAlignment="1">
      <alignment horizontal="center" vertical="top" wrapText="1"/>
    </xf>
    <xf numFmtId="4" fontId="31" fillId="3" borderId="5" xfId="0" applyNumberFormat="1" applyFont="1" applyFill="1" applyBorder="1" applyAlignment="1">
      <alignment horizontal="center" vertical="top" wrapText="1"/>
    </xf>
    <xf numFmtId="4" fontId="30" fillId="3" borderId="5" xfId="0" applyNumberFormat="1"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 fontId="5" fillId="5" borderId="1" xfId="0" applyNumberFormat="1" applyFont="1" applyFill="1" applyBorder="1" applyAlignment="1">
      <alignment horizontal="center" vertical="top" wrapText="1"/>
    </xf>
    <xf numFmtId="4" fontId="6" fillId="3" borderId="1" xfId="2" applyNumberFormat="1" applyFont="1" applyFill="1" applyBorder="1" applyAlignment="1">
      <alignment horizontal="center" vertical="top" wrapText="1"/>
    </xf>
    <xf numFmtId="4" fontId="6" fillId="3" borderId="5" xfId="2" applyNumberFormat="1" applyFont="1" applyFill="1" applyBorder="1" applyAlignment="1">
      <alignment horizontal="center" vertical="top" wrapText="1"/>
    </xf>
    <xf numFmtId="4" fontId="5" fillId="3" borderId="1" xfId="2" applyNumberFormat="1" applyFont="1" applyFill="1" applyBorder="1" applyAlignment="1">
      <alignment horizontal="center" vertical="top" wrapText="1"/>
    </xf>
    <xf numFmtId="4" fontId="5" fillId="3" borderId="0" xfId="0" applyNumberFormat="1" applyFont="1" applyFill="1" applyAlignment="1">
      <alignment vertical="top" wrapText="1"/>
    </xf>
    <xf numFmtId="4" fontId="5" fillId="3" borderId="5" xfId="2" applyNumberFormat="1" applyFont="1" applyFill="1" applyBorder="1" applyAlignment="1">
      <alignment horizontal="center" vertical="top" wrapText="1"/>
    </xf>
    <xf numFmtId="4" fontId="6" fillId="0" borderId="5" xfId="0" applyNumberFormat="1" applyFont="1" applyFill="1" applyBorder="1" applyAlignment="1">
      <alignment horizontal="center" vertical="top" wrapText="1"/>
    </xf>
    <xf numFmtId="4" fontId="31" fillId="4" borderId="1" xfId="0" applyNumberFormat="1" applyFont="1" applyFill="1" applyBorder="1" applyAlignment="1">
      <alignment horizontal="center" vertical="top" wrapText="1"/>
    </xf>
    <xf numFmtId="0" fontId="31" fillId="4" borderId="1" xfId="0" applyFont="1" applyFill="1" applyBorder="1" applyAlignment="1">
      <alignment horizontal="center" vertical="top" wrapText="1"/>
    </xf>
    <xf numFmtId="2" fontId="32" fillId="4" borderId="1" xfId="0" quotePrefix="1" applyNumberFormat="1" applyFont="1" applyFill="1" applyBorder="1" applyAlignment="1">
      <alignment horizontal="left" vertical="top" wrapText="1"/>
    </xf>
    <xf numFmtId="4" fontId="31" fillId="4" borderId="2" xfId="0" applyNumberFormat="1" applyFont="1" applyFill="1" applyBorder="1" applyAlignment="1">
      <alignment horizontal="center" vertical="top" wrapText="1"/>
    </xf>
    <xf numFmtId="4" fontId="33" fillId="4" borderId="1" xfId="0" applyNumberFormat="1" applyFont="1" applyFill="1" applyBorder="1" applyAlignment="1">
      <alignment horizontal="justify" vertical="top" wrapText="1"/>
    </xf>
    <xf numFmtId="4" fontId="32" fillId="0" borderId="0" xfId="0" applyNumberFormat="1" applyFont="1" applyFill="1" applyAlignment="1">
      <alignment horizontal="left" vertical="top" wrapText="1"/>
    </xf>
    <xf numFmtId="0" fontId="32" fillId="0" borderId="0" xfId="0" applyFont="1" applyFill="1" applyAlignment="1">
      <alignment horizontal="left" vertical="top" wrapText="1"/>
    </xf>
    <xf numFmtId="0" fontId="32" fillId="2" borderId="0" xfId="0" applyFont="1" applyFill="1" applyAlignment="1">
      <alignment horizontal="left" vertical="top" wrapText="1"/>
    </xf>
    <xf numFmtId="0" fontId="31" fillId="2" borderId="0" xfId="0" applyFont="1" applyFill="1" applyAlignment="1">
      <alignment horizontal="left" vertical="top" wrapText="1"/>
    </xf>
    <xf numFmtId="2" fontId="34" fillId="4" borderId="4" xfId="0" quotePrefix="1" applyNumberFormat="1" applyFont="1" applyFill="1" applyBorder="1" applyAlignment="1">
      <alignment horizontal="left" vertical="top" wrapText="1"/>
    </xf>
    <xf numFmtId="0" fontId="33" fillId="4" borderId="1" xfId="0" applyFont="1" applyFill="1" applyBorder="1" applyAlignment="1">
      <alignment horizontal="justify" vertical="top" wrapText="1"/>
    </xf>
    <xf numFmtId="0" fontId="31" fillId="4" borderId="2" xfId="0" applyFont="1" applyFill="1" applyBorder="1" applyAlignment="1">
      <alignment horizontal="center" vertical="top" wrapText="1"/>
    </xf>
    <xf numFmtId="0" fontId="34" fillId="0" borderId="1" xfId="0" applyFont="1" applyFill="1" applyBorder="1" applyAlignment="1">
      <alignment horizontal="left" vertical="top" wrapText="1"/>
    </xf>
    <xf numFmtId="0" fontId="5" fillId="5" borderId="2" xfId="0" applyFont="1" applyFill="1" applyBorder="1" applyAlignment="1">
      <alignment horizontal="center" vertical="top" wrapText="1"/>
    </xf>
    <xf numFmtId="168" fontId="35" fillId="0" borderId="1" xfId="0" applyNumberFormat="1" applyFont="1" applyFill="1" applyBorder="1" applyAlignment="1">
      <alignment horizontal="center" vertical="top" wrapText="1"/>
    </xf>
    <xf numFmtId="0" fontId="13" fillId="3" borderId="2" xfId="0" applyNumberFormat="1" applyFont="1" applyFill="1" applyBorder="1" applyAlignment="1">
      <alignment horizontal="justify" vertical="top" wrapText="1"/>
    </xf>
    <xf numFmtId="0" fontId="13" fillId="0" borderId="2" xfId="0" applyFont="1" applyBorder="1" applyAlignment="1">
      <alignment horizontal="justify" vertical="top" wrapText="1"/>
    </xf>
    <xf numFmtId="0" fontId="13" fillId="0" borderId="3" xfId="0" applyFont="1" applyBorder="1" applyAlignment="1">
      <alignment horizontal="justify" vertical="top" wrapText="1"/>
    </xf>
    <xf numFmtId="0" fontId="13" fillId="0" borderId="1" xfId="0" applyFont="1" applyBorder="1" applyAlignment="1">
      <alignment horizontal="justify" vertical="top" wrapText="1"/>
    </xf>
    <xf numFmtId="0" fontId="5"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justify" vertical="top" wrapText="1"/>
    </xf>
    <xf numFmtId="0" fontId="13" fillId="0" borderId="2" xfId="0" applyFont="1" applyFill="1" applyBorder="1" applyAlignment="1">
      <alignment horizontal="justify" vertical="top" wrapText="1"/>
    </xf>
    <xf numFmtId="0" fontId="17" fillId="0" borderId="3" xfId="0" applyFont="1" applyFill="1" applyBorder="1" applyAlignment="1">
      <alignment horizontal="justify" vertical="top" wrapText="1"/>
    </xf>
    <xf numFmtId="0" fontId="17" fillId="0" borderId="4" xfId="0" applyFont="1" applyFill="1" applyBorder="1" applyAlignment="1">
      <alignment horizontal="justify" vertical="top" wrapText="1"/>
    </xf>
    <xf numFmtId="0" fontId="17" fillId="0" borderId="2" xfId="0" applyFont="1" applyFill="1" applyBorder="1" applyAlignment="1">
      <alignment horizontal="justify" vertical="top" wrapText="1"/>
    </xf>
    <xf numFmtId="0" fontId="13" fillId="0" borderId="3" xfId="0" applyFont="1" applyFill="1" applyBorder="1" applyAlignment="1">
      <alignment horizontal="justify" vertical="top" wrapText="1"/>
    </xf>
    <xf numFmtId="0" fontId="13" fillId="0" borderId="4" xfId="0" applyFont="1" applyFill="1" applyBorder="1" applyAlignment="1">
      <alignment horizontal="justify" vertical="top" wrapText="1"/>
    </xf>
    <xf numFmtId="0" fontId="17" fillId="3" borderId="2" xfId="0" applyFont="1" applyFill="1" applyBorder="1" applyAlignment="1">
      <alignment horizontal="justify" vertical="top" wrapText="1"/>
    </xf>
    <xf numFmtId="0" fontId="17" fillId="3" borderId="3" xfId="0" applyFont="1" applyFill="1" applyBorder="1" applyAlignment="1">
      <alignment horizontal="justify" vertical="top" wrapText="1"/>
    </xf>
    <xf numFmtId="0" fontId="17" fillId="3" borderId="4" xfId="0" applyFont="1" applyFill="1" applyBorder="1" applyAlignment="1">
      <alignment horizontal="justify" vertical="top" wrapText="1"/>
    </xf>
    <xf numFmtId="0" fontId="13" fillId="0" borderId="4" xfId="0" applyFont="1" applyBorder="1" applyAlignment="1">
      <alignment horizontal="justify"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3" borderId="2" xfId="0" applyFont="1" applyFill="1" applyBorder="1" applyAlignment="1">
      <alignment horizontal="center" vertical="top" wrapText="1"/>
    </xf>
    <xf numFmtId="0" fontId="17" fillId="3" borderId="1" xfId="0" applyFont="1" applyFill="1" applyBorder="1" applyAlignment="1">
      <alignment horizontal="justify" vertical="top" wrapText="1"/>
    </xf>
    <xf numFmtId="0" fontId="34" fillId="0" borderId="1" xfId="0" applyFont="1" applyFill="1" applyBorder="1" applyAlignment="1">
      <alignment horizontal="justify" vertical="top" wrapText="1"/>
    </xf>
    <xf numFmtId="0" fontId="13" fillId="0" borderId="2" xfId="0" applyFont="1" applyBorder="1" applyAlignment="1">
      <alignment horizontal="left" vertical="top" wrapText="1"/>
    </xf>
    <xf numFmtId="0" fontId="17" fillId="0" borderId="2" xfId="0" applyFont="1" applyFill="1" applyBorder="1" applyAlignment="1">
      <alignment vertical="top" wrapText="1"/>
    </xf>
    <xf numFmtId="0" fontId="17" fillId="0" borderId="3" xfId="0" applyFont="1" applyFill="1" applyBorder="1" applyAlignment="1">
      <alignment vertical="top" wrapText="1"/>
    </xf>
    <xf numFmtId="0" fontId="17" fillId="0" borderId="4" xfId="0" applyFont="1" applyFill="1" applyBorder="1" applyAlignment="1">
      <alignment vertical="top" wrapText="1"/>
    </xf>
    <xf numFmtId="0" fontId="34" fillId="0" borderId="3" xfId="0" applyFont="1" applyFill="1" applyBorder="1" applyAlignment="1">
      <alignment vertical="top" wrapText="1"/>
    </xf>
    <xf numFmtId="0" fontId="13" fillId="0" borderId="3" xfId="0" applyFont="1" applyFill="1" applyBorder="1" applyAlignment="1">
      <alignment vertical="top" wrapText="1"/>
    </xf>
    <xf numFmtId="0" fontId="13" fillId="0" borderId="4" xfId="0" applyFont="1" applyFill="1" applyBorder="1" applyAlignment="1">
      <alignment vertical="top" wrapText="1"/>
    </xf>
    <xf numFmtId="0" fontId="13" fillId="5" borderId="4" xfId="0" applyFont="1" applyFill="1" applyBorder="1" applyAlignment="1">
      <alignment vertical="top" wrapText="1"/>
    </xf>
    <xf numFmtId="0" fontId="6" fillId="3" borderId="2" xfId="0"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3" fillId="0" borderId="2" xfId="0" applyFont="1" applyFill="1" applyBorder="1" applyAlignment="1">
      <alignment horizontal="justify" vertical="top" wrapText="1"/>
    </xf>
    <xf numFmtId="0" fontId="13" fillId="0" borderId="3" xfId="0" applyFont="1" applyFill="1" applyBorder="1" applyAlignment="1">
      <alignment horizontal="justify" vertical="top" wrapText="1"/>
    </xf>
    <xf numFmtId="0" fontId="13" fillId="0" borderId="4" xfId="0" applyFont="1" applyFill="1" applyBorder="1" applyAlignment="1">
      <alignment horizontal="justify" vertical="top" wrapText="1"/>
    </xf>
    <xf numFmtId="0" fontId="13" fillId="5" borderId="2" xfId="0" applyFont="1" applyFill="1" applyBorder="1" applyAlignment="1">
      <alignment horizontal="justify" vertical="top" wrapText="1"/>
    </xf>
    <xf numFmtId="0" fontId="13" fillId="5" borderId="3" xfId="0" applyFont="1" applyFill="1" applyBorder="1" applyAlignment="1">
      <alignment horizontal="justify" vertical="top" wrapText="1"/>
    </xf>
    <xf numFmtId="0" fontId="13" fillId="5" borderId="4" xfId="0" applyFont="1" applyFill="1" applyBorder="1" applyAlignment="1">
      <alignment horizontal="justify"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13" fillId="0" borderId="1" xfId="0" applyFont="1" applyFill="1" applyBorder="1" applyAlignment="1">
      <alignment horizontal="justify" vertical="top"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17" fillId="5" borderId="2" xfId="0" applyFont="1" applyFill="1" applyBorder="1" applyAlignment="1">
      <alignment horizontal="left" vertical="top" wrapText="1"/>
    </xf>
    <xf numFmtId="0" fontId="6" fillId="3" borderId="4"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17" fillId="3" borderId="1" xfId="0" applyFont="1" applyFill="1" applyBorder="1" applyAlignment="1">
      <alignment horizontal="justify" vertical="top" wrapText="1"/>
    </xf>
    <xf numFmtId="0" fontId="17" fillId="0" borderId="1" xfId="48" applyFont="1" applyFill="1" applyBorder="1" applyAlignment="1">
      <alignment horizontal="justify" vertical="top" wrapText="1"/>
    </xf>
    <xf numFmtId="0" fontId="17" fillId="0" borderId="2" xfId="48" applyFont="1" applyFill="1" applyBorder="1" applyAlignment="1">
      <alignment horizontal="justify" vertical="top" wrapText="1"/>
    </xf>
    <xf numFmtId="0" fontId="17" fillId="0" borderId="3" xfId="48" applyFont="1" applyFill="1" applyBorder="1" applyAlignment="1">
      <alignment horizontal="justify" vertical="top" wrapText="1"/>
    </xf>
    <xf numFmtId="0" fontId="17" fillId="0" borderId="4" xfId="48" applyFont="1" applyFill="1" applyBorder="1" applyAlignment="1">
      <alignment horizontal="justify" vertical="top" wrapText="1"/>
    </xf>
    <xf numFmtId="0" fontId="13" fillId="0" borderId="1" xfId="48" applyFont="1" applyFill="1" applyBorder="1" applyAlignment="1">
      <alignment horizontal="justify" vertical="top" wrapText="1"/>
    </xf>
    <xf numFmtId="0" fontId="13" fillId="0" borderId="2" xfId="48" applyFont="1" applyFill="1" applyBorder="1" applyAlignment="1">
      <alignment horizontal="justify" vertical="top" wrapText="1"/>
    </xf>
    <xf numFmtId="0" fontId="13" fillId="0" borderId="3" xfId="48" applyFont="1" applyFill="1" applyBorder="1" applyAlignment="1">
      <alignment horizontal="justify" vertical="top" wrapText="1"/>
    </xf>
    <xf numFmtId="0" fontId="13" fillId="0" borderId="4" xfId="48" applyFont="1" applyFill="1" applyBorder="1" applyAlignment="1">
      <alignment horizontal="justify" vertical="top" wrapText="1"/>
    </xf>
    <xf numFmtId="0" fontId="34" fillId="0" borderId="11" xfId="0" applyFont="1" applyFill="1" applyBorder="1" applyAlignment="1">
      <alignment horizontal="justify" vertical="top" wrapText="1"/>
    </xf>
    <xf numFmtId="0" fontId="34" fillId="0" borderId="9" xfId="0" applyFont="1" applyFill="1" applyBorder="1" applyAlignment="1">
      <alignment horizontal="justify" vertical="top" wrapText="1"/>
    </xf>
    <xf numFmtId="0" fontId="34" fillId="0" borderId="10" xfId="0" applyFont="1" applyFill="1" applyBorder="1" applyAlignment="1">
      <alignment horizontal="justify" vertical="top" wrapText="1"/>
    </xf>
    <xf numFmtId="0" fontId="17" fillId="0" borderId="9" xfId="0" applyFont="1" applyFill="1" applyBorder="1" applyAlignment="1">
      <alignment horizontal="left" vertical="center" wrapText="1"/>
    </xf>
    <xf numFmtId="0" fontId="17" fillId="3" borderId="11" xfId="0" applyFont="1" applyFill="1" applyBorder="1" applyAlignment="1">
      <alignment horizontal="justify" vertical="top" wrapText="1"/>
    </xf>
    <xf numFmtId="0" fontId="17" fillId="3" borderId="3" xfId="0" applyFont="1" applyFill="1" applyBorder="1" applyAlignment="1">
      <alignment horizontal="justify" vertical="top" wrapText="1"/>
    </xf>
    <xf numFmtId="0" fontId="17" fillId="3" borderId="4" xfId="0" applyFont="1" applyFill="1" applyBorder="1" applyAlignment="1">
      <alignment horizontal="justify" vertical="top" wrapText="1"/>
    </xf>
    <xf numFmtId="0" fontId="13" fillId="5" borderId="1" xfId="48" applyFont="1" applyFill="1" applyBorder="1" applyAlignment="1">
      <alignment horizontal="justify" vertical="top" wrapText="1"/>
    </xf>
    <xf numFmtId="0" fontId="17" fillId="5" borderId="1" xfId="48" applyFont="1" applyFill="1" applyBorder="1" applyAlignment="1">
      <alignment horizontal="justify" vertical="top" wrapText="1"/>
    </xf>
    <xf numFmtId="0" fontId="17" fillId="0" borderId="1" xfId="0" applyFont="1" applyFill="1" applyBorder="1" applyAlignment="1">
      <alignment horizontal="left" vertical="center" wrapText="1"/>
    </xf>
    <xf numFmtId="0" fontId="13" fillId="0" borderId="9" xfId="0" applyFont="1" applyFill="1" applyBorder="1" applyAlignment="1">
      <alignment horizontal="justify" vertical="top" wrapText="1"/>
    </xf>
    <xf numFmtId="0" fontId="13" fillId="0" borderId="10" xfId="0" applyFont="1" applyFill="1" applyBorder="1" applyAlignment="1">
      <alignment horizontal="justify" vertical="top" wrapText="1"/>
    </xf>
    <xf numFmtId="0" fontId="17" fillId="5" borderId="11" xfId="0" applyFont="1" applyFill="1" applyBorder="1" applyAlignment="1">
      <alignment horizontal="justify" vertical="top" wrapText="1"/>
    </xf>
    <xf numFmtId="0" fontId="17" fillId="5" borderId="9" xfId="0" applyFont="1" applyFill="1" applyBorder="1" applyAlignment="1">
      <alignment horizontal="justify" vertical="top" wrapText="1"/>
    </xf>
    <xf numFmtId="0" fontId="17" fillId="5" borderId="10" xfId="0" applyFont="1" applyFill="1" applyBorder="1" applyAlignment="1">
      <alignment horizontal="justify" vertical="top" wrapText="1"/>
    </xf>
    <xf numFmtId="0" fontId="17" fillId="3" borderId="2" xfId="0" applyFont="1" applyFill="1" applyBorder="1" applyAlignment="1">
      <alignment horizontal="justify" vertical="top" wrapText="1"/>
    </xf>
    <xf numFmtId="165" fontId="13" fillId="0" borderId="1" xfId="1" applyNumberFormat="1" applyFont="1" applyFill="1" applyBorder="1" applyAlignment="1">
      <alignment horizontal="justify" vertical="top" wrapText="1"/>
    </xf>
    <xf numFmtId="0" fontId="17" fillId="0" borderId="2" xfId="0" applyFont="1" applyFill="1" applyBorder="1" applyAlignment="1">
      <alignment horizontal="justify" vertical="top" wrapText="1"/>
    </xf>
    <xf numFmtId="0" fontId="17" fillId="0" borderId="3" xfId="0" applyFont="1" applyFill="1" applyBorder="1" applyAlignment="1">
      <alignment horizontal="justify" vertical="top" wrapText="1"/>
    </xf>
    <xf numFmtId="0" fontId="17" fillId="0" borderId="4" xfId="0" applyFont="1" applyFill="1" applyBorder="1" applyAlignment="1">
      <alignment horizontal="justify" vertical="top" wrapText="1"/>
    </xf>
    <xf numFmtId="0" fontId="17" fillId="0" borderId="1" xfId="0" applyFont="1" applyFill="1" applyBorder="1" applyAlignment="1">
      <alignment horizontal="justify" vertical="top" wrapText="1"/>
    </xf>
    <xf numFmtId="0" fontId="17" fillId="0" borderId="3" xfId="0" applyFont="1" applyFill="1" applyBorder="1" applyAlignment="1">
      <alignment horizontal="justify" vertical="top"/>
    </xf>
    <xf numFmtId="0" fontId="17" fillId="0" borderId="4" xfId="0" applyFont="1" applyFill="1" applyBorder="1" applyAlignment="1">
      <alignment horizontal="justify" vertical="top"/>
    </xf>
    <xf numFmtId="0" fontId="34" fillId="0" borderId="1" xfId="0" applyFont="1" applyFill="1" applyBorder="1" applyAlignment="1">
      <alignment horizontal="justify" vertical="top" wrapText="1"/>
    </xf>
    <xf numFmtId="0" fontId="34" fillId="5" borderId="1" xfId="0" quotePrefix="1" applyFont="1" applyFill="1" applyBorder="1" applyAlignment="1">
      <alignment horizontal="justify" vertical="top" wrapText="1"/>
    </xf>
    <xf numFmtId="0" fontId="34" fillId="5" borderId="1" xfId="0" applyFont="1" applyFill="1" applyBorder="1" applyAlignment="1">
      <alignment horizontal="justify" vertical="top" wrapText="1"/>
    </xf>
    <xf numFmtId="0" fontId="5" fillId="0" borderId="1" xfId="0" applyFont="1" applyFill="1" applyBorder="1" applyAlignment="1">
      <alignment horizontal="center" vertical="top" wrapText="1"/>
    </xf>
    <xf numFmtId="0" fontId="17" fillId="5" borderId="2" xfId="0" applyFont="1" applyFill="1" applyBorder="1" applyAlignment="1">
      <alignment horizontal="justify" vertical="top" wrapText="1"/>
    </xf>
    <xf numFmtId="0" fontId="17" fillId="5" borderId="3" xfId="0" applyFont="1" applyFill="1" applyBorder="1" applyAlignment="1">
      <alignment horizontal="justify" vertical="top" wrapText="1"/>
    </xf>
    <xf numFmtId="0" fontId="21" fillId="0" borderId="2" xfId="0" applyFont="1" applyFill="1" applyBorder="1" applyAlignment="1">
      <alignment horizontal="justify" vertical="top" wrapText="1"/>
    </xf>
    <xf numFmtId="0" fontId="21" fillId="0" borderId="3" xfId="0" applyFont="1" applyFill="1" applyBorder="1" applyAlignment="1">
      <alignment horizontal="justify" vertical="top" wrapText="1"/>
    </xf>
    <xf numFmtId="0" fontId="21" fillId="0" borderId="4" xfId="0" applyFont="1" applyFill="1" applyBorder="1" applyAlignment="1">
      <alignment horizontal="justify" vertical="top" wrapText="1"/>
    </xf>
    <xf numFmtId="0" fontId="17" fillId="5" borderId="4" xfId="0" applyFont="1" applyFill="1" applyBorder="1" applyAlignment="1">
      <alignment horizontal="justify" vertical="top" wrapText="1"/>
    </xf>
    <xf numFmtId="0" fontId="21" fillId="0" borderId="2" xfId="0" applyFont="1" applyFill="1" applyBorder="1" applyAlignment="1">
      <alignment horizontal="center" vertical="top" wrapText="1"/>
    </xf>
    <xf numFmtId="0" fontId="21" fillId="0" borderId="3" xfId="0" applyFont="1" applyFill="1" applyBorder="1" applyAlignment="1">
      <alignment horizontal="center" vertical="top" wrapText="1"/>
    </xf>
    <xf numFmtId="0" fontId="21" fillId="0" borderId="4" xfId="0" applyFont="1" applyFill="1" applyBorder="1" applyAlignment="1">
      <alignment horizontal="center" vertical="top" wrapText="1"/>
    </xf>
    <xf numFmtId="0" fontId="17"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1" xfId="0" applyFont="1" applyFill="1" applyBorder="1" applyAlignment="1">
      <alignment horizontal="center" vertical="top" wrapText="1"/>
    </xf>
    <xf numFmtId="0" fontId="34" fillId="0" borderId="2" xfId="0" applyFont="1" applyFill="1" applyBorder="1" applyAlignment="1">
      <alignment horizontal="justify" vertical="top"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5" borderId="2"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4" xfId="0" applyFont="1" applyFill="1" applyBorder="1" applyAlignment="1">
      <alignment horizontal="left" vertical="top" wrapText="1"/>
    </xf>
    <xf numFmtId="0" fontId="21" fillId="0" borderId="1" xfId="0" applyFont="1" applyFill="1" applyBorder="1" applyAlignment="1">
      <alignment horizontal="justify" vertical="top" wrapText="1"/>
    </xf>
    <xf numFmtId="0" fontId="17" fillId="0" borderId="3" xfId="0" applyFont="1" applyBorder="1" applyAlignment="1">
      <alignment horizontal="justify" vertical="top" wrapText="1"/>
    </xf>
    <xf numFmtId="0" fontId="13" fillId="0" borderId="4" xfId="0" applyFont="1" applyBorder="1" applyAlignment="1">
      <alignment horizontal="justify" vertical="top" wrapText="1"/>
    </xf>
    <xf numFmtId="0" fontId="13" fillId="5" borderId="1" xfId="0" applyFont="1" applyFill="1" applyBorder="1" applyAlignment="1">
      <alignment horizontal="justify" vertical="top" wrapText="1"/>
    </xf>
    <xf numFmtId="0" fontId="17" fillId="5" borderId="1" xfId="0" applyFont="1" applyFill="1" applyBorder="1" applyAlignment="1">
      <alignment horizontal="justify" vertical="top" wrapText="1"/>
    </xf>
    <xf numFmtId="0" fontId="17" fillId="0" borderId="2" xfId="0" applyNumberFormat="1" applyFont="1" applyFill="1" applyBorder="1" applyAlignment="1">
      <alignment horizontal="justify" vertical="top" wrapText="1"/>
    </xf>
    <xf numFmtId="0" fontId="17" fillId="0" borderId="3" xfId="0" applyNumberFormat="1" applyFont="1" applyFill="1" applyBorder="1" applyAlignment="1">
      <alignment horizontal="justify" vertical="top" wrapText="1"/>
    </xf>
    <xf numFmtId="0" fontId="17" fillId="0" borderId="4" xfId="0" applyNumberFormat="1" applyFont="1" applyFill="1" applyBorder="1" applyAlignment="1">
      <alignment horizontal="justify" vertical="top" wrapText="1"/>
    </xf>
    <xf numFmtId="0" fontId="13" fillId="0" borderId="1" xfId="0" applyNumberFormat="1" applyFont="1" applyFill="1" applyBorder="1" applyAlignment="1">
      <alignment horizontal="justify" vertical="top" wrapText="1"/>
    </xf>
    <xf numFmtId="11" fontId="13" fillId="0" borderId="2" xfId="0" applyNumberFormat="1" applyFont="1" applyFill="1" applyBorder="1" applyAlignment="1">
      <alignment horizontal="justify" vertical="top" wrapText="1"/>
    </xf>
    <xf numFmtId="11" fontId="13" fillId="0" borderId="4" xfId="0" applyNumberFormat="1" applyFont="1" applyBorder="1" applyAlignment="1">
      <alignment horizontal="justify" vertical="top" wrapText="1"/>
    </xf>
    <xf numFmtId="11" fontId="13" fillId="0" borderId="4" xfId="0" applyNumberFormat="1" applyFont="1" applyFill="1" applyBorder="1" applyAlignment="1">
      <alignment horizontal="justify" vertical="top" wrapText="1"/>
    </xf>
    <xf numFmtId="11" fontId="17" fillId="0" borderId="1" xfId="0" applyNumberFormat="1" applyFont="1" applyBorder="1" applyAlignment="1">
      <alignment horizontal="justify" vertical="top" wrapText="1"/>
    </xf>
    <xf numFmtId="0" fontId="34" fillId="0" borderId="3" xfId="0" applyFont="1" applyFill="1" applyBorder="1" applyAlignment="1">
      <alignment horizontal="justify" vertical="top" wrapText="1"/>
    </xf>
    <xf numFmtId="0" fontId="34" fillId="0" borderId="4" xfId="0" applyFont="1" applyFill="1" applyBorder="1" applyAlignment="1">
      <alignment horizontal="justify" vertical="top" wrapText="1"/>
    </xf>
    <xf numFmtId="0" fontId="5" fillId="3" borderId="3" xfId="0" applyFont="1" applyFill="1" applyBorder="1" applyAlignment="1" applyProtection="1">
      <alignment horizontal="center" vertical="top" wrapText="1"/>
      <protection locked="0"/>
    </xf>
    <xf numFmtId="0" fontId="5" fillId="3" borderId="4" xfId="0" applyFont="1" applyFill="1" applyBorder="1" applyAlignment="1" applyProtection="1">
      <alignment horizontal="center" vertical="top" wrapText="1"/>
      <protection locked="0"/>
    </xf>
    <xf numFmtId="0" fontId="13" fillId="3" borderId="3" xfId="0" applyNumberFormat="1" applyFont="1" applyFill="1" applyBorder="1" applyAlignment="1">
      <alignment horizontal="justify" vertical="top" wrapText="1"/>
    </xf>
    <xf numFmtId="0" fontId="13" fillId="3" borderId="4" xfId="0" applyNumberFormat="1" applyFont="1" applyFill="1" applyBorder="1" applyAlignment="1">
      <alignment horizontal="justify" vertical="top" wrapText="1"/>
    </xf>
    <xf numFmtId="0" fontId="13" fillId="0" borderId="2" xfId="0" applyNumberFormat="1" applyFont="1" applyFill="1" applyBorder="1" applyAlignment="1">
      <alignment horizontal="justify" vertical="top" wrapText="1"/>
    </xf>
    <xf numFmtId="0" fontId="13" fillId="0" borderId="3" xfId="0" applyNumberFormat="1" applyFont="1" applyFill="1" applyBorder="1" applyAlignment="1">
      <alignment horizontal="justify" vertical="top" wrapText="1"/>
    </xf>
    <xf numFmtId="0" fontId="13" fillId="0" borderId="4" xfId="0" applyNumberFormat="1" applyFont="1" applyFill="1" applyBorder="1" applyAlignment="1">
      <alignment horizontal="justify" vertical="top" wrapText="1"/>
    </xf>
    <xf numFmtId="0" fontId="13" fillId="0" borderId="3" xfId="0" applyNumberFormat="1" applyFont="1" applyFill="1" applyBorder="1" applyAlignment="1">
      <alignment horizontal="justify" vertical="top"/>
    </xf>
    <xf numFmtId="0" fontId="13" fillId="0" borderId="4" xfId="0" applyNumberFormat="1" applyFont="1" applyFill="1" applyBorder="1" applyAlignment="1">
      <alignment horizontal="justify" vertical="top"/>
    </xf>
    <xf numFmtId="0" fontId="34" fillId="5" borderId="1" xfId="0" applyFont="1" applyFill="1" applyBorder="1" applyAlignment="1">
      <alignment horizontal="left" vertical="top" wrapText="1"/>
    </xf>
    <xf numFmtId="0" fontId="34" fillId="5" borderId="2" xfId="0" applyFont="1" applyFill="1" applyBorder="1" applyAlignment="1">
      <alignment horizontal="justify" vertical="top" wrapText="1"/>
    </xf>
    <xf numFmtId="0" fontId="34" fillId="5" borderId="3" xfId="0" applyFont="1" applyFill="1" applyBorder="1" applyAlignment="1">
      <alignment horizontal="justify" vertical="top" wrapText="1"/>
    </xf>
    <xf numFmtId="0" fontId="34" fillId="5" borderId="4" xfId="0" applyFont="1" applyFill="1" applyBorder="1" applyAlignment="1">
      <alignment horizontal="justify" vertical="top" wrapText="1"/>
    </xf>
    <xf numFmtId="4" fontId="7" fillId="0" borderId="0" xfId="0" quotePrefix="1" applyNumberFormat="1" applyFont="1" applyFill="1" applyBorder="1" applyAlignment="1">
      <alignment horizontal="center" vertical="top" wrapText="1"/>
    </xf>
    <xf numFmtId="0" fontId="18"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cellXfs>
  <cellStyles count="50">
    <cellStyle name="Обычный" xfId="0" builtinId="0"/>
    <cellStyle name="Обычный 10" xfId="5"/>
    <cellStyle name="Обычный 11" xfId="6"/>
    <cellStyle name="Обычный 12" xfId="7"/>
    <cellStyle name="Обычный 13" xfId="8"/>
    <cellStyle name="Обычный 14" xfId="9"/>
    <cellStyle name="Обычный 15" xfId="10"/>
    <cellStyle name="Обычный 16" xfId="11"/>
    <cellStyle name="Обычный 17" xfId="12"/>
    <cellStyle name="Обычный 17 2" xfId="40"/>
    <cellStyle name="Обычный 18" xfId="48"/>
    <cellStyle name="Обычный 2" xfId="2"/>
    <cellStyle name="Обычный 2 2" xfId="14"/>
    <cellStyle name="Обычный 2 2 2" xfId="15"/>
    <cellStyle name="Обычный 2 2 2 2" xfId="41"/>
    <cellStyle name="Обычный 2 2 3" xfId="16"/>
    <cellStyle name="Обычный 2 3" xfId="17"/>
    <cellStyle name="Обычный 2 3 2" xfId="42"/>
    <cellStyle name="Обычный 2 4" xfId="13"/>
    <cellStyle name="Обычный 23" xfId="49"/>
    <cellStyle name="Обычный 3" xfId="1"/>
    <cellStyle name="Обычный 3 2" xfId="18"/>
    <cellStyle name="Обычный 3 3" xfId="19"/>
    <cellStyle name="Обычный 3 4" xfId="4"/>
    <cellStyle name="Обычный 4" xfId="20"/>
    <cellStyle name="Обычный 5" xfId="21"/>
    <cellStyle name="Обычный 6" xfId="22"/>
    <cellStyle name="Обычный 7" xfId="23"/>
    <cellStyle name="Обычный 8" xfId="24"/>
    <cellStyle name="Обычный 8 2" xfId="43"/>
    <cellStyle name="Обычный 9" xfId="25"/>
    <cellStyle name="Процентный 2" xfId="26"/>
    <cellStyle name="Процентный 3" xfId="45"/>
    <cellStyle name="Процентный 4" xfId="44"/>
    <cellStyle name="Стиль 1" xfId="27"/>
    <cellStyle name="Финансовый 10" xfId="28"/>
    <cellStyle name="Финансовый 11" xfId="29"/>
    <cellStyle name="Финансовый 11 2" xfId="46"/>
    <cellStyle name="Финансовый 12" xfId="30"/>
    <cellStyle name="Финансовый 12 4" xfId="47"/>
    <cellStyle name="Финансовый 2" xfId="3"/>
    <cellStyle name="Финансовый 2 2" xfId="31"/>
    <cellStyle name="Финансовый 3" xfId="32"/>
    <cellStyle name="Финансовый 3 2" xfId="33"/>
    <cellStyle name="Финансовый 4" xfId="34"/>
    <cellStyle name="Финансовый 5" xfId="35"/>
    <cellStyle name="Финансовый 6" xfId="36"/>
    <cellStyle name="Финансовый 7" xfId="37"/>
    <cellStyle name="Финансовый 8" xfId="38"/>
    <cellStyle name="Финансовый 9" xfId="39"/>
  </cellStyles>
  <dxfs count="0"/>
  <tableStyles count="0" defaultTableStyle="TableStyleMedium9" defaultPivotStyle="PivotStyleLight16"/>
  <colors>
    <mruColors>
      <color rgb="FF90F4C0"/>
      <color rgb="FFCC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4:CV1230"/>
  <sheetViews>
    <sheetView showZeros="0" tabSelected="1" view="pageBreakPreview" topLeftCell="A6" zoomScale="80" zoomScaleNormal="80" zoomScaleSheetLayoutView="80" zoomScalePageLayoutView="40" workbookViewId="0">
      <pane xSplit="2" ySplit="4" topLeftCell="C1127" activePane="bottomRight" state="frozen"/>
      <selection activeCell="A6" sqref="A6"/>
      <selection pane="topRight" activeCell="C6" sqref="C6"/>
      <selection pane="bottomLeft" activeCell="A10" sqref="A10"/>
      <selection pane="bottomRight" activeCell="E63" sqref="E63"/>
    </sheetView>
  </sheetViews>
  <sheetFormatPr defaultRowHeight="18.75" outlineLevelRow="1" outlineLevelCol="2" x14ac:dyDescent="0.3"/>
  <cols>
    <col min="1" max="1" width="10.5" style="89" customWidth="1"/>
    <col min="2" max="2" width="61.25" style="86" customWidth="1"/>
    <col min="3" max="4" width="17.5" style="87" customWidth="1"/>
    <col min="5" max="6" width="17.375" style="87" customWidth="1" outlineLevel="2"/>
    <col min="7" max="7" width="92.875" style="88" customWidth="1"/>
    <col min="8" max="8" width="17.75" style="22" customWidth="1"/>
    <col min="9" max="9" width="14.75" style="22" bestFit="1" customWidth="1"/>
    <col min="10" max="100" width="9" style="22"/>
    <col min="101" max="16384" width="9" style="23"/>
  </cols>
  <sheetData>
    <row r="4" spans="1:100" ht="20.25" x14ac:dyDescent="0.3">
      <c r="A4" s="333" t="s">
        <v>622</v>
      </c>
      <c r="B4" s="333"/>
      <c r="C4" s="333"/>
      <c r="D4" s="333"/>
      <c r="E4" s="333"/>
      <c r="F4" s="333"/>
      <c r="G4" s="333"/>
    </row>
    <row r="5" spans="1:100" s="26" customFormat="1" x14ac:dyDescent="0.3">
      <c r="A5" s="334"/>
      <c r="B5" s="334"/>
      <c r="C5" s="24"/>
      <c r="D5" s="24"/>
      <c r="E5" s="24"/>
      <c r="F5" s="24"/>
      <c r="G5" s="98" t="s">
        <v>5</v>
      </c>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row>
    <row r="6" spans="1:100" s="92" customFormat="1" ht="18.75" customHeight="1" x14ac:dyDescent="0.25">
      <c r="A6" s="335" t="s">
        <v>1</v>
      </c>
      <c r="B6" s="336" t="s">
        <v>2</v>
      </c>
      <c r="C6" s="337" t="s">
        <v>50</v>
      </c>
      <c r="D6" s="337" t="s">
        <v>8</v>
      </c>
      <c r="E6" s="337" t="s">
        <v>3</v>
      </c>
      <c r="F6" s="337" t="s">
        <v>9</v>
      </c>
      <c r="G6" s="340" t="s">
        <v>620</v>
      </c>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row>
    <row r="7" spans="1:100" s="92" customFormat="1" ht="18.75" customHeight="1" x14ac:dyDescent="0.25">
      <c r="A7" s="335"/>
      <c r="B7" s="336"/>
      <c r="C7" s="338"/>
      <c r="D7" s="338"/>
      <c r="E7" s="338"/>
      <c r="F7" s="338"/>
      <c r="G7" s="34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row>
    <row r="8" spans="1:100" s="92" customFormat="1" ht="47.25" customHeight="1" x14ac:dyDescent="0.25">
      <c r="A8" s="335"/>
      <c r="B8" s="336"/>
      <c r="C8" s="339"/>
      <c r="D8" s="339"/>
      <c r="E8" s="339"/>
      <c r="F8" s="339" t="s">
        <v>7</v>
      </c>
      <c r="G8" s="342"/>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row>
    <row r="9" spans="1:100" s="97" customFormat="1" x14ac:dyDescent="0.25">
      <c r="A9" s="93">
        <v>1</v>
      </c>
      <c r="B9" s="94">
        <v>2</v>
      </c>
      <c r="C9" s="95">
        <v>3</v>
      </c>
      <c r="D9" s="95">
        <v>4</v>
      </c>
      <c r="E9" s="93">
        <v>5</v>
      </c>
      <c r="F9" s="93">
        <v>6</v>
      </c>
      <c r="G9" s="94">
        <v>7</v>
      </c>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row>
    <row r="10" spans="1:100" s="187" customFormat="1" ht="45" customHeight="1" x14ac:dyDescent="0.25">
      <c r="A10" s="180"/>
      <c r="B10" s="181" t="s">
        <v>0</v>
      </c>
      <c r="C10" s="182">
        <f>C11+C12+C13</f>
        <v>22008756.34</v>
      </c>
      <c r="D10" s="182">
        <f t="shared" ref="D10:E10" si="0">D11+D12+D13</f>
        <v>14781376.17</v>
      </c>
      <c r="E10" s="182">
        <f t="shared" si="0"/>
        <v>13511055.640000001</v>
      </c>
      <c r="F10" s="182">
        <f>E10/D10*100</f>
        <v>91.41</v>
      </c>
      <c r="G10" s="183"/>
      <c r="H10" s="184"/>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6"/>
      <c r="CN10" s="186"/>
      <c r="CO10" s="186"/>
      <c r="CP10" s="186"/>
      <c r="CQ10" s="186"/>
      <c r="CR10" s="186"/>
      <c r="CS10" s="186"/>
      <c r="CT10" s="186"/>
      <c r="CU10" s="186"/>
      <c r="CV10" s="186"/>
    </row>
    <row r="11" spans="1:100" s="187" customFormat="1" outlineLevel="1" x14ac:dyDescent="0.25">
      <c r="A11" s="180"/>
      <c r="B11" s="188" t="s">
        <v>72</v>
      </c>
      <c r="C11" s="179">
        <f>C15+C67+C87+C219+C315+C383+C411+C455+C471+C507+C567+C595+C639+C655+C667+C719+C791+C863+C907+C935+C959+C995+C1007+C1043+C1075+C1103+C1115+C1163+C1207+C1219</f>
        <v>10728919.789999999</v>
      </c>
      <c r="D11" s="179">
        <f>D15+D67+D87+D219+D315+D383+D411+D455+D471+D507+D567+D595+D639+D655+D667+D719+D791+D863+D907+D935+D959+D995+D1007+D1043+D1075+D1103+D1115+D1163+D1207+D1219</f>
        <v>7138395.7999999998</v>
      </c>
      <c r="E11" s="179">
        <f>E15+E67+E87+E219+E315+E383+E411+E455+E471+E507+E567+E595+E639+E655+E667+E719+E791+E863+E907+E935+E959+E995+E1007+E1043+E1075+E1103+E1115+E1163+E1207+E1219</f>
        <v>6672543.3799999999</v>
      </c>
      <c r="F11" s="179">
        <f>E11/D11*100</f>
        <v>93.47</v>
      </c>
      <c r="G11" s="189"/>
      <c r="H11" s="185"/>
      <c r="I11" s="184"/>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6"/>
      <c r="CN11" s="186"/>
      <c r="CO11" s="186"/>
      <c r="CP11" s="186"/>
      <c r="CQ11" s="186"/>
      <c r="CR11" s="186"/>
      <c r="CS11" s="186"/>
      <c r="CT11" s="186"/>
      <c r="CU11" s="186"/>
      <c r="CV11" s="186"/>
    </row>
    <row r="12" spans="1:100" s="187" customFormat="1" outlineLevel="1" x14ac:dyDescent="0.25">
      <c r="A12" s="180"/>
      <c r="B12" s="188" t="s">
        <v>223</v>
      </c>
      <c r="C12" s="179">
        <f>C16+C68+C88+C220+C316+C384+C412+C456+C472+C508+C568+C596+C640+C656+C668+C720+C792+C864+C908+C936+C960+C996+C1008+C1044+C1076+C1104+C1116+C1164+C1208+C1220+C1172</f>
        <v>11103419.84</v>
      </c>
      <c r="D12" s="179">
        <f>D16+D68+D88+D220+D316+D384+D412+D456+D472+D508+D568+D596+D640+D656+D668+D720+D792+D864+D908+D936+D960+D996+D1008+D1044+D1076+D1104+D1116+D1164+D1208+D1220+D1172</f>
        <v>7586978.1699999999</v>
      </c>
      <c r="E12" s="179">
        <f>E16+E68+E88+E220+E316+E384+E412+E456+E472+E508+E568+E596+E640+E656+E668+E720+E792+E864+E908+E936+E960+E996+E1008+E1044+E1076+E1104+E1116+E1164+E1208+E1220+E1172</f>
        <v>6782513.6600000001</v>
      </c>
      <c r="F12" s="179">
        <f t="shared" ref="F12" si="1">E12/D12*100</f>
        <v>89.4</v>
      </c>
      <c r="G12" s="189"/>
      <c r="H12" s="185"/>
      <c r="I12" s="184"/>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6"/>
      <c r="CN12" s="186"/>
      <c r="CO12" s="186"/>
      <c r="CP12" s="186"/>
      <c r="CQ12" s="186"/>
      <c r="CR12" s="186"/>
      <c r="CS12" s="186"/>
      <c r="CT12" s="186"/>
      <c r="CU12" s="186"/>
      <c r="CV12" s="186"/>
    </row>
    <row r="13" spans="1:100" s="187" customFormat="1" outlineLevel="1" x14ac:dyDescent="0.25">
      <c r="A13" s="190"/>
      <c r="B13" s="188" t="s">
        <v>264</v>
      </c>
      <c r="C13" s="179">
        <f>C17+C69+C89+C221+C317+C385+C413+C457+C473+C509+C569+C597+C641+C657+C669+C721+C793+C865+C909+C937+C961+C997+C1009+C1045+C1077+C1105+C1117+C1165+C1209+C1221</f>
        <v>176416.71</v>
      </c>
      <c r="D13" s="179">
        <f>D17+D69+D89+D221+D317+D385+D413+D457+D473+D509+D569+D597+D641+D657+D669+D721+D793+D865+D909+D937+D961+D997+D1009+D1045+D1077+D1105+D1117+D1165+D1209+D1221</f>
        <v>56002.2</v>
      </c>
      <c r="E13" s="179">
        <f>E17+E69+E89+E221+E317+E385+E413+E457+E473+E509+E569+E597+E641+E657+E669+E721+E793+E865+E909+E937+E961+E997+E1009+E1045+E1077+E1105+E1117+E1165+E1209+E1221</f>
        <v>55998.6</v>
      </c>
      <c r="F13" s="179">
        <f>E13/D13*100</f>
        <v>99.99</v>
      </c>
      <c r="G13" s="189"/>
      <c r="H13" s="185"/>
      <c r="I13" s="184"/>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6"/>
      <c r="CN13" s="186"/>
      <c r="CO13" s="186"/>
      <c r="CP13" s="186"/>
      <c r="CQ13" s="186"/>
      <c r="CR13" s="186"/>
      <c r="CS13" s="186"/>
      <c r="CT13" s="186"/>
      <c r="CU13" s="186"/>
      <c r="CV13" s="186"/>
    </row>
    <row r="14" spans="1:100" s="34" customFormat="1" ht="41.25" customHeight="1" x14ac:dyDescent="0.25">
      <c r="A14" s="137" t="s">
        <v>568</v>
      </c>
      <c r="B14" s="15" t="s">
        <v>380</v>
      </c>
      <c r="C14" s="5">
        <f>C15+C16+C17</f>
        <v>1372863.54</v>
      </c>
      <c r="D14" s="5">
        <f t="shared" ref="D14:E14" si="2">D15+D16+D17</f>
        <v>1015597.03</v>
      </c>
      <c r="E14" s="5">
        <f t="shared" si="2"/>
        <v>856378.75</v>
      </c>
      <c r="F14" s="5">
        <f>E14/D14*100</f>
        <v>84.32</v>
      </c>
      <c r="G14" s="215"/>
      <c r="H14" s="33"/>
      <c r="I14" s="30"/>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row>
    <row r="15" spans="1:100" s="37" customFormat="1" ht="21.75" customHeight="1" x14ac:dyDescent="0.25">
      <c r="A15" s="103"/>
      <c r="B15" s="138" t="s">
        <v>72</v>
      </c>
      <c r="C15" s="6">
        <f>C19+C23+C27+C31+C35+C39+C47+C51+C55+C59+C63</f>
        <v>172847.3</v>
      </c>
      <c r="D15" s="6">
        <f>D19+D23+D27+D31+D35+D39+D47+D51+D55+D59+D63</f>
        <v>167969.92000000001</v>
      </c>
      <c r="E15" s="6">
        <f>E19+E23+E27+E31+E35+E39+E47+E51+E55+E59+E63</f>
        <v>136230.51999999999</v>
      </c>
      <c r="F15" s="6">
        <f t="shared" ref="F15:F24" si="3">E15/D15*100</f>
        <v>81.099999999999994</v>
      </c>
      <c r="G15" s="271"/>
      <c r="H15" s="36"/>
      <c r="I15" s="30"/>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row>
    <row r="16" spans="1:100" s="37" customFormat="1" ht="21.75" customHeight="1" x14ac:dyDescent="0.25">
      <c r="A16" s="103"/>
      <c r="B16" s="139" t="s">
        <v>73</v>
      </c>
      <c r="C16" s="6">
        <f>C20+C24+C28+C32+C36+C40+C44+C48+C56+C60+C64+C52</f>
        <v>1200016.24</v>
      </c>
      <c r="D16" s="6">
        <f t="shared" ref="D16:E16" si="4">D20+D24+D28+D32+D36+D40+D44+D48+D56+D60+D64+D52</f>
        <v>847627.11</v>
      </c>
      <c r="E16" s="6">
        <f t="shared" si="4"/>
        <v>720148.23</v>
      </c>
      <c r="F16" s="6">
        <f t="shared" si="3"/>
        <v>84.96</v>
      </c>
      <c r="G16" s="261"/>
      <c r="H16" s="36"/>
      <c r="I16" s="30"/>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row>
    <row r="17" spans="1:100" s="37" customFormat="1" ht="18" customHeight="1" x14ac:dyDescent="0.25">
      <c r="A17" s="103"/>
      <c r="B17" s="139" t="s">
        <v>74</v>
      </c>
      <c r="C17" s="6"/>
      <c r="D17" s="6"/>
      <c r="E17" s="6"/>
      <c r="F17" s="6"/>
      <c r="G17" s="262"/>
      <c r="H17" s="36"/>
      <c r="I17" s="30"/>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row>
    <row r="18" spans="1:100" s="40" customFormat="1" ht="79.5" customHeight="1" x14ac:dyDescent="0.25">
      <c r="A18" s="104" t="s">
        <v>335</v>
      </c>
      <c r="B18" s="140" t="s">
        <v>381</v>
      </c>
      <c r="C18" s="3">
        <f>C19+C20+C21</f>
        <v>513940.86</v>
      </c>
      <c r="D18" s="3">
        <f t="shared" ref="D18:E18" si="5">D19+D20+D21</f>
        <v>366350.56</v>
      </c>
      <c r="E18" s="3">
        <f t="shared" si="5"/>
        <v>318632.58</v>
      </c>
      <c r="F18" s="3">
        <f t="shared" si="3"/>
        <v>86.97</v>
      </c>
      <c r="G18" s="232" t="s">
        <v>772</v>
      </c>
      <c r="H18" s="39"/>
      <c r="I18" s="30"/>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row>
    <row r="19" spans="1:100" s="43" customFormat="1" ht="29.25" customHeight="1" x14ac:dyDescent="0.25">
      <c r="A19" s="106"/>
      <c r="B19" s="141" t="s">
        <v>72</v>
      </c>
      <c r="C19" s="4"/>
      <c r="D19" s="4"/>
      <c r="E19" s="4"/>
      <c r="F19" s="4"/>
      <c r="G19" s="233"/>
      <c r="H19" s="42"/>
      <c r="I19" s="30"/>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row>
    <row r="20" spans="1:100" s="40" customFormat="1" ht="42" customHeight="1" x14ac:dyDescent="0.25">
      <c r="A20" s="106"/>
      <c r="B20" s="142" t="s">
        <v>73</v>
      </c>
      <c r="C20" s="143">
        <v>513940.86</v>
      </c>
      <c r="D20" s="143">
        <v>366350.56</v>
      </c>
      <c r="E20" s="143">
        <v>318632.58</v>
      </c>
      <c r="F20" s="143">
        <f t="shared" si="3"/>
        <v>86.97</v>
      </c>
      <c r="G20" s="233"/>
      <c r="H20" s="39"/>
      <c r="I20" s="30"/>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row>
    <row r="21" spans="1:100" s="40" customFormat="1" ht="31.5" customHeight="1" x14ac:dyDescent="0.25">
      <c r="A21" s="108"/>
      <c r="B21" s="142" t="s">
        <v>74</v>
      </c>
      <c r="C21" s="144"/>
      <c r="D21" s="144"/>
      <c r="E21" s="144"/>
      <c r="F21" s="144"/>
      <c r="G21" s="234"/>
      <c r="H21" s="39"/>
      <c r="I21" s="30"/>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row>
    <row r="22" spans="1:100" s="45" customFormat="1" ht="78" customHeight="1" x14ac:dyDescent="0.25">
      <c r="A22" s="104" t="s">
        <v>393</v>
      </c>
      <c r="B22" s="145" t="s">
        <v>382</v>
      </c>
      <c r="C22" s="3">
        <f>C23+C24+C25</f>
        <v>83990.09</v>
      </c>
      <c r="D22" s="3">
        <f t="shared" ref="D22:E22" si="6">D23+D24+D25</f>
        <v>66669.03</v>
      </c>
      <c r="E22" s="3">
        <f t="shared" si="6"/>
        <v>55884.44</v>
      </c>
      <c r="F22" s="3">
        <f t="shared" si="3"/>
        <v>83.82</v>
      </c>
      <c r="G22" s="329" t="s">
        <v>773</v>
      </c>
      <c r="H22" s="44"/>
      <c r="I22" s="30"/>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row>
    <row r="23" spans="1:100" s="45" customFormat="1" ht="36.75" customHeight="1" x14ac:dyDescent="0.25">
      <c r="A23" s="108"/>
      <c r="B23" s="146" t="s">
        <v>72</v>
      </c>
      <c r="C23" s="4">
        <v>30315</v>
      </c>
      <c r="D23" s="4">
        <v>25495.72</v>
      </c>
      <c r="E23" s="4">
        <v>21683.57</v>
      </c>
      <c r="F23" s="4">
        <f t="shared" si="3"/>
        <v>85.05</v>
      </c>
      <c r="G23" s="329"/>
      <c r="H23" s="44"/>
      <c r="I23" s="30"/>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row>
    <row r="24" spans="1:100" s="40" customFormat="1" ht="22.5" customHeight="1" x14ac:dyDescent="0.25">
      <c r="A24" s="104"/>
      <c r="B24" s="147" t="s">
        <v>73</v>
      </c>
      <c r="C24" s="4">
        <v>53675.09</v>
      </c>
      <c r="D24" s="4">
        <v>41173.31</v>
      </c>
      <c r="E24" s="4">
        <v>34200.870000000003</v>
      </c>
      <c r="F24" s="4">
        <f t="shared" si="3"/>
        <v>83.07</v>
      </c>
      <c r="G24" s="242" t="s">
        <v>690</v>
      </c>
      <c r="H24" s="39"/>
      <c r="I24" s="30"/>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row>
    <row r="25" spans="1:100" s="40" customFormat="1" ht="32.25" customHeight="1" x14ac:dyDescent="0.25">
      <c r="A25" s="108"/>
      <c r="B25" s="147" t="s">
        <v>74</v>
      </c>
      <c r="C25" s="143"/>
      <c r="D25" s="143"/>
      <c r="E25" s="143"/>
      <c r="F25" s="143"/>
      <c r="G25" s="242"/>
      <c r="H25" s="39"/>
      <c r="I25" s="30"/>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row>
    <row r="26" spans="1:100" s="45" customFormat="1" ht="60.75" customHeight="1" x14ac:dyDescent="0.25">
      <c r="A26" s="104" t="s">
        <v>394</v>
      </c>
      <c r="B26" s="148" t="s">
        <v>383</v>
      </c>
      <c r="C26" s="3">
        <f>C27+C28+C29</f>
        <v>68611.86</v>
      </c>
      <c r="D26" s="3">
        <f t="shared" ref="D26:E26" si="7">D27+D28+D29</f>
        <v>47380.83</v>
      </c>
      <c r="E26" s="3">
        <f t="shared" si="7"/>
        <v>41824.39</v>
      </c>
      <c r="F26" s="3">
        <f t="shared" ref="F26:F56" si="8">E26/D26*100</f>
        <v>88.27</v>
      </c>
      <c r="G26" s="330" t="s">
        <v>837</v>
      </c>
      <c r="H26" s="44"/>
      <c r="I26" s="30"/>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row>
    <row r="27" spans="1:100" s="45" customFormat="1" ht="26.25" customHeight="1" x14ac:dyDescent="0.25">
      <c r="A27" s="106"/>
      <c r="B27" s="141" t="s">
        <v>72</v>
      </c>
      <c r="C27" s="3"/>
      <c r="D27" s="3"/>
      <c r="E27" s="3"/>
      <c r="F27" s="3"/>
      <c r="G27" s="331"/>
      <c r="H27" s="44"/>
      <c r="I27" s="30"/>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row>
    <row r="28" spans="1:100" s="40" customFormat="1" ht="20.25" customHeight="1" x14ac:dyDescent="0.25">
      <c r="A28" s="106"/>
      <c r="B28" s="142" t="s">
        <v>73</v>
      </c>
      <c r="C28" s="143">
        <v>68611.86</v>
      </c>
      <c r="D28" s="143">
        <v>47380.83</v>
      </c>
      <c r="E28" s="143">
        <v>41824.39</v>
      </c>
      <c r="F28" s="143">
        <f t="shared" si="8"/>
        <v>88.27</v>
      </c>
      <c r="G28" s="331"/>
      <c r="H28" s="39"/>
      <c r="I28" s="30"/>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row>
    <row r="29" spans="1:100" s="40" customFormat="1" ht="20.25" customHeight="1" x14ac:dyDescent="0.25">
      <c r="A29" s="106"/>
      <c r="B29" s="142" t="s">
        <v>74</v>
      </c>
      <c r="C29" s="144"/>
      <c r="D29" s="144"/>
      <c r="E29" s="144"/>
      <c r="F29" s="144"/>
      <c r="G29" s="332"/>
      <c r="H29" s="39"/>
      <c r="I29" s="30"/>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row>
    <row r="30" spans="1:100" s="40" customFormat="1" ht="60.75" customHeight="1" x14ac:dyDescent="0.25">
      <c r="A30" s="104" t="s">
        <v>395</v>
      </c>
      <c r="B30" s="148" t="s">
        <v>384</v>
      </c>
      <c r="C30" s="3">
        <f>C31+C32+C33</f>
        <v>264920.46999999997</v>
      </c>
      <c r="D30" s="3">
        <f t="shared" ref="D30:E30" si="9">D31+D32+D33</f>
        <v>173802.71</v>
      </c>
      <c r="E30" s="3">
        <f t="shared" si="9"/>
        <v>162143.95000000001</v>
      </c>
      <c r="F30" s="3">
        <f t="shared" si="8"/>
        <v>93.29</v>
      </c>
      <c r="G30" s="330" t="s">
        <v>774</v>
      </c>
      <c r="H30" s="39"/>
      <c r="I30" s="30"/>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row>
    <row r="31" spans="1:100" s="40" customFormat="1" ht="22.5" customHeight="1" x14ac:dyDescent="0.25">
      <c r="A31" s="106"/>
      <c r="B31" s="141" t="s">
        <v>72</v>
      </c>
      <c r="C31" s="4"/>
      <c r="D31" s="4"/>
      <c r="E31" s="4"/>
      <c r="F31" s="4"/>
      <c r="G31" s="331"/>
      <c r="H31" s="39"/>
      <c r="I31" s="30"/>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row>
    <row r="32" spans="1:100" s="40" customFormat="1" ht="20.25" customHeight="1" x14ac:dyDescent="0.25">
      <c r="A32" s="106"/>
      <c r="B32" s="142" t="s">
        <v>73</v>
      </c>
      <c r="C32" s="143">
        <v>264920.46999999997</v>
      </c>
      <c r="D32" s="143">
        <v>173802.71</v>
      </c>
      <c r="E32" s="143">
        <v>162143.95000000001</v>
      </c>
      <c r="F32" s="143">
        <f t="shared" si="8"/>
        <v>93.29</v>
      </c>
      <c r="G32" s="331"/>
      <c r="H32" s="39"/>
      <c r="I32" s="30"/>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row>
    <row r="33" spans="1:100" s="40" customFormat="1" ht="20.25" customHeight="1" x14ac:dyDescent="0.25">
      <c r="A33" s="106"/>
      <c r="B33" s="142" t="s">
        <v>74</v>
      </c>
      <c r="C33" s="4"/>
      <c r="D33" s="4"/>
      <c r="E33" s="4"/>
      <c r="F33" s="4"/>
      <c r="G33" s="332"/>
      <c r="H33" s="39"/>
      <c r="I33" s="30"/>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row>
    <row r="34" spans="1:100" s="40" customFormat="1" ht="58.5" customHeight="1" x14ac:dyDescent="0.25">
      <c r="A34" s="104" t="s">
        <v>396</v>
      </c>
      <c r="B34" s="148" t="s">
        <v>385</v>
      </c>
      <c r="C34" s="3">
        <f>C35+C36+C37</f>
        <v>174.3</v>
      </c>
      <c r="D34" s="3">
        <f t="shared" ref="D34:E34" si="10">D35+D36+D37</f>
        <v>116.2</v>
      </c>
      <c r="E34" s="3">
        <f t="shared" si="10"/>
        <v>111.55</v>
      </c>
      <c r="F34" s="3">
        <f t="shared" si="8"/>
        <v>96</v>
      </c>
      <c r="G34" s="232" t="s">
        <v>775</v>
      </c>
      <c r="H34" s="39"/>
      <c r="I34" s="30"/>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row>
    <row r="35" spans="1:100" s="40" customFormat="1" ht="24.75" customHeight="1" x14ac:dyDescent="0.25">
      <c r="A35" s="106"/>
      <c r="B35" s="141" t="s">
        <v>72</v>
      </c>
      <c r="C35" s="4">
        <v>174.3</v>
      </c>
      <c r="D35" s="4">
        <v>116.2</v>
      </c>
      <c r="E35" s="4">
        <v>111.55</v>
      </c>
      <c r="F35" s="4">
        <f t="shared" si="8"/>
        <v>96</v>
      </c>
      <c r="G35" s="233"/>
      <c r="H35" s="39"/>
      <c r="I35" s="30"/>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row>
    <row r="36" spans="1:100" s="40" customFormat="1" ht="21.75" customHeight="1" x14ac:dyDescent="0.25">
      <c r="A36" s="106"/>
      <c r="B36" s="142" t="s">
        <v>73</v>
      </c>
      <c r="C36" s="4"/>
      <c r="D36" s="4"/>
      <c r="E36" s="4"/>
      <c r="F36" s="4"/>
      <c r="G36" s="233"/>
      <c r="H36" s="39"/>
      <c r="I36" s="30"/>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row>
    <row r="37" spans="1:100" s="40" customFormat="1" ht="21.75" customHeight="1" x14ac:dyDescent="0.25">
      <c r="A37" s="108"/>
      <c r="B37" s="142" t="s">
        <v>74</v>
      </c>
      <c r="C37" s="4"/>
      <c r="D37" s="4"/>
      <c r="E37" s="4"/>
      <c r="F37" s="4"/>
      <c r="G37" s="234"/>
      <c r="H37" s="39"/>
      <c r="I37" s="30"/>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row>
    <row r="38" spans="1:100" s="40" customFormat="1" ht="129.75" customHeight="1" x14ac:dyDescent="0.25">
      <c r="A38" s="104" t="s">
        <v>397</v>
      </c>
      <c r="B38" s="148" t="s">
        <v>386</v>
      </c>
      <c r="C38" s="3">
        <f>C39+C40+C41</f>
        <v>13.1</v>
      </c>
      <c r="D38" s="3">
        <f t="shared" ref="D38:E38" si="11">D39+D40+D41</f>
        <v>13.1</v>
      </c>
      <c r="E38" s="3">
        <f t="shared" si="11"/>
        <v>13.1</v>
      </c>
      <c r="F38" s="3">
        <f t="shared" si="8"/>
        <v>100</v>
      </c>
      <c r="G38" s="283"/>
      <c r="H38" s="39"/>
      <c r="I38" s="30"/>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row>
    <row r="39" spans="1:100" s="40" customFormat="1" ht="24.75" customHeight="1" x14ac:dyDescent="0.25">
      <c r="A39" s="106"/>
      <c r="B39" s="141" t="s">
        <v>72</v>
      </c>
      <c r="C39" s="4">
        <v>13.1</v>
      </c>
      <c r="D39" s="4">
        <v>13.1</v>
      </c>
      <c r="E39" s="4">
        <v>13.1</v>
      </c>
      <c r="F39" s="4">
        <f t="shared" si="8"/>
        <v>100</v>
      </c>
      <c r="G39" s="284"/>
      <c r="H39" s="39"/>
      <c r="I39" s="30"/>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row>
    <row r="40" spans="1:100" s="40" customFormat="1" ht="16.5" customHeight="1" x14ac:dyDescent="0.25">
      <c r="A40" s="106"/>
      <c r="B40" s="142" t="s">
        <v>73</v>
      </c>
      <c r="C40" s="4"/>
      <c r="D40" s="4"/>
      <c r="E40" s="4"/>
      <c r="F40" s="4"/>
      <c r="G40" s="284"/>
      <c r="H40" s="39"/>
      <c r="I40" s="30"/>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row>
    <row r="41" spans="1:100" s="40" customFormat="1" ht="16.5" customHeight="1" x14ac:dyDescent="0.25">
      <c r="A41" s="106"/>
      <c r="B41" s="142" t="s">
        <v>74</v>
      </c>
      <c r="C41" s="4"/>
      <c r="D41" s="4"/>
      <c r="E41" s="4"/>
      <c r="F41" s="4"/>
      <c r="G41" s="288"/>
      <c r="H41" s="39"/>
      <c r="I41" s="30"/>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row>
    <row r="42" spans="1:100" s="40" customFormat="1" ht="81" customHeight="1" x14ac:dyDescent="0.25">
      <c r="A42" s="104" t="s">
        <v>398</v>
      </c>
      <c r="B42" s="148" t="s">
        <v>387</v>
      </c>
      <c r="C42" s="3">
        <f>C43+C44+C45</f>
        <v>196813.85</v>
      </c>
      <c r="D42" s="3">
        <f t="shared" ref="D42:E42" si="12">D43+D44+D45</f>
        <v>146672.95000000001</v>
      </c>
      <c r="E42" s="3">
        <f t="shared" si="12"/>
        <v>104463.74</v>
      </c>
      <c r="F42" s="3">
        <f t="shared" si="8"/>
        <v>71.22</v>
      </c>
      <c r="G42" s="232" t="s">
        <v>771</v>
      </c>
      <c r="H42" s="39"/>
      <c r="I42" s="30"/>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row>
    <row r="43" spans="1:100" s="40" customFormat="1" ht="18" customHeight="1" x14ac:dyDescent="0.25">
      <c r="A43" s="106"/>
      <c r="B43" s="141" t="s">
        <v>72</v>
      </c>
      <c r="C43" s="4"/>
      <c r="D43" s="4"/>
      <c r="E43" s="4"/>
      <c r="F43" s="4"/>
      <c r="G43" s="233"/>
      <c r="H43" s="39"/>
      <c r="I43" s="30"/>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row>
    <row r="44" spans="1:100" s="40" customFormat="1" ht="18" customHeight="1" x14ac:dyDescent="0.25">
      <c r="A44" s="106"/>
      <c r="B44" s="142" t="s">
        <v>73</v>
      </c>
      <c r="C44" s="143">
        <v>196813.85</v>
      </c>
      <c r="D44" s="143">
        <v>146672.95000000001</v>
      </c>
      <c r="E44" s="143">
        <v>104463.74</v>
      </c>
      <c r="F44" s="143">
        <f t="shared" si="8"/>
        <v>71.22</v>
      </c>
      <c r="G44" s="233"/>
      <c r="H44" s="39"/>
      <c r="I44" s="30"/>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row>
    <row r="45" spans="1:100" s="40" customFormat="1" ht="21" customHeight="1" x14ac:dyDescent="0.25">
      <c r="A45" s="106"/>
      <c r="B45" s="142" t="s">
        <v>74</v>
      </c>
      <c r="C45" s="143"/>
      <c r="D45" s="143"/>
      <c r="E45" s="143"/>
      <c r="F45" s="143"/>
      <c r="G45" s="234"/>
      <c r="H45" s="39"/>
      <c r="I45" s="30"/>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row>
    <row r="46" spans="1:100" s="40" customFormat="1" ht="58.5" customHeight="1" x14ac:dyDescent="0.25">
      <c r="A46" s="104" t="s">
        <v>399</v>
      </c>
      <c r="B46" s="148" t="s">
        <v>388</v>
      </c>
      <c r="C46" s="3">
        <f>C47+C48+C49</f>
        <v>538.55999999999995</v>
      </c>
      <c r="D46" s="3">
        <f t="shared" ref="D46:E46" si="13">D47+D48+D49</f>
        <v>513.46</v>
      </c>
      <c r="E46" s="3">
        <f t="shared" si="13"/>
        <v>5.4</v>
      </c>
      <c r="F46" s="3">
        <f t="shared" si="8"/>
        <v>1.05</v>
      </c>
      <c r="G46" s="229" t="s">
        <v>702</v>
      </c>
      <c r="H46" s="39"/>
      <c r="I46" s="30"/>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row>
    <row r="47" spans="1:100" s="40" customFormat="1" ht="21" customHeight="1" x14ac:dyDescent="0.25">
      <c r="A47" s="106"/>
      <c r="B47" s="141" t="s">
        <v>72</v>
      </c>
      <c r="C47" s="4"/>
      <c r="D47" s="4"/>
      <c r="E47" s="4"/>
      <c r="F47" s="4"/>
      <c r="G47" s="230"/>
      <c r="H47" s="39"/>
      <c r="I47" s="30"/>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row>
    <row r="48" spans="1:100" s="40" customFormat="1" ht="32.25" customHeight="1" x14ac:dyDescent="0.25">
      <c r="A48" s="106"/>
      <c r="B48" s="142" t="s">
        <v>73</v>
      </c>
      <c r="C48" s="4">
        <f>538.56*1000/1000</f>
        <v>538.55999999999995</v>
      </c>
      <c r="D48" s="4">
        <v>513.46</v>
      </c>
      <c r="E48" s="4">
        <f>5.4*1000/1000</f>
        <v>5.4</v>
      </c>
      <c r="F48" s="4">
        <f t="shared" si="8"/>
        <v>1.05</v>
      </c>
      <c r="G48" s="230"/>
      <c r="H48" s="39"/>
      <c r="I48" s="30"/>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row>
    <row r="49" spans="1:100" s="40" customFormat="1" ht="28.5" customHeight="1" x14ac:dyDescent="0.25">
      <c r="A49" s="106"/>
      <c r="B49" s="142" t="s">
        <v>74</v>
      </c>
      <c r="C49" s="4"/>
      <c r="D49" s="4"/>
      <c r="E49" s="4"/>
      <c r="F49" s="4"/>
      <c r="G49" s="231"/>
      <c r="H49" s="39"/>
      <c r="I49" s="30"/>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row>
    <row r="50" spans="1:100" s="40" customFormat="1" ht="72" customHeight="1" x14ac:dyDescent="0.25">
      <c r="A50" s="104" t="s">
        <v>400</v>
      </c>
      <c r="B50" s="148" t="s">
        <v>389</v>
      </c>
      <c r="C50" s="3">
        <f>C51+C52+C53</f>
        <v>90538.99</v>
      </c>
      <c r="D50" s="3">
        <f t="shared" ref="D50:E50" si="14">D51+D52+D53</f>
        <v>62397.24</v>
      </c>
      <c r="E50" s="3">
        <f t="shared" si="14"/>
        <v>52725.99</v>
      </c>
      <c r="F50" s="3">
        <f t="shared" si="8"/>
        <v>84.5</v>
      </c>
      <c r="G50" s="232" t="s">
        <v>776</v>
      </c>
      <c r="H50" s="39"/>
      <c r="I50" s="30"/>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row>
    <row r="51" spans="1:100" s="40" customFormat="1" ht="25.5" customHeight="1" x14ac:dyDescent="0.25">
      <c r="A51" s="106"/>
      <c r="B51" s="141" t="s">
        <v>72</v>
      </c>
      <c r="C51" s="4"/>
      <c r="D51" s="4"/>
      <c r="E51" s="4"/>
      <c r="F51" s="4"/>
      <c r="G51" s="233"/>
      <c r="H51" s="39"/>
      <c r="I51" s="30"/>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row>
    <row r="52" spans="1:100" s="40" customFormat="1" ht="36" customHeight="1" x14ac:dyDescent="0.25">
      <c r="A52" s="106"/>
      <c r="B52" s="142" t="s">
        <v>73</v>
      </c>
      <c r="C52" s="143">
        <v>90538.99</v>
      </c>
      <c r="D52" s="143">
        <v>62397.24</v>
      </c>
      <c r="E52" s="143">
        <v>52725.99</v>
      </c>
      <c r="F52" s="143">
        <f t="shared" si="8"/>
        <v>84.5</v>
      </c>
      <c r="G52" s="233"/>
      <c r="H52" s="39"/>
      <c r="I52" s="30"/>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row>
    <row r="53" spans="1:100" s="40" customFormat="1" ht="32.25" customHeight="1" x14ac:dyDescent="0.25">
      <c r="A53" s="108"/>
      <c r="B53" s="142" t="s">
        <v>74</v>
      </c>
      <c r="C53" s="143"/>
      <c r="D53" s="143"/>
      <c r="E53" s="143"/>
      <c r="F53" s="143"/>
      <c r="G53" s="234"/>
      <c r="H53" s="39"/>
      <c r="I53" s="30"/>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row>
    <row r="54" spans="1:100" s="40" customFormat="1" ht="142.5" customHeight="1" x14ac:dyDescent="0.25">
      <c r="A54" s="104" t="s">
        <v>401</v>
      </c>
      <c r="B54" s="148" t="s">
        <v>390</v>
      </c>
      <c r="C54" s="3">
        <f>C55+C56+C57</f>
        <v>17843.900000000001</v>
      </c>
      <c r="D54" s="3">
        <f t="shared" ref="D54:E54" si="15">D55+D56+D57</f>
        <v>17013.53</v>
      </c>
      <c r="E54" s="3">
        <f t="shared" si="15"/>
        <v>2770.31</v>
      </c>
      <c r="F54" s="3">
        <f t="shared" si="8"/>
        <v>16.28</v>
      </c>
      <c r="G54" s="229" t="s">
        <v>713</v>
      </c>
      <c r="H54" s="39"/>
      <c r="I54" s="30"/>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row>
    <row r="55" spans="1:100" s="40" customFormat="1" ht="34.5" customHeight="1" x14ac:dyDescent="0.25">
      <c r="A55" s="106"/>
      <c r="B55" s="141" t="s">
        <v>72</v>
      </c>
      <c r="C55" s="4">
        <v>14200.1</v>
      </c>
      <c r="D55" s="4">
        <v>14200.1</v>
      </c>
      <c r="E55" s="4">
        <v>2745.98</v>
      </c>
      <c r="F55" s="4">
        <f t="shared" si="8"/>
        <v>19.34</v>
      </c>
      <c r="G55" s="230"/>
      <c r="H55" s="39"/>
      <c r="I55" s="30"/>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row>
    <row r="56" spans="1:100" s="40" customFormat="1" ht="19.5" customHeight="1" x14ac:dyDescent="0.25">
      <c r="A56" s="106"/>
      <c r="B56" s="142" t="s">
        <v>73</v>
      </c>
      <c r="C56" s="4">
        <v>3643.8</v>
      </c>
      <c r="D56" s="4">
        <v>2813.43</v>
      </c>
      <c r="E56" s="4">
        <v>24.33</v>
      </c>
      <c r="F56" s="4">
        <f t="shared" si="8"/>
        <v>0.86</v>
      </c>
      <c r="G56" s="230"/>
      <c r="H56" s="39"/>
      <c r="I56" s="30"/>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row>
    <row r="57" spans="1:100" s="40" customFormat="1" ht="28.5" customHeight="1" x14ac:dyDescent="0.25">
      <c r="A57" s="108"/>
      <c r="B57" s="142" t="s">
        <v>74</v>
      </c>
      <c r="C57" s="143"/>
      <c r="D57" s="143"/>
      <c r="E57" s="143"/>
      <c r="F57" s="143"/>
      <c r="G57" s="231"/>
      <c r="H57" s="39"/>
      <c r="I57" s="30"/>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row>
    <row r="58" spans="1:100" s="40" customFormat="1" ht="133.5" customHeight="1" x14ac:dyDescent="0.25">
      <c r="A58" s="104" t="s">
        <v>402</v>
      </c>
      <c r="B58" s="148" t="s">
        <v>391</v>
      </c>
      <c r="C58" s="3">
        <f>C59+C60+C61</f>
        <v>134894.23000000001</v>
      </c>
      <c r="D58" s="3">
        <f t="shared" ref="D58:E58" si="16">D59+D60+D61</f>
        <v>134084.09</v>
      </c>
      <c r="E58" s="3">
        <f t="shared" si="16"/>
        <v>117272.49</v>
      </c>
      <c r="F58" s="3">
        <f t="shared" ref="F58:F88" si="17">E58/D58*100</f>
        <v>87.46</v>
      </c>
      <c r="G58" s="298" t="s">
        <v>828</v>
      </c>
      <c r="H58" s="39"/>
      <c r="I58" s="30"/>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row>
    <row r="59" spans="1:100" s="40" customFormat="1" ht="19.5" customHeight="1" x14ac:dyDescent="0.25">
      <c r="A59" s="106"/>
      <c r="B59" s="141" t="s">
        <v>72</v>
      </c>
      <c r="C59" s="4">
        <v>128144.8</v>
      </c>
      <c r="D59" s="4">
        <v>128144.8</v>
      </c>
      <c r="E59" s="4">
        <v>111676.32</v>
      </c>
      <c r="F59" s="4">
        <f t="shared" si="17"/>
        <v>87.15</v>
      </c>
      <c r="G59" s="318"/>
      <c r="H59" s="39"/>
      <c r="I59" s="30"/>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row>
    <row r="60" spans="1:100" s="40" customFormat="1" x14ac:dyDescent="0.25">
      <c r="A60" s="106"/>
      <c r="B60" s="142" t="s">
        <v>73</v>
      </c>
      <c r="C60" s="143">
        <f>6749425.34/1000</f>
        <v>6749.43</v>
      </c>
      <c r="D60" s="143">
        <v>5939.29</v>
      </c>
      <c r="E60" s="143">
        <v>5596.17</v>
      </c>
      <c r="F60" s="143">
        <f t="shared" si="17"/>
        <v>94.22</v>
      </c>
      <c r="G60" s="318"/>
      <c r="H60" s="39"/>
      <c r="I60" s="30"/>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row>
    <row r="61" spans="1:100" s="40" customFormat="1" ht="19.5" customHeight="1" x14ac:dyDescent="0.25">
      <c r="A61" s="106"/>
      <c r="B61" s="142" t="s">
        <v>74</v>
      </c>
      <c r="C61" s="143"/>
      <c r="D61" s="143"/>
      <c r="E61" s="143"/>
      <c r="F61" s="143"/>
      <c r="G61" s="319"/>
      <c r="H61" s="39"/>
      <c r="I61" s="30"/>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row>
    <row r="62" spans="1:100" s="40" customFormat="1" ht="93.75" customHeight="1" x14ac:dyDescent="0.25">
      <c r="A62" s="104" t="s">
        <v>403</v>
      </c>
      <c r="B62" s="148" t="s">
        <v>392</v>
      </c>
      <c r="C62" s="3">
        <f>C64</f>
        <v>583.33000000000004</v>
      </c>
      <c r="D62" s="3">
        <f>D64</f>
        <v>583.33000000000004</v>
      </c>
      <c r="E62" s="3">
        <f>E64</f>
        <v>530.80999999999995</v>
      </c>
      <c r="F62" s="3">
        <f t="shared" si="17"/>
        <v>91</v>
      </c>
      <c r="G62" s="232" t="s">
        <v>703</v>
      </c>
      <c r="H62" s="39"/>
      <c r="I62" s="30"/>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row>
    <row r="63" spans="1:100" s="40" customFormat="1" ht="23.25" customHeight="1" x14ac:dyDescent="0.25">
      <c r="A63" s="106"/>
      <c r="B63" s="141" t="s">
        <v>72</v>
      </c>
      <c r="C63" s="4"/>
      <c r="D63" s="4"/>
      <c r="E63" s="4"/>
      <c r="F63" s="4"/>
      <c r="G63" s="233"/>
      <c r="H63" s="39"/>
      <c r="I63" s="30"/>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row>
    <row r="64" spans="1:100" s="40" customFormat="1" ht="21.75" customHeight="1" x14ac:dyDescent="0.25">
      <c r="A64" s="106"/>
      <c r="B64" s="142" t="s">
        <v>73</v>
      </c>
      <c r="C64" s="143">
        <f>583333.34/1000</f>
        <v>583.33000000000004</v>
      </c>
      <c r="D64" s="149">
        <f>583333.34/1000</f>
        <v>583.33000000000004</v>
      </c>
      <c r="E64" s="143">
        <v>530.80999999999995</v>
      </c>
      <c r="F64" s="143">
        <f t="shared" si="17"/>
        <v>91</v>
      </c>
      <c r="G64" s="233"/>
      <c r="H64" s="39"/>
      <c r="I64" s="30"/>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row>
    <row r="65" spans="1:100" s="40" customFormat="1" ht="19.5" customHeight="1" x14ac:dyDescent="0.25">
      <c r="A65" s="108"/>
      <c r="B65" s="150" t="s">
        <v>74</v>
      </c>
      <c r="C65" s="3"/>
      <c r="D65" s="3"/>
      <c r="E65" s="3"/>
      <c r="F65" s="3"/>
      <c r="G65" s="233"/>
      <c r="H65" s="39"/>
      <c r="I65" s="30"/>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row>
    <row r="66" spans="1:100" s="2" customFormat="1" ht="37.5" customHeight="1" x14ac:dyDescent="0.25">
      <c r="A66" s="7" t="s">
        <v>269</v>
      </c>
      <c r="B66" s="15" t="s">
        <v>614</v>
      </c>
      <c r="C66" s="5">
        <f>SUM(C67:C69)</f>
        <v>476887.56</v>
      </c>
      <c r="D66" s="5">
        <f>SUM(D67:D69)</f>
        <v>207304.18</v>
      </c>
      <c r="E66" s="5">
        <f>SUM(E67:E69)</f>
        <v>121246.49</v>
      </c>
      <c r="F66" s="11">
        <f t="shared" si="17"/>
        <v>58.49</v>
      </c>
      <c r="G66" s="194"/>
      <c r="H66" s="13"/>
      <c r="I66" s="14"/>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row>
    <row r="67" spans="1:100" s="1" customFormat="1" ht="23.25" customHeight="1" x14ac:dyDescent="0.25">
      <c r="A67" s="320"/>
      <c r="B67" s="17" t="s">
        <v>72</v>
      </c>
      <c r="C67" s="6">
        <f>C71+C75+C79+C83</f>
        <v>0</v>
      </c>
      <c r="D67" s="6">
        <v>0</v>
      </c>
      <c r="E67" s="6">
        <f>E71+E75+E79+E83</f>
        <v>0</v>
      </c>
      <c r="F67" s="12"/>
      <c r="G67" s="322"/>
      <c r="H67" s="13"/>
      <c r="I67" s="14"/>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row>
    <row r="68" spans="1:100" s="1" customFormat="1" ht="23.25" customHeight="1" x14ac:dyDescent="0.25">
      <c r="A68" s="320"/>
      <c r="B68" s="17" t="s">
        <v>223</v>
      </c>
      <c r="C68" s="6">
        <f>C72+C76+C80+C84</f>
        <v>476887.56</v>
      </c>
      <c r="D68" s="6">
        <f>D72+D76+D80+D84</f>
        <v>207304.18</v>
      </c>
      <c r="E68" s="6">
        <f>E72+E76+E80+E84</f>
        <v>121246.49</v>
      </c>
      <c r="F68" s="12">
        <f t="shared" si="17"/>
        <v>58.49</v>
      </c>
      <c r="G68" s="322"/>
      <c r="H68" s="13"/>
      <c r="I68" s="14"/>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row>
    <row r="69" spans="1:100" s="1" customFormat="1" ht="23.25" customHeight="1" collapsed="1" x14ac:dyDescent="0.25">
      <c r="A69" s="321"/>
      <c r="B69" s="17" t="s">
        <v>264</v>
      </c>
      <c r="C69" s="6">
        <v>0</v>
      </c>
      <c r="D69" s="6">
        <v>0</v>
      </c>
      <c r="E69" s="6">
        <v>0</v>
      </c>
      <c r="F69" s="12"/>
      <c r="G69" s="323"/>
      <c r="H69" s="13"/>
      <c r="I69" s="14"/>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row>
    <row r="70" spans="1:100" s="2" customFormat="1" ht="34.5" customHeight="1" x14ac:dyDescent="0.25">
      <c r="A70" s="8" t="s">
        <v>280</v>
      </c>
      <c r="B70" s="18" t="s">
        <v>265</v>
      </c>
      <c r="C70" s="3">
        <f>SUM(C71:C73)</f>
        <v>107192.09</v>
      </c>
      <c r="D70" s="3">
        <f>SUM(D71:D73)</f>
        <v>72888.210000000006</v>
      </c>
      <c r="E70" s="3">
        <f>SUM(E71:E73)</f>
        <v>72186.77</v>
      </c>
      <c r="F70" s="3">
        <f t="shared" si="17"/>
        <v>99.04</v>
      </c>
      <c r="G70" s="324"/>
      <c r="H70" s="13"/>
      <c r="I70" s="14"/>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row>
    <row r="71" spans="1:100" s="1" customFormat="1" ht="30" customHeight="1" x14ac:dyDescent="0.25">
      <c r="A71" s="9"/>
      <c r="B71" s="19" t="s">
        <v>72</v>
      </c>
      <c r="C71" s="4">
        <v>0</v>
      </c>
      <c r="D71" s="4">
        <v>0</v>
      </c>
      <c r="E71" s="4">
        <v>0</v>
      </c>
      <c r="F71" s="4"/>
      <c r="G71" s="325"/>
      <c r="H71" s="13"/>
      <c r="I71" s="14"/>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row>
    <row r="72" spans="1:100" s="1" customFormat="1" ht="30" customHeight="1" x14ac:dyDescent="0.25">
      <c r="A72" s="9"/>
      <c r="B72" s="19" t="s">
        <v>223</v>
      </c>
      <c r="C72" s="4">
        <v>107192.09</v>
      </c>
      <c r="D72" s="4">
        <v>72888.210000000006</v>
      </c>
      <c r="E72" s="4">
        <v>72186.77</v>
      </c>
      <c r="F72" s="4">
        <f t="shared" si="17"/>
        <v>99.04</v>
      </c>
      <c r="G72" s="325"/>
      <c r="H72" s="13"/>
      <c r="I72" s="14"/>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row>
    <row r="73" spans="1:100" s="1" customFormat="1" ht="25.5" customHeight="1" collapsed="1" x14ac:dyDescent="0.25">
      <c r="A73" s="10"/>
      <c r="B73" s="19" t="s">
        <v>264</v>
      </c>
      <c r="C73" s="4">
        <v>0</v>
      </c>
      <c r="D73" s="4">
        <v>0</v>
      </c>
      <c r="E73" s="4">
        <v>0</v>
      </c>
      <c r="F73" s="4"/>
      <c r="G73" s="326"/>
      <c r="H73" s="13"/>
      <c r="I73" s="14"/>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row>
    <row r="74" spans="1:100" s="2" customFormat="1" ht="60" customHeight="1" x14ac:dyDescent="0.25">
      <c r="A74" s="8" t="s">
        <v>281</v>
      </c>
      <c r="B74" s="18" t="s">
        <v>266</v>
      </c>
      <c r="C74" s="3">
        <f>SUM(C75:C77)</f>
        <v>103045.73</v>
      </c>
      <c r="D74" s="3">
        <f>SUM(D75:D77)</f>
        <v>58333.67</v>
      </c>
      <c r="E74" s="3">
        <f>SUM(E75:E77)</f>
        <v>47803.32</v>
      </c>
      <c r="F74" s="3">
        <f t="shared" si="17"/>
        <v>81.95</v>
      </c>
      <c r="G74" s="324" t="s">
        <v>714</v>
      </c>
      <c r="H74" s="13"/>
      <c r="I74" s="14"/>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row>
    <row r="75" spans="1:100" s="1" customFormat="1" ht="21.75" customHeight="1" x14ac:dyDescent="0.25">
      <c r="A75" s="9"/>
      <c r="B75" s="19" t="s">
        <v>72</v>
      </c>
      <c r="C75" s="4">
        <v>0</v>
      </c>
      <c r="D75" s="4">
        <v>0</v>
      </c>
      <c r="E75" s="4">
        <v>0</v>
      </c>
      <c r="F75" s="4"/>
      <c r="G75" s="327"/>
      <c r="H75" s="13"/>
      <c r="I75" s="14"/>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row>
    <row r="76" spans="1:100" s="1" customFormat="1" x14ac:dyDescent="0.25">
      <c r="A76" s="9"/>
      <c r="B76" s="19" t="s">
        <v>223</v>
      </c>
      <c r="C76" s="4">
        <v>103045.73</v>
      </c>
      <c r="D76" s="4">
        <v>58333.67</v>
      </c>
      <c r="E76" s="4">
        <v>47803.32</v>
      </c>
      <c r="F76" s="4">
        <f t="shared" si="17"/>
        <v>81.95</v>
      </c>
      <c r="G76" s="327"/>
      <c r="H76" s="13"/>
      <c r="I76" s="14"/>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row>
    <row r="77" spans="1:100" s="1" customFormat="1" ht="36" customHeight="1" collapsed="1" x14ac:dyDescent="0.25">
      <c r="A77" s="10"/>
      <c r="B77" s="19" t="s">
        <v>264</v>
      </c>
      <c r="C77" s="4">
        <v>0</v>
      </c>
      <c r="D77" s="4">
        <v>0</v>
      </c>
      <c r="E77" s="4">
        <v>0</v>
      </c>
      <c r="F77" s="4"/>
      <c r="G77" s="328"/>
      <c r="H77" s="13"/>
      <c r="I77" s="14"/>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row>
    <row r="78" spans="1:100" s="2" customFormat="1" ht="158.25" customHeight="1" x14ac:dyDescent="0.25">
      <c r="A78" s="8" t="s">
        <v>282</v>
      </c>
      <c r="B78" s="18" t="s">
        <v>267</v>
      </c>
      <c r="C78" s="3">
        <f>SUM(C79:C81)</f>
        <v>263914.94</v>
      </c>
      <c r="D78" s="3">
        <f>SUM(D79:D81)</f>
        <v>74825.899999999994</v>
      </c>
      <c r="E78" s="3">
        <v>0</v>
      </c>
      <c r="F78" s="3">
        <f t="shared" si="17"/>
        <v>0</v>
      </c>
      <c r="G78" s="310" t="s">
        <v>715</v>
      </c>
      <c r="H78" s="13"/>
      <c r="I78" s="14"/>
      <c r="J78" s="16"/>
      <c r="K78" s="20"/>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row>
    <row r="79" spans="1:100" s="1" customFormat="1" ht="54.75" customHeight="1" x14ac:dyDescent="0.25">
      <c r="A79" s="9"/>
      <c r="B79" s="19" t="s">
        <v>72</v>
      </c>
      <c r="C79" s="4">
        <v>0</v>
      </c>
      <c r="D79" s="4">
        <v>0</v>
      </c>
      <c r="E79" s="4">
        <v>0</v>
      </c>
      <c r="F79" s="4"/>
      <c r="G79" s="311"/>
      <c r="H79" s="13"/>
      <c r="I79" s="14"/>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row>
    <row r="80" spans="1:100" s="1" customFormat="1" ht="66.75" customHeight="1" x14ac:dyDescent="0.25">
      <c r="A80" s="9"/>
      <c r="B80" s="19" t="s">
        <v>223</v>
      </c>
      <c r="C80" s="4">
        <v>263914.94</v>
      </c>
      <c r="D80" s="4">
        <v>74825.899999999994</v>
      </c>
      <c r="E80" s="4">
        <v>0</v>
      </c>
      <c r="F80" s="4">
        <f t="shared" si="17"/>
        <v>0</v>
      </c>
      <c r="G80" s="311"/>
      <c r="H80" s="13"/>
      <c r="I80" s="14"/>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row>
    <row r="81" spans="1:100" s="1" customFormat="1" ht="326.25" customHeight="1" collapsed="1" x14ac:dyDescent="0.25">
      <c r="A81" s="10"/>
      <c r="B81" s="19" t="s">
        <v>264</v>
      </c>
      <c r="C81" s="4">
        <v>0</v>
      </c>
      <c r="D81" s="4">
        <v>0</v>
      </c>
      <c r="E81" s="4">
        <v>0</v>
      </c>
      <c r="F81" s="4"/>
      <c r="G81" s="312"/>
      <c r="H81" s="13"/>
      <c r="I81" s="14"/>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row>
    <row r="82" spans="1:100" s="2" customFormat="1" ht="51" customHeight="1" x14ac:dyDescent="0.25">
      <c r="A82" s="8" t="s">
        <v>283</v>
      </c>
      <c r="B82" s="18" t="s">
        <v>268</v>
      </c>
      <c r="C82" s="3">
        <f>SUM(C83:C85)</f>
        <v>2734.8</v>
      </c>
      <c r="D82" s="3">
        <f>SUM(D83:D85)</f>
        <v>1256.4000000000001</v>
      </c>
      <c r="E82" s="3">
        <f>SUM(E83:E85)</f>
        <v>1256.4000000000001</v>
      </c>
      <c r="F82" s="3">
        <f t="shared" si="17"/>
        <v>100</v>
      </c>
      <c r="G82" s="313" t="s">
        <v>623</v>
      </c>
      <c r="H82" s="13"/>
      <c r="I82" s="14"/>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row>
    <row r="83" spans="1:100" s="1" customFormat="1" x14ac:dyDescent="0.25">
      <c r="A83" s="9"/>
      <c r="B83" s="19" t="s">
        <v>72</v>
      </c>
      <c r="C83" s="4">
        <v>0</v>
      </c>
      <c r="D83" s="4">
        <v>0</v>
      </c>
      <c r="E83" s="4">
        <v>0</v>
      </c>
      <c r="F83" s="4"/>
      <c r="G83" s="313"/>
      <c r="H83" s="13"/>
      <c r="I83" s="14"/>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row>
    <row r="84" spans="1:100" s="1" customFormat="1" x14ac:dyDescent="0.25">
      <c r="A84" s="9"/>
      <c r="B84" s="19" t="s">
        <v>223</v>
      </c>
      <c r="C84" s="4">
        <v>2734.8</v>
      </c>
      <c r="D84" s="4">
        <v>1256.4000000000001</v>
      </c>
      <c r="E84" s="4">
        <v>1256.4000000000001</v>
      </c>
      <c r="F84" s="4">
        <f t="shared" si="17"/>
        <v>100</v>
      </c>
      <c r="G84" s="313"/>
      <c r="H84" s="13"/>
      <c r="I84" s="14"/>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row>
    <row r="85" spans="1:100" s="1" customFormat="1" x14ac:dyDescent="0.25">
      <c r="A85" s="10"/>
      <c r="B85" s="21" t="s">
        <v>264</v>
      </c>
      <c r="C85" s="4">
        <v>0</v>
      </c>
      <c r="D85" s="4">
        <v>0</v>
      </c>
      <c r="E85" s="4">
        <v>0</v>
      </c>
      <c r="F85" s="4"/>
      <c r="G85" s="313"/>
      <c r="H85" s="13"/>
      <c r="I85" s="14"/>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row>
    <row r="86" spans="1:100" s="47" customFormat="1" ht="49.5" customHeight="1" x14ac:dyDescent="0.25">
      <c r="A86" s="117" t="s">
        <v>528</v>
      </c>
      <c r="B86" s="15" t="s">
        <v>495</v>
      </c>
      <c r="C86" s="5">
        <f>C87+C88+C89</f>
        <v>11382113.560000001</v>
      </c>
      <c r="D86" s="5">
        <f t="shared" ref="D86:E86" si="18">D87+D88+D89</f>
        <v>7361402.0499999998</v>
      </c>
      <c r="E86" s="5">
        <f t="shared" si="18"/>
        <v>7087442.6100000003</v>
      </c>
      <c r="F86" s="5">
        <f t="shared" si="17"/>
        <v>96.28</v>
      </c>
      <c r="G86" s="207"/>
      <c r="H86" s="29"/>
      <c r="I86" s="30"/>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row>
    <row r="87" spans="1:100" s="47" customFormat="1" x14ac:dyDescent="0.25">
      <c r="A87" s="51"/>
      <c r="B87" s="17" t="s">
        <v>72</v>
      </c>
      <c r="C87" s="6">
        <f t="shared" ref="C87:E88" si="19">C91+C119+C151+C171+C183</f>
        <v>8993079.6400000006</v>
      </c>
      <c r="D87" s="6">
        <f t="shared" si="19"/>
        <v>5701030.8200000003</v>
      </c>
      <c r="E87" s="6">
        <f t="shared" si="19"/>
        <v>5608337.8899999997</v>
      </c>
      <c r="F87" s="167">
        <f t="shared" si="17"/>
        <v>98.4</v>
      </c>
      <c r="G87" s="208"/>
      <c r="H87" s="29"/>
      <c r="I87" s="30"/>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row>
    <row r="88" spans="1:100" s="47" customFormat="1" x14ac:dyDescent="0.25">
      <c r="A88" s="50"/>
      <c r="B88" s="17" t="s">
        <v>223</v>
      </c>
      <c r="C88" s="6">
        <f t="shared" si="19"/>
        <v>2389033.92</v>
      </c>
      <c r="D88" s="6">
        <f t="shared" si="19"/>
        <v>1660371.23</v>
      </c>
      <c r="E88" s="6">
        <f t="shared" si="19"/>
        <v>1479104.72</v>
      </c>
      <c r="F88" s="167">
        <f t="shared" si="17"/>
        <v>89.1</v>
      </c>
      <c r="G88" s="208"/>
      <c r="H88" s="29"/>
      <c r="I88" s="30"/>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row>
    <row r="89" spans="1:100" s="47" customFormat="1" x14ac:dyDescent="0.25">
      <c r="A89" s="50"/>
      <c r="B89" s="17" t="s">
        <v>74</v>
      </c>
      <c r="C89" s="35"/>
      <c r="D89" s="35"/>
      <c r="E89" s="35"/>
      <c r="F89" s="35"/>
      <c r="G89" s="209"/>
      <c r="H89" s="29"/>
      <c r="I89" s="30"/>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row>
    <row r="90" spans="1:100" s="47" customFormat="1" ht="47.25" x14ac:dyDescent="0.25">
      <c r="A90" s="8" t="s">
        <v>529</v>
      </c>
      <c r="B90" s="132" t="s">
        <v>496</v>
      </c>
      <c r="C90" s="111">
        <f>C91+C92+C93</f>
        <v>4416234.08</v>
      </c>
      <c r="D90" s="111">
        <f t="shared" ref="D90:E90" si="20">D91+D92+D93</f>
        <v>2994687.96</v>
      </c>
      <c r="E90" s="111">
        <f t="shared" si="20"/>
        <v>2867105.09</v>
      </c>
      <c r="F90" s="133">
        <f>E90/D90</f>
        <v>0.95699999999999996</v>
      </c>
      <c r="G90" s="276"/>
      <c r="H90" s="29"/>
      <c r="I90" s="30"/>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row>
    <row r="91" spans="1:100" s="47" customFormat="1" x14ac:dyDescent="0.25">
      <c r="A91" s="9"/>
      <c r="B91" s="199" t="s">
        <v>72</v>
      </c>
      <c r="C91" s="4">
        <f>C95+C99+C103+C107+C111+C115</f>
        <v>3573645.58</v>
      </c>
      <c r="D91" s="4">
        <f t="shared" ref="D91:E92" si="21">D95+D99+D103+D107+D111+D115</f>
        <v>2345068.4</v>
      </c>
      <c r="E91" s="4">
        <f t="shared" si="21"/>
        <v>2325073.33</v>
      </c>
      <c r="F91" s="131">
        <f t="shared" ref="F91:F98" si="22">E91/D91</f>
        <v>0.99099999999999999</v>
      </c>
      <c r="G91" s="276"/>
      <c r="H91" s="29"/>
      <c r="I91" s="30"/>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row>
    <row r="92" spans="1:100" s="47" customFormat="1" x14ac:dyDescent="0.25">
      <c r="A92" s="9"/>
      <c r="B92" s="199" t="s">
        <v>223</v>
      </c>
      <c r="C92" s="4">
        <f>C96+C100+C104+C108+C112+C116</f>
        <v>842588.5</v>
      </c>
      <c r="D92" s="4">
        <f t="shared" si="21"/>
        <v>649619.56000000006</v>
      </c>
      <c r="E92" s="4">
        <f t="shared" si="21"/>
        <v>542031.76</v>
      </c>
      <c r="F92" s="131">
        <f t="shared" si="22"/>
        <v>0.83399999999999996</v>
      </c>
      <c r="G92" s="276"/>
      <c r="H92" s="29"/>
      <c r="I92" s="30"/>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row>
    <row r="93" spans="1:100" s="47" customFormat="1" x14ac:dyDescent="0.25">
      <c r="A93" s="10"/>
      <c r="B93" s="199" t="s">
        <v>74</v>
      </c>
      <c r="C93" s="4"/>
      <c r="D93" s="4"/>
      <c r="E93" s="4"/>
      <c r="F93" s="131"/>
      <c r="G93" s="276"/>
      <c r="H93" s="29"/>
      <c r="I93" s="30"/>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row>
    <row r="94" spans="1:100" s="47" customFormat="1" ht="154.5" customHeight="1" x14ac:dyDescent="0.25">
      <c r="A94" s="8" t="s">
        <v>530</v>
      </c>
      <c r="B94" s="132" t="s">
        <v>497</v>
      </c>
      <c r="C94" s="111">
        <f>C95+C96+C97</f>
        <v>4009367.91</v>
      </c>
      <c r="D94" s="111">
        <f t="shared" ref="D94:E94" si="23">D95+D96+D97</f>
        <v>2687077.2</v>
      </c>
      <c r="E94" s="111">
        <f t="shared" si="23"/>
        <v>2620740.56</v>
      </c>
      <c r="F94" s="133">
        <f t="shared" si="22"/>
        <v>0.97499999999999998</v>
      </c>
      <c r="G94" s="237" t="s">
        <v>677</v>
      </c>
      <c r="H94" s="29"/>
      <c r="I94" s="30"/>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row>
    <row r="95" spans="1:100" s="47" customFormat="1" x14ac:dyDescent="0.25">
      <c r="A95" s="48"/>
      <c r="B95" s="199" t="s">
        <v>72</v>
      </c>
      <c r="C95" s="4">
        <v>3396785.58</v>
      </c>
      <c r="D95" s="4">
        <v>2204507.38</v>
      </c>
      <c r="E95" s="4">
        <v>2186508.73</v>
      </c>
      <c r="F95" s="131">
        <f t="shared" si="22"/>
        <v>0.99199999999999999</v>
      </c>
      <c r="G95" s="237"/>
      <c r="H95" s="29"/>
      <c r="I95" s="30"/>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row>
    <row r="96" spans="1:100" s="47" customFormat="1" x14ac:dyDescent="0.25">
      <c r="A96" s="48"/>
      <c r="B96" s="199" t="s">
        <v>223</v>
      </c>
      <c r="C96" s="4">
        <v>612582.32999999996</v>
      </c>
      <c r="D96" s="4">
        <v>482569.82</v>
      </c>
      <c r="E96" s="4">
        <v>434231.83</v>
      </c>
      <c r="F96" s="131">
        <f t="shared" si="22"/>
        <v>0.9</v>
      </c>
      <c r="G96" s="237"/>
      <c r="H96" s="29"/>
      <c r="I96" s="30"/>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row>
    <row r="97" spans="1:100" s="47" customFormat="1" x14ac:dyDescent="0.25">
      <c r="A97" s="49"/>
      <c r="B97" s="199" t="s">
        <v>74</v>
      </c>
      <c r="C97" s="41"/>
      <c r="D97" s="41"/>
      <c r="E97" s="41"/>
      <c r="F97" s="52"/>
      <c r="G97" s="237"/>
      <c r="H97" s="29"/>
      <c r="I97" s="30"/>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row>
    <row r="98" spans="1:100" s="47" customFormat="1" ht="105.75" customHeight="1" x14ac:dyDescent="0.25">
      <c r="A98" s="8" t="s">
        <v>531</v>
      </c>
      <c r="B98" s="132" t="s">
        <v>498</v>
      </c>
      <c r="C98" s="111">
        <f>C99+C100+C101</f>
        <v>220620.73</v>
      </c>
      <c r="D98" s="111">
        <f t="shared" ref="D98:E98" si="24">D99+D100+D101</f>
        <v>158005.76000000001</v>
      </c>
      <c r="E98" s="111">
        <f t="shared" si="24"/>
        <v>107610.46</v>
      </c>
      <c r="F98" s="134">
        <f t="shared" si="22"/>
        <v>0.68100000000000005</v>
      </c>
      <c r="G98" s="314" t="s">
        <v>705</v>
      </c>
      <c r="H98" s="29"/>
      <c r="I98" s="30"/>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row>
    <row r="99" spans="1:100" s="47" customFormat="1" ht="180" customHeight="1" x14ac:dyDescent="0.25">
      <c r="A99" s="9"/>
      <c r="B99" s="199" t="s">
        <v>72</v>
      </c>
      <c r="C99" s="4"/>
      <c r="D99" s="4"/>
      <c r="E99" s="4"/>
      <c r="F99" s="135"/>
      <c r="G99" s="315"/>
      <c r="H99" s="29"/>
      <c r="I99" s="30"/>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row>
    <row r="100" spans="1:100" s="47" customFormat="1" ht="27" customHeight="1" x14ac:dyDescent="0.25">
      <c r="A100" s="9"/>
      <c r="B100" s="199" t="s">
        <v>223</v>
      </c>
      <c r="C100" s="4">
        <v>220620.73</v>
      </c>
      <c r="D100" s="4">
        <v>158005.76000000001</v>
      </c>
      <c r="E100" s="4">
        <v>107610.46</v>
      </c>
      <c r="F100" s="135">
        <f>E100/D100</f>
        <v>0.68100000000000005</v>
      </c>
      <c r="G100" s="316" t="s">
        <v>716</v>
      </c>
      <c r="H100" s="29"/>
      <c r="I100" s="30"/>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row>
    <row r="101" spans="1:100" s="47" customFormat="1" ht="64.5" customHeight="1" x14ac:dyDescent="0.25">
      <c r="A101" s="10"/>
      <c r="B101" s="199" t="s">
        <v>74</v>
      </c>
      <c r="C101" s="4"/>
      <c r="D101" s="4"/>
      <c r="E101" s="4"/>
      <c r="F101" s="135"/>
      <c r="G101" s="317"/>
      <c r="H101" s="29"/>
      <c r="I101" s="30"/>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row>
    <row r="102" spans="1:100" s="47" customFormat="1" ht="135.75" customHeight="1" x14ac:dyDescent="0.25">
      <c r="A102" s="8" t="s">
        <v>532</v>
      </c>
      <c r="B102" s="132" t="s">
        <v>499</v>
      </c>
      <c r="C102" s="111">
        <f>C103+C104+C105</f>
        <v>142300</v>
      </c>
      <c r="D102" s="111">
        <f t="shared" ref="D102:E102" si="25">D103+D104+D105</f>
        <v>112126.02</v>
      </c>
      <c r="E102" s="111">
        <f t="shared" si="25"/>
        <v>112126.02</v>
      </c>
      <c r="F102" s="133">
        <f t="shared" ref="F102:F164" si="26">E102/D102</f>
        <v>1</v>
      </c>
      <c r="G102" s="237" t="s">
        <v>633</v>
      </c>
      <c r="H102" s="29"/>
      <c r="I102" s="30"/>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row>
    <row r="103" spans="1:100" s="47" customFormat="1" x14ac:dyDescent="0.25">
      <c r="A103" s="9"/>
      <c r="B103" s="199" t="s">
        <v>72</v>
      </c>
      <c r="C103" s="4">
        <v>142300</v>
      </c>
      <c r="D103" s="4">
        <v>112126.02</v>
      </c>
      <c r="E103" s="4">
        <v>112126.02</v>
      </c>
      <c r="F103" s="131">
        <f t="shared" si="26"/>
        <v>1</v>
      </c>
      <c r="G103" s="237"/>
      <c r="H103" s="29"/>
      <c r="I103" s="30"/>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row>
    <row r="104" spans="1:100" s="47" customFormat="1" x14ac:dyDescent="0.25">
      <c r="A104" s="9"/>
      <c r="B104" s="199" t="s">
        <v>223</v>
      </c>
      <c r="C104" s="4"/>
      <c r="D104" s="4"/>
      <c r="E104" s="4"/>
      <c r="F104" s="131"/>
      <c r="G104" s="237"/>
      <c r="H104" s="29"/>
      <c r="I104" s="30"/>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row>
    <row r="105" spans="1:100" s="47" customFormat="1" x14ac:dyDescent="0.25">
      <c r="A105" s="10"/>
      <c r="B105" s="199" t="s">
        <v>74</v>
      </c>
      <c r="C105" s="4"/>
      <c r="D105" s="4"/>
      <c r="E105" s="4"/>
      <c r="F105" s="131"/>
      <c r="G105" s="237"/>
      <c r="H105" s="29"/>
      <c r="I105" s="30"/>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row>
    <row r="106" spans="1:100" s="47" customFormat="1" ht="116.25" customHeight="1" x14ac:dyDescent="0.25">
      <c r="A106" s="8" t="s">
        <v>533</v>
      </c>
      <c r="B106" s="132" t="s">
        <v>500</v>
      </c>
      <c r="C106" s="111">
        <f>C107+C108+C109</f>
        <v>34560</v>
      </c>
      <c r="D106" s="111">
        <f t="shared" ref="D106:E106" si="27">D107+D108+D109</f>
        <v>28435</v>
      </c>
      <c r="E106" s="111">
        <f t="shared" si="27"/>
        <v>26438.58</v>
      </c>
      <c r="F106" s="133">
        <f t="shared" si="26"/>
        <v>0.93</v>
      </c>
      <c r="G106" s="237" t="s">
        <v>678</v>
      </c>
      <c r="H106" s="29"/>
      <c r="I106" s="30"/>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row>
    <row r="107" spans="1:100" s="47" customFormat="1" ht="24.75" customHeight="1" x14ac:dyDescent="0.25">
      <c r="A107" s="9"/>
      <c r="B107" s="199" t="s">
        <v>72</v>
      </c>
      <c r="C107" s="4">
        <v>34560</v>
      </c>
      <c r="D107" s="4">
        <v>28435</v>
      </c>
      <c r="E107" s="4">
        <v>26438.58</v>
      </c>
      <c r="F107" s="131">
        <f t="shared" si="26"/>
        <v>0.93</v>
      </c>
      <c r="G107" s="237"/>
      <c r="H107" s="29"/>
      <c r="I107" s="30"/>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row>
    <row r="108" spans="1:100" s="47" customFormat="1" ht="24" customHeight="1" x14ac:dyDescent="0.25">
      <c r="A108" s="9"/>
      <c r="B108" s="199" t="s">
        <v>223</v>
      </c>
      <c r="C108" s="4"/>
      <c r="D108" s="4"/>
      <c r="E108" s="4"/>
      <c r="F108" s="131"/>
      <c r="G108" s="237"/>
      <c r="H108" s="29"/>
      <c r="I108" s="30"/>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row>
    <row r="109" spans="1:100" s="47" customFormat="1" ht="19.5" customHeight="1" x14ac:dyDescent="0.25">
      <c r="A109" s="9"/>
      <c r="B109" s="199" t="s">
        <v>74</v>
      </c>
      <c r="C109" s="4"/>
      <c r="D109" s="4"/>
      <c r="E109" s="4"/>
      <c r="F109" s="131"/>
      <c r="G109" s="237"/>
      <c r="H109" s="29"/>
      <c r="I109" s="30"/>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row>
    <row r="110" spans="1:100" s="47" customFormat="1" ht="108.75" customHeight="1" x14ac:dyDescent="0.25">
      <c r="A110" s="8" t="s">
        <v>534</v>
      </c>
      <c r="B110" s="132" t="s">
        <v>501</v>
      </c>
      <c r="C110" s="111">
        <f>C111+C112+C113</f>
        <v>8854.51</v>
      </c>
      <c r="D110" s="111">
        <f t="shared" ref="D110:E110" si="28">D111+D112+D113</f>
        <v>8854.51</v>
      </c>
      <c r="E110" s="111">
        <f t="shared" si="28"/>
        <v>0</v>
      </c>
      <c r="F110" s="133">
        <v>0</v>
      </c>
      <c r="G110" s="308" t="s">
        <v>707</v>
      </c>
      <c r="H110" s="29"/>
      <c r="I110" s="30"/>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row>
    <row r="111" spans="1:100" s="47" customFormat="1" ht="21.75" customHeight="1" x14ac:dyDescent="0.25">
      <c r="A111" s="9"/>
      <c r="B111" s="199" t="s">
        <v>72</v>
      </c>
      <c r="C111" s="4"/>
      <c r="D111" s="4"/>
      <c r="E111" s="4"/>
      <c r="F111" s="131"/>
      <c r="G111" s="309"/>
      <c r="H111" s="29"/>
      <c r="I111" s="30"/>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row>
    <row r="112" spans="1:100" s="47" customFormat="1" ht="21.75" customHeight="1" x14ac:dyDescent="0.25">
      <c r="A112" s="9"/>
      <c r="B112" s="199" t="s">
        <v>223</v>
      </c>
      <c r="C112" s="4">
        <v>8854.51</v>
      </c>
      <c r="D112" s="4">
        <v>8854.51</v>
      </c>
      <c r="E112" s="4">
        <v>0</v>
      </c>
      <c r="F112" s="131">
        <v>0</v>
      </c>
      <c r="G112" s="309"/>
      <c r="H112" s="29"/>
      <c r="I112" s="30"/>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row>
    <row r="113" spans="1:100" s="47" customFormat="1" ht="31.5" customHeight="1" x14ac:dyDescent="0.25">
      <c r="A113" s="9"/>
      <c r="B113" s="199" t="s">
        <v>74</v>
      </c>
      <c r="C113" s="4"/>
      <c r="D113" s="4"/>
      <c r="E113" s="4"/>
      <c r="F113" s="131"/>
      <c r="G113" s="309"/>
      <c r="H113" s="29"/>
      <c r="I113" s="30"/>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row>
    <row r="114" spans="1:100" s="47" customFormat="1" ht="118.5" customHeight="1" x14ac:dyDescent="0.25">
      <c r="A114" s="8" t="s">
        <v>535</v>
      </c>
      <c r="B114" s="132" t="s">
        <v>502</v>
      </c>
      <c r="C114" s="111">
        <f>C115+C116+C117</f>
        <v>530.92999999999995</v>
      </c>
      <c r="D114" s="111">
        <f t="shared" ref="D114:E114" si="29">D115+D116+D117</f>
        <v>189.47</v>
      </c>
      <c r="E114" s="111">
        <f t="shared" si="29"/>
        <v>189.47</v>
      </c>
      <c r="F114" s="133">
        <f t="shared" si="26"/>
        <v>1</v>
      </c>
      <c r="G114" s="276" t="s">
        <v>691</v>
      </c>
      <c r="H114" s="29"/>
      <c r="I114" s="30"/>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row>
    <row r="115" spans="1:100" s="47" customFormat="1" ht="16.5" customHeight="1" x14ac:dyDescent="0.25">
      <c r="A115" s="9"/>
      <c r="B115" s="199" t="s">
        <v>72</v>
      </c>
      <c r="C115" s="4"/>
      <c r="D115" s="4"/>
      <c r="E115" s="4"/>
      <c r="F115" s="131"/>
      <c r="G115" s="276"/>
      <c r="H115" s="29"/>
      <c r="I115" s="30"/>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row>
    <row r="116" spans="1:100" s="47" customFormat="1" ht="63" customHeight="1" x14ac:dyDescent="0.25">
      <c r="A116" s="9"/>
      <c r="B116" s="199" t="s">
        <v>223</v>
      </c>
      <c r="C116" s="4">
        <v>530.92999999999995</v>
      </c>
      <c r="D116" s="4">
        <v>189.47</v>
      </c>
      <c r="E116" s="4">
        <v>189.47</v>
      </c>
      <c r="F116" s="131">
        <f t="shared" si="26"/>
        <v>1</v>
      </c>
      <c r="G116" s="276"/>
      <c r="H116" s="29"/>
      <c r="I116" s="30"/>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row>
    <row r="117" spans="1:100" s="47" customFormat="1" ht="59.25" customHeight="1" x14ac:dyDescent="0.25">
      <c r="A117" s="10"/>
      <c r="B117" s="199" t="s">
        <v>74</v>
      </c>
      <c r="C117" s="4"/>
      <c r="D117" s="4"/>
      <c r="E117" s="4"/>
      <c r="F117" s="131"/>
      <c r="G117" s="276"/>
      <c r="H117" s="29"/>
      <c r="I117" s="30"/>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row>
    <row r="118" spans="1:100" s="47" customFormat="1" ht="37.5" customHeight="1" x14ac:dyDescent="0.25">
      <c r="A118" s="8" t="s">
        <v>536</v>
      </c>
      <c r="B118" s="132" t="s">
        <v>503</v>
      </c>
      <c r="C118" s="111">
        <f>C119+C120+C121</f>
        <v>5322483.91</v>
      </c>
      <c r="D118" s="111">
        <f t="shared" ref="D118:E118" si="30">D119+D120+D121</f>
        <v>3360516.39</v>
      </c>
      <c r="E118" s="111">
        <f t="shared" si="30"/>
        <v>3310709.57</v>
      </c>
      <c r="F118" s="133">
        <f t="shared" si="26"/>
        <v>0.98499999999999999</v>
      </c>
      <c r="G118" s="276"/>
      <c r="H118" s="29"/>
      <c r="I118" s="30"/>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row>
    <row r="119" spans="1:100" s="47" customFormat="1" ht="20.25" customHeight="1" x14ac:dyDescent="0.25">
      <c r="A119" s="9"/>
      <c r="B119" s="199" t="s">
        <v>72</v>
      </c>
      <c r="C119" s="4">
        <f>C123+C131+C135+C139+C143+C127+C147</f>
        <v>4489181.57</v>
      </c>
      <c r="D119" s="4">
        <f t="shared" ref="D119:E120" si="31">D123+D131+D135+D139+D143+D127+D147</f>
        <v>2798907.12</v>
      </c>
      <c r="E119" s="4">
        <f t="shared" si="31"/>
        <v>2797196.46</v>
      </c>
      <c r="F119" s="131">
        <f t="shared" si="26"/>
        <v>0.999</v>
      </c>
      <c r="G119" s="276"/>
      <c r="H119" s="29"/>
      <c r="I119" s="30"/>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row>
    <row r="120" spans="1:100" s="47" customFormat="1" ht="17.25" customHeight="1" x14ac:dyDescent="0.25">
      <c r="A120" s="9"/>
      <c r="B120" s="199" t="s">
        <v>223</v>
      </c>
      <c r="C120" s="4">
        <f>C124+C132+C136+C140+C144+C128+C148</f>
        <v>833302.34</v>
      </c>
      <c r="D120" s="4">
        <f t="shared" si="31"/>
        <v>561609.27</v>
      </c>
      <c r="E120" s="4">
        <f t="shared" si="31"/>
        <v>513513.11</v>
      </c>
      <c r="F120" s="131">
        <f t="shared" si="26"/>
        <v>0.91400000000000003</v>
      </c>
      <c r="G120" s="276"/>
      <c r="H120" s="29"/>
      <c r="I120" s="30"/>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row>
    <row r="121" spans="1:100" s="47" customFormat="1" ht="20.25" customHeight="1" x14ac:dyDescent="0.25">
      <c r="A121" s="9"/>
      <c r="B121" s="199" t="s">
        <v>74</v>
      </c>
      <c r="C121" s="4"/>
      <c r="D121" s="4"/>
      <c r="E121" s="4"/>
      <c r="F121" s="131"/>
      <c r="G121" s="276"/>
      <c r="H121" s="29"/>
      <c r="I121" s="30"/>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row>
    <row r="122" spans="1:100" s="47" customFormat="1" ht="138" customHeight="1" x14ac:dyDescent="0.25">
      <c r="A122" s="8" t="s">
        <v>537</v>
      </c>
      <c r="B122" s="132" t="s">
        <v>504</v>
      </c>
      <c r="C122" s="111">
        <f>C123+C124+C125</f>
        <v>4983696.6100000003</v>
      </c>
      <c r="D122" s="111">
        <f t="shared" ref="D122:E122" si="32">D123+D124+D125</f>
        <v>3178152.58</v>
      </c>
      <c r="E122" s="111">
        <f t="shared" si="32"/>
        <v>3160615.67</v>
      </c>
      <c r="F122" s="133">
        <f t="shared" si="26"/>
        <v>0.99399999999999999</v>
      </c>
      <c r="G122" s="237" t="s">
        <v>679</v>
      </c>
      <c r="H122" s="29"/>
      <c r="I122" s="30"/>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row>
    <row r="123" spans="1:100" s="47" customFormat="1" ht="18.75" customHeight="1" x14ac:dyDescent="0.25">
      <c r="A123" s="9"/>
      <c r="B123" s="199" t="s">
        <v>72</v>
      </c>
      <c r="C123" s="4">
        <v>4413684.8899999997</v>
      </c>
      <c r="D123" s="4">
        <v>2766618.44</v>
      </c>
      <c r="E123" s="4">
        <v>2764907.92</v>
      </c>
      <c r="F123" s="131">
        <f t="shared" si="26"/>
        <v>0.999</v>
      </c>
      <c r="G123" s="276"/>
      <c r="H123" s="29"/>
      <c r="I123" s="30"/>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row>
    <row r="124" spans="1:100" s="47" customFormat="1" ht="18.75" customHeight="1" x14ac:dyDescent="0.25">
      <c r="A124" s="9"/>
      <c r="B124" s="199" t="s">
        <v>223</v>
      </c>
      <c r="C124" s="4">
        <v>570011.72</v>
      </c>
      <c r="D124" s="4">
        <v>411534.14</v>
      </c>
      <c r="E124" s="4">
        <v>395707.75</v>
      </c>
      <c r="F124" s="131">
        <f t="shared" si="26"/>
        <v>0.96199999999999997</v>
      </c>
      <c r="G124" s="276"/>
      <c r="H124" s="29"/>
      <c r="I124" s="30"/>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row>
    <row r="125" spans="1:100" s="47" customFormat="1" ht="43.5" customHeight="1" x14ac:dyDescent="0.25">
      <c r="A125" s="10"/>
      <c r="B125" s="199" t="s">
        <v>74</v>
      </c>
      <c r="C125" s="4"/>
      <c r="D125" s="4"/>
      <c r="E125" s="4"/>
      <c r="F125" s="131"/>
      <c r="G125" s="276"/>
      <c r="H125" s="29"/>
      <c r="I125" s="30"/>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row>
    <row r="126" spans="1:100" s="47" customFormat="1" ht="48.75" customHeight="1" x14ac:dyDescent="0.25">
      <c r="A126" s="8" t="s">
        <v>538</v>
      </c>
      <c r="B126" s="132" t="s">
        <v>505</v>
      </c>
      <c r="C126" s="4">
        <f>C127+C128+C129</f>
        <v>260</v>
      </c>
      <c r="D126" s="4">
        <f t="shared" ref="D126:E126" si="33">D127+D128+D129</f>
        <v>260</v>
      </c>
      <c r="E126" s="4">
        <f t="shared" si="33"/>
        <v>260</v>
      </c>
      <c r="F126" s="131">
        <f t="shared" ref="F126:F127" si="34">E126/D126</f>
        <v>1</v>
      </c>
      <c r="G126" s="237" t="s">
        <v>506</v>
      </c>
      <c r="H126" s="29"/>
      <c r="I126" s="30"/>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row>
    <row r="127" spans="1:100" s="47" customFormat="1" ht="30.75" customHeight="1" x14ac:dyDescent="0.25">
      <c r="A127" s="9"/>
      <c r="B127" s="199" t="s">
        <v>72</v>
      </c>
      <c r="C127" s="4">
        <v>260</v>
      </c>
      <c r="D127" s="4">
        <v>260</v>
      </c>
      <c r="E127" s="4">
        <v>260</v>
      </c>
      <c r="F127" s="131">
        <f t="shared" si="34"/>
        <v>1</v>
      </c>
      <c r="G127" s="237"/>
      <c r="H127" s="29"/>
      <c r="I127" s="30"/>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row>
    <row r="128" spans="1:100" s="47" customFormat="1" ht="30" customHeight="1" x14ac:dyDescent="0.25">
      <c r="A128" s="9"/>
      <c r="B128" s="199" t="s">
        <v>223</v>
      </c>
      <c r="C128" s="4"/>
      <c r="D128" s="4"/>
      <c r="E128" s="4"/>
      <c r="F128" s="131"/>
      <c r="G128" s="237"/>
      <c r="H128" s="29"/>
      <c r="I128" s="30"/>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row>
    <row r="129" spans="1:100" s="47" customFormat="1" ht="24" customHeight="1" x14ac:dyDescent="0.25">
      <c r="A129" s="9"/>
      <c r="B129" s="199" t="s">
        <v>74</v>
      </c>
      <c r="C129" s="4"/>
      <c r="D129" s="4"/>
      <c r="E129" s="4"/>
      <c r="F129" s="131"/>
      <c r="G129" s="237"/>
      <c r="H129" s="29"/>
      <c r="I129" s="30"/>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row>
    <row r="130" spans="1:100" s="47" customFormat="1" ht="172.5" customHeight="1" x14ac:dyDescent="0.25">
      <c r="A130" s="8" t="s">
        <v>539</v>
      </c>
      <c r="B130" s="132" t="s">
        <v>507</v>
      </c>
      <c r="C130" s="111">
        <f>C131+C132+C133</f>
        <v>48373.83</v>
      </c>
      <c r="D130" s="111">
        <f t="shared" ref="D130:E130" si="35">D131+D132+D133</f>
        <v>33169.870000000003</v>
      </c>
      <c r="E130" s="111">
        <f t="shared" si="35"/>
        <v>33169.730000000003</v>
      </c>
      <c r="F130" s="133">
        <f t="shared" si="26"/>
        <v>1</v>
      </c>
      <c r="G130" s="237" t="s">
        <v>675</v>
      </c>
      <c r="H130" s="29"/>
      <c r="I130" s="30"/>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row>
    <row r="131" spans="1:100" s="47" customFormat="1" x14ac:dyDescent="0.25">
      <c r="A131" s="9"/>
      <c r="B131" s="199" t="s">
        <v>72</v>
      </c>
      <c r="C131" s="4">
        <v>46493.599999999999</v>
      </c>
      <c r="D131" s="4">
        <v>31982</v>
      </c>
      <c r="E131" s="4">
        <v>31981.86</v>
      </c>
      <c r="F131" s="131">
        <f t="shared" si="26"/>
        <v>1</v>
      </c>
      <c r="G131" s="237"/>
      <c r="H131" s="29"/>
      <c r="I131" s="30"/>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row>
    <row r="132" spans="1:100" s="47" customFormat="1" x14ac:dyDescent="0.25">
      <c r="A132" s="9"/>
      <c r="B132" s="199" t="s">
        <v>223</v>
      </c>
      <c r="C132" s="4">
        <v>1880.23</v>
      </c>
      <c r="D132" s="4">
        <v>1187.8699999999999</v>
      </c>
      <c r="E132" s="4">
        <v>1187.8699999999999</v>
      </c>
      <c r="F132" s="131">
        <f t="shared" si="26"/>
        <v>1</v>
      </c>
      <c r="G132" s="237"/>
      <c r="H132" s="29"/>
      <c r="I132" s="30"/>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row>
    <row r="133" spans="1:100" s="47" customFormat="1" x14ac:dyDescent="0.25">
      <c r="A133" s="10"/>
      <c r="B133" s="199" t="s">
        <v>74</v>
      </c>
      <c r="C133" s="4"/>
      <c r="D133" s="4"/>
      <c r="E133" s="4"/>
      <c r="F133" s="131"/>
      <c r="G133" s="237"/>
      <c r="H133" s="29"/>
      <c r="I133" s="30"/>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row>
    <row r="134" spans="1:100" s="47" customFormat="1" ht="158.25" customHeight="1" x14ac:dyDescent="0.25">
      <c r="A134" s="8" t="s">
        <v>540</v>
      </c>
      <c r="B134" s="132" t="s">
        <v>508</v>
      </c>
      <c r="C134" s="111">
        <f>C135+C136+C137</f>
        <v>241722.4</v>
      </c>
      <c r="D134" s="111">
        <f t="shared" ref="D134:E134" si="36">D135+D136+D137</f>
        <v>136946.12</v>
      </c>
      <c r="E134" s="111">
        <f t="shared" si="36"/>
        <v>104816.54</v>
      </c>
      <c r="F134" s="134">
        <f>E134/D134</f>
        <v>0.76500000000000001</v>
      </c>
      <c r="G134" s="229" t="s">
        <v>680</v>
      </c>
      <c r="H134" s="29"/>
      <c r="I134" s="30"/>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row>
    <row r="135" spans="1:100" s="47" customFormat="1" ht="24" customHeight="1" x14ac:dyDescent="0.25">
      <c r="A135" s="9"/>
      <c r="B135" s="199" t="s">
        <v>72</v>
      </c>
      <c r="C135" s="4">
        <v>46.68</v>
      </c>
      <c r="D135" s="4">
        <v>46.68</v>
      </c>
      <c r="E135" s="4">
        <v>46.68</v>
      </c>
      <c r="F135" s="135">
        <f t="shared" si="26"/>
        <v>1</v>
      </c>
      <c r="G135" s="306"/>
      <c r="H135" s="29"/>
      <c r="I135" s="30"/>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row>
    <row r="136" spans="1:100" s="47" customFormat="1" ht="117" customHeight="1" x14ac:dyDescent="0.25">
      <c r="A136" s="9"/>
      <c r="B136" s="199" t="s">
        <v>223</v>
      </c>
      <c r="C136" s="4">
        <v>241675.72</v>
      </c>
      <c r="D136" s="4">
        <v>136899.44</v>
      </c>
      <c r="E136" s="4">
        <v>104769.86</v>
      </c>
      <c r="F136" s="135">
        <f t="shared" si="26"/>
        <v>0.76500000000000001</v>
      </c>
      <c r="G136" s="230" t="s">
        <v>681</v>
      </c>
      <c r="H136" s="29"/>
      <c r="I136" s="30"/>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row>
    <row r="137" spans="1:100" s="47" customFormat="1" ht="112.5" customHeight="1" x14ac:dyDescent="0.25">
      <c r="A137" s="10"/>
      <c r="B137" s="199" t="s">
        <v>74</v>
      </c>
      <c r="C137" s="4"/>
      <c r="D137" s="4"/>
      <c r="E137" s="4"/>
      <c r="F137" s="135"/>
      <c r="G137" s="307"/>
      <c r="H137" s="29"/>
      <c r="I137" s="30"/>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row>
    <row r="138" spans="1:100" s="47" customFormat="1" ht="80.25" customHeight="1" x14ac:dyDescent="0.25">
      <c r="A138" s="8" t="s">
        <v>541</v>
      </c>
      <c r="B138" s="132" t="s">
        <v>509</v>
      </c>
      <c r="C138" s="111">
        <f>C139+C140+C141</f>
        <v>9795</v>
      </c>
      <c r="D138" s="111">
        <f t="shared" ref="D138:E138" si="37">D139+D140+D141</f>
        <v>9684.7900000000009</v>
      </c>
      <c r="E138" s="111">
        <f t="shared" si="37"/>
        <v>9544.91</v>
      </c>
      <c r="F138" s="133">
        <f t="shared" si="26"/>
        <v>0.98599999999999999</v>
      </c>
      <c r="G138" s="231" t="s">
        <v>717</v>
      </c>
      <c r="H138" s="29"/>
      <c r="I138" s="30"/>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row>
    <row r="139" spans="1:100" s="47" customFormat="1" ht="24.75" customHeight="1" x14ac:dyDescent="0.25">
      <c r="A139" s="9"/>
      <c r="B139" s="199" t="s">
        <v>72</v>
      </c>
      <c r="C139" s="4"/>
      <c r="D139" s="4"/>
      <c r="E139" s="4"/>
      <c r="F139" s="131"/>
      <c r="G139" s="276"/>
      <c r="H139" s="29"/>
      <c r="I139" s="30"/>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row>
    <row r="140" spans="1:100" s="47" customFormat="1" x14ac:dyDescent="0.25">
      <c r="A140" s="9"/>
      <c r="B140" s="199" t="s">
        <v>223</v>
      </c>
      <c r="C140" s="4">
        <f>9641.9+153.1</f>
        <v>9795</v>
      </c>
      <c r="D140" s="4">
        <v>9684.7900000000009</v>
      </c>
      <c r="E140" s="4">
        <v>9544.91</v>
      </c>
      <c r="F140" s="131">
        <f>E140/D140</f>
        <v>0.98599999999999999</v>
      </c>
      <c r="G140" s="276"/>
      <c r="H140" s="29"/>
      <c r="I140" s="30"/>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row>
    <row r="141" spans="1:100" s="47" customFormat="1" ht="27.75" customHeight="1" x14ac:dyDescent="0.25">
      <c r="A141" s="10"/>
      <c r="B141" s="199" t="s">
        <v>74</v>
      </c>
      <c r="C141" s="4"/>
      <c r="D141" s="4"/>
      <c r="E141" s="4"/>
      <c r="F141" s="131"/>
      <c r="G141" s="276"/>
      <c r="H141" s="29"/>
      <c r="I141" s="30"/>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row>
    <row r="142" spans="1:100" s="47" customFormat="1" ht="214.5" customHeight="1" x14ac:dyDescent="0.25">
      <c r="A142" s="8" t="s">
        <v>542</v>
      </c>
      <c r="B142" s="132" t="s">
        <v>510</v>
      </c>
      <c r="C142" s="111">
        <f>C143+C144+C145</f>
        <v>38036.07</v>
      </c>
      <c r="D142" s="111">
        <f t="shared" ref="D142:E142" si="38">D143+D144+D145</f>
        <v>2303.0300000000002</v>
      </c>
      <c r="E142" s="111">
        <f t="shared" si="38"/>
        <v>2302.7199999999998</v>
      </c>
      <c r="F142" s="133">
        <f t="shared" si="26"/>
        <v>1</v>
      </c>
      <c r="G142" s="232" t="s">
        <v>834</v>
      </c>
      <c r="H142" s="29"/>
      <c r="I142" s="30"/>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row>
    <row r="143" spans="1:100" s="47" customFormat="1" ht="31.5" customHeight="1" x14ac:dyDescent="0.25">
      <c r="A143" s="9"/>
      <c r="B143" s="199" t="s">
        <v>72</v>
      </c>
      <c r="C143" s="4">
        <f>18896.4+9200</f>
        <v>28096.400000000001</v>
      </c>
      <c r="D143" s="4">
        <v>0</v>
      </c>
      <c r="E143" s="4">
        <v>0</v>
      </c>
      <c r="F143" s="131">
        <v>0</v>
      </c>
      <c r="G143" s="233"/>
      <c r="H143" s="29"/>
      <c r="I143" s="30"/>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row>
    <row r="144" spans="1:100" s="47" customFormat="1" ht="30" customHeight="1" x14ac:dyDescent="0.25">
      <c r="A144" s="9"/>
      <c r="B144" s="199" t="s">
        <v>223</v>
      </c>
      <c r="C144" s="4">
        <f>2174.6+1097.2+6667.87</f>
        <v>9939.67</v>
      </c>
      <c r="D144" s="4">
        <v>2303.0300000000002</v>
      </c>
      <c r="E144" s="4">
        <v>2302.7199999999998</v>
      </c>
      <c r="F144" s="131">
        <f t="shared" si="26"/>
        <v>1</v>
      </c>
      <c r="G144" s="233"/>
      <c r="H144" s="29"/>
      <c r="I144" s="30"/>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row>
    <row r="145" spans="1:100" s="47" customFormat="1" ht="165.75" customHeight="1" x14ac:dyDescent="0.25">
      <c r="A145" s="9"/>
      <c r="B145" s="199" t="s">
        <v>74</v>
      </c>
      <c r="C145" s="4"/>
      <c r="D145" s="4"/>
      <c r="E145" s="4"/>
      <c r="F145" s="131"/>
      <c r="G145" s="224" t="s">
        <v>835</v>
      </c>
      <c r="H145" s="29"/>
      <c r="I145" s="30"/>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row>
    <row r="146" spans="1:100" s="47" customFormat="1" ht="36.75" customHeight="1" x14ac:dyDescent="0.25">
      <c r="A146" s="8" t="s">
        <v>627</v>
      </c>
      <c r="B146" s="132" t="s">
        <v>628</v>
      </c>
      <c r="C146" s="111">
        <f>C147+C148+C149</f>
        <v>600</v>
      </c>
      <c r="D146" s="111">
        <f t="shared" ref="D146:E146" si="39">D147+D148+D149</f>
        <v>0</v>
      </c>
      <c r="E146" s="111">
        <f t="shared" si="39"/>
        <v>0</v>
      </c>
      <c r="F146" s="193" t="e">
        <f t="shared" ref="F146" si="40">E146/D146</f>
        <v>#DIV/0!</v>
      </c>
      <c r="G146" s="299" t="s">
        <v>643</v>
      </c>
      <c r="H146" s="29"/>
      <c r="I146" s="30"/>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row>
    <row r="147" spans="1:100" s="47" customFormat="1" ht="27.75" customHeight="1" x14ac:dyDescent="0.25">
      <c r="A147" s="9"/>
      <c r="B147" s="199" t="s">
        <v>72</v>
      </c>
      <c r="C147" s="4">
        <v>600</v>
      </c>
      <c r="D147" s="4">
        <v>0</v>
      </c>
      <c r="E147" s="4">
        <v>0</v>
      </c>
      <c r="F147" s="131">
        <v>0</v>
      </c>
      <c r="G147" s="300"/>
      <c r="H147" s="29"/>
      <c r="I147" s="30"/>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row>
    <row r="148" spans="1:100" s="47" customFormat="1" ht="27.75" customHeight="1" x14ac:dyDescent="0.25">
      <c r="A148" s="9"/>
      <c r="B148" s="199" t="s">
        <v>223</v>
      </c>
      <c r="C148" s="4">
        <v>0</v>
      </c>
      <c r="D148" s="4">
        <v>0</v>
      </c>
      <c r="E148" s="4"/>
      <c r="F148" s="131"/>
      <c r="G148" s="300"/>
      <c r="H148" s="29"/>
      <c r="I148" s="30"/>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row>
    <row r="149" spans="1:100" s="47" customFormat="1" ht="27.75" customHeight="1" x14ac:dyDescent="0.25">
      <c r="A149" s="9"/>
      <c r="B149" s="199" t="s">
        <v>74</v>
      </c>
      <c r="C149" s="4"/>
      <c r="D149" s="4"/>
      <c r="E149" s="4"/>
      <c r="F149" s="131"/>
      <c r="G149" s="301"/>
      <c r="H149" s="29"/>
      <c r="I149" s="30"/>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row>
    <row r="150" spans="1:100" s="47" customFormat="1" ht="48" customHeight="1" x14ac:dyDescent="0.25">
      <c r="A150" s="8" t="s">
        <v>543</v>
      </c>
      <c r="B150" s="132" t="s">
        <v>511</v>
      </c>
      <c r="C150" s="111">
        <f>C151+C152+C153</f>
        <v>275569.28999999998</v>
      </c>
      <c r="D150" s="111">
        <f t="shared" ref="D150:E150" si="41">D151+D152+D153</f>
        <v>170913.18</v>
      </c>
      <c r="E150" s="111">
        <f t="shared" si="41"/>
        <v>153108.68</v>
      </c>
      <c r="F150" s="133">
        <f t="shared" si="26"/>
        <v>0.89600000000000002</v>
      </c>
      <c r="G150" s="287"/>
      <c r="H150" s="29"/>
      <c r="I150" s="30"/>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row>
    <row r="151" spans="1:100" s="47" customFormat="1" x14ac:dyDescent="0.25">
      <c r="A151" s="9"/>
      <c r="B151" s="199" t="s">
        <v>72</v>
      </c>
      <c r="C151" s="4">
        <f>C155+C159+C163+C167</f>
        <v>29466.98</v>
      </c>
      <c r="D151" s="4">
        <f>D155+D159+D163+D167</f>
        <v>21989.82</v>
      </c>
      <c r="E151" s="4">
        <f>E155+E159+E163+E167</f>
        <v>19205.23</v>
      </c>
      <c r="F151" s="131">
        <f t="shared" si="26"/>
        <v>0.873</v>
      </c>
      <c r="G151" s="305"/>
      <c r="H151" s="29"/>
      <c r="I151" s="30"/>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row>
    <row r="152" spans="1:100" s="47" customFormat="1" ht="21.75" customHeight="1" x14ac:dyDescent="0.25">
      <c r="A152" s="9"/>
      <c r="B152" s="199" t="s">
        <v>223</v>
      </c>
      <c r="C152" s="4">
        <f>C156+C160+C164+C168</f>
        <v>246102.31</v>
      </c>
      <c r="D152" s="4">
        <f t="shared" ref="D152:E152" si="42">D156+D160+D164+D168</f>
        <v>148923.35999999999</v>
      </c>
      <c r="E152" s="4">
        <f t="shared" si="42"/>
        <v>133903.45000000001</v>
      </c>
      <c r="F152" s="131">
        <f t="shared" si="26"/>
        <v>0.89900000000000002</v>
      </c>
      <c r="G152" s="305"/>
      <c r="H152" s="29"/>
      <c r="I152" s="30"/>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row>
    <row r="153" spans="1:100" s="47" customFormat="1" ht="18" customHeight="1" x14ac:dyDescent="0.25">
      <c r="A153" s="9"/>
      <c r="B153" s="199" t="s">
        <v>74</v>
      </c>
      <c r="C153" s="4"/>
      <c r="D153" s="4"/>
      <c r="E153" s="4"/>
      <c r="F153" s="131"/>
      <c r="G153" s="305"/>
      <c r="H153" s="29"/>
      <c r="I153" s="30"/>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row>
    <row r="154" spans="1:100" s="47" customFormat="1" ht="108" customHeight="1" x14ac:dyDescent="0.25">
      <c r="A154" s="8" t="s">
        <v>544</v>
      </c>
      <c r="B154" s="132" t="s">
        <v>512</v>
      </c>
      <c r="C154" s="111">
        <f>C155+C156+C157</f>
        <v>257945.62</v>
      </c>
      <c r="D154" s="111">
        <f t="shared" ref="D154:E154" si="43">D155+D156+D157</f>
        <v>158559.45000000001</v>
      </c>
      <c r="E154" s="111">
        <f t="shared" si="43"/>
        <v>145861.81</v>
      </c>
      <c r="F154" s="133">
        <f t="shared" si="26"/>
        <v>0.92</v>
      </c>
      <c r="G154" s="237" t="s">
        <v>682</v>
      </c>
      <c r="H154" s="29"/>
      <c r="I154" s="30"/>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row>
    <row r="155" spans="1:100" s="47" customFormat="1" ht="28.5" customHeight="1" x14ac:dyDescent="0.25">
      <c r="A155" s="9"/>
      <c r="B155" s="199" t="s">
        <v>72</v>
      </c>
      <c r="C155" s="4">
        <v>27966.98</v>
      </c>
      <c r="D155" s="4">
        <v>21989.82</v>
      </c>
      <c r="E155" s="4">
        <v>19205.23</v>
      </c>
      <c r="F155" s="131">
        <f t="shared" si="26"/>
        <v>0.873</v>
      </c>
      <c r="G155" s="237"/>
      <c r="H155" s="29"/>
      <c r="I155" s="30"/>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row>
    <row r="156" spans="1:100" s="47" customFormat="1" ht="21.75" customHeight="1" x14ac:dyDescent="0.25">
      <c r="A156" s="9"/>
      <c r="B156" s="199" t="s">
        <v>223</v>
      </c>
      <c r="C156" s="4">
        <v>229978.64</v>
      </c>
      <c r="D156" s="4">
        <v>136569.63</v>
      </c>
      <c r="E156" s="4">
        <v>126656.58</v>
      </c>
      <c r="F156" s="131">
        <f t="shared" si="26"/>
        <v>0.92700000000000005</v>
      </c>
      <c r="G156" s="237"/>
      <c r="H156" s="29"/>
      <c r="I156" s="30"/>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row>
    <row r="157" spans="1:100" s="47" customFormat="1" ht="69.75" customHeight="1" x14ac:dyDescent="0.25">
      <c r="A157" s="10"/>
      <c r="B157" s="199" t="s">
        <v>74</v>
      </c>
      <c r="C157" s="4"/>
      <c r="D157" s="4"/>
      <c r="E157" s="4"/>
      <c r="F157" s="131"/>
      <c r="G157" s="237"/>
      <c r="H157" s="29"/>
      <c r="I157" s="30"/>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row>
    <row r="158" spans="1:100" s="47" customFormat="1" ht="234" customHeight="1" x14ac:dyDescent="0.25">
      <c r="A158" s="8" t="s">
        <v>545</v>
      </c>
      <c r="B158" s="132" t="s">
        <v>513</v>
      </c>
      <c r="C158" s="111">
        <f>C159+C160+C161</f>
        <v>5785.41</v>
      </c>
      <c r="D158" s="111">
        <f t="shared" ref="D158:E158" si="44">D159+D160+D161</f>
        <v>2897.27</v>
      </c>
      <c r="E158" s="111">
        <f t="shared" si="44"/>
        <v>2417.8200000000002</v>
      </c>
      <c r="F158" s="133">
        <f t="shared" si="26"/>
        <v>0.83499999999999996</v>
      </c>
      <c r="G158" s="237" t="s">
        <v>664</v>
      </c>
      <c r="H158" s="29"/>
      <c r="I158" s="30"/>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row>
    <row r="159" spans="1:100" s="47" customFormat="1" ht="27.75" customHeight="1" x14ac:dyDescent="0.25">
      <c r="A159" s="9"/>
      <c r="B159" s="199" t="s">
        <v>72</v>
      </c>
      <c r="C159" s="4">
        <v>1500</v>
      </c>
      <c r="D159" s="4">
        <v>0</v>
      </c>
      <c r="E159" s="4">
        <v>0</v>
      </c>
      <c r="F159" s="131">
        <v>0</v>
      </c>
      <c r="G159" s="237"/>
      <c r="H159" s="29"/>
      <c r="I159" s="30"/>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row>
    <row r="160" spans="1:100" s="47" customFormat="1" ht="27.75" customHeight="1" x14ac:dyDescent="0.25">
      <c r="A160" s="9"/>
      <c r="B160" s="199" t="s">
        <v>223</v>
      </c>
      <c r="C160" s="4">
        <v>4285.41</v>
      </c>
      <c r="D160" s="4">
        <v>2897.27</v>
      </c>
      <c r="E160" s="4">
        <v>2417.8200000000002</v>
      </c>
      <c r="F160" s="131">
        <f t="shared" si="26"/>
        <v>0.83499999999999996</v>
      </c>
      <c r="G160" s="237"/>
      <c r="H160" s="29"/>
      <c r="I160" s="30"/>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row>
    <row r="161" spans="1:100" s="47" customFormat="1" ht="27.75" customHeight="1" x14ac:dyDescent="0.25">
      <c r="A161" s="48"/>
      <c r="B161" s="199" t="s">
        <v>74</v>
      </c>
      <c r="C161" s="41"/>
      <c r="D161" s="41"/>
      <c r="E161" s="41"/>
      <c r="F161" s="52"/>
      <c r="G161" s="237"/>
      <c r="H161" s="29"/>
      <c r="I161" s="30"/>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row>
    <row r="162" spans="1:100" s="47" customFormat="1" ht="147.75" customHeight="1" x14ac:dyDescent="0.25">
      <c r="A162" s="8" t="s">
        <v>546</v>
      </c>
      <c r="B162" s="132" t="s">
        <v>514</v>
      </c>
      <c r="C162" s="111">
        <f>C163+C164+C165</f>
        <v>10985.4</v>
      </c>
      <c r="D162" s="111">
        <f t="shared" ref="D162:E162" si="45">D163+D164+D165</f>
        <v>8603.7000000000007</v>
      </c>
      <c r="E162" s="111">
        <f t="shared" si="45"/>
        <v>4823.6499999999996</v>
      </c>
      <c r="F162" s="133">
        <f t="shared" si="26"/>
        <v>0.56100000000000005</v>
      </c>
      <c r="G162" s="237" t="s">
        <v>652</v>
      </c>
      <c r="H162" s="29"/>
      <c r="I162" s="30"/>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row>
    <row r="163" spans="1:100" s="47" customFormat="1" ht="43.5" customHeight="1" x14ac:dyDescent="0.25">
      <c r="A163" s="9"/>
      <c r="B163" s="199" t="s">
        <v>72</v>
      </c>
      <c r="C163" s="4"/>
      <c r="D163" s="4"/>
      <c r="E163" s="4"/>
      <c r="F163" s="131"/>
      <c r="G163" s="237"/>
      <c r="H163" s="29"/>
      <c r="I163" s="30"/>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row>
    <row r="164" spans="1:100" s="47" customFormat="1" ht="53.25" customHeight="1" x14ac:dyDescent="0.25">
      <c r="A164" s="9"/>
      <c r="B164" s="199" t="s">
        <v>223</v>
      </c>
      <c r="C164" s="4">
        <v>10985.4</v>
      </c>
      <c r="D164" s="4">
        <v>8603.7000000000007</v>
      </c>
      <c r="E164" s="4">
        <v>4823.6499999999996</v>
      </c>
      <c r="F164" s="131">
        <f t="shared" si="26"/>
        <v>0.56100000000000005</v>
      </c>
      <c r="G164" s="237"/>
      <c r="H164" s="29"/>
      <c r="I164" s="30"/>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row>
    <row r="165" spans="1:100" s="47" customFormat="1" ht="66" customHeight="1" x14ac:dyDescent="0.25">
      <c r="A165" s="9"/>
      <c r="B165" s="199" t="s">
        <v>74</v>
      </c>
      <c r="C165" s="4"/>
      <c r="D165" s="4"/>
      <c r="E165" s="4"/>
      <c r="F165" s="131"/>
      <c r="G165" s="237"/>
      <c r="H165" s="29"/>
      <c r="I165" s="30"/>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row>
    <row r="166" spans="1:100" s="47" customFormat="1" ht="81" customHeight="1" x14ac:dyDescent="0.25">
      <c r="A166" s="8" t="s">
        <v>547</v>
      </c>
      <c r="B166" s="132" t="s">
        <v>515</v>
      </c>
      <c r="C166" s="111">
        <f>C167+C168+C169</f>
        <v>852.86</v>
      </c>
      <c r="D166" s="111">
        <f t="shared" ref="D166:E166" si="46">D167+D168+D169</f>
        <v>852.76</v>
      </c>
      <c r="E166" s="111">
        <f t="shared" si="46"/>
        <v>5.4</v>
      </c>
      <c r="F166" s="133">
        <f t="shared" ref="F166:F215" si="47">E166/D166</f>
        <v>6.0000000000000001E-3</v>
      </c>
      <c r="G166" s="293" t="s">
        <v>674</v>
      </c>
      <c r="H166" s="29"/>
      <c r="I166" s="30"/>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row>
    <row r="167" spans="1:100" s="47" customFormat="1" ht="33.75" customHeight="1" x14ac:dyDescent="0.25">
      <c r="A167" s="9"/>
      <c r="B167" s="199" t="s">
        <v>72</v>
      </c>
      <c r="C167" s="4"/>
      <c r="D167" s="4"/>
      <c r="E167" s="4"/>
      <c r="F167" s="131"/>
      <c r="G167" s="293"/>
      <c r="H167" s="29"/>
      <c r="I167" s="30"/>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row>
    <row r="168" spans="1:100" s="47" customFormat="1" ht="33.75" customHeight="1" x14ac:dyDescent="0.25">
      <c r="A168" s="9"/>
      <c r="B168" s="199" t="s">
        <v>223</v>
      </c>
      <c r="C168" s="4">
        <v>852.86</v>
      </c>
      <c r="D168" s="4">
        <v>852.76</v>
      </c>
      <c r="E168" s="4">
        <v>5.4</v>
      </c>
      <c r="F168" s="131">
        <f t="shared" si="47"/>
        <v>6.0000000000000001E-3</v>
      </c>
      <c r="G168" s="293"/>
      <c r="H168" s="29"/>
      <c r="I168" s="30"/>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row>
    <row r="169" spans="1:100" s="47" customFormat="1" ht="53.25" customHeight="1" x14ac:dyDescent="0.25">
      <c r="A169" s="9"/>
      <c r="B169" s="199" t="s">
        <v>74</v>
      </c>
      <c r="C169" s="4"/>
      <c r="D169" s="4"/>
      <c r="E169" s="4"/>
      <c r="F169" s="131"/>
      <c r="G169" s="293"/>
      <c r="H169" s="29"/>
      <c r="I169" s="30"/>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row>
    <row r="170" spans="1:100" s="47" customFormat="1" ht="31.5" x14ac:dyDescent="0.25">
      <c r="A170" s="8" t="s">
        <v>549</v>
      </c>
      <c r="B170" s="132" t="s">
        <v>516</v>
      </c>
      <c r="C170" s="111">
        <f>C171+C172+C173</f>
        <v>35811.24</v>
      </c>
      <c r="D170" s="111">
        <f t="shared" ref="D170:E170" si="48">D171+D172+D173</f>
        <v>32895.9</v>
      </c>
      <c r="E170" s="111">
        <f t="shared" si="48"/>
        <v>31529.27</v>
      </c>
      <c r="F170" s="133">
        <f t="shared" si="47"/>
        <v>0.95799999999999996</v>
      </c>
      <c r="G170" s="305"/>
      <c r="H170" s="29"/>
      <c r="I170" s="30"/>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row>
    <row r="171" spans="1:100" s="47" customFormat="1" x14ac:dyDescent="0.25">
      <c r="A171" s="9"/>
      <c r="B171" s="199" t="s">
        <v>72</v>
      </c>
      <c r="C171" s="4">
        <f>C175+C179</f>
        <v>16724.28</v>
      </c>
      <c r="D171" s="4">
        <f>D175+D179</f>
        <v>15284.98</v>
      </c>
      <c r="E171" s="4">
        <f>E175+E179</f>
        <v>14164.71</v>
      </c>
      <c r="F171" s="131">
        <f t="shared" si="47"/>
        <v>0.92700000000000005</v>
      </c>
      <c r="G171" s="305"/>
      <c r="H171" s="29"/>
      <c r="I171" s="30"/>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row>
    <row r="172" spans="1:100" s="47" customFormat="1" x14ac:dyDescent="0.25">
      <c r="A172" s="9"/>
      <c r="B172" s="199" t="s">
        <v>223</v>
      </c>
      <c r="C172" s="4">
        <f>C176+C180</f>
        <v>19086.96</v>
      </c>
      <c r="D172" s="4">
        <f t="shared" ref="D172:E172" si="49">D176+D180</f>
        <v>17610.919999999998</v>
      </c>
      <c r="E172" s="4">
        <f t="shared" si="49"/>
        <v>17364.560000000001</v>
      </c>
      <c r="F172" s="131">
        <f t="shared" si="47"/>
        <v>0.98599999999999999</v>
      </c>
      <c r="G172" s="305"/>
      <c r="H172" s="29"/>
      <c r="I172" s="30"/>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row>
    <row r="173" spans="1:100" s="47" customFormat="1" x14ac:dyDescent="0.25">
      <c r="A173" s="10"/>
      <c r="B173" s="199" t="s">
        <v>74</v>
      </c>
      <c r="C173" s="4"/>
      <c r="D173" s="4"/>
      <c r="E173" s="4"/>
      <c r="F173" s="131"/>
      <c r="G173" s="305"/>
      <c r="H173" s="29"/>
      <c r="I173" s="30"/>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row>
    <row r="174" spans="1:100" s="47" customFormat="1" ht="78" customHeight="1" x14ac:dyDescent="0.25">
      <c r="A174" s="8" t="s">
        <v>550</v>
      </c>
      <c r="B174" s="132" t="s">
        <v>517</v>
      </c>
      <c r="C174" s="111">
        <f>C175+C176+C177</f>
        <v>33094.129999999997</v>
      </c>
      <c r="D174" s="111">
        <f t="shared" ref="D174:E174" si="50">D175+D176+D177</f>
        <v>30178.79</v>
      </c>
      <c r="E174" s="111">
        <f t="shared" si="50"/>
        <v>29247.75</v>
      </c>
      <c r="F174" s="133">
        <f t="shared" si="47"/>
        <v>0.96899999999999997</v>
      </c>
      <c r="G174" s="237" t="s">
        <v>657</v>
      </c>
      <c r="H174" s="29"/>
      <c r="I174" s="30"/>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row>
    <row r="175" spans="1:100" s="47" customFormat="1" ht="24" customHeight="1" x14ac:dyDescent="0.25">
      <c r="A175" s="9"/>
      <c r="B175" s="199" t="s">
        <v>72</v>
      </c>
      <c r="C175" s="4">
        <v>15491.8</v>
      </c>
      <c r="D175" s="4">
        <v>14052.5</v>
      </c>
      <c r="E175" s="4">
        <v>13142.53</v>
      </c>
      <c r="F175" s="131">
        <f t="shared" si="47"/>
        <v>0.93500000000000005</v>
      </c>
      <c r="G175" s="237"/>
      <c r="H175" s="29"/>
      <c r="I175" s="30"/>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row>
    <row r="176" spans="1:100" s="47" customFormat="1" ht="24" customHeight="1" x14ac:dyDescent="0.25">
      <c r="A176" s="9"/>
      <c r="B176" s="199" t="s">
        <v>223</v>
      </c>
      <c r="C176" s="4">
        <v>17602.330000000002</v>
      </c>
      <c r="D176" s="4">
        <v>16126.29</v>
      </c>
      <c r="E176" s="4">
        <v>16105.22</v>
      </c>
      <c r="F176" s="131">
        <f t="shared" si="47"/>
        <v>0.999</v>
      </c>
      <c r="G176" s="237"/>
      <c r="H176" s="29"/>
      <c r="I176" s="30"/>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row>
    <row r="177" spans="1:100" s="47" customFormat="1" ht="24" customHeight="1" x14ac:dyDescent="0.25">
      <c r="A177" s="9"/>
      <c r="B177" s="199" t="s">
        <v>74</v>
      </c>
      <c r="C177" s="4"/>
      <c r="D177" s="4"/>
      <c r="E177" s="4"/>
      <c r="F177" s="131"/>
      <c r="G177" s="237"/>
      <c r="H177" s="29"/>
      <c r="I177" s="30"/>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row>
    <row r="178" spans="1:100" s="47" customFormat="1" ht="77.25" customHeight="1" x14ac:dyDescent="0.25">
      <c r="A178" s="8" t="s">
        <v>551</v>
      </c>
      <c r="B178" s="132" t="s">
        <v>518</v>
      </c>
      <c r="C178" s="111">
        <f>C179+C180+C181</f>
        <v>2717.11</v>
      </c>
      <c r="D178" s="111">
        <f t="shared" ref="D178:E178" si="51">D179+D180+D181</f>
        <v>2717.11</v>
      </c>
      <c r="E178" s="111">
        <f t="shared" si="51"/>
        <v>2281.52</v>
      </c>
      <c r="F178" s="133">
        <f t="shared" si="47"/>
        <v>0.84</v>
      </c>
      <c r="G178" s="237" t="s">
        <v>658</v>
      </c>
      <c r="H178" s="29"/>
      <c r="I178" s="30"/>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row>
    <row r="179" spans="1:100" s="47" customFormat="1" ht="25.5" customHeight="1" x14ac:dyDescent="0.25">
      <c r="A179" s="9"/>
      <c r="B179" s="199" t="s">
        <v>72</v>
      </c>
      <c r="C179" s="4">
        <v>1232.48</v>
      </c>
      <c r="D179" s="4">
        <v>1232.48</v>
      </c>
      <c r="E179" s="4">
        <v>1022.18</v>
      </c>
      <c r="F179" s="131">
        <f t="shared" si="47"/>
        <v>0.82899999999999996</v>
      </c>
      <c r="G179" s="237"/>
      <c r="H179" s="29"/>
      <c r="I179" s="30"/>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row>
    <row r="180" spans="1:100" s="47" customFormat="1" x14ac:dyDescent="0.25">
      <c r="A180" s="9"/>
      <c r="B180" s="199" t="s">
        <v>223</v>
      </c>
      <c r="C180" s="4">
        <v>1484.63</v>
      </c>
      <c r="D180" s="4">
        <v>1484.63</v>
      </c>
      <c r="E180" s="4">
        <v>1259.3399999999999</v>
      </c>
      <c r="F180" s="131">
        <f t="shared" si="47"/>
        <v>0.84799999999999998</v>
      </c>
      <c r="G180" s="237"/>
      <c r="H180" s="29"/>
      <c r="I180" s="30"/>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row>
    <row r="181" spans="1:100" s="47" customFormat="1" x14ac:dyDescent="0.25">
      <c r="A181" s="9"/>
      <c r="B181" s="199" t="s">
        <v>74</v>
      </c>
      <c r="C181" s="4"/>
      <c r="D181" s="4"/>
      <c r="E181" s="4"/>
      <c r="F181" s="131"/>
      <c r="G181" s="237"/>
      <c r="H181" s="29"/>
      <c r="I181" s="30"/>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row>
    <row r="182" spans="1:100" s="47" customFormat="1" ht="31.5" x14ac:dyDescent="0.25">
      <c r="A182" s="8" t="s">
        <v>552</v>
      </c>
      <c r="B182" s="132" t="s">
        <v>519</v>
      </c>
      <c r="C182" s="111">
        <f>C183+C184+C185</f>
        <v>1332015.04</v>
      </c>
      <c r="D182" s="111">
        <f t="shared" ref="D182:E182" si="52">D183+D184+D185</f>
        <v>802388.62</v>
      </c>
      <c r="E182" s="111">
        <f t="shared" si="52"/>
        <v>724990</v>
      </c>
      <c r="F182" s="133">
        <f t="shared" si="47"/>
        <v>0.90400000000000003</v>
      </c>
      <c r="G182" s="276"/>
      <c r="H182" s="29"/>
      <c r="I182" s="30"/>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row>
    <row r="183" spans="1:100" s="47" customFormat="1" x14ac:dyDescent="0.25">
      <c r="A183" s="9"/>
      <c r="B183" s="199" t="s">
        <v>72</v>
      </c>
      <c r="C183" s="4">
        <f>C187+C191+C195+C203+C207+C211+C215</f>
        <v>884061.23</v>
      </c>
      <c r="D183" s="4">
        <f t="shared" ref="D183:E183" si="53">D187+D191+D195+D203+D207+D211+D215</f>
        <v>519780.5</v>
      </c>
      <c r="E183" s="4">
        <f t="shared" si="53"/>
        <v>452698.16</v>
      </c>
      <c r="F183" s="131">
        <f t="shared" si="47"/>
        <v>0.871</v>
      </c>
      <c r="G183" s="276"/>
      <c r="H183" s="29"/>
      <c r="I183" s="30"/>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row>
    <row r="184" spans="1:100" s="47" customFormat="1" ht="21.75" customHeight="1" x14ac:dyDescent="0.25">
      <c r="A184" s="9"/>
      <c r="B184" s="199" t="s">
        <v>223</v>
      </c>
      <c r="C184" s="4">
        <f>C188+C192+C196+C204+C208+C212+C216+C200</f>
        <v>447953.81</v>
      </c>
      <c r="D184" s="4">
        <f t="shared" ref="D184:E184" si="54">D188+D192+D196+D204+D208+D212+D216+D200</f>
        <v>282608.12</v>
      </c>
      <c r="E184" s="4">
        <f t="shared" si="54"/>
        <v>272291.84000000003</v>
      </c>
      <c r="F184" s="131">
        <f t="shared" si="47"/>
        <v>0.96299999999999997</v>
      </c>
      <c r="G184" s="276"/>
      <c r="H184" s="29"/>
      <c r="I184" s="30"/>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row>
    <row r="185" spans="1:100" s="47" customFormat="1" ht="28.5" customHeight="1" x14ac:dyDescent="0.25">
      <c r="A185" s="9"/>
      <c r="B185" s="199" t="s">
        <v>74</v>
      </c>
      <c r="C185" s="4"/>
      <c r="D185" s="4"/>
      <c r="E185" s="4"/>
      <c r="F185" s="131"/>
      <c r="G185" s="276"/>
      <c r="H185" s="29"/>
      <c r="I185" s="30"/>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row>
    <row r="186" spans="1:100" s="47" customFormat="1" ht="73.5" customHeight="1" x14ac:dyDescent="0.25">
      <c r="A186" s="8" t="s">
        <v>553</v>
      </c>
      <c r="B186" s="132" t="s">
        <v>520</v>
      </c>
      <c r="C186" s="111">
        <f>C187+C188+C189</f>
        <v>419473.57</v>
      </c>
      <c r="D186" s="111">
        <f t="shared" ref="D186:E186" si="55">D187+D188+D189</f>
        <v>267371.53999999998</v>
      </c>
      <c r="E186" s="111">
        <f t="shared" si="55"/>
        <v>258930.92</v>
      </c>
      <c r="F186" s="133">
        <f t="shared" si="47"/>
        <v>0.96799999999999997</v>
      </c>
      <c r="G186" s="237" t="s">
        <v>659</v>
      </c>
      <c r="H186" s="29"/>
      <c r="I186" s="30"/>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row>
    <row r="187" spans="1:100" s="47" customFormat="1" ht="21" customHeight="1" x14ac:dyDescent="0.25">
      <c r="A187" s="9"/>
      <c r="B187" s="199" t="s">
        <v>72</v>
      </c>
      <c r="C187" s="4">
        <v>698.27</v>
      </c>
      <c r="D187" s="4">
        <v>698.27</v>
      </c>
      <c r="E187" s="4">
        <v>45.58</v>
      </c>
      <c r="F187" s="131">
        <f t="shared" si="47"/>
        <v>6.5000000000000002E-2</v>
      </c>
      <c r="G187" s="237"/>
      <c r="H187" s="29"/>
      <c r="I187" s="30"/>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row>
    <row r="188" spans="1:100" s="47" customFormat="1" ht="19.5" customHeight="1" x14ac:dyDescent="0.25">
      <c r="A188" s="9"/>
      <c r="B188" s="199" t="s">
        <v>223</v>
      </c>
      <c r="C188" s="4">
        <v>418775.3</v>
      </c>
      <c r="D188" s="4">
        <v>266673.27</v>
      </c>
      <c r="E188" s="4">
        <v>258885.34</v>
      </c>
      <c r="F188" s="131">
        <f t="shared" si="47"/>
        <v>0.97099999999999997</v>
      </c>
      <c r="G188" s="237"/>
      <c r="H188" s="29"/>
      <c r="I188" s="30"/>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row>
    <row r="189" spans="1:100" s="47" customFormat="1" ht="24.75" customHeight="1" x14ac:dyDescent="0.25">
      <c r="A189" s="10"/>
      <c r="B189" s="199" t="s">
        <v>74</v>
      </c>
      <c r="C189" s="4"/>
      <c r="D189" s="4"/>
      <c r="E189" s="4"/>
      <c r="F189" s="131"/>
      <c r="G189" s="237"/>
      <c r="H189" s="29"/>
      <c r="I189" s="30"/>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row>
    <row r="190" spans="1:100" s="47" customFormat="1" ht="106.5" customHeight="1" x14ac:dyDescent="0.25">
      <c r="A190" s="9" t="s">
        <v>554</v>
      </c>
      <c r="B190" s="132" t="s">
        <v>521</v>
      </c>
      <c r="C190" s="111">
        <f>C191+C192+C193</f>
        <v>24513.72</v>
      </c>
      <c r="D190" s="111">
        <f t="shared" ref="D190:E190" si="56">D191+D192+D193</f>
        <v>12987.23</v>
      </c>
      <c r="E190" s="111">
        <f t="shared" si="56"/>
        <v>11029.46</v>
      </c>
      <c r="F190" s="133">
        <f t="shared" si="47"/>
        <v>0.84899999999999998</v>
      </c>
      <c r="G190" s="237" t="s">
        <v>662</v>
      </c>
      <c r="H190" s="29"/>
      <c r="I190" s="30"/>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row>
    <row r="191" spans="1:100" s="47" customFormat="1" ht="18" customHeight="1" x14ac:dyDescent="0.25">
      <c r="A191" s="9"/>
      <c r="B191" s="199" t="s">
        <v>72</v>
      </c>
      <c r="C191" s="4"/>
      <c r="D191" s="4"/>
      <c r="E191" s="4"/>
      <c r="F191" s="131"/>
      <c r="G191" s="276"/>
      <c r="H191" s="29"/>
      <c r="I191" s="30"/>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row>
    <row r="192" spans="1:100" s="47" customFormat="1" ht="18" customHeight="1" x14ac:dyDescent="0.25">
      <c r="A192" s="9"/>
      <c r="B192" s="199" t="s">
        <v>223</v>
      </c>
      <c r="C192" s="4">
        <v>24513.72</v>
      </c>
      <c r="D192" s="4">
        <v>12987.23</v>
      </c>
      <c r="E192" s="4">
        <v>11029.46</v>
      </c>
      <c r="F192" s="131">
        <f t="shared" si="47"/>
        <v>0.84899999999999998</v>
      </c>
      <c r="G192" s="276"/>
      <c r="H192" s="29"/>
      <c r="I192" s="30"/>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row>
    <row r="193" spans="1:100" s="47" customFormat="1" ht="18" customHeight="1" x14ac:dyDescent="0.25">
      <c r="A193" s="48"/>
      <c r="B193" s="199" t="s">
        <v>74</v>
      </c>
      <c r="C193" s="41"/>
      <c r="D193" s="41"/>
      <c r="E193" s="41"/>
      <c r="F193" s="52"/>
      <c r="G193" s="276"/>
      <c r="H193" s="29"/>
      <c r="I193" s="30"/>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row>
    <row r="194" spans="1:100" s="47" customFormat="1" ht="117.75" customHeight="1" x14ac:dyDescent="0.25">
      <c r="A194" s="8" t="s">
        <v>555</v>
      </c>
      <c r="B194" s="132" t="s">
        <v>522</v>
      </c>
      <c r="C194" s="111">
        <f>C195+C196+C197</f>
        <v>3164.4</v>
      </c>
      <c r="D194" s="111">
        <f t="shared" ref="D194" si="57">D195+D196+D197</f>
        <v>1884.4</v>
      </c>
      <c r="E194" s="111">
        <f>E195+E196+E197</f>
        <v>1471.77</v>
      </c>
      <c r="F194" s="133">
        <f t="shared" si="47"/>
        <v>0.78100000000000003</v>
      </c>
      <c r="G194" s="237" t="s">
        <v>660</v>
      </c>
      <c r="H194" s="29"/>
      <c r="I194" s="30"/>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row>
    <row r="195" spans="1:100" s="47" customFormat="1" x14ac:dyDescent="0.25">
      <c r="A195" s="9"/>
      <c r="B195" s="199" t="s">
        <v>72</v>
      </c>
      <c r="C195" s="4"/>
      <c r="D195" s="4"/>
      <c r="E195" s="4"/>
      <c r="F195" s="131"/>
      <c r="G195" s="237"/>
      <c r="H195" s="29"/>
      <c r="I195" s="30"/>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row>
    <row r="196" spans="1:100" s="47" customFormat="1" x14ac:dyDescent="0.25">
      <c r="A196" s="9"/>
      <c r="B196" s="199" t="s">
        <v>223</v>
      </c>
      <c r="C196" s="4">
        <v>3164.4</v>
      </c>
      <c r="D196" s="4">
        <v>1884.4</v>
      </c>
      <c r="E196" s="4">
        <v>1471.77</v>
      </c>
      <c r="F196" s="131">
        <f t="shared" si="47"/>
        <v>0.78100000000000003</v>
      </c>
      <c r="G196" s="237"/>
      <c r="H196" s="29"/>
      <c r="I196" s="30"/>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row>
    <row r="197" spans="1:100" s="47" customFormat="1" x14ac:dyDescent="0.25">
      <c r="A197" s="9"/>
      <c r="B197" s="199" t="s">
        <v>74</v>
      </c>
      <c r="C197" s="4"/>
      <c r="D197" s="4"/>
      <c r="E197" s="4"/>
      <c r="F197" s="131"/>
      <c r="G197" s="237"/>
      <c r="H197" s="29"/>
      <c r="I197" s="30"/>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row>
    <row r="198" spans="1:100" s="47" customFormat="1" ht="66.75" customHeight="1" x14ac:dyDescent="0.25">
      <c r="A198" s="8" t="s">
        <v>556</v>
      </c>
      <c r="B198" s="132" t="s">
        <v>523</v>
      </c>
      <c r="C198" s="111">
        <f>C199+C200+C201</f>
        <v>570.37</v>
      </c>
      <c r="D198" s="111">
        <f t="shared" ref="D198:E198" si="58">D199+D200+D201</f>
        <v>424.25</v>
      </c>
      <c r="E198" s="111">
        <f t="shared" si="58"/>
        <v>332.58</v>
      </c>
      <c r="F198" s="133">
        <f t="shared" si="47"/>
        <v>0.78400000000000003</v>
      </c>
      <c r="G198" s="237" t="s">
        <v>661</v>
      </c>
      <c r="H198" s="29"/>
      <c r="I198" s="30"/>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row>
    <row r="199" spans="1:100" s="47" customFormat="1" x14ac:dyDescent="0.25">
      <c r="A199" s="9"/>
      <c r="B199" s="199" t="s">
        <v>72</v>
      </c>
      <c r="C199" s="4"/>
      <c r="D199" s="4"/>
      <c r="E199" s="4"/>
      <c r="F199" s="131"/>
      <c r="G199" s="237"/>
      <c r="H199" s="29"/>
      <c r="I199" s="30"/>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row>
    <row r="200" spans="1:100" s="47" customFormat="1" x14ac:dyDescent="0.25">
      <c r="A200" s="9"/>
      <c r="B200" s="199" t="s">
        <v>223</v>
      </c>
      <c r="C200" s="4">
        <v>570.37</v>
      </c>
      <c r="D200" s="4">
        <v>424.25</v>
      </c>
      <c r="E200" s="4">
        <v>332.58</v>
      </c>
      <c r="F200" s="131">
        <f t="shared" si="47"/>
        <v>0.78400000000000003</v>
      </c>
      <c r="G200" s="237"/>
      <c r="H200" s="29"/>
      <c r="I200" s="30"/>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row>
    <row r="201" spans="1:100" s="47" customFormat="1" x14ac:dyDescent="0.25">
      <c r="A201" s="9"/>
      <c r="B201" s="199" t="s">
        <v>74</v>
      </c>
      <c r="C201" s="4"/>
      <c r="D201" s="4"/>
      <c r="E201" s="4"/>
      <c r="F201" s="131"/>
      <c r="G201" s="237"/>
      <c r="H201" s="29"/>
      <c r="I201" s="30"/>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row>
    <row r="202" spans="1:100" s="47" customFormat="1" ht="123" customHeight="1" x14ac:dyDescent="0.25">
      <c r="A202" s="8" t="s">
        <v>557</v>
      </c>
      <c r="B202" s="132" t="s">
        <v>524</v>
      </c>
      <c r="C202" s="111">
        <f>C203+C204+C205</f>
        <v>930.02</v>
      </c>
      <c r="D202" s="111">
        <f t="shared" ref="D202:E202" si="59">D203+D204+D205</f>
        <v>638.97</v>
      </c>
      <c r="E202" s="111">
        <f t="shared" si="59"/>
        <v>572.69000000000005</v>
      </c>
      <c r="F202" s="133">
        <f t="shared" si="47"/>
        <v>0.89600000000000002</v>
      </c>
      <c r="G202" s="237" t="s">
        <v>718</v>
      </c>
      <c r="H202" s="29"/>
      <c r="I202" s="30"/>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row>
    <row r="203" spans="1:100" s="47" customFormat="1" ht="29.25" customHeight="1" x14ac:dyDescent="0.25">
      <c r="A203" s="9"/>
      <c r="B203" s="199" t="s">
        <v>72</v>
      </c>
      <c r="C203" s="4"/>
      <c r="D203" s="4"/>
      <c r="E203" s="4"/>
      <c r="F203" s="131"/>
      <c r="G203" s="237"/>
      <c r="H203" s="29"/>
      <c r="I203" s="30"/>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row>
    <row r="204" spans="1:100" s="47" customFormat="1" ht="40.5" customHeight="1" x14ac:dyDescent="0.25">
      <c r="A204" s="9"/>
      <c r="B204" s="199" t="s">
        <v>223</v>
      </c>
      <c r="C204" s="4">
        <v>930.02</v>
      </c>
      <c r="D204" s="4">
        <v>638.97</v>
      </c>
      <c r="E204" s="4">
        <v>572.69000000000005</v>
      </c>
      <c r="F204" s="131">
        <f t="shared" si="47"/>
        <v>0.89600000000000002</v>
      </c>
      <c r="G204" s="237"/>
      <c r="H204" s="29"/>
      <c r="I204" s="30"/>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row>
    <row r="205" spans="1:100" s="47" customFormat="1" ht="55.5" customHeight="1" x14ac:dyDescent="0.25">
      <c r="A205" s="10"/>
      <c r="B205" s="199" t="s">
        <v>74</v>
      </c>
      <c r="C205" s="4"/>
      <c r="D205" s="4"/>
      <c r="E205" s="4"/>
      <c r="F205" s="131"/>
      <c r="G205" s="237"/>
      <c r="H205" s="29"/>
      <c r="I205" s="30"/>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row>
    <row r="206" spans="1:100" s="47" customFormat="1" ht="96.75" customHeight="1" x14ac:dyDescent="0.25">
      <c r="A206" s="8" t="s">
        <v>558</v>
      </c>
      <c r="B206" s="132" t="s">
        <v>525</v>
      </c>
      <c r="C206" s="111">
        <f>C207+C208+C209</f>
        <v>459877.76</v>
      </c>
      <c r="D206" s="111">
        <f t="shared" ref="D206:E206" si="60">D207+D208+D209</f>
        <v>304470</v>
      </c>
      <c r="E206" s="111">
        <f t="shared" si="60"/>
        <v>254748.17</v>
      </c>
      <c r="F206" s="133">
        <f t="shared" si="47"/>
        <v>0.83699999999999997</v>
      </c>
      <c r="G206" s="237" t="s">
        <v>706</v>
      </c>
      <c r="H206" s="29"/>
      <c r="I206" s="30"/>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row>
    <row r="207" spans="1:100" s="47" customFormat="1" ht="21.75" customHeight="1" x14ac:dyDescent="0.25">
      <c r="A207" s="9"/>
      <c r="B207" s="199" t="s">
        <v>72</v>
      </c>
      <c r="C207" s="4">
        <v>459877.76</v>
      </c>
      <c r="D207" s="4">
        <v>304470</v>
      </c>
      <c r="E207" s="4">
        <v>254748.17</v>
      </c>
      <c r="F207" s="131">
        <f t="shared" si="47"/>
        <v>0.83699999999999997</v>
      </c>
      <c r="G207" s="276"/>
      <c r="H207" s="29"/>
      <c r="I207" s="30"/>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row>
    <row r="208" spans="1:100" s="47" customFormat="1" x14ac:dyDescent="0.25">
      <c r="A208" s="9"/>
      <c r="B208" s="199" t="s">
        <v>223</v>
      </c>
      <c r="C208" s="4"/>
      <c r="D208" s="4"/>
      <c r="E208" s="4"/>
      <c r="F208" s="131"/>
      <c r="G208" s="276"/>
      <c r="H208" s="29"/>
      <c r="I208" s="30"/>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row>
    <row r="209" spans="1:100" s="47" customFormat="1" x14ac:dyDescent="0.25">
      <c r="A209" s="9"/>
      <c r="B209" s="199" t="s">
        <v>74</v>
      </c>
      <c r="C209" s="4"/>
      <c r="D209" s="4"/>
      <c r="E209" s="4"/>
      <c r="F209" s="131"/>
      <c r="G209" s="276"/>
      <c r="H209" s="29"/>
      <c r="I209" s="30"/>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row>
    <row r="210" spans="1:100" s="47" customFormat="1" ht="42.75" customHeight="1" x14ac:dyDescent="0.25">
      <c r="A210" s="8" t="s">
        <v>559</v>
      </c>
      <c r="B210" s="132" t="s">
        <v>526</v>
      </c>
      <c r="C210" s="111">
        <f>C211+C212+C213</f>
        <v>78861.7</v>
      </c>
      <c r="D210" s="111">
        <f t="shared" ref="D210" si="61">D211+D212+D213</f>
        <v>78861.7</v>
      </c>
      <c r="E210" s="111">
        <f>E211+E212+E213</f>
        <v>72947.09</v>
      </c>
      <c r="F210" s="133">
        <f t="shared" si="47"/>
        <v>0.92500000000000004</v>
      </c>
      <c r="G210" s="237" t="s">
        <v>709</v>
      </c>
      <c r="H210" s="29"/>
      <c r="I210" s="30"/>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row>
    <row r="211" spans="1:100" s="47" customFormat="1" x14ac:dyDescent="0.25">
      <c r="A211" s="9"/>
      <c r="B211" s="199" t="s">
        <v>72</v>
      </c>
      <c r="C211" s="4">
        <v>78861.7</v>
      </c>
      <c r="D211" s="4">
        <v>78861.7</v>
      </c>
      <c r="E211" s="4">
        <v>72947.09</v>
      </c>
      <c r="F211" s="131">
        <f t="shared" si="47"/>
        <v>0.92500000000000004</v>
      </c>
      <c r="G211" s="237"/>
      <c r="H211" s="29"/>
      <c r="I211" s="30"/>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row>
    <row r="212" spans="1:100" s="47" customFormat="1" x14ac:dyDescent="0.25">
      <c r="A212" s="9"/>
      <c r="B212" s="199" t="s">
        <v>223</v>
      </c>
      <c r="C212" s="4"/>
      <c r="D212" s="4"/>
      <c r="E212" s="4"/>
      <c r="F212" s="131"/>
      <c r="G212" s="237"/>
      <c r="H212" s="29"/>
      <c r="I212" s="30"/>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row>
    <row r="213" spans="1:100" s="47" customFormat="1" x14ac:dyDescent="0.25">
      <c r="A213" s="9"/>
      <c r="B213" s="199" t="s">
        <v>74</v>
      </c>
      <c r="C213" s="4"/>
      <c r="D213" s="4"/>
      <c r="E213" s="4"/>
      <c r="F213" s="131"/>
      <c r="G213" s="237"/>
      <c r="H213" s="29"/>
      <c r="I213" s="30"/>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row>
    <row r="214" spans="1:100" s="47" customFormat="1" ht="106.5" customHeight="1" x14ac:dyDescent="0.25">
      <c r="A214" s="8" t="s">
        <v>560</v>
      </c>
      <c r="B214" s="132" t="s">
        <v>527</v>
      </c>
      <c r="C214" s="111">
        <f>C215+C216+C217</f>
        <v>344623.5</v>
      </c>
      <c r="D214" s="111">
        <f t="shared" ref="D214:E214" si="62">D215+D216+D217</f>
        <v>135750.53</v>
      </c>
      <c r="E214" s="111">
        <f t="shared" si="62"/>
        <v>124957.32</v>
      </c>
      <c r="F214" s="133">
        <f t="shared" si="47"/>
        <v>0.92</v>
      </c>
      <c r="G214" s="237" t="s">
        <v>663</v>
      </c>
      <c r="H214" s="29"/>
      <c r="I214" s="30"/>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row>
    <row r="215" spans="1:100" s="47" customFormat="1" ht="21" customHeight="1" x14ac:dyDescent="0.25">
      <c r="A215" s="9"/>
      <c r="B215" s="199" t="s">
        <v>72</v>
      </c>
      <c r="C215" s="4">
        <v>344623.5</v>
      </c>
      <c r="D215" s="4">
        <v>135750.53</v>
      </c>
      <c r="E215" s="4">
        <v>124957.32</v>
      </c>
      <c r="F215" s="131">
        <f t="shared" si="47"/>
        <v>0.92</v>
      </c>
      <c r="G215" s="237"/>
      <c r="H215" s="29"/>
      <c r="I215" s="30"/>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row>
    <row r="216" spans="1:100" s="47" customFormat="1" x14ac:dyDescent="0.25">
      <c r="A216" s="9"/>
      <c r="B216" s="199" t="s">
        <v>223</v>
      </c>
      <c r="C216" s="4"/>
      <c r="D216" s="4"/>
      <c r="E216" s="4"/>
      <c r="F216" s="131"/>
      <c r="G216" s="237"/>
      <c r="H216" s="29"/>
      <c r="I216" s="30"/>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row>
    <row r="217" spans="1:100" s="47" customFormat="1" x14ac:dyDescent="0.25">
      <c r="A217" s="9"/>
      <c r="B217" s="199" t="s">
        <v>74</v>
      </c>
      <c r="C217" s="4"/>
      <c r="D217" s="4"/>
      <c r="E217" s="4"/>
      <c r="F217" s="131"/>
      <c r="G217" s="237"/>
      <c r="H217" s="29"/>
      <c r="I217" s="30"/>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row>
    <row r="218" spans="1:100" s="54" customFormat="1" ht="39" customHeight="1" x14ac:dyDescent="0.25">
      <c r="A218" s="214" t="s">
        <v>548</v>
      </c>
      <c r="B218" s="15" t="s">
        <v>307</v>
      </c>
      <c r="C218" s="165">
        <f>C219+C220</f>
        <v>1216068.06</v>
      </c>
      <c r="D218" s="165">
        <f t="shared" ref="D218" si="63">D219+D220</f>
        <v>877806.67</v>
      </c>
      <c r="E218" s="165">
        <f>E219+E220</f>
        <v>853904.46</v>
      </c>
      <c r="F218" s="168">
        <f t="shared" ref="F218:F280" si="64">E218/D218*100</f>
        <v>97.28</v>
      </c>
      <c r="G218" s="207"/>
      <c r="H218" s="53"/>
      <c r="I218" s="30"/>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c r="BU218" s="53"/>
      <c r="BV218" s="53"/>
      <c r="BW218" s="53"/>
      <c r="BX218" s="53"/>
      <c r="BY218" s="53"/>
      <c r="BZ218" s="53"/>
      <c r="CA218" s="53"/>
      <c r="CB218" s="53"/>
      <c r="CC218" s="53"/>
      <c r="CD218" s="53"/>
      <c r="CE218" s="53"/>
      <c r="CF218" s="53"/>
      <c r="CG218" s="53"/>
      <c r="CH218" s="53"/>
      <c r="CI218" s="53"/>
      <c r="CJ218" s="53"/>
      <c r="CK218" s="53"/>
      <c r="CL218" s="53"/>
      <c r="CM218" s="53"/>
      <c r="CN218" s="53"/>
      <c r="CO218" s="53"/>
      <c r="CP218" s="53"/>
      <c r="CQ218" s="53"/>
      <c r="CR218" s="53"/>
      <c r="CS218" s="53"/>
      <c r="CT218" s="53"/>
      <c r="CU218" s="53"/>
      <c r="CV218" s="53"/>
    </row>
    <row r="219" spans="1:100" s="54" customFormat="1" x14ac:dyDescent="0.25">
      <c r="A219" s="112"/>
      <c r="B219" s="17" t="s">
        <v>72</v>
      </c>
      <c r="C219" s="166">
        <f t="shared" ref="C219:E220" si="65">C223+C231+C243+C251+C271+C279+C291+C299</f>
        <v>45454.400000000001</v>
      </c>
      <c r="D219" s="166">
        <f t="shared" si="65"/>
        <v>32176.16</v>
      </c>
      <c r="E219" s="166">
        <f t="shared" si="65"/>
        <v>31876.16</v>
      </c>
      <c r="F219" s="169">
        <f t="shared" si="64"/>
        <v>99.07</v>
      </c>
      <c r="G219" s="208"/>
      <c r="H219" s="53"/>
      <c r="I219" s="30"/>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53"/>
      <c r="BV219" s="53"/>
      <c r="BW219" s="53"/>
      <c r="BX219" s="53"/>
      <c r="BY219" s="53"/>
      <c r="BZ219" s="53"/>
      <c r="CA219" s="53"/>
      <c r="CB219" s="53"/>
      <c r="CC219" s="53"/>
      <c r="CD219" s="53"/>
      <c r="CE219" s="53"/>
      <c r="CF219" s="53"/>
      <c r="CG219" s="53"/>
      <c r="CH219" s="53"/>
      <c r="CI219" s="53"/>
      <c r="CJ219" s="53"/>
      <c r="CK219" s="53"/>
      <c r="CL219" s="53"/>
      <c r="CM219" s="53"/>
      <c r="CN219" s="53"/>
      <c r="CO219" s="53"/>
      <c r="CP219" s="53"/>
      <c r="CQ219" s="53"/>
      <c r="CR219" s="53"/>
      <c r="CS219" s="53"/>
      <c r="CT219" s="53"/>
      <c r="CU219" s="53"/>
      <c r="CV219" s="53"/>
    </row>
    <row r="220" spans="1:100" s="54" customFormat="1" x14ac:dyDescent="0.25">
      <c r="A220" s="112"/>
      <c r="B220" s="17" t="s">
        <v>223</v>
      </c>
      <c r="C220" s="166">
        <f t="shared" si="65"/>
        <v>1170613.6599999999</v>
      </c>
      <c r="D220" s="166">
        <f t="shared" si="65"/>
        <v>845630.51</v>
      </c>
      <c r="E220" s="166">
        <f t="shared" si="65"/>
        <v>822028.3</v>
      </c>
      <c r="F220" s="169">
        <f t="shared" si="64"/>
        <v>97.21</v>
      </c>
      <c r="G220" s="208"/>
      <c r="H220" s="53"/>
      <c r="I220" s="30"/>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c r="BU220" s="53"/>
      <c r="BV220" s="53"/>
      <c r="BW220" s="53"/>
      <c r="BX220" s="53"/>
      <c r="BY220" s="53"/>
      <c r="BZ220" s="53"/>
      <c r="CA220" s="53"/>
      <c r="CB220" s="53"/>
      <c r="CC220" s="53"/>
      <c r="CD220" s="53"/>
      <c r="CE220" s="53"/>
      <c r="CF220" s="53"/>
      <c r="CG220" s="53"/>
      <c r="CH220" s="53"/>
      <c r="CI220" s="53"/>
      <c r="CJ220" s="53"/>
      <c r="CK220" s="53"/>
      <c r="CL220" s="53"/>
      <c r="CM220" s="53"/>
      <c r="CN220" s="53"/>
      <c r="CO220" s="53"/>
      <c r="CP220" s="53"/>
      <c r="CQ220" s="53"/>
      <c r="CR220" s="53"/>
      <c r="CS220" s="53"/>
      <c r="CT220" s="53"/>
      <c r="CU220" s="53"/>
      <c r="CV220" s="53"/>
    </row>
    <row r="221" spans="1:100" s="54" customFormat="1" x14ac:dyDescent="0.25">
      <c r="A221" s="113"/>
      <c r="B221" s="17" t="s">
        <v>74</v>
      </c>
      <c r="C221" s="35"/>
      <c r="D221" s="35"/>
      <c r="E221" s="35"/>
      <c r="F221" s="46"/>
      <c r="G221" s="209"/>
      <c r="H221" s="53"/>
      <c r="I221" s="30"/>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3"/>
      <c r="CD221" s="53"/>
      <c r="CE221" s="53"/>
      <c r="CF221" s="53"/>
      <c r="CG221" s="53"/>
      <c r="CH221" s="53"/>
      <c r="CI221" s="53"/>
      <c r="CJ221" s="53"/>
      <c r="CK221" s="53"/>
      <c r="CL221" s="53"/>
      <c r="CM221" s="53"/>
      <c r="CN221" s="53"/>
      <c r="CO221" s="53"/>
      <c r="CP221" s="53"/>
      <c r="CQ221" s="53"/>
      <c r="CR221" s="53"/>
      <c r="CS221" s="53"/>
      <c r="CT221" s="53"/>
      <c r="CU221" s="53"/>
      <c r="CV221" s="53"/>
    </row>
    <row r="222" spans="1:100" s="56" customFormat="1" x14ac:dyDescent="0.25">
      <c r="A222" s="212" t="s">
        <v>336</v>
      </c>
      <c r="B222" s="18" t="s">
        <v>308</v>
      </c>
      <c r="C222" s="161">
        <f>C223+C224</f>
        <v>170629.18</v>
      </c>
      <c r="D222" s="161">
        <f t="shared" ref="D222:E222" si="66">D223+D224</f>
        <v>123412.98</v>
      </c>
      <c r="E222" s="161">
        <f t="shared" si="66"/>
        <v>120761.98</v>
      </c>
      <c r="F222" s="161">
        <f t="shared" si="64"/>
        <v>97.85</v>
      </c>
      <c r="G222" s="226"/>
      <c r="H222" s="22"/>
      <c r="I222" s="30"/>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row>
    <row r="223" spans="1:100" s="56" customFormat="1" x14ac:dyDescent="0.25">
      <c r="A223" s="212"/>
      <c r="B223" s="19" t="s">
        <v>72</v>
      </c>
      <c r="C223" s="160">
        <f>C227</f>
        <v>2364.6999999999998</v>
      </c>
      <c r="D223" s="160">
        <f t="shared" ref="D223:E224" si="67">D227</f>
        <v>442</v>
      </c>
      <c r="E223" s="160">
        <f t="shared" si="67"/>
        <v>442</v>
      </c>
      <c r="F223" s="160">
        <f t="shared" si="64"/>
        <v>100</v>
      </c>
      <c r="G223" s="227"/>
      <c r="H223" s="22"/>
      <c r="I223" s="30"/>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row>
    <row r="224" spans="1:100" s="56" customFormat="1" x14ac:dyDescent="0.25">
      <c r="A224" s="212"/>
      <c r="B224" s="19" t="s">
        <v>223</v>
      </c>
      <c r="C224" s="160">
        <f>C228</f>
        <v>168264.48</v>
      </c>
      <c r="D224" s="160">
        <f>D228</f>
        <v>122970.98</v>
      </c>
      <c r="E224" s="160">
        <f t="shared" si="67"/>
        <v>120319.98</v>
      </c>
      <c r="F224" s="160">
        <f t="shared" si="64"/>
        <v>97.84</v>
      </c>
      <c r="G224" s="227"/>
      <c r="H224" s="22"/>
      <c r="I224" s="30"/>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row>
    <row r="225" spans="1:100" s="56" customFormat="1" ht="17.25" customHeight="1" x14ac:dyDescent="0.25">
      <c r="A225" s="90"/>
      <c r="B225" s="19" t="s">
        <v>74</v>
      </c>
      <c r="C225" s="41"/>
      <c r="D225" s="160"/>
      <c r="E225" s="160"/>
      <c r="F225" s="160"/>
      <c r="G225" s="228"/>
      <c r="H225" s="22"/>
      <c r="I225" s="30"/>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row>
    <row r="226" spans="1:100" s="56" customFormat="1" ht="31.5" x14ac:dyDescent="0.25">
      <c r="A226" s="118" t="s">
        <v>359</v>
      </c>
      <c r="B226" s="18" t="s">
        <v>313</v>
      </c>
      <c r="C226" s="161">
        <f>C227+C228</f>
        <v>170629.18</v>
      </c>
      <c r="D226" s="161">
        <f>D227+D228</f>
        <v>123412.98</v>
      </c>
      <c r="E226" s="161">
        <f>E227+E228</f>
        <v>120761.98</v>
      </c>
      <c r="F226" s="161">
        <f t="shared" si="64"/>
        <v>97.85</v>
      </c>
      <c r="G226" s="294" t="s">
        <v>708</v>
      </c>
      <c r="H226" s="22"/>
      <c r="I226" s="30"/>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row>
    <row r="227" spans="1:100" s="56" customFormat="1" x14ac:dyDescent="0.25">
      <c r="A227" s="212"/>
      <c r="B227" s="19" t="s">
        <v>72</v>
      </c>
      <c r="C227" s="160">
        <v>2364.6999999999998</v>
      </c>
      <c r="D227" s="160">
        <v>442</v>
      </c>
      <c r="E227" s="160">
        <v>442</v>
      </c>
      <c r="F227" s="160">
        <f t="shared" si="64"/>
        <v>100</v>
      </c>
      <c r="G227" s="295"/>
      <c r="H227" s="22"/>
      <c r="I227" s="30"/>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row>
    <row r="228" spans="1:100" s="56" customFormat="1" x14ac:dyDescent="0.25">
      <c r="A228" s="212"/>
      <c r="B228" s="19" t="s">
        <v>223</v>
      </c>
      <c r="C228" s="160">
        <v>168264.48</v>
      </c>
      <c r="D228" s="160">
        <v>122970.98</v>
      </c>
      <c r="E228" s="160">
        <v>120319.98</v>
      </c>
      <c r="F228" s="160">
        <f t="shared" si="64"/>
        <v>97.84</v>
      </c>
      <c r="G228" s="295"/>
      <c r="H228" s="22"/>
      <c r="I228" s="30"/>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row>
    <row r="229" spans="1:100" s="56" customFormat="1" ht="132" customHeight="1" x14ac:dyDescent="0.25">
      <c r="A229" s="212"/>
      <c r="B229" s="19" t="s">
        <v>74</v>
      </c>
      <c r="C229" s="41"/>
      <c r="D229" s="41"/>
      <c r="E229" s="41"/>
      <c r="F229" s="41"/>
      <c r="G229" s="296"/>
      <c r="H229" s="22"/>
      <c r="I229" s="30"/>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row>
    <row r="230" spans="1:100" s="56" customFormat="1" ht="37.5" customHeight="1" x14ac:dyDescent="0.25">
      <c r="A230" s="211" t="s">
        <v>337</v>
      </c>
      <c r="B230" s="18" t="s">
        <v>309</v>
      </c>
      <c r="C230" s="161">
        <f>C231+C232</f>
        <v>101843.09</v>
      </c>
      <c r="D230" s="161">
        <f t="shared" ref="D230:E230" si="68">D231+D232</f>
        <v>78307.06</v>
      </c>
      <c r="E230" s="161">
        <f t="shared" si="68"/>
        <v>77604.59</v>
      </c>
      <c r="F230" s="161">
        <f t="shared" si="64"/>
        <v>99.1</v>
      </c>
      <c r="G230" s="294"/>
      <c r="H230" s="22"/>
      <c r="I230" s="30"/>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row>
    <row r="231" spans="1:100" s="56" customFormat="1" ht="18.75" customHeight="1" x14ac:dyDescent="0.25">
      <c r="A231" s="212"/>
      <c r="B231" s="19" t="s">
        <v>72</v>
      </c>
      <c r="C231" s="160">
        <f>C235+C239</f>
        <v>1410</v>
      </c>
      <c r="D231" s="160">
        <f>D235+D239</f>
        <v>1044.43</v>
      </c>
      <c r="E231" s="160">
        <f t="shared" ref="E231" si="69">E235+E239</f>
        <v>744.43</v>
      </c>
      <c r="F231" s="160">
        <f t="shared" si="64"/>
        <v>71.28</v>
      </c>
      <c r="G231" s="295"/>
      <c r="H231" s="22"/>
      <c r="I231" s="30"/>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row>
    <row r="232" spans="1:100" s="56" customFormat="1" ht="21" customHeight="1" x14ac:dyDescent="0.25">
      <c r="A232" s="212"/>
      <c r="B232" s="19" t="s">
        <v>223</v>
      </c>
      <c r="C232" s="160">
        <f>C236+C240</f>
        <v>100433.09</v>
      </c>
      <c r="D232" s="160">
        <f t="shared" ref="D232:E232" si="70">D236+D240</f>
        <v>77262.63</v>
      </c>
      <c r="E232" s="160">
        <f t="shared" si="70"/>
        <v>76860.160000000003</v>
      </c>
      <c r="F232" s="160">
        <f t="shared" si="64"/>
        <v>99.48</v>
      </c>
      <c r="G232" s="295"/>
      <c r="H232" s="22"/>
      <c r="I232" s="30"/>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row>
    <row r="233" spans="1:100" s="56" customFormat="1" ht="24" customHeight="1" x14ac:dyDescent="0.25">
      <c r="A233" s="90"/>
      <c r="B233" s="19" t="s">
        <v>74</v>
      </c>
      <c r="C233" s="41"/>
      <c r="D233" s="41"/>
      <c r="E233" s="41"/>
      <c r="F233" s="160"/>
      <c r="G233" s="296"/>
      <c r="H233" s="22"/>
      <c r="I233" s="30"/>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row>
    <row r="234" spans="1:100" s="56" customFormat="1" ht="31.5" customHeight="1" x14ac:dyDescent="0.25">
      <c r="A234" s="211" t="s">
        <v>360</v>
      </c>
      <c r="B234" s="18" t="s">
        <v>310</v>
      </c>
      <c r="C234" s="161">
        <f>C235+C236</f>
        <v>100537.2</v>
      </c>
      <c r="D234" s="161">
        <f>D235+D236</f>
        <v>77374.789999999994</v>
      </c>
      <c r="E234" s="161">
        <f>E235+E236</f>
        <v>76672.320000000007</v>
      </c>
      <c r="F234" s="161">
        <f t="shared" si="64"/>
        <v>99.09</v>
      </c>
      <c r="G234" s="299" t="s">
        <v>811</v>
      </c>
      <c r="H234" s="22"/>
      <c r="I234" s="30"/>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row>
    <row r="235" spans="1:100" s="56" customFormat="1" ht="36" customHeight="1" x14ac:dyDescent="0.25">
      <c r="A235" s="212"/>
      <c r="B235" s="19" t="s">
        <v>72</v>
      </c>
      <c r="C235" s="160">
        <v>300</v>
      </c>
      <c r="D235" s="160">
        <v>300</v>
      </c>
      <c r="E235" s="160">
        <v>0</v>
      </c>
      <c r="F235" s="160"/>
      <c r="G235" s="295"/>
      <c r="H235" s="22"/>
      <c r="I235" s="30"/>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row>
    <row r="236" spans="1:100" s="56" customFormat="1" ht="36" customHeight="1" x14ac:dyDescent="0.25">
      <c r="A236" s="212"/>
      <c r="B236" s="19" t="s">
        <v>223</v>
      </c>
      <c r="C236" s="160">
        <v>100237.2</v>
      </c>
      <c r="D236" s="160">
        <v>77074.789999999994</v>
      </c>
      <c r="E236" s="160">
        <v>76672.320000000007</v>
      </c>
      <c r="F236" s="160">
        <f t="shared" si="64"/>
        <v>99.48</v>
      </c>
      <c r="G236" s="295"/>
      <c r="H236" s="22"/>
      <c r="I236" s="30"/>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row>
    <row r="237" spans="1:100" s="56" customFormat="1" ht="36" customHeight="1" x14ac:dyDescent="0.25">
      <c r="A237" s="90"/>
      <c r="B237" s="19" t="s">
        <v>74</v>
      </c>
      <c r="C237" s="41"/>
      <c r="D237" s="41"/>
      <c r="E237" s="41"/>
      <c r="F237" s="160"/>
      <c r="G237" s="296"/>
      <c r="H237" s="22"/>
      <c r="I237" s="30"/>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row>
    <row r="238" spans="1:100" s="56" customFormat="1" ht="71.25" customHeight="1" x14ac:dyDescent="0.25">
      <c r="A238" s="211" t="s">
        <v>361</v>
      </c>
      <c r="B238" s="18" t="s">
        <v>312</v>
      </c>
      <c r="C238" s="161">
        <f>C239+C240</f>
        <v>1305.8900000000001</v>
      </c>
      <c r="D238" s="161">
        <f t="shared" ref="D238:E238" si="71">D239+D240</f>
        <v>932.27</v>
      </c>
      <c r="E238" s="161">
        <f t="shared" si="71"/>
        <v>932.27</v>
      </c>
      <c r="F238" s="161">
        <f t="shared" si="64"/>
        <v>100</v>
      </c>
      <c r="G238" s="273"/>
      <c r="H238" s="22"/>
      <c r="I238" s="30"/>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row>
    <row r="239" spans="1:100" s="56" customFormat="1" ht="18" customHeight="1" x14ac:dyDescent="0.25">
      <c r="A239" s="212"/>
      <c r="B239" s="19" t="s">
        <v>72</v>
      </c>
      <c r="C239" s="160">
        <v>1110</v>
      </c>
      <c r="D239" s="160">
        <v>744.43</v>
      </c>
      <c r="E239" s="160">
        <v>744.43</v>
      </c>
      <c r="F239" s="160">
        <f t="shared" si="64"/>
        <v>100</v>
      </c>
      <c r="G239" s="274"/>
      <c r="H239" s="22"/>
      <c r="I239" s="30"/>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row>
    <row r="240" spans="1:100" s="56" customFormat="1" ht="18" customHeight="1" x14ac:dyDescent="0.25">
      <c r="A240" s="212"/>
      <c r="B240" s="19" t="s">
        <v>223</v>
      </c>
      <c r="C240" s="160">
        <v>195.89</v>
      </c>
      <c r="D240" s="160">
        <v>187.84</v>
      </c>
      <c r="E240" s="160">
        <v>187.84</v>
      </c>
      <c r="F240" s="160">
        <f t="shared" si="64"/>
        <v>100</v>
      </c>
      <c r="G240" s="274"/>
      <c r="H240" s="22"/>
      <c r="I240" s="30"/>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row>
    <row r="241" spans="1:100" s="56" customFormat="1" ht="18" customHeight="1" x14ac:dyDescent="0.25">
      <c r="A241" s="212"/>
      <c r="B241" s="19" t="s">
        <v>74</v>
      </c>
      <c r="C241" s="41"/>
      <c r="D241" s="41"/>
      <c r="E241" s="41"/>
      <c r="F241" s="160"/>
      <c r="G241" s="275"/>
      <c r="H241" s="22"/>
      <c r="I241" s="30"/>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row>
    <row r="242" spans="1:100" s="56" customFormat="1" ht="34.5" customHeight="1" x14ac:dyDescent="0.25">
      <c r="A242" s="211" t="s">
        <v>338</v>
      </c>
      <c r="B242" s="18" t="s">
        <v>311</v>
      </c>
      <c r="C242" s="161">
        <f>C243+C244</f>
        <v>427626.64</v>
      </c>
      <c r="D242" s="161">
        <f t="shared" ref="D242:E242" si="72">D243+D244</f>
        <v>293540.25</v>
      </c>
      <c r="E242" s="161">
        <f t="shared" si="72"/>
        <v>288208.98</v>
      </c>
      <c r="F242" s="161">
        <f t="shared" si="64"/>
        <v>98.18</v>
      </c>
      <c r="G242" s="273"/>
      <c r="H242" s="22"/>
      <c r="I242" s="30"/>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row>
    <row r="243" spans="1:100" s="56" customFormat="1" x14ac:dyDescent="0.25">
      <c r="A243" s="212"/>
      <c r="B243" s="19" t="s">
        <v>72</v>
      </c>
      <c r="C243" s="160">
        <f>C247</f>
        <v>38238.199999999997</v>
      </c>
      <c r="D243" s="160">
        <f t="shared" ref="D243:E244" si="73">D247</f>
        <v>27248.23</v>
      </c>
      <c r="E243" s="160">
        <f t="shared" si="73"/>
        <v>27248.23</v>
      </c>
      <c r="F243" s="160">
        <f t="shared" si="64"/>
        <v>100</v>
      </c>
      <c r="G243" s="274"/>
      <c r="H243" s="22"/>
      <c r="I243" s="30"/>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row>
    <row r="244" spans="1:100" s="56" customFormat="1" x14ac:dyDescent="0.25">
      <c r="A244" s="212"/>
      <c r="B244" s="19" t="s">
        <v>223</v>
      </c>
      <c r="C244" s="160">
        <f>C248</f>
        <v>389388.44</v>
      </c>
      <c r="D244" s="160">
        <f t="shared" si="73"/>
        <v>266292.02</v>
      </c>
      <c r="E244" s="160">
        <f t="shared" si="73"/>
        <v>260960.75</v>
      </c>
      <c r="F244" s="160">
        <f t="shared" si="64"/>
        <v>98</v>
      </c>
      <c r="G244" s="274"/>
      <c r="H244" s="22"/>
      <c r="I244" s="30"/>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row>
    <row r="245" spans="1:100" s="56" customFormat="1" x14ac:dyDescent="0.25">
      <c r="A245" s="212"/>
      <c r="B245" s="19" t="s">
        <v>74</v>
      </c>
      <c r="C245" s="41"/>
      <c r="D245" s="160"/>
      <c r="E245" s="41"/>
      <c r="F245" s="160"/>
      <c r="G245" s="275"/>
      <c r="H245" s="22"/>
      <c r="I245" s="30"/>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row>
    <row r="246" spans="1:100" s="56" customFormat="1" ht="88.5" customHeight="1" x14ac:dyDescent="0.25">
      <c r="A246" s="211" t="s">
        <v>362</v>
      </c>
      <c r="B246" s="18" t="s">
        <v>314</v>
      </c>
      <c r="C246" s="161">
        <f>C247+C248</f>
        <v>427626.64</v>
      </c>
      <c r="D246" s="161">
        <f t="shared" ref="D246:E246" si="74">D247+D248</f>
        <v>293540.25</v>
      </c>
      <c r="E246" s="161">
        <f t="shared" si="74"/>
        <v>288208.98</v>
      </c>
      <c r="F246" s="161">
        <f t="shared" si="64"/>
        <v>98.18</v>
      </c>
      <c r="G246" s="299" t="s">
        <v>710</v>
      </c>
      <c r="H246" s="22"/>
      <c r="I246" s="30"/>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row>
    <row r="247" spans="1:100" s="56" customFormat="1" ht="88.5" customHeight="1" x14ac:dyDescent="0.25">
      <c r="A247" s="212"/>
      <c r="B247" s="19" t="s">
        <v>72</v>
      </c>
      <c r="C247" s="160">
        <v>38238.199999999997</v>
      </c>
      <c r="D247" s="160">
        <v>27248.23</v>
      </c>
      <c r="E247" s="160">
        <v>27248.23</v>
      </c>
      <c r="F247" s="160">
        <f t="shared" si="64"/>
        <v>100</v>
      </c>
      <c r="G247" s="295"/>
      <c r="H247" s="22"/>
      <c r="I247" s="30"/>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row>
    <row r="248" spans="1:100" s="56" customFormat="1" ht="88.5" customHeight="1" x14ac:dyDescent="0.25">
      <c r="A248" s="212"/>
      <c r="B248" s="19" t="s">
        <v>223</v>
      </c>
      <c r="C248" s="160">
        <v>389388.44</v>
      </c>
      <c r="D248" s="160">
        <v>266292.02</v>
      </c>
      <c r="E248" s="160">
        <v>260960.75</v>
      </c>
      <c r="F248" s="160">
        <f t="shared" si="64"/>
        <v>98</v>
      </c>
      <c r="G248" s="295"/>
      <c r="H248" s="22"/>
      <c r="I248" s="30"/>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row>
    <row r="249" spans="1:100" s="56" customFormat="1" ht="74.25" customHeight="1" x14ac:dyDescent="0.25">
      <c r="A249" s="90"/>
      <c r="B249" s="19" t="s">
        <v>74</v>
      </c>
      <c r="C249" s="41"/>
      <c r="D249" s="41"/>
      <c r="E249" s="41"/>
      <c r="F249" s="160"/>
      <c r="G249" s="296"/>
      <c r="H249" s="22"/>
      <c r="I249" s="30"/>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row>
    <row r="250" spans="1:100" s="56" customFormat="1" ht="46.5" customHeight="1" x14ac:dyDescent="0.25">
      <c r="A250" s="211" t="s">
        <v>339</v>
      </c>
      <c r="B250" s="18" t="s">
        <v>315</v>
      </c>
      <c r="C250" s="161">
        <f>C251+C252</f>
        <v>470040.7</v>
      </c>
      <c r="D250" s="161">
        <f t="shared" ref="D250:E250" si="75">D251+D252</f>
        <v>344949.44</v>
      </c>
      <c r="E250" s="161">
        <f t="shared" si="75"/>
        <v>342473.52</v>
      </c>
      <c r="F250" s="161">
        <f t="shared" si="64"/>
        <v>99.28</v>
      </c>
      <c r="G250" s="273"/>
      <c r="H250" s="22"/>
      <c r="I250" s="30"/>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row>
    <row r="251" spans="1:100" s="56" customFormat="1" ht="18" customHeight="1" x14ac:dyDescent="0.25">
      <c r="A251" s="212"/>
      <c r="B251" s="19" t="s">
        <v>72</v>
      </c>
      <c r="C251" s="160">
        <f>C255+C259+C263+C267</f>
        <v>2619.84</v>
      </c>
      <c r="D251" s="160">
        <f>D255+D259+D263+D267</f>
        <v>2619.84</v>
      </c>
      <c r="E251" s="160">
        <f t="shared" ref="E251" si="76">E255+E259+E263+E267</f>
        <v>2619.84</v>
      </c>
      <c r="F251" s="160">
        <f t="shared" si="64"/>
        <v>100</v>
      </c>
      <c r="G251" s="274"/>
      <c r="H251" s="22"/>
      <c r="I251" s="30"/>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row>
    <row r="252" spans="1:100" s="56" customFormat="1" ht="18" customHeight="1" x14ac:dyDescent="0.25">
      <c r="A252" s="212"/>
      <c r="B252" s="19" t="s">
        <v>223</v>
      </c>
      <c r="C252" s="160">
        <f>C256+C260+C264+C268</f>
        <v>467420.86</v>
      </c>
      <c r="D252" s="160">
        <f t="shared" ref="D252:E252" si="77">D256+D260+D264+D268</f>
        <v>342329.59999999998</v>
      </c>
      <c r="E252" s="160">
        <f t="shared" si="77"/>
        <v>339853.68</v>
      </c>
      <c r="F252" s="160">
        <f t="shared" si="64"/>
        <v>99.28</v>
      </c>
      <c r="G252" s="274"/>
      <c r="H252" s="22"/>
      <c r="I252" s="30"/>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row>
    <row r="253" spans="1:100" s="56" customFormat="1" ht="18" customHeight="1" x14ac:dyDescent="0.25">
      <c r="A253" s="212"/>
      <c r="B253" s="19" t="s">
        <v>74</v>
      </c>
      <c r="C253" s="41"/>
      <c r="D253" s="41"/>
      <c r="E253" s="41"/>
      <c r="F253" s="160"/>
      <c r="G253" s="275"/>
      <c r="H253" s="22"/>
      <c r="I253" s="30"/>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row>
    <row r="254" spans="1:100" s="56" customFormat="1" ht="69.75" customHeight="1" x14ac:dyDescent="0.25">
      <c r="A254" s="115" t="s">
        <v>363</v>
      </c>
      <c r="B254" s="18" t="s">
        <v>316</v>
      </c>
      <c r="C254" s="161">
        <f>C255+C256</f>
        <v>227648.48</v>
      </c>
      <c r="D254" s="161">
        <f t="shared" ref="D254:E254" si="78">D255+D256</f>
        <v>168666.32</v>
      </c>
      <c r="E254" s="161">
        <f t="shared" si="78"/>
        <v>166554.73000000001</v>
      </c>
      <c r="F254" s="161">
        <f t="shared" si="64"/>
        <v>98.75</v>
      </c>
      <c r="G254" s="294" t="s">
        <v>823</v>
      </c>
      <c r="H254" s="22"/>
      <c r="I254" s="30"/>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row>
    <row r="255" spans="1:100" s="56" customFormat="1" ht="107.25" customHeight="1" x14ac:dyDescent="0.25">
      <c r="A255" s="212"/>
      <c r="B255" s="19" t="s">
        <v>72</v>
      </c>
      <c r="C255" s="160">
        <v>0</v>
      </c>
      <c r="D255" s="160">
        <v>0</v>
      </c>
      <c r="E255" s="160">
        <v>0</v>
      </c>
      <c r="F255" s="160"/>
      <c r="G255" s="295"/>
      <c r="H255" s="22"/>
      <c r="I255" s="30"/>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row>
    <row r="256" spans="1:100" s="56" customFormat="1" ht="107.25" customHeight="1" x14ac:dyDescent="0.25">
      <c r="A256" s="212"/>
      <c r="B256" s="19" t="s">
        <v>223</v>
      </c>
      <c r="C256" s="160">
        <v>227648.48</v>
      </c>
      <c r="D256" s="160">
        <v>168666.32</v>
      </c>
      <c r="E256" s="160">
        <v>166554.73000000001</v>
      </c>
      <c r="F256" s="160">
        <f t="shared" si="64"/>
        <v>98.75</v>
      </c>
      <c r="G256" s="295"/>
      <c r="H256" s="22"/>
      <c r="I256" s="30"/>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row>
    <row r="257" spans="1:100" s="56" customFormat="1" ht="101.25" customHeight="1" x14ac:dyDescent="0.25">
      <c r="A257" s="90"/>
      <c r="B257" s="19" t="s">
        <v>74</v>
      </c>
      <c r="C257" s="41"/>
      <c r="D257" s="41"/>
      <c r="E257" s="41"/>
      <c r="F257" s="41"/>
      <c r="G257" s="296"/>
      <c r="H257" s="22"/>
      <c r="I257" s="30"/>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row>
    <row r="258" spans="1:100" s="56" customFormat="1" ht="104.25" customHeight="1" x14ac:dyDescent="0.25">
      <c r="A258" s="211" t="s">
        <v>364</v>
      </c>
      <c r="B258" s="18" t="s">
        <v>317</v>
      </c>
      <c r="C258" s="161">
        <f>C259+C260</f>
        <v>240519.88</v>
      </c>
      <c r="D258" s="161">
        <f t="shared" ref="D258:E258" si="79">D259+D260</f>
        <v>174596.95</v>
      </c>
      <c r="E258" s="161">
        <f t="shared" si="79"/>
        <v>174418.79</v>
      </c>
      <c r="F258" s="161">
        <f t="shared" si="64"/>
        <v>99.9</v>
      </c>
      <c r="G258" s="217" t="s">
        <v>808</v>
      </c>
      <c r="H258" s="22"/>
      <c r="I258" s="30"/>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row>
    <row r="259" spans="1:100" s="56" customFormat="1" ht="18.75" customHeight="1" x14ac:dyDescent="0.25">
      <c r="A259" s="212"/>
      <c r="B259" s="19" t="s">
        <v>72</v>
      </c>
      <c r="C259" s="160">
        <v>1119.8399999999999</v>
      </c>
      <c r="D259" s="160">
        <v>1119.8399999999999</v>
      </c>
      <c r="E259" s="160">
        <v>1119.8399999999999</v>
      </c>
      <c r="F259" s="160">
        <f t="shared" si="64"/>
        <v>100</v>
      </c>
      <c r="G259" s="202"/>
      <c r="H259" s="22"/>
      <c r="I259" s="30"/>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row>
    <row r="260" spans="1:100" s="56" customFormat="1" ht="18.75" customHeight="1" x14ac:dyDescent="0.25">
      <c r="A260" s="212"/>
      <c r="B260" s="19" t="s">
        <v>223</v>
      </c>
      <c r="C260" s="160">
        <v>239400.04</v>
      </c>
      <c r="D260" s="160">
        <v>173477.11</v>
      </c>
      <c r="E260" s="160">
        <v>173298.95</v>
      </c>
      <c r="F260" s="160">
        <f t="shared" si="64"/>
        <v>99.9</v>
      </c>
      <c r="G260" s="202"/>
      <c r="H260" s="22"/>
      <c r="I260" s="30"/>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row>
    <row r="261" spans="1:100" s="56" customFormat="1" ht="18.75" customHeight="1" x14ac:dyDescent="0.25">
      <c r="A261" s="90"/>
      <c r="B261" s="19" t="s">
        <v>74</v>
      </c>
      <c r="C261" s="41"/>
      <c r="D261" s="41"/>
      <c r="E261" s="41"/>
      <c r="F261" s="160"/>
      <c r="G261" s="203"/>
      <c r="H261" s="22"/>
      <c r="I261" s="30"/>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row>
    <row r="262" spans="1:100" s="56" customFormat="1" ht="90" customHeight="1" x14ac:dyDescent="0.25">
      <c r="A262" s="211" t="s">
        <v>365</v>
      </c>
      <c r="B262" s="18" t="s">
        <v>618</v>
      </c>
      <c r="C262" s="161">
        <f>C263+C264</f>
        <v>1500</v>
      </c>
      <c r="D262" s="161">
        <f t="shared" ref="D262:E262" si="80">D263+D264</f>
        <v>1500</v>
      </c>
      <c r="E262" s="161">
        <f t="shared" si="80"/>
        <v>1500</v>
      </c>
      <c r="F262" s="163">
        <f t="shared" si="64"/>
        <v>100</v>
      </c>
      <c r="G262" s="201" t="s">
        <v>818</v>
      </c>
      <c r="H262" s="22"/>
      <c r="I262" s="30"/>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row>
    <row r="263" spans="1:100" s="56" customFormat="1" x14ac:dyDescent="0.25">
      <c r="A263" s="212"/>
      <c r="B263" s="19" t="s">
        <v>72</v>
      </c>
      <c r="C263" s="160">
        <v>1500</v>
      </c>
      <c r="D263" s="160">
        <v>1500</v>
      </c>
      <c r="E263" s="160">
        <v>1500</v>
      </c>
      <c r="F263" s="164">
        <f t="shared" si="64"/>
        <v>100</v>
      </c>
      <c r="G263" s="202"/>
      <c r="H263" s="22"/>
      <c r="I263" s="30"/>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row>
    <row r="264" spans="1:100" s="56" customFormat="1" x14ac:dyDescent="0.25">
      <c r="A264" s="212"/>
      <c r="B264" s="19" t="s">
        <v>223</v>
      </c>
      <c r="C264" s="41">
        <v>0</v>
      </c>
      <c r="D264" s="41">
        <v>0</v>
      </c>
      <c r="E264" s="41">
        <v>0</v>
      </c>
      <c r="F264" s="58"/>
      <c r="G264" s="202"/>
      <c r="H264" s="22"/>
      <c r="I264" s="30"/>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row>
    <row r="265" spans="1:100" s="56" customFormat="1" x14ac:dyDescent="0.25">
      <c r="A265" s="212"/>
      <c r="B265" s="19" t="s">
        <v>74</v>
      </c>
      <c r="C265" s="41"/>
      <c r="D265" s="41"/>
      <c r="E265" s="41"/>
      <c r="F265" s="58"/>
      <c r="G265" s="203"/>
      <c r="H265" s="22"/>
      <c r="I265" s="30"/>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row>
    <row r="266" spans="1:100" s="56" customFormat="1" ht="75.75" customHeight="1" x14ac:dyDescent="0.25">
      <c r="A266" s="211" t="s">
        <v>366</v>
      </c>
      <c r="B266" s="18" t="s">
        <v>306</v>
      </c>
      <c r="C266" s="161">
        <f>C267+C268+C269</f>
        <v>372.34</v>
      </c>
      <c r="D266" s="161">
        <f t="shared" ref="D266:E266" si="81">D267+D268+D269</f>
        <v>186.17</v>
      </c>
      <c r="E266" s="38">
        <f t="shared" si="81"/>
        <v>0</v>
      </c>
      <c r="F266" s="38"/>
      <c r="G266" s="229" t="s">
        <v>712</v>
      </c>
      <c r="H266" s="22"/>
      <c r="I266" s="30"/>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row>
    <row r="267" spans="1:100" s="56" customFormat="1" ht="28.5" customHeight="1" x14ac:dyDescent="0.25">
      <c r="A267" s="212"/>
      <c r="B267" s="19" t="s">
        <v>72</v>
      </c>
      <c r="C267" s="160">
        <v>0</v>
      </c>
      <c r="D267" s="160">
        <v>0</v>
      </c>
      <c r="E267" s="41">
        <v>0</v>
      </c>
      <c r="F267" s="41"/>
      <c r="G267" s="230"/>
      <c r="H267" s="22"/>
      <c r="I267" s="30"/>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row>
    <row r="268" spans="1:100" s="56" customFormat="1" ht="27" customHeight="1" x14ac:dyDescent="0.25">
      <c r="A268" s="212"/>
      <c r="B268" s="19" t="s">
        <v>223</v>
      </c>
      <c r="C268" s="160">
        <v>372.34</v>
      </c>
      <c r="D268" s="160">
        <v>186.17</v>
      </c>
      <c r="E268" s="41">
        <v>0</v>
      </c>
      <c r="F268" s="41"/>
      <c r="G268" s="230"/>
      <c r="H268" s="22"/>
      <c r="I268" s="30"/>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row>
    <row r="269" spans="1:100" s="56" customFormat="1" ht="12.75" customHeight="1" x14ac:dyDescent="0.25">
      <c r="A269" s="212"/>
      <c r="B269" s="19" t="s">
        <v>74</v>
      </c>
      <c r="C269" s="41">
        <v>0</v>
      </c>
      <c r="D269" s="41">
        <v>0</v>
      </c>
      <c r="E269" s="41">
        <v>0</v>
      </c>
      <c r="F269" s="41"/>
      <c r="G269" s="231"/>
      <c r="H269" s="22"/>
      <c r="I269" s="30"/>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row>
    <row r="270" spans="1:100" s="56" customFormat="1" ht="21.75" customHeight="1" x14ac:dyDescent="0.25">
      <c r="A270" s="211" t="s">
        <v>367</v>
      </c>
      <c r="B270" s="18" t="s">
        <v>318</v>
      </c>
      <c r="C270" s="161">
        <f>C271+C272</f>
        <v>600</v>
      </c>
      <c r="D270" s="38">
        <f t="shared" ref="D270:E270" si="82">D271+D272</f>
        <v>0</v>
      </c>
      <c r="E270" s="38">
        <f t="shared" si="82"/>
        <v>0</v>
      </c>
      <c r="F270" s="38"/>
      <c r="G270" s="226"/>
      <c r="H270" s="22"/>
      <c r="I270" s="30"/>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row>
    <row r="271" spans="1:100" s="56" customFormat="1" x14ac:dyDescent="0.25">
      <c r="A271" s="212"/>
      <c r="B271" s="19" t="s">
        <v>72</v>
      </c>
      <c r="C271" s="160">
        <f>C275</f>
        <v>0</v>
      </c>
      <c r="D271" s="41">
        <f t="shared" ref="D271:E272" si="83">D275</f>
        <v>0</v>
      </c>
      <c r="E271" s="41">
        <f t="shared" si="83"/>
        <v>0</v>
      </c>
      <c r="F271" s="41"/>
      <c r="G271" s="227"/>
      <c r="H271" s="22"/>
      <c r="I271" s="30"/>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row>
    <row r="272" spans="1:100" s="56" customFormat="1" x14ac:dyDescent="0.25">
      <c r="A272" s="212"/>
      <c r="B272" s="19" t="s">
        <v>223</v>
      </c>
      <c r="C272" s="160">
        <f>C276</f>
        <v>600</v>
      </c>
      <c r="D272" s="41">
        <f t="shared" si="83"/>
        <v>0</v>
      </c>
      <c r="E272" s="41">
        <f t="shared" si="83"/>
        <v>0</v>
      </c>
      <c r="F272" s="41"/>
      <c r="G272" s="227"/>
      <c r="H272" s="22"/>
      <c r="I272" s="30"/>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row>
    <row r="273" spans="1:100" s="56" customFormat="1" x14ac:dyDescent="0.25">
      <c r="A273" s="212"/>
      <c r="B273" s="19" t="s">
        <v>74</v>
      </c>
      <c r="C273" s="41"/>
      <c r="D273" s="41"/>
      <c r="E273" s="41"/>
      <c r="F273" s="41"/>
      <c r="G273" s="228"/>
      <c r="H273" s="22"/>
      <c r="I273" s="30"/>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row>
    <row r="274" spans="1:100" s="56" customFormat="1" ht="96.75" customHeight="1" x14ac:dyDescent="0.25">
      <c r="A274" s="211" t="s">
        <v>368</v>
      </c>
      <c r="B274" s="18" t="s">
        <v>319</v>
      </c>
      <c r="C274" s="161">
        <f>C275+C276</f>
        <v>600</v>
      </c>
      <c r="D274" s="41">
        <f t="shared" ref="D274:E274" si="84">D275+D276</f>
        <v>0</v>
      </c>
      <c r="E274" s="41">
        <f t="shared" si="84"/>
        <v>0</v>
      </c>
      <c r="F274" s="41"/>
      <c r="G274" s="299" t="s">
        <v>807</v>
      </c>
      <c r="H274" s="22"/>
      <c r="I274" s="30"/>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row>
    <row r="275" spans="1:100" s="56" customFormat="1" x14ac:dyDescent="0.25">
      <c r="A275" s="212"/>
      <c r="B275" s="19" t="s">
        <v>72</v>
      </c>
      <c r="C275" s="160">
        <v>0</v>
      </c>
      <c r="D275" s="41">
        <v>0</v>
      </c>
      <c r="E275" s="41">
        <v>0</v>
      </c>
      <c r="F275" s="41"/>
      <c r="G275" s="300"/>
      <c r="H275" s="22"/>
      <c r="I275" s="30"/>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row>
    <row r="276" spans="1:100" s="56" customFormat="1" x14ac:dyDescent="0.25">
      <c r="A276" s="212"/>
      <c r="B276" s="19" t="s">
        <v>223</v>
      </c>
      <c r="C276" s="160">
        <v>600</v>
      </c>
      <c r="D276" s="41">
        <v>0</v>
      </c>
      <c r="E276" s="41">
        <v>0</v>
      </c>
      <c r="F276" s="41"/>
      <c r="G276" s="300"/>
      <c r="H276" s="22"/>
      <c r="I276" s="30"/>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row>
    <row r="277" spans="1:100" s="56" customFormat="1" x14ac:dyDescent="0.25">
      <c r="A277" s="212"/>
      <c r="B277" s="19" t="s">
        <v>74</v>
      </c>
      <c r="C277" s="41"/>
      <c r="D277" s="41"/>
      <c r="E277" s="41"/>
      <c r="F277" s="41"/>
      <c r="G277" s="301"/>
      <c r="H277" s="22"/>
      <c r="I277" s="30"/>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row>
    <row r="278" spans="1:100" s="56" customFormat="1" ht="30" customHeight="1" x14ac:dyDescent="0.25">
      <c r="A278" s="211" t="s">
        <v>369</v>
      </c>
      <c r="B278" s="18" t="s">
        <v>320</v>
      </c>
      <c r="C278" s="161">
        <f>C279+C280</f>
        <v>13412.32</v>
      </c>
      <c r="D278" s="161">
        <f t="shared" ref="D278:E278" si="85">D279+D280</f>
        <v>13412.32</v>
      </c>
      <c r="E278" s="161">
        <f t="shared" si="85"/>
        <v>7401.24</v>
      </c>
      <c r="F278" s="161">
        <f t="shared" si="64"/>
        <v>55.18</v>
      </c>
      <c r="G278" s="226"/>
      <c r="H278" s="22"/>
      <c r="I278" s="30"/>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row>
    <row r="279" spans="1:100" s="56" customFormat="1" x14ac:dyDescent="0.25">
      <c r="A279" s="212"/>
      <c r="B279" s="19" t="s">
        <v>72</v>
      </c>
      <c r="C279" s="160">
        <f>C283+C287</f>
        <v>0</v>
      </c>
      <c r="D279" s="160">
        <f t="shared" ref="D279:E280" si="86">D283+D287</f>
        <v>0</v>
      </c>
      <c r="E279" s="160">
        <f t="shared" si="86"/>
        <v>0</v>
      </c>
      <c r="F279" s="160"/>
      <c r="G279" s="227"/>
      <c r="H279" s="22"/>
      <c r="I279" s="30"/>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row>
    <row r="280" spans="1:100" s="56" customFormat="1" x14ac:dyDescent="0.25">
      <c r="A280" s="212"/>
      <c r="B280" s="19" t="s">
        <v>223</v>
      </c>
      <c r="C280" s="160">
        <f>C284+C288</f>
        <v>13412.32</v>
      </c>
      <c r="D280" s="160">
        <f t="shared" si="86"/>
        <v>13412.32</v>
      </c>
      <c r="E280" s="160">
        <f t="shared" si="86"/>
        <v>7401.24</v>
      </c>
      <c r="F280" s="160">
        <f t="shared" si="64"/>
        <v>55.18</v>
      </c>
      <c r="G280" s="227"/>
      <c r="H280" s="22"/>
      <c r="I280" s="30"/>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row>
    <row r="281" spans="1:100" s="56" customFormat="1" x14ac:dyDescent="0.25">
      <c r="A281" s="212"/>
      <c r="B281" s="19" t="s">
        <v>74</v>
      </c>
      <c r="C281" s="41"/>
      <c r="D281" s="41"/>
      <c r="E281" s="41"/>
      <c r="F281" s="160"/>
      <c r="G281" s="228"/>
      <c r="H281" s="22"/>
      <c r="I281" s="30"/>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row>
    <row r="282" spans="1:100" s="56" customFormat="1" ht="54.75" customHeight="1" x14ac:dyDescent="0.25">
      <c r="A282" s="211" t="s">
        <v>370</v>
      </c>
      <c r="B282" s="18" t="s">
        <v>321</v>
      </c>
      <c r="C282" s="161">
        <f>C283+C284</f>
        <v>7206.24</v>
      </c>
      <c r="D282" s="161">
        <f t="shared" ref="D282:E282" si="87">D283+D284</f>
        <v>7206.24</v>
      </c>
      <c r="E282" s="161">
        <f t="shared" si="87"/>
        <v>7206.24</v>
      </c>
      <c r="F282" s="161">
        <f t="shared" ref="F282:F344" si="88">E282/D282*100</f>
        <v>100</v>
      </c>
      <c r="G282" s="229" t="s">
        <v>816</v>
      </c>
      <c r="H282" s="22"/>
      <c r="I282" s="30"/>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row>
    <row r="283" spans="1:100" s="56" customFormat="1" x14ac:dyDescent="0.25">
      <c r="A283" s="212"/>
      <c r="B283" s="19" t="s">
        <v>72</v>
      </c>
      <c r="C283" s="160">
        <v>0</v>
      </c>
      <c r="D283" s="160">
        <v>0</v>
      </c>
      <c r="E283" s="160">
        <v>0</v>
      </c>
      <c r="F283" s="160"/>
      <c r="G283" s="274"/>
      <c r="H283" s="22"/>
      <c r="I283" s="30"/>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row>
    <row r="284" spans="1:100" s="56" customFormat="1" x14ac:dyDescent="0.25">
      <c r="A284" s="212"/>
      <c r="B284" s="19" t="s">
        <v>223</v>
      </c>
      <c r="C284" s="160">
        <v>7206.24</v>
      </c>
      <c r="D284" s="160">
        <v>7206.24</v>
      </c>
      <c r="E284" s="160">
        <v>7206.24</v>
      </c>
      <c r="F284" s="160">
        <f t="shared" si="88"/>
        <v>100</v>
      </c>
      <c r="G284" s="274"/>
      <c r="H284" s="22"/>
      <c r="I284" s="30"/>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row>
    <row r="285" spans="1:100" s="56" customFormat="1" x14ac:dyDescent="0.25">
      <c r="A285" s="90"/>
      <c r="B285" s="19" t="s">
        <v>74</v>
      </c>
      <c r="C285" s="41"/>
      <c r="D285" s="41"/>
      <c r="E285" s="41"/>
      <c r="F285" s="41"/>
      <c r="G285" s="275"/>
      <c r="H285" s="22"/>
      <c r="I285" s="30"/>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row>
    <row r="286" spans="1:100" s="56" customFormat="1" ht="62.25" customHeight="1" x14ac:dyDescent="0.25">
      <c r="A286" s="211" t="s">
        <v>371</v>
      </c>
      <c r="B286" s="18" t="s">
        <v>322</v>
      </c>
      <c r="C286" s="161">
        <f>C287+C288</f>
        <v>6206.08</v>
      </c>
      <c r="D286" s="161">
        <f t="shared" ref="D286:E286" si="89">D287+D288</f>
        <v>6206.08</v>
      </c>
      <c r="E286" s="161">
        <f t="shared" si="89"/>
        <v>195</v>
      </c>
      <c r="F286" s="161">
        <f>E286/D286*100</f>
        <v>3.14</v>
      </c>
      <c r="G286" s="294" t="s">
        <v>780</v>
      </c>
      <c r="H286" s="22"/>
      <c r="I286" s="30"/>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row>
    <row r="287" spans="1:100" s="56" customFormat="1" ht="14.25" customHeight="1" x14ac:dyDescent="0.25">
      <c r="A287" s="212"/>
      <c r="B287" s="19" t="s">
        <v>72</v>
      </c>
      <c r="C287" s="160">
        <v>0</v>
      </c>
      <c r="D287" s="160">
        <v>0</v>
      </c>
      <c r="E287" s="160">
        <v>0</v>
      </c>
      <c r="F287" s="161"/>
      <c r="G287" s="295"/>
      <c r="H287" s="22"/>
      <c r="I287" s="30"/>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row>
    <row r="288" spans="1:100" s="56" customFormat="1" ht="14.25" customHeight="1" x14ac:dyDescent="0.25">
      <c r="A288" s="212"/>
      <c r="B288" s="19" t="s">
        <v>223</v>
      </c>
      <c r="C288" s="160">
        <v>6206.08</v>
      </c>
      <c r="D288" s="160">
        <v>6206.08</v>
      </c>
      <c r="E288" s="160">
        <v>195</v>
      </c>
      <c r="F288" s="160">
        <f>E288/D288*100</f>
        <v>3.14</v>
      </c>
      <c r="G288" s="295"/>
      <c r="H288" s="22"/>
      <c r="I288" s="30"/>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row>
    <row r="289" spans="1:100" s="56" customFormat="1" ht="14.25" customHeight="1" x14ac:dyDescent="0.25">
      <c r="A289" s="90"/>
      <c r="B289" s="19" t="s">
        <v>74</v>
      </c>
      <c r="C289" s="41"/>
      <c r="D289" s="41"/>
      <c r="E289" s="41"/>
      <c r="F289" s="160"/>
      <c r="G289" s="296"/>
      <c r="H289" s="22"/>
      <c r="I289" s="30"/>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row>
    <row r="290" spans="1:100" s="56" customFormat="1" ht="27" customHeight="1" x14ac:dyDescent="0.25">
      <c r="A290" s="211" t="s">
        <v>372</v>
      </c>
      <c r="B290" s="18" t="s">
        <v>323</v>
      </c>
      <c r="C290" s="161">
        <f>C291+C292</f>
        <v>1677.89</v>
      </c>
      <c r="D290" s="161">
        <f t="shared" ref="D290:E290" si="90">D291+D292</f>
        <v>1677.89</v>
      </c>
      <c r="E290" s="161">
        <f t="shared" si="90"/>
        <v>1677.89</v>
      </c>
      <c r="F290" s="161">
        <f t="shared" si="88"/>
        <v>100</v>
      </c>
      <c r="G290" s="226"/>
      <c r="H290" s="22"/>
      <c r="I290" s="30"/>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row>
    <row r="291" spans="1:100" s="56" customFormat="1" ht="18" customHeight="1" x14ac:dyDescent="0.25">
      <c r="A291" s="212"/>
      <c r="B291" s="19" t="s">
        <v>72</v>
      </c>
      <c r="C291" s="160">
        <f>C295</f>
        <v>821.66</v>
      </c>
      <c r="D291" s="160">
        <f t="shared" ref="D291:E292" si="91">D295</f>
        <v>821.66</v>
      </c>
      <c r="E291" s="160">
        <f t="shared" si="91"/>
        <v>821.66</v>
      </c>
      <c r="F291" s="160">
        <f t="shared" si="88"/>
        <v>100</v>
      </c>
      <c r="G291" s="227"/>
      <c r="H291" s="22"/>
      <c r="I291" s="30"/>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row>
    <row r="292" spans="1:100" s="56" customFormat="1" ht="18" customHeight="1" x14ac:dyDescent="0.25">
      <c r="A292" s="212"/>
      <c r="B292" s="19" t="s">
        <v>223</v>
      </c>
      <c r="C292" s="160">
        <f>C296</f>
        <v>856.23</v>
      </c>
      <c r="D292" s="160">
        <f t="shared" si="91"/>
        <v>856.23</v>
      </c>
      <c r="E292" s="160">
        <f t="shared" si="91"/>
        <v>856.23</v>
      </c>
      <c r="F292" s="160">
        <f t="shared" si="88"/>
        <v>100</v>
      </c>
      <c r="G292" s="227"/>
      <c r="H292" s="22"/>
      <c r="I292" s="30"/>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row>
    <row r="293" spans="1:100" s="56" customFormat="1" ht="18" customHeight="1" x14ac:dyDescent="0.25">
      <c r="A293" s="212"/>
      <c r="B293" s="19" t="s">
        <v>74</v>
      </c>
      <c r="C293" s="160"/>
      <c r="D293" s="160"/>
      <c r="E293" s="160"/>
      <c r="F293" s="41"/>
      <c r="G293" s="228"/>
      <c r="H293" s="22"/>
      <c r="I293" s="30"/>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row>
    <row r="294" spans="1:100" s="56" customFormat="1" ht="60.75" customHeight="1" x14ac:dyDescent="0.25">
      <c r="A294" s="211" t="s">
        <v>373</v>
      </c>
      <c r="B294" s="18" t="s">
        <v>324</v>
      </c>
      <c r="C294" s="161">
        <f>C295+C296</f>
        <v>1677.89</v>
      </c>
      <c r="D294" s="161">
        <f t="shared" ref="D294:E294" si="92">D295+D296</f>
        <v>1677.89</v>
      </c>
      <c r="E294" s="161">
        <f t="shared" si="92"/>
        <v>1677.89</v>
      </c>
      <c r="F294" s="163">
        <f t="shared" si="88"/>
        <v>100</v>
      </c>
      <c r="G294" s="229" t="s">
        <v>825</v>
      </c>
      <c r="H294" s="22"/>
      <c r="I294" s="30"/>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row>
    <row r="295" spans="1:100" s="56" customFormat="1" x14ac:dyDescent="0.25">
      <c r="A295" s="212"/>
      <c r="B295" s="19" t="s">
        <v>72</v>
      </c>
      <c r="C295" s="160">
        <v>821.66</v>
      </c>
      <c r="D295" s="160">
        <v>821.66</v>
      </c>
      <c r="E295" s="160">
        <v>821.66</v>
      </c>
      <c r="F295" s="164">
        <f t="shared" si="88"/>
        <v>100</v>
      </c>
      <c r="G295" s="274"/>
      <c r="H295" s="22"/>
      <c r="I295" s="30"/>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row>
    <row r="296" spans="1:100" s="56" customFormat="1" x14ac:dyDescent="0.25">
      <c r="A296" s="212"/>
      <c r="B296" s="19" t="s">
        <v>223</v>
      </c>
      <c r="C296" s="160">
        <v>856.23</v>
      </c>
      <c r="D296" s="160">
        <v>856.23</v>
      </c>
      <c r="E296" s="160">
        <v>856.23</v>
      </c>
      <c r="F296" s="164">
        <f t="shared" si="88"/>
        <v>100</v>
      </c>
      <c r="G296" s="274"/>
      <c r="H296" s="22"/>
      <c r="I296" s="30"/>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row>
    <row r="297" spans="1:100" s="56" customFormat="1" x14ac:dyDescent="0.25">
      <c r="A297" s="212"/>
      <c r="B297" s="19" t="s">
        <v>74</v>
      </c>
      <c r="C297" s="41"/>
      <c r="D297" s="41"/>
      <c r="E297" s="41"/>
      <c r="F297" s="58"/>
      <c r="G297" s="203"/>
      <c r="H297" s="22"/>
      <c r="I297" s="30"/>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row>
    <row r="298" spans="1:100" s="56" customFormat="1" ht="31.5" x14ac:dyDescent="0.25">
      <c r="A298" s="211" t="s">
        <v>374</v>
      </c>
      <c r="B298" s="18" t="s">
        <v>325</v>
      </c>
      <c r="C298" s="161">
        <f>C299+C300</f>
        <v>30238.240000000002</v>
      </c>
      <c r="D298" s="161">
        <f t="shared" ref="D298:E298" si="93">D299+D300</f>
        <v>22506.73</v>
      </c>
      <c r="E298" s="161">
        <f t="shared" si="93"/>
        <v>15776.26</v>
      </c>
      <c r="F298" s="161">
        <f t="shared" si="88"/>
        <v>70.099999999999994</v>
      </c>
      <c r="G298" s="226"/>
      <c r="H298" s="22"/>
      <c r="I298" s="30"/>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row>
    <row r="299" spans="1:100" s="56" customFormat="1" x14ac:dyDescent="0.25">
      <c r="A299" s="212"/>
      <c r="B299" s="19" t="s">
        <v>72</v>
      </c>
      <c r="C299" s="160">
        <f>C303+C311</f>
        <v>0</v>
      </c>
      <c r="D299" s="160">
        <f>D303+D311</f>
        <v>0</v>
      </c>
      <c r="E299" s="160">
        <f>E303+E311</f>
        <v>0</v>
      </c>
      <c r="F299" s="160"/>
      <c r="G299" s="227"/>
      <c r="H299" s="22"/>
      <c r="I299" s="30"/>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row>
    <row r="300" spans="1:100" s="56" customFormat="1" x14ac:dyDescent="0.25">
      <c r="A300" s="212"/>
      <c r="B300" s="19" t="s">
        <v>223</v>
      </c>
      <c r="C300" s="160">
        <f>C304+C312+C308</f>
        <v>30238.240000000002</v>
      </c>
      <c r="D300" s="160">
        <f>D304+D312+D308</f>
        <v>22506.73</v>
      </c>
      <c r="E300" s="160">
        <f>E304+E312</f>
        <v>15776.26</v>
      </c>
      <c r="F300" s="160">
        <f t="shared" si="88"/>
        <v>70.099999999999994</v>
      </c>
      <c r="G300" s="227"/>
      <c r="H300" s="22"/>
      <c r="I300" s="30"/>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row>
    <row r="301" spans="1:100" s="56" customFormat="1" x14ac:dyDescent="0.25">
      <c r="A301" s="212"/>
      <c r="B301" s="19" t="s">
        <v>74</v>
      </c>
      <c r="C301" s="41"/>
      <c r="D301" s="41"/>
      <c r="E301" s="41"/>
      <c r="F301" s="41"/>
      <c r="G301" s="228"/>
      <c r="H301" s="22"/>
      <c r="I301" s="30"/>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row>
    <row r="302" spans="1:100" s="56" customFormat="1" ht="43.5" customHeight="1" x14ac:dyDescent="0.25">
      <c r="A302" s="211" t="s">
        <v>375</v>
      </c>
      <c r="B302" s="18" t="s">
        <v>326</v>
      </c>
      <c r="C302" s="161">
        <f>C303+C304</f>
        <v>29606.33</v>
      </c>
      <c r="D302" s="161">
        <f t="shared" ref="D302:E302" si="94">D303+D304</f>
        <v>22047.31</v>
      </c>
      <c r="E302" s="161">
        <f t="shared" si="94"/>
        <v>15693.43</v>
      </c>
      <c r="F302" s="161">
        <f t="shared" si="88"/>
        <v>71.180000000000007</v>
      </c>
      <c r="G302" s="299" t="s">
        <v>782</v>
      </c>
      <c r="H302" s="22"/>
      <c r="I302" s="30"/>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row>
    <row r="303" spans="1:100" s="56" customFormat="1" ht="28.5" customHeight="1" x14ac:dyDescent="0.25">
      <c r="A303" s="212"/>
      <c r="B303" s="19" t="s">
        <v>72</v>
      </c>
      <c r="C303" s="160">
        <v>0</v>
      </c>
      <c r="D303" s="160">
        <v>0</v>
      </c>
      <c r="E303" s="160">
        <v>0</v>
      </c>
      <c r="F303" s="160"/>
      <c r="G303" s="300"/>
      <c r="H303" s="22"/>
      <c r="I303" s="30"/>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row>
    <row r="304" spans="1:100" s="56" customFormat="1" ht="27" customHeight="1" x14ac:dyDescent="0.25">
      <c r="A304" s="212"/>
      <c r="B304" s="19" t="s">
        <v>223</v>
      </c>
      <c r="C304" s="160">
        <v>29606.33</v>
      </c>
      <c r="D304" s="160">
        <v>22047.31</v>
      </c>
      <c r="E304" s="160">
        <v>15693.43</v>
      </c>
      <c r="F304" s="160">
        <f t="shared" si="88"/>
        <v>71.180000000000007</v>
      </c>
      <c r="G304" s="300"/>
      <c r="H304" s="22"/>
      <c r="I304" s="30"/>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row>
    <row r="305" spans="1:100" s="56" customFormat="1" ht="32.25" customHeight="1" x14ac:dyDescent="0.25">
      <c r="A305" s="212"/>
      <c r="B305" s="19" t="s">
        <v>74</v>
      </c>
      <c r="C305" s="41"/>
      <c r="D305" s="41"/>
      <c r="E305" s="41"/>
      <c r="F305" s="41"/>
      <c r="G305" s="301"/>
      <c r="H305" s="22"/>
      <c r="I305" s="30"/>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row>
    <row r="306" spans="1:100" s="56" customFormat="1" ht="36" customHeight="1" x14ac:dyDescent="0.25">
      <c r="A306" s="211" t="s">
        <v>376</v>
      </c>
      <c r="B306" s="18" t="s">
        <v>327</v>
      </c>
      <c r="C306" s="161">
        <f>C307+C308+C309</f>
        <v>375</v>
      </c>
      <c r="D306" s="161">
        <f t="shared" ref="D306" si="95">D307+D308+D309</f>
        <v>375</v>
      </c>
      <c r="E306" s="38">
        <v>0</v>
      </c>
      <c r="F306" s="38">
        <f>E306/D306*100</f>
        <v>0</v>
      </c>
      <c r="G306" s="300" t="s">
        <v>783</v>
      </c>
      <c r="H306" s="22"/>
      <c r="I306" s="30"/>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row>
    <row r="307" spans="1:100" s="56" customFormat="1" ht="45" customHeight="1" x14ac:dyDescent="0.25">
      <c r="A307" s="212"/>
      <c r="B307" s="19" t="s">
        <v>72</v>
      </c>
      <c r="C307" s="160">
        <v>0</v>
      </c>
      <c r="D307" s="160">
        <v>0</v>
      </c>
      <c r="E307" s="41">
        <v>0</v>
      </c>
      <c r="F307" s="41"/>
      <c r="G307" s="300"/>
      <c r="H307" s="22"/>
      <c r="I307" s="30"/>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row>
    <row r="308" spans="1:100" s="56" customFormat="1" ht="45" customHeight="1" x14ac:dyDescent="0.25">
      <c r="A308" s="212"/>
      <c r="B308" s="19" t="s">
        <v>223</v>
      </c>
      <c r="C308" s="160">
        <v>375</v>
      </c>
      <c r="D308" s="160">
        <v>375</v>
      </c>
      <c r="E308" s="41">
        <v>0</v>
      </c>
      <c r="F308" s="41"/>
      <c r="G308" s="300"/>
      <c r="H308" s="22"/>
      <c r="I308" s="30"/>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row>
    <row r="309" spans="1:100" s="56" customFormat="1" ht="45" customHeight="1" x14ac:dyDescent="0.25">
      <c r="A309" s="212"/>
      <c r="B309" s="19" t="s">
        <v>74</v>
      </c>
      <c r="C309" s="41">
        <v>0</v>
      </c>
      <c r="D309" s="41">
        <v>0</v>
      </c>
      <c r="E309" s="41">
        <v>0</v>
      </c>
      <c r="F309" s="41"/>
      <c r="G309" s="301"/>
      <c r="H309" s="22"/>
      <c r="I309" s="30"/>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row>
    <row r="310" spans="1:100" s="56" customFormat="1" ht="74.25" customHeight="1" x14ac:dyDescent="0.25">
      <c r="A310" s="211" t="s">
        <v>377</v>
      </c>
      <c r="B310" s="18" t="s">
        <v>619</v>
      </c>
      <c r="C310" s="161">
        <f>C311+C312</f>
        <v>256.91000000000003</v>
      </c>
      <c r="D310" s="161">
        <f t="shared" ref="D310:E310" si="96">D311+D312</f>
        <v>84.42</v>
      </c>
      <c r="E310" s="161">
        <f t="shared" si="96"/>
        <v>82.83</v>
      </c>
      <c r="F310" s="161">
        <f t="shared" si="88"/>
        <v>98.12</v>
      </c>
      <c r="G310" s="302" t="s">
        <v>698</v>
      </c>
      <c r="H310" s="22"/>
      <c r="I310" s="30"/>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row>
    <row r="311" spans="1:100" s="56" customFormat="1" x14ac:dyDescent="0.25">
      <c r="A311" s="212"/>
      <c r="B311" s="19" t="s">
        <v>72</v>
      </c>
      <c r="C311" s="160">
        <v>0</v>
      </c>
      <c r="D311" s="160">
        <v>0</v>
      </c>
      <c r="E311" s="160">
        <v>0</v>
      </c>
      <c r="F311" s="160"/>
      <c r="G311" s="303"/>
      <c r="H311" s="22"/>
      <c r="I311" s="30"/>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row>
    <row r="312" spans="1:100" s="56" customFormat="1" ht="20.25" customHeight="1" x14ac:dyDescent="0.25">
      <c r="A312" s="212"/>
      <c r="B312" s="19" t="s">
        <v>223</v>
      </c>
      <c r="C312" s="160">
        <v>256.91000000000003</v>
      </c>
      <c r="D312" s="160">
        <v>84.42</v>
      </c>
      <c r="E312" s="160">
        <v>82.83</v>
      </c>
      <c r="F312" s="160">
        <f t="shared" si="88"/>
        <v>98.12</v>
      </c>
      <c r="G312" s="303"/>
      <c r="H312" s="22"/>
      <c r="I312" s="30"/>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row>
    <row r="313" spans="1:100" s="56" customFormat="1" ht="20.25" customHeight="1" x14ac:dyDescent="0.25">
      <c r="A313" s="90"/>
      <c r="B313" s="19" t="s">
        <v>74</v>
      </c>
      <c r="C313" s="41"/>
      <c r="D313" s="41"/>
      <c r="E313" s="41"/>
      <c r="F313" s="41"/>
      <c r="G313" s="304"/>
      <c r="H313" s="22"/>
      <c r="I313" s="30"/>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row>
    <row r="314" spans="1:100" s="60" customFormat="1" ht="31.5" x14ac:dyDescent="0.25">
      <c r="A314" s="114" t="s">
        <v>569</v>
      </c>
      <c r="B314" s="15" t="s">
        <v>462</v>
      </c>
      <c r="C314" s="5">
        <f>C315+C316+C317</f>
        <v>1257013.95</v>
      </c>
      <c r="D314" s="5">
        <f>D315+D316+D317</f>
        <v>996877.57</v>
      </c>
      <c r="E314" s="5">
        <f t="shared" ref="E314" si="97">E315+E316+E317</f>
        <v>896618.63</v>
      </c>
      <c r="F314" s="11">
        <f t="shared" si="88"/>
        <v>89.94</v>
      </c>
      <c r="G314" s="207"/>
      <c r="H314" s="59"/>
      <c r="I314" s="30"/>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row>
    <row r="315" spans="1:100" s="60" customFormat="1" x14ac:dyDescent="0.25">
      <c r="A315" s="114"/>
      <c r="B315" s="17" t="s">
        <v>72</v>
      </c>
      <c r="C315" s="6">
        <f t="shared" ref="C315:E316" si="98">C319+C339+C367+C375+C359</f>
        <v>263938.2</v>
      </c>
      <c r="D315" s="6">
        <f t="shared" si="98"/>
        <v>261841.65</v>
      </c>
      <c r="E315" s="6">
        <f t="shared" si="98"/>
        <v>209144.26</v>
      </c>
      <c r="F315" s="12">
        <f t="shared" si="88"/>
        <v>79.87</v>
      </c>
      <c r="G315" s="208"/>
      <c r="H315" s="59"/>
      <c r="I315" s="30"/>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row>
    <row r="316" spans="1:100" s="60" customFormat="1" x14ac:dyDescent="0.25">
      <c r="A316" s="112"/>
      <c r="B316" s="17" t="s">
        <v>223</v>
      </c>
      <c r="C316" s="6">
        <f t="shared" si="98"/>
        <v>993075.75</v>
      </c>
      <c r="D316" s="6">
        <f t="shared" si="98"/>
        <v>735035.92</v>
      </c>
      <c r="E316" s="6">
        <f t="shared" si="98"/>
        <v>687474.37</v>
      </c>
      <c r="F316" s="12">
        <f t="shared" si="88"/>
        <v>93.53</v>
      </c>
      <c r="G316" s="208"/>
      <c r="H316" s="59"/>
      <c r="I316" s="30"/>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row>
    <row r="317" spans="1:100" s="60" customFormat="1" x14ac:dyDescent="0.25">
      <c r="A317" s="112"/>
      <c r="B317" s="17" t="s">
        <v>74</v>
      </c>
      <c r="C317" s="35"/>
      <c r="D317" s="35"/>
      <c r="E317" s="35"/>
      <c r="F317" s="12"/>
      <c r="G317" s="208"/>
      <c r="H317" s="59"/>
      <c r="I317" s="30"/>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row>
    <row r="318" spans="1:100" s="47" customFormat="1" ht="31.5" x14ac:dyDescent="0.25">
      <c r="A318" s="211" t="s">
        <v>479</v>
      </c>
      <c r="B318" s="18" t="s">
        <v>463</v>
      </c>
      <c r="C318" s="3">
        <f>C319+C320+C321</f>
        <v>392180.86</v>
      </c>
      <c r="D318" s="3">
        <f t="shared" ref="D318" si="99">D319+D320+D321</f>
        <v>291880.28000000003</v>
      </c>
      <c r="E318" s="3">
        <f>E319+E320+E321</f>
        <v>277888.18</v>
      </c>
      <c r="F318" s="178">
        <f t="shared" si="88"/>
        <v>95.21</v>
      </c>
      <c r="G318" s="226"/>
      <c r="H318" s="29"/>
      <c r="I318" s="30"/>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row>
    <row r="319" spans="1:100" s="47" customFormat="1" x14ac:dyDescent="0.25">
      <c r="A319" s="212"/>
      <c r="B319" s="19" t="s">
        <v>72</v>
      </c>
      <c r="C319" s="4">
        <f>C323+C327+C331+C335</f>
        <v>900</v>
      </c>
      <c r="D319" s="4"/>
      <c r="E319" s="4"/>
      <c r="F319" s="136"/>
      <c r="G319" s="227"/>
      <c r="H319" s="29"/>
      <c r="I319" s="30"/>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row>
    <row r="320" spans="1:100" s="47" customFormat="1" x14ac:dyDescent="0.25">
      <c r="A320" s="212"/>
      <c r="B320" s="19" t="s">
        <v>223</v>
      </c>
      <c r="C320" s="4">
        <f>C324+C328+C332+C336</f>
        <v>391280.86</v>
      </c>
      <c r="D320" s="4">
        <f>D324+D328+D332+D336</f>
        <v>291880.28000000003</v>
      </c>
      <c r="E320" s="4">
        <f>E324+E328+E332+E336</f>
        <v>277888.18</v>
      </c>
      <c r="F320" s="136">
        <f t="shared" si="88"/>
        <v>95.21</v>
      </c>
      <c r="G320" s="227"/>
      <c r="H320" s="30"/>
      <c r="I320" s="30"/>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row>
    <row r="321" spans="1:100" s="47" customFormat="1" x14ac:dyDescent="0.25">
      <c r="A321" s="212"/>
      <c r="B321" s="19" t="s">
        <v>74</v>
      </c>
      <c r="C321" s="41"/>
      <c r="D321" s="41"/>
      <c r="E321" s="41"/>
      <c r="F321" s="136"/>
      <c r="G321" s="228"/>
      <c r="H321" s="29"/>
      <c r="I321" s="30"/>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row>
    <row r="322" spans="1:100" s="47" customFormat="1" ht="76.5" customHeight="1" x14ac:dyDescent="0.25">
      <c r="A322" s="211" t="s">
        <v>480</v>
      </c>
      <c r="B322" s="18" t="s">
        <v>464</v>
      </c>
      <c r="C322" s="3">
        <f>C323+C324+C325</f>
        <v>8879.2000000000007</v>
      </c>
      <c r="D322" s="3">
        <f>D324+D323+D325</f>
        <v>5515.13</v>
      </c>
      <c r="E322" s="3">
        <f>E324+E323+E325</f>
        <v>5090.74</v>
      </c>
      <c r="F322" s="178">
        <f t="shared" si="88"/>
        <v>92.3</v>
      </c>
      <c r="G322" s="294" t="s">
        <v>787</v>
      </c>
      <c r="H322" s="29"/>
      <c r="I322" s="30"/>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row>
    <row r="323" spans="1:100" s="47" customFormat="1" ht="23.25" customHeight="1" x14ac:dyDescent="0.25">
      <c r="A323" s="212"/>
      <c r="B323" s="19" t="s">
        <v>72</v>
      </c>
      <c r="C323" s="4"/>
      <c r="D323" s="4"/>
      <c r="E323" s="4"/>
      <c r="F323" s="58"/>
      <c r="G323" s="295"/>
      <c r="H323" s="29"/>
      <c r="I323" s="30"/>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row>
    <row r="324" spans="1:100" s="47" customFormat="1" ht="23.25" customHeight="1" x14ac:dyDescent="0.25">
      <c r="A324" s="212"/>
      <c r="B324" s="19" t="s">
        <v>223</v>
      </c>
      <c r="C324" s="4">
        <v>8879.2000000000007</v>
      </c>
      <c r="D324" s="4">
        <v>5515.13</v>
      </c>
      <c r="E324" s="4">
        <v>5090.74</v>
      </c>
      <c r="F324" s="136">
        <f t="shared" si="88"/>
        <v>92.3</v>
      </c>
      <c r="G324" s="295"/>
      <c r="H324" s="30"/>
      <c r="I324" s="30"/>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row>
    <row r="325" spans="1:100" s="47" customFormat="1" ht="23.25" customHeight="1" x14ac:dyDescent="0.25">
      <c r="A325" s="212"/>
      <c r="B325" s="19" t="s">
        <v>74</v>
      </c>
      <c r="C325" s="41"/>
      <c r="D325" s="41"/>
      <c r="E325" s="41"/>
      <c r="F325" s="136"/>
      <c r="G325" s="296"/>
      <c r="H325" s="29"/>
      <c r="I325" s="30"/>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row>
    <row r="326" spans="1:100" s="47" customFormat="1" ht="71.25" customHeight="1" x14ac:dyDescent="0.25">
      <c r="A326" s="211" t="s">
        <v>481</v>
      </c>
      <c r="B326" s="18" t="s">
        <v>465</v>
      </c>
      <c r="C326" s="3">
        <f>C327+C328+C329</f>
        <v>373415.42</v>
      </c>
      <c r="D326" s="3">
        <f>D328+D327+D329</f>
        <v>280025.42</v>
      </c>
      <c r="E326" s="3">
        <f>E328+E327+E329</f>
        <v>267538.14</v>
      </c>
      <c r="F326" s="3">
        <f t="shared" si="88"/>
        <v>95.54</v>
      </c>
      <c r="G326" s="273" t="s">
        <v>791</v>
      </c>
      <c r="H326" s="29"/>
      <c r="I326" s="30"/>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row>
    <row r="327" spans="1:100" s="47" customFormat="1" ht="84.75" customHeight="1" x14ac:dyDescent="0.25">
      <c r="A327" s="212"/>
      <c r="B327" s="19" t="s">
        <v>72</v>
      </c>
      <c r="C327" s="4">
        <v>900</v>
      </c>
      <c r="D327" s="4"/>
      <c r="E327" s="4"/>
      <c r="F327" s="4"/>
      <c r="G327" s="274"/>
      <c r="H327" s="29"/>
      <c r="I327" s="30"/>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row>
    <row r="328" spans="1:100" s="47" customFormat="1" ht="84.75" customHeight="1" x14ac:dyDescent="0.25">
      <c r="A328" s="212"/>
      <c r="B328" s="19" t="s">
        <v>223</v>
      </c>
      <c r="C328" s="4">
        <v>372515.42</v>
      </c>
      <c r="D328" s="4">
        <v>280025.42</v>
      </c>
      <c r="E328" s="4">
        <v>267538.14</v>
      </c>
      <c r="F328" s="4">
        <f t="shared" si="88"/>
        <v>95.54</v>
      </c>
      <c r="G328" s="274"/>
      <c r="H328" s="30"/>
      <c r="I328" s="30"/>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row>
    <row r="329" spans="1:100" s="47" customFormat="1" ht="177.75" customHeight="1" x14ac:dyDescent="0.25">
      <c r="A329" s="212"/>
      <c r="B329" s="19" t="s">
        <v>74</v>
      </c>
      <c r="C329" s="41"/>
      <c r="D329" s="41"/>
      <c r="E329" s="41"/>
      <c r="F329" s="41"/>
      <c r="G329" s="275"/>
      <c r="H329" s="29"/>
      <c r="I329" s="30"/>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row>
    <row r="330" spans="1:100" s="47" customFormat="1" ht="47.25" customHeight="1" x14ac:dyDescent="0.25">
      <c r="A330" s="211" t="s">
        <v>482</v>
      </c>
      <c r="B330" s="18" t="s">
        <v>466</v>
      </c>
      <c r="C330" s="3">
        <f>C331+C332+C333</f>
        <v>7725.37</v>
      </c>
      <c r="D330" s="3">
        <f>D332+D331+D333</f>
        <v>5259.3</v>
      </c>
      <c r="E330" s="3">
        <f>E332+E331+E333</f>
        <v>5259.3</v>
      </c>
      <c r="F330" s="3">
        <f t="shared" si="88"/>
        <v>100</v>
      </c>
      <c r="G330" s="273"/>
      <c r="H330" s="29"/>
      <c r="I330" s="30"/>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row>
    <row r="331" spans="1:100" s="47" customFormat="1" x14ac:dyDescent="0.25">
      <c r="A331" s="212"/>
      <c r="B331" s="19" t="s">
        <v>72</v>
      </c>
      <c r="C331" s="4"/>
      <c r="D331" s="4"/>
      <c r="E331" s="4"/>
      <c r="F331" s="4"/>
      <c r="G331" s="274"/>
      <c r="H331" s="29"/>
      <c r="I331" s="30"/>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row>
    <row r="332" spans="1:100" s="47" customFormat="1" x14ac:dyDescent="0.25">
      <c r="A332" s="212"/>
      <c r="B332" s="19" t="s">
        <v>223</v>
      </c>
      <c r="C332" s="4">
        <v>7725.37</v>
      </c>
      <c r="D332" s="4">
        <v>5259.3</v>
      </c>
      <c r="E332" s="4">
        <v>5259.3</v>
      </c>
      <c r="F332" s="4">
        <f t="shared" si="88"/>
        <v>100</v>
      </c>
      <c r="G332" s="274"/>
      <c r="H332" s="30"/>
      <c r="I332" s="30"/>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row>
    <row r="333" spans="1:100" s="47" customFormat="1" x14ac:dyDescent="0.25">
      <c r="A333" s="212"/>
      <c r="B333" s="19" t="s">
        <v>74</v>
      </c>
      <c r="C333" s="41"/>
      <c r="D333" s="41"/>
      <c r="E333" s="41"/>
      <c r="F333" s="41"/>
      <c r="G333" s="275"/>
      <c r="H333" s="29"/>
      <c r="I333" s="30"/>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row>
    <row r="334" spans="1:100" s="47" customFormat="1" ht="150.75" customHeight="1" x14ac:dyDescent="0.25">
      <c r="A334" s="211" t="s">
        <v>483</v>
      </c>
      <c r="B334" s="18" t="s">
        <v>467</v>
      </c>
      <c r="C334" s="3">
        <f>C335+C336+C337</f>
        <v>2160.87</v>
      </c>
      <c r="D334" s="3">
        <f>D336+D335+D337</f>
        <v>1080.43</v>
      </c>
      <c r="E334" s="38">
        <f>E336+E335+E337</f>
        <v>0</v>
      </c>
      <c r="F334" s="38"/>
      <c r="G334" s="298" t="s">
        <v>697</v>
      </c>
      <c r="H334" s="29"/>
      <c r="I334" s="30"/>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row>
    <row r="335" spans="1:100" s="47" customFormat="1" ht="14.25" customHeight="1" x14ac:dyDescent="0.25">
      <c r="A335" s="212"/>
      <c r="B335" s="19" t="s">
        <v>72</v>
      </c>
      <c r="C335" s="4"/>
      <c r="D335" s="4"/>
      <c r="E335" s="41"/>
      <c r="F335" s="41"/>
      <c r="G335" s="274"/>
      <c r="H335" s="29"/>
      <c r="I335" s="30"/>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row>
    <row r="336" spans="1:100" s="47" customFormat="1" ht="14.25" customHeight="1" x14ac:dyDescent="0.25">
      <c r="A336" s="212"/>
      <c r="B336" s="19" t="s">
        <v>223</v>
      </c>
      <c r="C336" s="4">
        <v>2160.87</v>
      </c>
      <c r="D336" s="4">
        <v>1080.43</v>
      </c>
      <c r="E336" s="41">
        <v>0</v>
      </c>
      <c r="F336" s="41"/>
      <c r="G336" s="274"/>
      <c r="H336" s="30"/>
      <c r="I336" s="30"/>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row>
    <row r="337" spans="1:100" s="47" customFormat="1" ht="14.25" customHeight="1" x14ac:dyDescent="0.25">
      <c r="A337" s="90"/>
      <c r="B337" s="19" t="s">
        <v>74</v>
      </c>
      <c r="C337" s="41"/>
      <c r="D337" s="41"/>
      <c r="E337" s="41"/>
      <c r="F337" s="41"/>
      <c r="G337" s="275"/>
      <c r="H337" s="29"/>
      <c r="I337" s="30"/>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row>
    <row r="338" spans="1:100" s="47" customFormat="1" x14ac:dyDescent="0.25">
      <c r="A338" s="211" t="s">
        <v>484</v>
      </c>
      <c r="B338" s="18" t="s">
        <v>468</v>
      </c>
      <c r="C338" s="3">
        <f>C339+C340+C341</f>
        <v>576904.99</v>
      </c>
      <c r="D338" s="3">
        <f t="shared" ref="D338:E338" si="100">D339+D340+D341</f>
        <v>420265.1</v>
      </c>
      <c r="E338" s="3">
        <f t="shared" si="100"/>
        <v>395179.83</v>
      </c>
      <c r="F338" s="3">
        <f t="shared" si="88"/>
        <v>94.03</v>
      </c>
      <c r="G338" s="273"/>
      <c r="H338" s="29"/>
      <c r="I338" s="30"/>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row>
    <row r="339" spans="1:100" s="47" customFormat="1" x14ac:dyDescent="0.25">
      <c r="A339" s="212"/>
      <c r="B339" s="19" t="s">
        <v>72</v>
      </c>
      <c r="C339" s="4">
        <f>C343+C347+C351+C355</f>
        <v>15021.6</v>
      </c>
      <c r="D339" s="4">
        <f t="shared" ref="D339:E339" si="101">D343+D347+D351+D355</f>
        <v>13867.01</v>
      </c>
      <c r="E339" s="4">
        <f t="shared" si="101"/>
        <v>11400.9</v>
      </c>
      <c r="F339" s="4">
        <f t="shared" si="88"/>
        <v>82.22</v>
      </c>
      <c r="G339" s="274"/>
      <c r="H339" s="29"/>
      <c r="I339" s="30"/>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row>
    <row r="340" spans="1:100" s="47" customFormat="1" x14ac:dyDescent="0.25">
      <c r="A340" s="212"/>
      <c r="B340" s="19" t="s">
        <v>223</v>
      </c>
      <c r="C340" s="4">
        <f>C344+C348+C352+C356</f>
        <v>561883.39</v>
      </c>
      <c r="D340" s="4">
        <f>D344+D348+D352+D356</f>
        <v>406398.09</v>
      </c>
      <c r="E340" s="4">
        <f>E344+E348+E352+E356</f>
        <v>383778.93</v>
      </c>
      <c r="F340" s="4">
        <f t="shared" si="88"/>
        <v>94.43</v>
      </c>
      <c r="G340" s="274"/>
      <c r="H340" s="30"/>
      <c r="I340" s="30"/>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row>
    <row r="341" spans="1:100" s="47" customFormat="1" x14ac:dyDescent="0.25">
      <c r="A341" s="212"/>
      <c r="B341" s="19" t="s">
        <v>74</v>
      </c>
      <c r="C341" s="4"/>
      <c r="D341" s="4"/>
      <c r="E341" s="4"/>
      <c r="F341" s="4"/>
      <c r="G341" s="275"/>
      <c r="H341" s="29"/>
      <c r="I341" s="30"/>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row>
    <row r="342" spans="1:100" s="47" customFormat="1" ht="42.75" customHeight="1" x14ac:dyDescent="0.25">
      <c r="A342" s="192" t="s">
        <v>485</v>
      </c>
      <c r="B342" s="18" t="s">
        <v>469</v>
      </c>
      <c r="C342" s="3">
        <f>C343+C344+C345</f>
        <v>8453</v>
      </c>
      <c r="D342" s="3">
        <f>D344+D343+D345</f>
        <v>5496.25</v>
      </c>
      <c r="E342" s="3">
        <f>E344+E343+E345</f>
        <v>5262.95</v>
      </c>
      <c r="F342" s="3">
        <f t="shared" si="88"/>
        <v>95.76</v>
      </c>
      <c r="G342" s="229" t="s">
        <v>792</v>
      </c>
      <c r="H342" s="29"/>
      <c r="I342" s="30"/>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row>
    <row r="343" spans="1:100" s="47" customFormat="1" x14ac:dyDescent="0.25">
      <c r="A343" s="212"/>
      <c r="B343" s="19" t="s">
        <v>72</v>
      </c>
      <c r="C343" s="4"/>
      <c r="D343" s="4"/>
      <c r="E343" s="4"/>
      <c r="F343" s="4"/>
      <c r="G343" s="274"/>
      <c r="H343" s="29"/>
      <c r="I343" s="30"/>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row>
    <row r="344" spans="1:100" s="47" customFormat="1" x14ac:dyDescent="0.25">
      <c r="A344" s="212"/>
      <c r="B344" s="19" t="s">
        <v>223</v>
      </c>
      <c r="C344" s="4">
        <v>8453</v>
      </c>
      <c r="D344" s="4">
        <v>5496.25</v>
      </c>
      <c r="E344" s="4">
        <v>5262.95</v>
      </c>
      <c r="F344" s="4">
        <f t="shared" si="88"/>
        <v>95.76</v>
      </c>
      <c r="G344" s="274"/>
      <c r="H344" s="30"/>
      <c r="I344" s="30"/>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row>
    <row r="345" spans="1:100" s="47" customFormat="1" x14ac:dyDescent="0.25">
      <c r="A345" s="212"/>
      <c r="B345" s="19" t="s">
        <v>74</v>
      </c>
      <c r="C345" s="41"/>
      <c r="D345" s="41"/>
      <c r="E345" s="41"/>
      <c r="F345" s="41"/>
      <c r="G345" s="275"/>
      <c r="H345" s="29"/>
      <c r="I345" s="30"/>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row>
    <row r="346" spans="1:100" s="47" customFormat="1" ht="409.6" customHeight="1" x14ac:dyDescent="0.25">
      <c r="A346" s="192" t="s">
        <v>486</v>
      </c>
      <c r="B346" s="18" t="s">
        <v>470</v>
      </c>
      <c r="C346" s="3">
        <f>C347+C348+C349</f>
        <v>561464.04</v>
      </c>
      <c r="D346" s="3">
        <f>D348+D347+D349</f>
        <v>409063.6</v>
      </c>
      <c r="E346" s="3">
        <f>E348+E347+E349</f>
        <v>386244.91</v>
      </c>
      <c r="F346" s="3">
        <f t="shared" ref="F346:F408" si="102">E346/D346*100</f>
        <v>94.42</v>
      </c>
      <c r="G346" s="299" t="s">
        <v>836</v>
      </c>
      <c r="H346" s="29"/>
      <c r="I346" s="30"/>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row>
    <row r="347" spans="1:100" s="47" customFormat="1" ht="30" customHeight="1" x14ac:dyDescent="0.25">
      <c r="A347" s="212"/>
      <c r="B347" s="19" t="s">
        <v>72</v>
      </c>
      <c r="C347" s="4">
        <v>8700.1</v>
      </c>
      <c r="D347" s="172">
        <v>8700.1</v>
      </c>
      <c r="E347" s="172">
        <v>7920.93</v>
      </c>
      <c r="F347" s="4">
        <f t="shared" si="102"/>
        <v>91.04</v>
      </c>
      <c r="G347" s="300"/>
      <c r="H347" s="29"/>
      <c r="I347" s="30"/>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row>
    <row r="348" spans="1:100" s="47" customFormat="1" ht="37.5" customHeight="1" x14ac:dyDescent="0.25">
      <c r="A348" s="212"/>
      <c r="B348" s="19" t="s">
        <v>223</v>
      </c>
      <c r="C348" s="4">
        <v>552763.93999999994</v>
      </c>
      <c r="D348" s="4">
        <v>400363.5</v>
      </c>
      <c r="E348" s="4">
        <v>378323.98</v>
      </c>
      <c r="F348" s="4">
        <f t="shared" si="102"/>
        <v>94.5</v>
      </c>
      <c r="G348" s="300"/>
      <c r="H348" s="30"/>
      <c r="I348" s="30"/>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row>
    <row r="349" spans="1:100" s="47" customFormat="1" ht="21.75" customHeight="1" x14ac:dyDescent="0.25">
      <c r="A349" s="212"/>
      <c r="B349" s="19" t="s">
        <v>74</v>
      </c>
      <c r="C349" s="41"/>
      <c r="D349" s="41"/>
      <c r="E349" s="41"/>
      <c r="F349" s="41"/>
      <c r="G349" s="301"/>
      <c r="H349" s="29"/>
      <c r="I349" s="30"/>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row>
    <row r="350" spans="1:100" s="47" customFormat="1" ht="76.5" customHeight="1" x14ac:dyDescent="0.25">
      <c r="A350" s="211" t="s">
        <v>487</v>
      </c>
      <c r="B350" s="18" t="s">
        <v>471</v>
      </c>
      <c r="C350" s="38">
        <f>C351+C352+C353</f>
        <v>0</v>
      </c>
      <c r="D350" s="38">
        <f>D352+D351+D353</f>
        <v>0</v>
      </c>
      <c r="E350" s="38">
        <f>E352+E351+E353</f>
        <v>0</v>
      </c>
      <c r="F350" s="38"/>
      <c r="G350" s="204"/>
      <c r="H350" s="29"/>
      <c r="I350" s="30"/>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row>
    <row r="351" spans="1:100" s="47" customFormat="1" x14ac:dyDescent="0.25">
      <c r="A351" s="212"/>
      <c r="B351" s="19" t="s">
        <v>72</v>
      </c>
      <c r="C351" s="41"/>
      <c r="D351" s="41"/>
      <c r="E351" s="41"/>
      <c r="F351" s="38"/>
      <c r="G351" s="202"/>
      <c r="H351" s="29"/>
      <c r="I351" s="30"/>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row>
    <row r="352" spans="1:100" s="47" customFormat="1" x14ac:dyDescent="0.25">
      <c r="A352" s="212"/>
      <c r="B352" s="19" t="s">
        <v>223</v>
      </c>
      <c r="C352" s="41"/>
      <c r="D352" s="41"/>
      <c r="E352" s="41"/>
      <c r="F352" s="38"/>
      <c r="G352" s="202"/>
      <c r="H352" s="30"/>
      <c r="I352" s="30"/>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row>
    <row r="353" spans="1:100" s="47" customFormat="1" x14ac:dyDescent="0.25">
      <c r="A353" s="212"/>
      <c r="B353" s="19" t="s">
        <v>74</v>
      </c>
      <c r="C353" s="41"/>
      <c r="D353" s="41"/>
      <c r="E353" s="41"/>
      <c r="F353" s="41"/>
      <c r="G353" s="203"/>
      <c r="H353" s="29"/>
      <c r="I353" s="30"/>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row>
    <row r="354" spans="1:100" s="47" customFormat="1" ht="74.25" customHeight="1" x14ac:dyDescent="0.25">
      <c r="A354" s="211" t="s">
        <v>488</v>
      </c>
      <c r="B354" s="18" t="s">
        <v>472</v>
      </c>
      <c r="C354" s="3">
        <f>C355+C356+C357</f>
        <v>6987.95</v>
      </c>
      <c r="D354" s="3">
        <f>D356+D355+D357</f>
        <v>5705.25</v>
      </c>
      <c r="E354" s="3">
        <f>E356+E355+E357</f>
        <v>3671.97</v>
      </c>
      <c r="F354" s="3">
        <f t="shared" si="102"/>
        <v>64.36</v>
      </c>
      <c r="G354" s="299" t="s">
        <v>806</v>
      </c>
      <c r="H354" s="29"/>
      <c r="I354" s="30"/>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row>
    <row r="355" spans="1:100" s="47" customFormat="1" x14ac:dyDescent="0.25">
      <c r="A355" s="212"/>
      <c r="B355" s="19" t="s">
        <v>72</v>
      </c>
      <c r="C355" s="4">
        <v>6321.5</v>
      </c>
      <c r="D355" s="4">
        <v>5166.91</v>
      </c>
      <c r="E355" s="4">
        <v>3479.97</v>
      </c>
      <c r="F355" s="4">
        <f t="shared" si="102"/>
        <v>67.349999999999994</v>
      </c>
      <c r="G355" s="295"/>
      <c r="H355" s="29"/>
      <c r="I355" s="30"/>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row>
    <row r="356" spans="1:100" s="47" customFormat="1" x14ac:dyDescent="0.25">
      <c r="A356" s="212"/>
      <c r="B356" s="19" t="s">
        <v>223</v>
      </c>
      <c r="C356" s="4">
        <v>666.45</v>
      </c>
      <c r="D356" s="4">
        <v>538.34</v>
      </c>
      <c r="E356" s="4">
        <v>192</v>
      </c>
      <c r="F356" s="4">
        <f t="shared" si="102"/>
        <v>35.67</v>
      </c>
      <c r="G356" s="295"/>
      <c r="H356" s="30"/>
      <c r="I356" s="30"/>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row>
    <row r="357" spans="1:100" s="47" customFormat="1" x14ac:dyDescent="0.25">
      <c r="A357" s="212"/>
      <c r="B357" s="19" t="s">
        <v>74</v>
      </c>
      <c r="C357" s="41"/>
      <c r="D357" s="41"/>
      <c r="E357" s="41"/>
      <c r="F357" s="41"/>
      <c r="G357" s="296"/>
      <c r="H357" s="29"/>
      <c r="I357" s="30"/>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row>
    <row r="358" spans="1:100" s="47" customFormat="1" ht="19.5" customHeight="1" x14ac:dyDescent="0.25">
      <c r="A358" s="211" t="s">
        <v>489</v>
      </c>
      <c r="B358" s="18" t="s">
        <v>473</v>
      </c>
      <c r="C358" s="3">
        <f>C359+C360+C361</f>
        <v>258552.31</v>
      </c>
      <c r="D358" s="3">
        <f>D359+D360+D361</f>
        <v>258552.31</v>
      </c>
      <c r="E358" s="3">
        <f>E359+E360+E361</f>
        <v>205677.28</v>
      </c>
      <c r="F358" s="3">
        <f t="shared" si="102"/>
        <v>79.55</v>
      </c>
      <c r="G358" s="273"/>
      <c r="H358" s="29"/>
      <c r="I358" s="30"/>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row>
    <row r="359" spans="1:100" s="47" customFormat="1" x14ac:dyDescent="0.25">
      <c r="A359" s="212"/>
      <c r="B359" s="19" t="s">
        <v>72</v>
      </c>
      <c r="C359" s="4">
        <f t="shared" ref="C359:E360" si="103">C363</f>
        <v>245624.7</v>
      </c>
      <c r="D359" s="4">
        <f t="shared" si="103"/>
        <v>245624.7</v>
      </c>
      <c r="E359" s="4">
        <f t="shared" si="103"/>
        <v>195393.42</v>
      </c>
      <c r="F359" s="4">
        <f t="shared" si="102"/>
        <v>79.55</v>
      </c>
      <c r="G359" s="274"/>
      <c r="H359" s="29"/>
      <c r="I359" s="30"/>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row>
    <row r="360" spans="1:100" s="47" customFormat="1" x14ac:dyDescent="0.25">
      <c r="A360" s="212"/>
      <c r="B360" s="19" t="s">
        <v>223</v>
      </c>
      <c r="C360" s="4">
        <f t="shared" si="103"/>
        <v>12927.61</v>
      </c>
      <c r="D360" s="4">
        <f t="shared" si="103"/>
        <v>12927.61</v>
      </c>
      <c r="E360" s="4">
        <f t="shared" si="103"/>
        <v>10283.86</v>
      </c>
      <c r="F360" s="4">
        <f t="shared" si="102"/>
        <v>79.55</v>
      </c>
      <c r="G360" s="274"/>
      <c r="H360" s="29"/>
      <c r="I360" s="30"/>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row>
    <row r="361" spans="1:100" s="47" customFormat="1" x14ac:dyDescent="0.25">
      <c r="A361" s="90"/>
      <c r="B361" s="19" t="s">
        <v>74</v>
      </c>
      <c r="C361" s="41"/>
      <c r="D361" s="41"/>
      <c r="E361" s="41"/>
      <c r="F361" s="41"/>
      <c r="G361" s="275"/>
      <c r="H361" s="29"/>
      <c r="I361" s="30"/>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row>
    <row r="362" spans="1:100" s="47" customFormat="1" ht="227.25" customHeight="1" x14ac:dyDescent="0.25">
      <c r="A362" s="211" t="s">
        <v>490</v>
      </c>
      <c r="B362" s="18" t="s">
        <v>474</v>
      </c>
      <c r="C362" s="3">
        <f>C363+C364+C365</f>
        <v>258552.31</v>
      </c>
      <c r="D362" s="3">
        <f>D363+D364+D365</f>
        <v>258552.31</v>
      </c>
      <c r="E362" s="3">
        <f>E363+E364+E365</f>
        <v>205677.28</v>
      </c>
      <c r="F362" s="3">
        <f t="shared" si="102"/>
        <v>79.55</v>
      </c>
      <c r="G362" s="299" t="s">
        <v>839</v>
      </c>
      <c r="H362" s="29"/>
      <c r="I362" s="30"/>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row>
    <row r="363" spans="1:100" s="47" customFormat="1" ht="30.75" customHeight="1" x14ac:dyDescent="0.25">
      <c r="A363" s="212"/>
      <c r="B363" s="19" t="s">
        <v>72</v>
      </c>
      <c r="C363" s="4">
        <v>245624.7</v>
      </c>
      <c r="D363" s="4">
        <v>245624.7</v>
      </c>
      <c r="E363" s="4">
        <v>195393.42</v>
      </c>
      <c r="F363" s="4">
        <f t="shared" si="102"/>
        <v>79.55</v>
      </c>
      <c r="G363" s="300"/>
      <c r="H363" s="29"/>
      <c r="I363" s="30"/>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row>
    <row r="364" spans="1:100" s="47" customFormat="1" ht="36.75" customHeight="1" x14ac:dyDescent="0.25">
      <c r="A364" s="212"/>
      <c r="B364" s="19" t="s">
        <v>223</v>
      </c>
      <c r="C364" s="4">
        <v>12927.61</v>
      </c>
      <c r="D364" s="4">
        <v>12927.61</v>
      </c>
      <c r="E364" s="4">
        <v>10283.86</v>
      </c>
      <c r="F364" s="4">
        <f t="shared" si="102"/>
        <v>79.55</v>
      </c>
      <c r="G364" s="300"/>
      <c r="H364" s="29"/>
      <c r="I364" s="30"/>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row>
    <row r="365" spans="1:100" s="47" customFormat="1" ht="41.25" customHeight="1" x14ac:dyDescent="0.25">
      <c r="A365" s="90"/>
      <c r="B365" s="19" t="s">
        <v>74</v>
      </c>
      <c r="C365" s="41"/>
      <c r="D365" s="41"/>
      <c r="E365" s="41"/>
      <c r="F365" s="41"/>
      <c r="G365" s="301"/>
      <c r="H365" s="29"/>
      <c r="I365" s="30"/>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row>
    <row r="366" spans="1:100" s="47" customFormat="1" ht="23.25" customHeight="1" x14ac:dyDescent="0.25">
      <c r="A366" s="212" t="s">
        <v>491</v>
      </c>
      <c r="B366" s="18" t="s">
        <v>475</v>
      </c>
      <c r="C366" s="3">
        <f>C367+C368+C369</f>
        <v>4783.5</v>
      </c>
      <c r="D366" s="3">
        <f t="shared" ref="D366:E366" si="104">D367+D368+D369</f>
        <v>4699.67</v>
      </c>
      <c r="E366" s="3">
        <f t="shared" si="104"/>
        <v>4699.67</v>
      </c>
      <c r="F366" s="3">
        <f t="shared" si="102"/>
        <v>100</v>
      </c>
      <c r="G366" s="273"/>
      <c r="H366" s="29"/>
      <c r="I366" s="30"/>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row>
    <row r="367" spans="1:100" s="47" customFormat="1" x14ac:dyDescent="0.25">
      <c r="A367" s="212"/>
      <c r="B367" s="19" t="s">
        <v>72</v>
      </c>
      <c r="C367" s="4">
        <v>2391.9</v>
      </c>
      <c r="D367" s="4">
        <f>D371</f>
        <v>2349.94</v>
      </c>
      <c r="E367" s="4">
        <v>2349.94</v>
      </c>
      <c r="F367" s="4">
        <f t="shared" si="102"/>
        <v>100</v>
      </c>
      <c r="G367" s="274"/>
      <c r="H367" s="29"/>
      <c r="I367" s="30"/>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row>
    <row r="368" spans="1:100" s="47" customFormat="1" x14ac:dyDescent="0.25">
      <c r="A368" s="212"/>
      <c r="B368" s="19" t="s">
        <v>223</v>
      </c>
      <c r="C368" s="4">
        <v>2391.6</v>
      </c>
      <c r="D368" s="4">
        <f>D372</f>
        <v>2349.73</v>
      </c>
      <c r="E368" s="4">
        <v>2349.73</v>
      </c>
      <c r="F368" s="4">
        <f t="shared" si="102"/>
        <v>100</v>
      </c>
      <c r="G368" s="274"/>
      <c r="H368" s="30"/>
      <c r="I368" s="30"/>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row>
    <row r="369" spans="1:100" s="47" customFormat="1" x14ac:dyDescent="0.25">
      <c r="A369" s="212"/>
      <c r="B369" s="19" t="s">
        <v>74</v>
      </c>
      <c r="C369" s="41"/>
      <c r="D369" s="41"/>
      <c r="E369" s="41"/>
      <c r="F369" s="4"/>
      <c r="G369" s="275"/>
      <c r="H369" s="29"/>
      <c r="I369" s="30"/>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row>
    <row r="370" spans="1:100" s="47" customFormat="1" ht="47.25" x14ac:dyDescent="0.25">
      <c r="A370" s="211" t="s">
        <v>492</v>
      </c>
      <c r="B370" s="18" t="s">
        <v>476</v>
      </c>
      <c r="C370" s="3">
        <f>C371+C372+C373</f>
        <v>4783.5</v>
      </c>
      <c r="D370" s="3">
        <f>D372+D371+D373</f>
        <v>4699.67</v>
      </c>
      <c r="E370" s="3">
        <f>E372+E371+E373</f>
        <v>4699.67</v>
      </c>
      <c r="F370" s="3">
        <f t="shared" si="102"/>
        <v>100</v>
      </c>
      <c r="G370" s="273"/>
      <c r="H370" s="29"/>
      <c r="I370" s="30"/>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row>
    <row r="371" spans="1:100" s="47" customFormat="1" x14ac:dyDescent="0.25">
      <c r="A371" s="212"/>
      <c r="B371" s="19" t="s">
        <v>72</v>
      </c>
      <c r="C371" s="4">
        <v>2391.9</v>
      </c>
      <c r="D371" s="4">
        <v>2349.94</v>
      </c>
      <c r="E371" s="4">
        <v>2349.94</v>
      </c>
      <c r="F371" s="4">
        <f t="shared" si="102"/>
        <v>100</v>
      </c>
      <c r="G371" s="274"/>
      <c r="H371" s="29"/>
      <c r="I371" s="30"/>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row>
    <row r="372" spans="1:100" s="47" customFormat="1" x14ac:dyDescent="0.25">
      <c r="A372" s="212"/>
      <c r="B372" s="19" t="s">
        <v>223</v>
      </c>
      <c r="C372" s="4">
        <v>2391.6</v>
      </c>
      <c r="D372" s="4">
        <v>2349.73</v>
      </c>
      <c r="E372" s="4">
        <v>2349.73</v>
      </c>
      <c r="F372" s="4">
        <f t="shared" si="102"/>
        <v>100</v>
      </c>
      <c r="G372" s="274"/>
      <c r="H372" s="30"/>
      <c r="I372" s="30"/>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row>
    <row r="373" spans="1:100" s="47" customFormat="1" x14ac:dyDescent="0.25">
      <c r="A373" s="212"/>
      <c r="B373" s="19" t="s">
        <v>74</v>
      </c>
      <c r="C373" s="41"/>
      <c r="D373" s="41"/>
      <c r="E373" s="41"/>
      <c r="F373" s="41"/>
      <c r="G373" s="275"/>
      <c r="H373" s="29"/>
      <c r="I373" s="30"/>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row>
    <row r="374" spans="1:100" s="47" customFormat="1" ht="31.5" customHeight="1" x14ac:dyDescent="0.25">
      <c r="A374" s="211" t="s">
        <v>493</v>
      </c>
      <c r="B374" s="18" t="s">
        <v>477</v>
      </c>
      <c r="C374" s="3">
        <f>C375+C376+C377</f>
        <v>24592.29</v>
      </c>
      <c r="D374" s="3">
        <f t="shared" ref="D374:E374" si="105">D375+D376+D377</f>
        <v>21480.21</v>
      </c>
      <c r="E374" s="3">
        <f t="shared" si="105"/>
        <v>13173.67</v>
      </c>
      <c r="F374" s="3">
        <f t="shared" si="102"/>
        <v>61.33</v>
      </c>
      <c r="G374" s="273"/>
      <c r="H374" s="29"/>
      <c r="I374" s="30"/>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row>
    <row r="375" spans="1:100" s="47" customFormat="1" ht="15.75" customHeight="1" x14ac:dyDescent="0.25">
      <c r="A375" s="212"/>
      <c r="B375" s="19" t="s">
        <v>72</v>
      </c>
      <c r="C375" s="4"/>
      <c r="D375" s="4"/>
      <c r="E375" s="4"/>
      <c r="F375" s="4"/>
      <c r="G375" s="274"/>
      <c r="H375" s="29"/>
      <c r="I375" s="30"/>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row>
    <row r="376" spans="1:100" s="47" customFormat="1" ht="25.5" customHeight="1" x14ac:dyDescent="0.25">
      <c r="A376" s="212"/>
      <c r="B376" s="19" t="s">
        <v>223</v>
      </c>
      <c r="C376" s="4">
        <f>C380</f>
        <v>24592.29</v>
      </c>
      <c r="D376" s="4">
        <f>D380</f>
        <v>21480.21</v>
      </c>
      <c r="E376" s="4">
        <f>E380</f>
        <v>13173.67</v>
      </c>
      <c r="F376" s="4">
        <f t="shared" si="102"/>
        <v>61.33</v>
      </c>
      <c r="G376" s="274"/>
      <c r="H376" s="30"/>
      <c r="I376" s="30"/>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row>
    <row r="377" spans="1:100" s="47" customFormat="1" ht="17.25" customHeight="1" x14ac:dyDescent="0.25">
      <c r="A377" s="90"/>
      <c r="B377" s="19" t="s">
        <v>74</v>
      </c>
      <c r="C377" s="4"/>
      <c r="D377" s="4"/>
      <c r="E377" s="4"/>
      <c r="F377" s="4"/>
      <c r="G377" s="275"/>
      <c r="H377" s="29"/>
      <c r="I377" s="30"/>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row>
    <row r="378" spans="1:100" s="47" customFormat="1" ht="347.25" customHeight="1" x14ac:dyDescent="0.25">
      <c r="A378" s="198" t="s">
        <v>494</v>
      </c>
      <c r="B378" s="18" t="s">
        <v>478</v>
      </c>
      <c r="C378" s="3">
        <f>C379+C380+C381</f>
        <v>24592.29</v>
      </c>
      <c r="D378" s="3">
        <f>D380+D379+D381</f>
        <v>21480.21</v>
      </c>
      <c r="E378" s="3">
        <f>E380+E379+E381</f>
        <v>13173.67</v>
      </c>
      <c r="F378" s="3">
        <f t="shared" si="102"/>
        <v>61.33</v>
      </c>
      <c r="G378" s="191" t="s">
        <v>838</v>
      </c>
      <c r="H378" s="29"/>
      <c r="I378" s="30"/>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row>
    <row r="379" spans="1:100" s="47" customFormat="1" ht="18.75" customHeight="1" x14ac:dyDescent="0.25">
      <c r="A379" s="282"/>
      <c r="B379" s="19" t="s">
        <v>72</v>
      </c>
      <c r="C379" s="4"/>
      <c r="D379" s="4"/>
      <c r="E379" s="4"/>
      <c r="F379" s="4"/>
      <c r="G379" s="297"/>
      <c r="H379" s="29"/>
      <c r="I379" s="30"/>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row>
    <row r="380" spans="1:100" s="47" customFormat="1" ht="18.75" customHeight="1" x14ac:dyDescent="0.25">
      <c r="A380" s="282"/>
      <c r="B380" s="19" t="s">
        <v>223</v>
      </c>
      <c r="C380" s="4">
        <v>24592.29</v>
      </c>
      <c r="D380" s="4">
        <v>21480.21</v>
      </c>
      <c r="E380" s="4">
        <v>13173.67</v>
      </c>
      <c r="F380" s="4">
        <f t="shared" si="102"/>
        <v>61.33</v>
      </c>
      <c r="G380" s="297"/>
      <c r="H380" s="30"/>
      <c r="I380" s="30"/>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row>
    <row r="381" spans="1:100" s="47" customFormat="1" ht="18.75" customHeight="1" x14ac:dyDescent="0.25">
      <c r="A381" s="282"/>
      <c r="B381" s="19" t="s">
        <v>74</v>
      </c>
      <c r="C381" s="41"/>
      <c r="D381" s="41"/>
      <c r="E381" s="41"/>
      <c r="F381" s="41"/>
      <c r="G381" s="297"/>
      <c r="H381" s="29"/>
      <c r="I381" s="30"/>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row>
    <row r="382" spans="1:100" s="47" customFormat="1" ht="31.5" x14ac:dyDescent="0.25">
      <c r="A382" s="114" t="s">
        <v>561</v>
      </c>
      <c r="B382" s="15" t="s">
        <v>404</v>
      </c>
      <c r="C382" s="5">
        <f>C383+C384+C385</f>
        <v>286451.37</v>
      </c>
      <c r="D382" s="5">
        <f t="shared" ref="D382:E382" si="106">D383+D384+D385</f>
        <v>215532.03</v>
      </c>
      <c r="E382" s="5">
        <f t="shared" si="106"/>
        <v>210817.64</v>
      </c>
      <c r="F382" s="5">
        <f t="shared" si="102"/>
        <v>97.81</v>
      </c>
      <c r="G382" s="207"/>
      <c r="H382" s="29"/>
      <c r="I382" s="30"/>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row>
    <row r="383" spans="1:100" s="47" customFormat="1" x14ac:dyDescent="0.25">
      <c r="A383" s="112"/>
      <c r="B383" s="17" t="s">
        <v>72</v>
      </c>
      <c r="C383" s="6">
        <f>C387+C403</f>
        <v>250</v>
      </c>
      <c r="D383" s="6">
        <f t="shared" ref="D383:E384" si="107">D387+D403</f>
        <v>250</v>
      </c>
      <c r="E383" s="6">
        <f t="shared" si="107"/>
        <v>250</v>
      </c>
      <c r="F383" s="6"/>
      <c r="G383" s="208"/>
      <c r="H383" s="29"/>
      <c r="I383" s="30"/>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row>
    <row r="384" spans="1:100" s="47" customFormat="1" x14ac:dyDescent="0.25">
      <c r="A384" s="112"/>
      <c r="B384" s="17" t="s">
        <v>223</v>
      </c>
      <c r="C384" s="6">
        <f>C388+C404</f>
        <v>286201.37</v>
      </c>
      <c r="D384" s="6">
        <f>D388+D404</f>
        <v>215282.03</v>
      </c>
      <c r="E384" s="6">
        <f t="shared" si="107"/>
        <v>210567.64</v>
      </c>
      <c r="F384" s="6">
        <f t="shared" si="102"/>
        <v>97.81</v>
      </c>
      <c r="G384" s="208"/>
      <c r="H384" s="29"/>
      <c r="I384" s="30"/>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row>
    <row r="385" spans="1:100" s="47" customFormat="1" x14ac:dyDescent="0.25">
      <c r="A385" s="112"/>
      <c r="B385" s="17" t="s">
        <v>74</v>
      </c>
      <c r="C385" s="6"/>
      <c r="D385" s="6"/>
      <c r="E385" s="6"/>
      <c r="F385" s="6"/>
      <c r="G385" s="209"/>
      <c r="H385" s="29"/>
      <c r="I385" s="30"/>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row>
    <row r="386" spans="1:100" s="47" customFormat="1" ht="48" customHeight="1" x14ac:dyDescent="0.25">
      <c r="A386" s="118" t="s">
        <v>340</v>
      </c>
      <c r="B386" s="18" t="s">
        <v>405</v>
      </c>
      <c r="C386" s="3">
        <f>C387+C388+C389</f>
        <v>273851.99</v>
      </c>
      <c r="D386" s="3">
        <f t="shared" ref="D386:E386" si="108">D387+D388+D389</f>
        <v>205402.72</v>
      </c>
      <c r="E386" s="3">
        <f t="shared" si="108"/>
        <v>204240.23</v>
      </c>
      <c r="F386" s="3">
        <f t="shared" si="102"/>
        <v>99.43</v>
      </c>
      <c r="G386" s="276"/>
      <c r="H386" s="29"/>
      <c r="I386" s="30"/>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row>
    <row r="387" spans="1:100" s="47" customFormat="1" x14ac:dyDescent="0.25">
      <c r="A387" s="212"/>
      <c r="B387" s="19" t="s">
        <v>72</v>
      </c>
      <c r="C387" s="4">
        <v>250</v>
      </c>
      <c r="D387" s="4">
        <f>D391+D395+D399</f>
        <v>250</v>
      </c>
      <c r="E387" s="4">
        <f>E391+E395+E399</f>
        <v>250</v>
      </c>
      <c r="F387" s="4"/>
      <c r="G387" s="276"/>
      <c r="H387" s="29"/>
      <c r="I387" s="30"/>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row>
    <row r="388" spans="1:100" s="47" customFormat="1" x14ac:dyDescent="0.25">
      <c r="A388" s="212"/>
      <c r="B388" s="19" t="s">
        <v>223</v>
      </c>
      <c r="C388" s="4">
        <f>C392+C396+C400</f>
        <v>273601.99</v>
      </c>
      <c r="D388" s="4">
        <f t="shared" ref="D388:E388" si="109">D392+D396+D400</f>
        <v>205152.72</v>
      </c>
      <c r="E388" s="4">
        <f t="shared" si="109"/>
        <v>203990.23</v>
      </c>
      <c r="F388" s="4">
        <f t="shared" si="102"/>
        <v>99.43</v>
      </c>
      <c r="G388" s="276"/>
      <c r="H388" s="30"/>
      <c r="I388" s="30"/>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row>
    <row r="389" spans="1:100" s="47" customFormat="1" x14ac:dyDescent="0.25">
      <c r="A389" s="212"/>
      <c r="B389" s="19" t="s">
        <v>74</v>
      </c>
      <c r="C389" s="4"/>
      <c r="D389" s="4"/>
      <c r="E389" s="4"/>
      <c r="F389" s="4"/>
      <c r="G389" s="276"/>
      <c r="H389" s="29"/>
      <c r="I389" s="30"/>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row>
    <row r="390" spans="1:100" s="47" customFormat="1" ht="55.5" customHeight="1" x14ac:dyDescent="0.25">
      <c r="A390" s="192" t="s">
        <v>411</v>
      </c>
      <c r="B390" s="18" t="s">
        <v>406</v>
      </c>
      <c r="C390" s="3">
        <f>C391+C392+C393</f>
        <v>267271.42</v>
      </c>
      <c r="D390" s="3">
        <f>D392+D391+D393</f>
        <v>201675.41</v>
      </c>
      <c r="E390" s="3">
        <f>E392+E391+E393</f>
        <v>201234.95</v>
      </c>
      <c r="F390" s="3">
        <f t="shared" si="102"/>
        <v>99.78</v>
      </c>
      <c r="G390" s="292" t="s">
        <v>817</v>
      </c>
      <c r="H390" s="29"/>
      <c r="I390" s="30"/>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row>
    <row r="391" spans="1:100" s="47" customFormat="1" x14ac:dyDescent="0.25">
      <c r="A391" s="212"/>
      <c r="B391" s="19" t="s">
        <v>72</v>
      </c>
      <c r="C391" s="4">
        <v>250</v>
      </c>
      <c r="D391" s="4">
        <v>250</v>
      </c>
      <c r="E391" s="4">
        <v>250</v>
      </c>
      <c r="F391" s="4">
        <f>E391/D391*100</f>
        <v>100</v>
      </c>
      <c r="G391" s="292"/>
      <c r="H391" s="29"/>
      <c r="I391" s="30"/>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row>
    <row r="392" spans="1:100" s="47" customFormat="1" x14ac:dyDescent="0.25">
      <c r="A392" s="212"/>
      <c r="B392" s="19" t="s">
        <v>223</v>
      </c>
      <c r="C392" s="4">
        <v>267021.42</v>
      </c>
      <c r="D392" s="4">
        <v>201425.41</v>
      </c>
      <c r="E392" s="4">
        <v>200984.95</v>
      </c>
      <c r="F392" s="4">
        <f t="shared" si="102"/>
        <v>99.78</v>
      </c>
      <c r="G392" s="292"/>
      <c r="H392" s="30"/>
      <c r="I392" s="30"/>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row>
    <row r="393" spans="1:100" s="47" customFormat="1" x14ac:dyDescent="0.25">
      <c r="A393" s="212"/>
      <c r="B393" s="19" t="s">
        <v>74</v>
      </c>
      <c r="C393" s="4"/>
      <c r="D393" s="4"/>
      <c r="E393" s="4"/>
      <c r="F393" s="4"/>
      <c r="G393" s="292"/>
      <c r="H393" s="29"/>
      <c r="I393" s="30"/>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row>
    <row r="394" spans="1:100" s="47" customFormat="1" ht="70.5" customHeight="1" x14ac:dyDescent="0.25">
      <c r="A394" s="211" t="s">
        <v>412</v>
      </c>
      <c r="B394" s="18" t="s">
        <v>407</v>
      </c>
      <c r="C394" s="3">
        <f>C395+C396+C397</f>
        <v>6517.47</v>
      </c>
      <c r="D394" s="3">
        <f t="shared" ref="D394:E394" si="110">D395+D396+D397</f>
        <v>3665.14</v>
      </c>
      <c r="E394" s="3">
        <f t="shared" si="110"/>
        <v>2971.68</v>
      </c>
      <c r="F394" s="3">
        <f t="shared" si="102"/>
        <v>81.08</v>
      </c>
      <c r="G394" s="293" t="s">
        <v>803</v>
      </c>
      <c r="H394" s="29"/>
      <c r="I394" s="30"/>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row>
    <row r="395" spans="1:100" s="47" customFormat="1" ht="49.5" customHeight="1" x14ac:dyDescent="0.25">
      <c r="A395" s="212"/>
      <c r="B395" s="19" t="s">
        <v>72</v>
      </c>
      <c r="C395" s="4"/>
      <c r="D395" s="4"/>
      <c r="E395" s="4"/>
      <c r="F395" s="4"/>
      <c r="G395" s="292"/>
      <c r="H395" s="29"/>
      <c r="I395" s="30"/>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row>
    <row r="396" spans="1:100" ht="49.5" customHeight="1" x14ac:dyDescent="0.3">
      <c r="A396" s="212"/>
      <c r="B396" s="19" t="s">
        <v>223</v>
      </c>
      <c r="C396" s="4">
        <v>6517.47</v>
      </c>
      <c r="D396" s="4">
        <v>3665.14</v>
      </c>
      <c r="E396" s="4">
        <v>2971.68</v>
      </c>
      <c r="F396" s="4">
        <f t="shared" si="102"/>
        <v>81.08</v>
      </c>
      <c r="G396" s="292"/>
      <c r="I396" s="30"/>
    </row>
    <row r="397" spans="1:100" ht="49.5" customHeight="1" x14ac:dyDescent="0.3">
      <c r="A397" s="90"/>
      <c r="B397" s="19" t="s">
        <v>74</v>
      </c>
      <c r="C397" s="4"/>
      <c r="D397" s="4"/>
      <c r="E397" s="4"/>
      <c r="F397" s="4"/>
      <c r="G397" s="292"/>
      <c r="I397" s="30"/>
    </row>
    <row r="398" spans="1:100" ht="51" customHeight="1" x14ac:dyDescent="0.3">
      <c r="A398" s="211" t="s">
        <v>413</v>
      </c>
      <c r="B398" s="18" t="s">
        <v>408</v>
      </c>
      <c r="C398" s="3">
        <f>C399+C400+C401</f>
        <v>63.1</v>
      </c>
      <c r="D398" s="3">
        <f t="shared" ref="D398:E398" si="111">D399+D400+D401</f>
        <v>62.17</v>
      </c>
      <c r="E398" s="3">
        <f t="shared" si="111"/>
        <v>33.6</v>
      </c>
      <c r="F398" s="3">
        <f t="shared" si="102"/>
        <v>54.05</v>
      </c>
      <c r="G398" s="294" t="s">
        <v>798</v>
      </c>
      <c r="I398" s="30"/>
    </row>
    <row r="399" spans="1:100" x14ac:dyDescent="0.3">
      <c r="A399" s="212"/>
      <c r="B399" s="19" t="s">
        <v>72</v>
      </c>
      <c r="C399" s="4"/>
      <c r="D399" s="4"/>
      <c r="E399" s="4"/>
      <c r="F399" s="4"/>
      <c r="G399" s="295"/>
      <c r="I399" s="30"/>
    </row>
    <row r="400" spans="1:100" x14ac:dyDescent="0.3">
      <c r="A400" s="212"/>
      <c r="B400" s="19" t="s">
        <v>223</v>
      </c>
      <c r="C400" s="4">
        <v>63.1</v>
      </c>
      <c r="D400" s="4">
        <v>62.17</v>
      </c>
      <c r="E400" s="4">
        <v>33.6</v>
      </c>
      <c r="F400" s="4">
        <f t="shared" si="102"/>
        <v>54.05</v>
      </c>
      <c r="G400" s="295"/>
      <c r="I400" s="30"/>
    </row>
    <row r="401" spans="1:100" x14ac:dyDescent="0.3">
      <c r="A401" s="212"/>
      <c r="B401" s="19" t="s">
        <v>74</v>
      </c>
      <c r="C401" s="4"/>
      <c r="D401" s="4"/>
      <c r="E401" s="4"/>
      <c r="F401" s="4"/>
      <c r="G401" s="296"/>
      <c r="I401" s="30"/>
    </row>
    <row r="402" spans="1:100" ht="36" customHeight="1" x14ac:dyDescent="0.3">
      <c r="A402" s="211" t="s">
        <v>341</v>
      </c>
      <c r="B402" s="18" t="s">
        <v>409</v>
      </c>
      <c r="C402" s="3">
        <f>C403+C404+C405</f>
        <v>12599.38</v>
      </c>
      <c r="D402" s="3">
        <f t="shared" ref="D402:E402" si="112">D403+D404+D405</f>
        <v>10129.31</v>
      </c>
      <c r="E402" s="3">
        <f t="shared" si="112"/>
        <v>6577.41</v>
      </c>
      <c r="F402" s="3">
        <f t="shared" si="102"/>
        <v>64.930000000000007</v>
      </c>
      <c r="G402" s="273"/>
      <c r="I402" s="30"/>
    </row>
    <row r="403" spans="1:100" x14ac:dyDescent="0.3">
      <c r="A403" s="212"/>
      <c r="B403" s="19" t="s">
        <v>72</v>
      </c>
      <c r="C403" s="4"/>
      <c r="D403" s="4"/>
      <c r="E403" s="4"/>
      <c r="F403" s="4"/>
      <c r="G403" s="274"/>
      <c r="I403" s="30"/>
    </row>
    <row r="404" spans="1:100" x14ac:dyDescent="0.3">
      <c r="A404" s="212"/>
      <c r="B404" s="19" t="s">
        <v>223</v>
      </c>
      <c r="C404" s="4">
        <f>C408</f>
        <v>12599.38</v>
      </c>
      <c r="D404" s="4">
        <f>D408</f>
        <v>10129.31</v>
      </c>
      <c r="E404" s="4">
        <f>E408</f>
        <v>6577.41</v>
      </c>
      <c r="F404" s="4">
        <f t="shared" si="102"/>
        <v>64.930000000000007</v>
      </c>
      <c r="G404" s="274"/>
      <c r="I404" s="30"/>
    </row>
    <row r="405" spans="1:100" x14ac:dyDescent="0.3">
      <c r="A405" s="90"/>
      <c r="B405" s="19" t="s">
        <v>74</v>
      </c>
      <c r="C405" s="4"/>
      <c r="D405" s="4"/>
      <c r="E405" s="4"/>
      <c r="F405" s="4"/>
      <c r="G405" s="275"/>
      <c r="I405" s="30"/>
    </row>
    <row r="406" spans="1:100" ht="198.75" customHeight="1" x14ac:dyDescent="0.3">
      <c r="A406" s="211" t="s">
        <v>414</v>
      </c>
      <c r="B406" s="18" t="s">
        <v>410</v>
      </c>
      <c r="C406" s="3">
        <f>C407+C408+C409</f>
        <v>12599.38</v>
      </c>
      <c r="D406" s="3">
        <f t="shared" ref="D406:E406" si="113">D407+D408+D409</f>
        <v>10129.31</v>
      </c>
      <c r="E406" s="3">
        <f t="shared" si="113"/>
        <v>6577.41</v>
      </c>
      <c r="F406" s="3">
        <f t="shared" si="102"/>
        <v>64.930000000000007</v>
      </c>
      <c r="G406" s="216" t="s">
        <v>799</v>
      </c>
      <c r="I406" s="30"/>
    </row>
    <row r="407" spans="1:100" x14ac:dyDescent="0.3">
      <c r="A407" s="212"/>
      <c r="B407" s="19" t="s">
        <v>72</v>
      </c>
      <c r="C407" s="4"/>
      <c r="D407" s="4"/>
      <c r="E407" s="4"/>
      <c r="F407" s="4"/>
      <c r="G407" s="202"/>
      <c r="I407" s="30"/>
    </row>
    <row r="408" spans="1:100" x14ac:dyDescent="0.3">
      <c r="A408" s="212"/>
      <c r="B408" s="19" t="s">
        <v>223</v>
      </c>
      <c r="C408" s="4">
        <v>12599.38</v>
      </c>
      <c r="D408" s="4">
        <v>10129.31</v>
      </c>
      <c r="E408" s="4">
        <v>6577.41</v>
      </c>
      <c r="F408" s="4">
        <f t="shared" si="102"/>
        <v>64.930000000000007</v>
      </c>
      <c r="G408" s="202"/>
      <c r="I408" s="30"/>
    </row>
    <row r="409" spans="1:100" x14ac:dyDescent="0.3">
      <c r="A409" s="90"/>
      <c r="B409" s="19" t="s">
        <v>74</v>
      </c>
      <c r="C409" s="4"/>
      <c r="D409" s="4"/>
      <c r="E409" s="4"/>
      <c r="F409" s="4"/>
      <c r="G409" s="203"/>
      <c r="I409" s="30"/>
    </row>
    <row r="410" spans="1:100" s="32" customFormat="1" ht="31.5" outlineLevel="1" x14ac:dyDescent="0.25">
      <c r="A410" s="114" t="s">
        <v>85</v>
      </c>
      <c r="B410" s="15" t="s">
        <v>71</v>
      </c>
      <c r="C410" s="5">
        <f>C414+C422+C434+C446</f>
        <v>52767.56</v>
      </c>
      <c r="D410" s="5">
        <f t="shared" ref="D410:E410" si="114">D414+D422+D434+D446</f>
        <v>24681.01</v>
      </c>
      <c r="E410" s="5">
        <f t="shared" si="114"/>
        <v>3406.15</v>
      </c>
      <c r="F410" s="11">
        <f t="shared" ref="F410:F418" si="115">E410/D410*100</f>
        <v>13.8</v>
      </c>
      <c r="G410" s="61"/>
      <c r="H410" s="29"/>
      <c r="I410" s="30"/>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31"/>
      <c r="CN410" s="31"/>
      <c r="CO410" s="31"/>
      <c r="CP410" s="31"/>
      <c r="CQ410" s="31"/>
      <c r="CR410" s="31"/>
      <c r="CS410" s="31"/>
      <c r="CT410" s="31"/>
      <c r="CU410" s="31"/>
      <c r="CV410" s="31"/>
    </row>
    <row r="411" spans="1:100" s="32" customFormat="1" outlineLevel="1" x14ac:dyDescent="0.25">
      <c r="A411" s="112"/>
      <c r="B411" s="17" t="s">
        <v>72</v>
      </c>
      <c r="C411" s="6">
        <f t="shared" ref="C411:E413" si="116">C415+C423+C435+C447</f>
        <v>20646.599999999999</v>
      </c>
      <c r="D411" s="6">
        <f t="shared" si="116"/>
        <v>18330.98</v>
      </c>
      <c r="E411" s="6">
        <f t="shared" si="116"/>
        <v>2524.4899999999998</v>
      </c>
      <c r="F411" s="12">
        <f t="shared" si="115"/>
        <v>13.77</v>
      </c>
      <c r="G411" s="62"/>
      <c r="H411" s="29"/>
      <c r="I411" s="30"/>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31"/>
      <c r="CN411" s="31"/>
      <c r="CO411" s="31"/>
      <c r="CP411" s="31"/>
      <c r="CQ411" s="31"/>
      <c r="CR411" s="31"/>
      <c r="CS411" s="31"/>
      <c r="CT411" s="31"/>
      <c r="CU411" s="31"/>
      <c r="CV411" s="31"/>
    </row>
    <row r="412" spans="1:100" s="32" customFormat="1" outlineLevel="1" x14ac:dyDescent="0.25">
      <c r="A412" s="112"/>
      <c r="B412" s="17" t="s">
        <v>73</v>
      </c>
      <c r="C412" s="6">
        <f t="shared" si="116"/>
        <v>31353.1</v>
      </c>
      <c r="D412" s="6">
        <f t="shared" si="116"/>
        <v>6350.03</v>
      </c>
      <c r="E412" s="6">
        <f t="shared" si="116"/>
        <v>881.66</v>
      </c>
      <c r="F412" s="12">
        <f t="shared" si="115"/>
        <v>13.88</v>
      </c>
      <c r="G412" s="62"/>
      <c r="H412" s="29"/>
      <c r="I412" s="30"/>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31"/>
      <c r="CN412" s="31"/>
      <c r="CO412" s="31"/>
      <c r="CP412" s="31"/>
      <c r="CQ412" s="31"/>
      <c r="CR412" s="31"/>
      <c r="CS412" s="31"/>
      <c r="CT412" s="31"/>
      <c r="CU412" s="31"/>
      <c r="CV412" s="31"/>
    </row>
    <row r="413" spans="1:100" s="32" customFormat="1" outlineLevel="1" x14ac:dyDescent="0.25">
      <c r="A413" s="112"/>
      <c r="B413" s="17" t="s">
        <v>74</v>
      </c>
      <c r="C413" s="6">
        <f t="shared" si="116"/>
        <v>767.86</v>
      </c>
      <c r="D413" s="6">
        <v>0</v>
      </c>
      <c r="E413" s="6">
        <v>0</v>
      </c>
      <c r="F413" s="12"/>
      <c r="G413" s="63"/>
      <c r="H413" s="29"/>
      <c r="I413" s="30"/>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31"/>
      <c r="CN413" s="31"/>
      <c r="CO413" s="31"/>
      <c r="CP413" s="31"/>
      <c r="CQ413" s="31"/>
      <c r="CR413" s="31"/>
      <c r="CS413" s="31"/>
      <c r="CT413" s="31"/>
      <c r="CU413" s="31"/>
      <c r="CV413" s="31"/>
    </row>
    <row r="414" spans="1:100" s="47" customFormat="1" ht="48" customHeight="1" outlineLevel="1" x14ac:dyDescent="0.25">
      <c r="A414" s="211" t="s">
        <v>86</v>
      </c>
      <c r="B414" s="18" t="s">
        <v>75</v>
      </c>
      <c r="C414" s="4">
        <f>C418</f>
        <v>33456.550000000003</v>
      </c>
      <c r="D414" s="4">
        <f t="shared" ref="D414:E415" si="117">D418</f>
        <v>14346.19</v>
      </c>
      <c r="E414" s="4">
        <f t="shared" si="117"/>
        <v>881.66</v>
      </c>
      <c r="F414" s="4">
        <f t="shared" si="115"/>
        <v>6.15</v>
      </c>
      <c r="G414" s="289"/>
      <c r="H414" s="29"/>
      <c r="I414" s="30"/>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row>
    <row r="415" spans="1:100" s="47" customFormat="1" outlineLevel="1" x14ac:dyDescent="0.25">
      <c r="A415" s="212"/>
      <c r="B415" s="19" t="s">
        <v>72</v>
      </c>
      <c r="C415" s="4">
        <f>C419</f>
        <v>8202.2000000000007</v>
      </c>
      <c r="D415" s="4">
        <f t="shared" si="117"/>
        <v>8202.2000000000007</v>
      </c>
      <c r="E415" s="4">
        <f t="shared" si="117"/>
        <v>0</v>
      </c>
      <c r="F415" s="4"/>
      <c r="G415" s="290"/>
      <c r="H415" s="29"/>
      <c r="I415" s="30"/>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row>
    <row r="416" spans="1:100" s="47" customFormat="1" outlineLevel="1" x14ac:dyDescent="0.25">
      <c r="A416" s="212"/>
      <c r="B416" s="19" t="s">
        <v>73</v>
      </c>
      <c r="C416" s="4">
        <f t="shared" ref="C416:E417" si="118">C420</f>
        <v>24486.49</v>
      </c>
      <c r="D416" s="4">
        <f t="shared" si="118"/>
        <v>6143.99</v>
      </c>
      <c r="E416" s="4">
        <f t="shared" si="118"/>
        <v>881.66</v>
      </c>
      <c r="F416" s="4">
        <f t="shared" si="115"/>
        <v>14.35</v>
      </c>
      <c r="G416" s="290"/>
      <c r="H416" s="29"/>
      <c r="I416" s="30"/>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row>
    <row r="417" spans="1:100" s="47" customFormat="1" outlineLevel="1" x14ac:dyDescent="0.25">
      <c r="A417" s="90"/>
      <c r="B417" s="19" t="s">
        <v>74</v>
      </c>
      <c r="C417" s="4">
        <f t="shared" si="118"/>
        <v>767.86</v>
      </c>
      <c r="D417" s="4">
        <f t="shared" si="118"/>
        <v>0</v>
      </c>
      <c r="E417" s="4">
        <f t="shared" si="118"/>
        <v>0</v>
      </c>
      <c r="F417" s="4"/>
      <c r="G417" s="291"/>
      <c r="H417" s="29"/>
      <c r="I417" s="30"/>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row>
    <row r="418" spans="1:100" s="47" customFormat="1" ht="327.75" customHeight="1" outlineLevel="1" x14ac:dyDescent="0.25">
      <c r="A418" s="198" t="s">
        <v>90</v>
      </c>
      <c r="B418" s="18" t="s">
        <v>76</v>
      </c>
      <c r="C418" s="4">
        <f>SUM(C419:C421)</f>
        <v>33456.550000000003</v>
      </c>
      <c r="D418" s="4">
        <f t="shared" ref="D418:E418" si="119">SUM(D419:D421)</f>
        <v>14346.19</v>
      </c>
      <c r="E418" s="4">
        <f t="shared" si="119"/>
        <v>881.66</v>
      </c>
      <c r="F418" s="4">
        <f t="shared" si="115"/>
        <v>6.15</v>
      </c>
      <c r="G418" s="199" t="s">
        <v>699</v>
      </c>
      <c r="H418" s="29"/>
      <c r="I418" s="30"/>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row>
    <row r="419" spans="1:100" s="47" customFormat="1" ht="145.5" customHeight="1" outlineLevel="1" x14ac:dyDescent="0.25">
      <c r="A419" s="211"/>
      <c r="B419" s="19" t="s">
        <v>72</v>
      </c>
      <c r="C419" s="4">
        <f>8202.2</f>
        <v>8202.2000000000007</v>
      </c>
      <c r="D419" s="4">
        <v>8202.2000000000007</v>
      </c>
      <c r="E419" s="4">
        <v>0</v>
      </c>
      <c r="F419" s="4"/>
      <c r="G419" s="293" t="s">
        <v>777</v>
      </c>
      <c r="H419" s="29"/>
      <c r="I419" s="30"/>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row>
    <row r="420" spans="1:100" s="47" customFormat="1" ht="106.5" customHeight="1" outlineLevel="1" x14ac:dyDescent="0.25">
      <c r="A420" s="212"/>
      <c r="B420" s="19" t="s">
        <v>73</v>
      </c>
      <c r="C420" s="4">
        <f>24054.79835+431.695</f>
        <v>24486.49</v>
      </c>
      <c r="D420" s="4">
        <v>6143.99</v>
      </c>
      <c r="E420" s="4">
        <v>881.66</v>
      </c>
      <c r="F420" s="4">
        <f t="shared" ref="F420:F476" si="120">E420/D420*100</f>
        <v>14.35</v>
      </c>
      <c r="G420" s="292"/>
      <c r="H420" s="29"/>
      <c r="I420" s="30"/>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row>
    <row r="421" spans="1:100" s="47" customFormat="1" ht="177" customHeight="1" outlineLevel="1" x14ac:dyDescent="0.25">
      <c r="A421" s="90"/>
      <c r="B421" s="19" t="s">
        <v>74</v>
      </c>
      <c r="C421" s="4">
        <f>767.859</f>
        <v>767.86</v>
      </c>
      <c r="D421" s="4">
        <v>0</v>
      </c>
      <c r="E421" s="4">
        <v>0</v>
      </c>
      <c r="F421" s="4"/>
      <c r="G421" s="292"/>
      <c r="H421" s="29"/>
      <c r="I421" s="30"/>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row>
    <row r="422" spans="1:100" s="47" customFormat="1" ht="42" customHeight="1" outlineLevel="1" x14ac:dyDescent="0.25">
      <c r="A422" s="211" t="s">
        <v>87</v>
      </c>
      <c r="B422" s="18" t="s">
        <v>77</v>
      </c>
      <c r="C422" s="4">
        <f>C426+C430</f>
        <v>8445.06</v>
      </c>
      <c r="D422" s="4">
        <f t="shared" ref="D422:E423" si="121">D426+D430</f>
        <v>6096.29</v>
      </c>
      <c r="E422" s="4">
        <f t="shared" si="121"/>
        <v>2524.4899999999998</v>
      </c>
      <c r="F422" s="4">
        <f t="shared" si="120"/>
        <v>41.41</v>
      </c>
      <c r="G422" s="289"/>
      <c r="H422" s="29"/>
      <c r="I422" s="30"/>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row>
    <row r="423" spans="1:100" s="47" customFormat="1" ht="27.75" customHeight="1" outlineLevel="1" x14ac:dyDescent="0.25">
      <c r="A423" s="212"/>
      <c r="B423" s="19" t="s">
        <v>72</v>
      </c>
      <c r="C423" s="4">
        <f>C427+C431</f>
        <v>8253.6</v>
      </c>
      <c r="D423" s="4">
        <f>D427+D431</f>
        <v>5947.88</v>
      </c>
      <c r="E423" s="4">
        <f t="shared" si="121"/>
        <v>2524.4899999999998</v>
      </c>
      <c r="F423" s="4">
        <f t="shared" si="120"/>
        <v>42.44</v>
      </c>
      <c r="G423" s="290"/>
      <c r="H423" s="29"/>
      <c r="I423" s="30"/>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row>
    <row r="424" spans="1:100" s="47" customFormat="1" ht="27" customHeight="1" outlineLevel="1" x14ac:dyDescent="0.25">
      <c r="A424" s="212"/>
      <c r="B424" s="19" t="s">
        <v>73</v>
      </c>
      <c r="C424" s="4">
        <f t="shared" ref="C424:E424" si="122">C428+C432</f>
        <v>191.46</v>
      </c>
      <c r="D424" s="4">
        <f t="shared" si="122"/>
        <v>148.41</v>
      </c>
      <c r="E424" s="4">
        <f t="shared" si="122"/>
        <v>0</v>
      </c>
      <c r="F424" s="4"/>
      <c r="G424" s="290"/>
      <c r="H424" s="29"/>
      <c r="I424" s="30"/>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row>
    <row r="425" spans="1:100" s="47" customFormat="1" ht="28.5" customHeight="1" outlineLevel="1" x14ac:dyDescent="0.25">
      <c r="A425" s="90"/>
      <c r="B425" s="19" t="s">
        <v>74</v>
      </c>
      <c r="C425" s="4"/>
      <c r="D425" s="4"/>
      <c r="E425" s="4"/>
      <c r="F425" s="4"/>
      <c r="G425" s="291"/>
      <c r="H425" s="29"/>
      <c r="I425" s="30"/>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row>
    <row r="426" spans="1:100" s="47" customFormat="1" ht="272.25" customHeight="1" outlineLevel="1" x14ac:dyDescent="0.25">
      <c r="A426" s="211" t="s">
        <v>91</v>
      </c>
      <c r="B426" s="18" t="s">
        <v>78</v>
      </c>
      <c r="C426" s="4">
        <f>SUM(C427:C429)</f>
        <v>8253.6</v>
      </c>
      <c r="D426" s="4">
        <f t="shared" ref="D426:E426" si="123">SUM(D427:D429)</f>
        <v>5947.88</v>
      </c>
      <c r="E426" s="4">
        <f t="shared" si="123"/>
        <v>2524.4899999999998</v>
      </c>
      <c r="F426" s="4">
        <f t="shared" si="120"/>
        <v>42.44</v>
      </c>
      <c r="G426" s="273" t="s">
        <v>719</v>
      </c>
      <c r="H426" s="29"/>
      <c r="I426" s="30"/>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row>
    <row r="427" spans="1:100" s="47" customFormat="1" ht="50.25" customHeight="1" outlineLevel="1" x14ac:dyDescent="0.25">
      <c r="A427" s="212"/>
      <c r="B427" s="19" t="s">
        <v>72</v>
      </c>
      <c r="C427" s="4">
        <f>8251+2.6</f>
        <v>8253.6</v>
      </c>
      <c r="D427" s="4">
        <v>5947.88</v>
      </c>
      <c r="E427" s="4">
        <v>2524.4899999999998</v>
      </c>
      <c r="F427" s="4">
        <f t="shared" si="120"/>
        <v>42.44</v>
      </c>
      <c r="G427" s="274"/>
      <c r="H427" s="29"/>
      <c r="I427" s="30"/>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row>
    <row r="428" spans="1:100" s="47" customFormat="1" ht="45.75" customHeight="1" outlineLevel="1" x14ac:dyDescent="0.25">
      <c r="A428" s="212"/>
      <c r="B428" s="19" t="s">
        <v>73</v>
      </c>
      <c r="C428" s="4"/>
      <c r="D428" s="4"/>
      <c r="E428" s="4"/>
      <c r="F428" s="4"/>
      <c r="G428" s="274"/>
      <c r="H428" s="29"/>
      <c r="I428" s="30"/>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row>
    <row r="429" spans="1:100" s="47" customFormat="1" ht="44.25" customHeight="1" outlineLevel="1" x14ac:dyDescent="0.25">
      <c r="A429" s="90"/>
      <c r="B429" s="19" t="s">
        <v>74</v>
      </c>
      <c r="C429" s="4"/>
      <c r="D429" s="4"/>
      <c r="E429" s="4"/>
      <c r="F429" s="4"/>
      <c r="G429" s="275"/>
      <c r="H429" s="29"/>
      <c r="I429" s="30"/>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row>
    <row r="430" spans="1:100" s="47" customFormat="1" ht="121.5" customHeight="1" outlineLevel="1" x14ac:dyDescent="0.25">
      <c r="A430" s="211" t="s">
        <v>92</v>
      </c>
      <c r="B430" s="18" t="s">
        <v>79</v>
      </c>
      <c r="C430" s="4">
        <f>SUM(C431:C433)</f>
        <v>191.46</v>
      </c>
      <c r="D430" s="4">
        <f t="shared" ref="D430:E430" si="124">SUM(D431:D433)</f>
        <v>148.41</v>
      </c>
      <c r="E430" s="4">
        <f t="shared" si="124"/>
        <v>0</v>
      </c>
      <c r="F430" s="4"/>
      <c r="G430" s="229" t="s">
        <v>720</v>
      </c>
      <c r="H430" s="29"/>
      <c r="I430" s="30"/>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row>
    <row r="431" spans="1:100" s="47" customFormat="1" outlineLevel="1" x14ac:dyDescent="0.25">
      <c r="A431" s="212"/>
      <c r="B431" s="19" t="s">
        <v>72</v>
      </c>
      <c r="C431" s="4"/>
      <c r="D431" s="4"/>
      <c r="E431" s="4"/>
      <c r="F431" s="4"/>
      <c r="G431" s="274"/>
      <c r="H431" s="29"/>
      <c r="I431" s="30"/>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row>
    <row r="432" spans="1:100" s="47" customFormat="1" outlineLevel="1" x14ac:dyDescent="0.25">
      <c r="A432" s="212"/>
      <c r="B432" s="19" t="s">
        <v>73</v>
      </c>
      <c r="C432" s="4">
        <f>191.46052</f>
        <v>191.46</v>
      </c>
      <c r="D432" s="4">
        <v>148.41</v>
      </c>
      <c r="E432" s="4">
        <v>0</v>
      </c>
      <c r="F432" s="4"/>
      <c r="G432" s="274"/>
      <c r="H432" s="29"/>
      <c r="I432" s="30"/>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row>
    <row r="433" spans="1:100" s="47" customFormat="1" outlineLevel="1" x14ac:dyDescent="0.25">
      <c r="A433" s="212"/>
      <c r="B433" s="19" t="s">
        <v>74</v>
      </c>
      <c r="C433" s="4"/>
      <c r="D433" s="4"/>
      <c r="E433" s="4"/>
      <c r="F433" s="4"/>
      <c r="G433" s="275"/>
      <c r="H433" s="29"/>
      <c r="I433" s="30"/>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row>
    <row r="434" spans="1:100" s="47" customFormat="1" outlineLevel="1" x14ac:dyDescent="0.25">
      <c r="A434" s="211" t="s">
        <v>88</v>
      </c>
      <c r="B434" s="18" t="s">
        <v>80</v>
      </c>
      <c r="C434" s="4">
        <f>C438+C442</f>
        <v>6602.33</v>
      </c>
      <c r="D434" s="4">
        <f t="shared" ref="D434:E434" si="125">D438+D442</f>
        <v>0</v>
      </c>
      <c r="E434" s="4">
        <f t="shared" si="125"/>
        <v>0</v>
      </c>
      <c r="F434" s="4"/>
      <c r="G434" s="289"/>
      <c r="H434" s="29"/>
      <c r="I434" s="30"/>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row>
    <row r="435" spans="1:100" s="47" customFormat="1" outlineLevel="1" x14ac:dyDescent="0.25">
      <c r="A435" s="212"/>
      <c r="B435" s="19" t="s">
        <v>72</v>
      </c>
      <c r="C435" s="4"/>
      <c r="D435" s="4"/>
      <c r="E435" s="4"/>
      <c r="F435" s="4"/>
      <c r="G435" s="290"/>
      <c r="H435" s="29"/>
      <c r="I435" s="30"/>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row>
    <row r="436" spans="1:100" s="47" customFormat="1" outlineLevel="1" x14ac:dyDescent="0.25">
      <c r="A436" s="212"/>
      <c r="B436" s="19" t="s">
        <v>73</v>
      </c>
      <c r="C436" s="4">
        <f>C440+C444</f>
        <v>6602.33</v>
      </c>
      <c r="D436" s="4">
        <f t="shared" ref="D436:E436" si="126">D440+D444</f>
        <v>0</v>
      </c>
      <c r="E436" s="4">
        <f t="shared" si="126"/>
        <v>0</v>
      </c>
      <c r="F436" s="4"/>
      <c r="G436" s="290"/>
      <c r="H436" s="29"/>
      <c r="I436" s="30"/>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row>
    <row r="437" spans="1:100" s="47" customFormat="1" outlineLevel="1" x14ac:dyDescent="0.25">
      <c r="A437" s="212"/>
      <c r="B437" s="19" t="s">
        <v>74</v>
      </c>
      <c r="C437" s="4"/>
      <c r="D437" s="4"/>
      <c r="E437" s="4"/>
      <c r="F437" s="4"/>
      <c r="G437" s="291"/>
      <c r="H437" s="29"/>
      <c r="I437" s="30"/>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row>
    <row r="438" spans="1:100" s="47" customFormat="1" ht="73.5" customHeight="1" outlineLevel="1" x14ac:dyDescent="0.25">
      <c r="A438" s="211" t="s">
        <v>93</v>
      </c>
      <c r="B438" s="18" t="s">
        <v>81</v>
      </c>
      <c r="C438" s="4">
        <f>SUM(C439:C441)</f>
        <v>3365</v>
      </c>
      <c r="D438" s="4">
        <f t="shared" ref="D438:E438" si="127">SUM(D439:D441)</f>
        <v>0</v>
      </c>
      <c r="E438" s="4">
        <f t="shared" si="127"/>
        <v>0</v>
      </c>
      <c r="F438" s="4"/>
      <c r="G438" s="273" t="s">
        <v>637</v>
      </c>
      <c r="H438" s="29"/>
      <c r="I438" s="30"/>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row>
    <row r="439" spans="1:100" s="47" customFormat="1" outlineLevel="1" x14ac:dyDescent="0.25">
      <c r="A439" s="212"/>
      <c r="B439" s="19" t="s">
        <v>72</v>
      </c>
      <c r="C439" s="4"/>
      <c r="D439" s="4"/>
      <c r="E439" s="4"/>
      <c r="F439" s="4"/>
      <c r="G439" s="274"/>
      <c r="H439" s="29"/>
      <c r="I439" s="30"/>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row>
    <row r="440" spans="1:100" s="47" customFormat="1" outlineLevel="1" x14ac:dyDescent="0.25">
      <c r="A440" s="212"/>
      <c r="B440" s="19" t="s">
        <v>73</v>
      </c>
      <c r="C440" s="4">
        <f>3365</f>
        <v>3365</v>
      </c>
      <c r="D440" s="4">
        <v>0</v>
      </c>
      <c r="E440" s="4">
        <v>0</v>
      </c>
      <c r="F440" s="4"/>
      <c r="G440" s="274"/>
      <c r="H440" s="29"/>
      <c r="I440" s="30"/>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row>
    <row r="441" spans="1:100" s="47" customFormat="1" outlineLevel="1" x14ac:dyDescent="0.25">
      <c r="A441" s="90"/>
      <c r="B441" s="19" t="s">
        <v>74</v>
      </c>
      <c r="C441" s="4"/>
      <c r="D441" s="4"/>
      <c r="E441" s="4"/>
      <c r="F441" s="4"/>
      <c r="G441" s="275"/>
      <c r="H441" s="29"/>
      <c r="I441" s="30"/>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row>
    <row r="442" spans="1:100" s="47" customFormat="1" ht="75" customHeight="1" outlineLevel="1" x14ac:dyDescent="0.25">
      <c r="A442" s="211" t="s">
        <v>94</v>
      </c>
      <c r="B442" s="18" t="s">
        <v>82</v>
      </c>
      <c r="C442" s="4">
        <f>SUM(C443:C445)</f>
        <v>3237.33</v>
      </c>
      <c r="D442" s="4">
        <f t="shared" ref="D442:E442" si="128">SUM(D443:D445)</f>
        <v>0</v>
      </c>
      <c r="E442" s="4">
        <f t="shared" si="128"/>
        <v>0</v>
      </c>
      <c r="F442" s="4"/>
      <c r="G442" s="229" t="s">
        <v>96</v>
      </c>
      <c r="H442" s="29"/>
      <c r="I442" s="30"/>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row>
    <row r="443" spans="1:100" s="47" customFormat="1" ht="22.5" customHeight="1" outlineLevel="1" x14ac:dyDescent="0.25">
      <c r="A443" s="212"/>
      <c r="B443" s="19" t="s">
        <v>72</v>
      </c>
      <c r="C443" s="4"/>
      <c r="D443" s="4"/>
      <c r="E443" s="4"/>
      <c r="F443" s="4"/>
      <c r="G443" s="230"/>
      <c r="H443" s="29"/>
      <c r="I443" s="30"/>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row>
    <row r="444" spans="1:100" s="47" customFormat="1" ht="22.5" customHeight="1" outlineLevel="1" x14ac:dyDescent="0.25">
      <c r="A444" s="212"/>
      <c r="B444" s="19" t="s">
        <v>73</v>
      </c>
      <c r="C444" s="4">
        <f>3237.33334</f>
        <v>3237.33</v>
      </c>
      <c r="D444" s="4">
        <v>0</v>
      </c>
      <c r="E444" s="4">
        <v>0</v>
      </c>
      <c r="F444" s="4"/>
      <c r="G444" s="230"/>
      <c r="H444" s="29"/>
      <c r="I444" s="30"/>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row>
    <row r="445" spans="1:100" s="47" customFormat="1" ht="30" customHeight="1" outlineLevel="1" x14ac:dyDescent="0.25">
      <c r="A445" s="212"/>
      <c r="B445" s="19" t="s">
        <v>74</v>
      </c>
      <c r="C445" s="4"/>
      <c r="D445" s="4"/>
      <c r="E445" s="4"/>
      <c r="F445" s="4"/>
      <c r="G445" s="231"/>
      <c r="H445" s="29"/>
      <c r="I445" s="30"/>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row>
    <row r="446" spans="1:100" s="47" customFormat="1" ht="31.5" outlineLevel="1" x14ac:dyDescent="0.25">
      <c r="A446" s="211" t="s">
        <v>89</v>
      </c>
      <c r="B446" s="18" t="s">
        <v>83</v>
      </c>
      <c r="C446" s="4">
        <f>C450</f>
        <v>4263.62</v>
      </c>
      <c r="D446" s="4">
        <f t="shared" ref="D446:E448" si="129">D450</f>
        <v>4238.53</v>
      </c>
      <c r="E446" s="4">
        <f t="shared" si="129"/>
        <v>0</v>
      </c>
      <c r="F446" s="4"/>
      <c r="G446" s="289"/>
      <c r="H446" s="29"/>
      <c r="I446" s="30"/>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row>
    <row r="447" spans="1:100" s="47" customFormat="1" ht="33" customHeight="1" outlineLevel="1" x14ac:dyDescent="0.25">
      <c r="A447" s="212"/>
      <c r="B447" s="19" t="s">
        <v>72</v>
      </c>
      <c r="C447" s="4">
        <f>C451</f>
        <v>4190.8</v>
      </c>
      <c r="D447" s="4">
        <f t="shared" si="129"/>
        <v>4180.8999999999996</v>
      </c>
      <c r="E447" s="4">
        <f t="shared" si="129"/>
        <v>0</v>
      </c>
      <c r="F447" s="4"/>
      <c r="G447" s="290"/>
      <c r="H447" s="29"/>
      <c r="I447" s="30"/>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row>
    <row r="448" spans="1:100" s="47" customFormat="1" ht="28.5" customHeight="1" outlineLevel="1" x14ac:dyDescent="0.25">
      <c r="A448" s="212"/>
      <c r="B448" s="19" t="s">
        <v>73</v>
      </c>
      <c r="C448" s="4">
        <f>C452</f>
        <v>72.819999999999993</v>
      </c>
      <c r="D448" s="4">
        <f>D452</f>
        <v>57.63</v>
      </c>
      <c r="E448" s="4">
        <f t="shared" si="129"/>
        <v>0</v>
      </c>
      <c r="F448" s="4"/>
      <c r="G448" s="290"/>
      <c r="H448" s="29"/>
      <c r="I448" s="30"/>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row>
    <row r="449" spans="1:100" s="47" customFormat="1" ht="27" customHeight="1" outlineLevel="1" x14ac:dyDescent="0.25">
      <c r="A449" s="90"/>
      <c r="B449" s="19" t="s">
        <v>74</v>
      </c>
      <c r="C449" s="4"/>
      <c r="D449" s="4"/>
      <c r="E449" s="4"/>
      <c r="F449" s="4"/>
      <c r="G449" s="291"/>
      <c r="H449" s="29"/>
      <c r="I449" s="30"/>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row>
    <row r="450" spans="1:100" s="47" customFormat="1" ht="122.25" customHeight="1" outlineLevel="1" x14ac:dyDescent="0.25">
      <c r="A450" s="211" t="s">
        <v>95</v>
      </c>
      <c r="B450" s="18" t="s">
        <v>84</v>
      </c>
      <c r="C450" s="4">
        <f>SUM(C451:C453)</f>
        <v>4263.62</v>
      </c>
      <c r="D450" s="4">
        <f t="shared" ref="D450:E450" si="130">SUM(D451:D453)</f>
        <v>4238.53</v>
      </c>
      <c r="E450" s="4">
        <f t="shared" si="130"/>
        <v>0</v>
      </c>
      <c r="F450" s="4">
        <f t="shared" si="120"/>
        <v>0</v>
      </c>
      <c r="G450" s="273" t="s">
        <v>721</v>
      </c>
      <c r="H450" s="29"/>
      <c r="I450" s="30"/>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row>
    <row r="451" spans="1:100" s="47" customFormat="1" ht="36.75" customHeight="1" outlineLevel="1" x14ac:dyDescent="0.25">
      <c r="A451" s="212"/>
      <c r="B451" s="19" t="s">
        <v>72</v>
      </c>
      <c r="C451" s="4">
        <v>4190.8</v>
      </c>
      <c r="D451" s="4">
        <v>4180.8999999999996</v>
      </c>
      <c r="E451" s="4">
        <v>0</v>
      </c>
      <c r="F451" s="4">
        <f t="shared" si="120"/>
        <v>0</v>
      </c>
      <c r="G451" s="274"/>
      <c r="H451" s="29"/>
      <c r="I451" s="30"/>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row>
    <row r="452" spans="1:100" s="47" customFormat="1" ht="45" customHeight="1" outlineLevel="1" x14ac:dyDescent="0.25">
      <c r="A452" s="212"/>
      <c r="B452" s="19" t="s">
        <v>73</v>
      </c>
      <c r="C452" s="4">
        <f>72.81507</f>
        <v>72.819999999999993</v>
      </c>
      <c r="D452" s="4">
        <v>57.63</v>
      </c>
      <c r="E452" s="4">
        <v>0</v>
      </c>
      <c r="F452" s="4">
        <f t="shared" si="120"/>
        <v>0</v>
      </c>
      <c r="G452" s="274"/>
      <c r="H452" s="29"/>
      <c r="I452" s="30"/>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row>
    <row r="453" spans="1:100" s="47" customFormat="1" ht="60.75" customHeight="1" outlineLevel="1" x14ac:dyDescent="0.25">
      <c r="A453" s="90"/>
      <c r="B453" s="19" t="s">
        <v>74</v>
      </c>
      <c r="C453" s="4"/>
      <c r="D453" s="4"/>
      <c r="E453" s="4"/>
      <c r="F453" s="4"/>
      <c r="G453" s="274"/>
      <c r="H453" s="29"/>
      <c r="I453" s="30"/>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row>
    <row r="454" spans="1:100" s="32" customFormat="1" ht="47.25" outlineLevel="1" x14ac:dyDescent="0.25">
      <c r="A454" s="214" t="s">
        <v>101</v>
      </c>
      <c r="B454" s="15" t="s">
        <v>97</v>
      </c>
      <c r="C454" s="5">
        <f>C458+C462+C466</f>
        <v>115663.34</v>
      </c>
      <c r="D454" s="5">
        <f t="shared" ref="D454:E454" si="131">D458+D462+D466</f>
        <v>81843</v>
      </c>
      <c r="E454" s="5">
        <f t="shared" si="131"/>
        <v>72643.5</v>
      </c>
      <c r="F454" s="11">
        <f t="shared" si="120"/>
        <v>88.76</v>
      </c>
      <c r="G454" s="61"/>
      <c r="H454" s="29"/>
      <c r="I454" s="30"/>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31"/>
      <c r="CN454" s="31"/>
      <c r="CO454" s="31"/>
      <c r="CP454" s="31"/>
      <c r="CQ454" s="31"/>
      <c r="CR454" s="31"/>
      <c r="CS454" s="31"/>
      <c r="CT454" s="31"/>
      <c r="CU454" s="31"/>
      <c r="CV454" s="31"/>
    </row>
    <row r="455" spans="1:100" s="32" customFormat="1" outlineLevel="1" x14ac:dyDescent="0.25">
      <c r="A455" s="114"/>
      <c r="B455" s="17" t="s">
        <v>72</v>
      </c>
      <c r="C455" s="6"/>
      <c r="D455" s="6"/>
      <c r="E455" s="6"/>
      <c r="F455" s="12"/>
      <c r="G455" s="62"/>
      <c r="H455" s="29"/>
      <c r="I455" s="30"/>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31"/>
      <c r="CN455" s="31"/>
      <c r="CO455" s="31"/>
      <c r="CP455" s="31"/>
      <c r="CQ455" s="31"/>
      <c r="CR455" s="31"/>
      <c r="CS455" s="31"/>
      <c r="CT455" s="31"/>
      <c r="CU455" s="31"/>
      <c r="CV455" s="31"/>
    </row>
    <row r="456" spans="1:100" s="32" customFormat="1" outlineLevel="1" x14ac:dyDescent="0.25">
      <c r="A456" s="114"/>
      <c r="B456" s="17" t="s">
        <v>73</v>
      </c>
      <c r="C456" s="6">
        <f>C460+C464+C468</f>
        <v>115663.34</v>
      </c>
      <c r="D456" s="6">
        <f t="shared" ref="D456:E456" si="132">D460+D464+D468</f>
        <v>81843</v>
      </c>
      <c r="E456" s="6">
        <f t="shared" si="132"/>
        <v>72643.5</v>
      </c>
      <c r="F456" s="12">
        <f t="shared" si="120"/>
        <v>88.76</v>
      </c>
      <c r="G456" s="62"/>
      <c r="H456" s="29"/>
      <c r="I456" s="30"/>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31"/>
      <c r="CN456" s="31"/>
      <c r="CO456" s="31"/>
      <c r="CP456" s="31"/>
      <c r="CQ456" s="31"/>
      <c r="CR456" s="31"/>
      <c r="CS456" s="31"/>
      <c r="CT456" s="31"/>
      <c r="CU456" s="31"/>
      <c r="CV456" s="31"/>
    </row>
    <row r="457" spans="1:100" s="32" customFormat="1" outlineLevel="1" x14ac:dyDescent="0.25">
      <c r="A457" s="213"/>
      <c r="B457" s="17" t="s">
        <v>74</v>
      </c>
      <c r="C457" s="6"/>
      <c r="D457" s="6"/>
      <c r="E457" s="6"/>
      <c r="F457" s="12"/>
      <c r="G457" s="63"/>
      <c r="H457" s="29"/>
      <c r="I457" s="30"/>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31"/>
      <c r="CN457" s="31"/>
      <c r="CO457" s="31"/>
      <c r="CP457" s="31"/>
      <c r="CQ457" s="31"/>
      <c r="CR457" s="31"/>
      <c r="CS457" s="31"/>
      <c r="CT457" s="31"/>
      <c r="CU457" s="31"/>
      <c r="CV457" s="31"/>
    </row>
    <row r="458" spans="1:100" s="32" customFormat="1" ht="136.5" customHeight="1" outlineLevel="1" x14ac:dyDescent="0.25">
      <c r="A458" s="211" t="s">
        <v>102</v>
      </c>
      <c r="B458" s="18" t="s">
        <v>98</v>
      </c>
      <c r="C458" s="4">
        <f>SUM(C459:C461)</f>
        <v>1361.18</v>
      </c>
      <c r="D458" s="4">
        <f t="shared" ref="D458:E458" si="133">SUM(D459:D461)</f>
        <v>835.92</v>
      </c>
      <c r="E458" s="4">
        <f t="shared" si="133"/>
        <v>375.79</v>
      </c>
      <c r="F458" s="4">
        <f t="shared" si="120"/>
        <v>44.96</v>
      </c>
      <c r="G458" s="274" t="s">
        <v>722</v>
      </c>
      <c r="H458" s="29"/>
      <c r="I458" s="30"/>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31"/>
      <c r="CN458" s="31"/>
      <c r="CO458" s="31"/>
      <c r="CP458" s="31"/>
      <c r="CQ458" s="31"/>
      <c r="CR458" s="31"/>
      <c r="CS458" s="31"/>
      <c r="CT458" s="31"/>
      <c r="CU458" s="31"/>
      <c r="CV458" s="31"/>
    </row>
    <row r="459" spans="1:100" s="32" customFormat="1" ht="80.25" customHeight="1" outlineLevel="1" x14ac:dyDescent="0.25">
      <c r="A459" s="212"/>
      <c r="B459" s="19" t="s">
        <v>72</v>
      </c>
      <c r="C459" s="4"/>
      <c r="D459" s="4"/>
      <c r="E459" s="4"/>
      <c r="F459" s="4"/>
      <c r="G459" s="274"/>
      <c r="H459" s="29"/>
      <c r="I459" s="30"/>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31"/>
      <c r="CN459" s="31"/>
      <c r="CO459" s="31"/>
      <c r="CP459" s="31"/>
      <c r="CQ459" s="31"/>
      <c r="CR459" s="31"/>
      <c r="CS459" s="31"/>
      <c r="CT459" s="31"/>
      <c r="CU459" s="31"/>
      <c r="CV459" s="31"/>
    </row>
    <row r="460" spans="1:100" s="32" customFormat="1" ht="60" customHeight="1" outlineLevel="1" x14ac:dyDescent="0.25">
      <c r="A460" s="212"/>
      <c r="B460" s="19" t="s">
        <v>73</v>
      </c>
      <c r="C460" s="4">
        <f>1361.18276</f>
        <v>1361.18</v>
      </c>
      <c r="D460" s="4">
        <v>835.92</v>
      </c>
      <c r="E460" s="4">
        <v>375.79</v>
      </c>
      <c r="F460" s="4">
        <f t="shared" si="120"/>
        <v>44.96</v>
      </c>
      <c r="G460" s="274"/>
      <c r="H460" s="29"/>
      <c r="I460" s="30"/>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31"/>
      <c r="CN460" s="31"/>
      <c r="CO460" s="31"/>
      <c r="CP460" s="31"/>
      <c r="CQ460" s="31"/>
      <c r="CR460" s="31"/>
      <c r="CS460" s="31"/>
      <c r="CT460" s="31"/>
      <c r="CU460" s="31"/>
      <c r="CV460" s="31"/>
    </row>
    <row r="461" spans="1:100" s="32" customFormat="1" ht="69.75" customHeight="1" outlineLevel="1" x14ac:dyDescent="0.25">
      <c r="A461" s="90"/>
      <c r="B461" s="19" t="s">
        <v>74</v>
      </c>
      <c r="C461" s="4"/>
      <c r="D461" s="4"/>
      <c r="E461" s="4"/>
      <c r="F461" s="4"/>
      <c r="G461" s="275"/>
      <c r="H461" s="29"/>
      <c r="I461" s="30"/>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31"/>
      <c r="CN461" s="31"/>
      <c r="CO461" s="31"/>
      <c r="CP461" s="31"/>
      <c r="CQ461" s="31"/>
      <c r="CR461" s="31"/>
      <c r="CS461" s="31"/>
      <c r="CT461" s="31"/>
      <c r="CU461" s="31"/>
      <c r="CV461" s="31"/>
    </row>
    <row r="462" spans="1:100" s="32" customFormat="1" ht="301.5" customHeight="1" outlineLevel="1" x14ac:dyDescent="0.25">
      <c r="A462" s="211" t="s">
        <v>113</v>
      </c>
      <c r="B462" s="18" t="s">
        <v>99</v>
      </c>
      <c r="C462" s="4">
        <f>SUM(C463:C465)</f>
        <v>46461.2</v>
      </c>
      <c r="D462" s="4">
        <f t="shared" ref="D462:E462" si="134">SUM(D463:D465)</f>
        <v>34601.910000000003</v>
      </c>
      <c r="E462" s="4">
        <f t="shared" si="134"/>
        <v>26912.26</v>
      </c>
      <c r="F462" s="4">
        <f t="shared" si="120"/>
        <v>77.78</v>
      </c>
      <c r="G462" s="218" t="s">
        <v>829</v>
      </c>
      <c r="H462" s="29"/>
      <c r="I462" s="30"/>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31"/>
      <c r="CN462" s="31"/>
      <c r="CO462" s="31"/>
      <c r="CP462" s="31"/>
      <c r="CQ462" s="31"/>
      <c r="CR462" s="31"/>
      <c r="CS462" s="31"/>
      <c r="CT462" s="31"/>
      <c r="CU462" s="31"/>
      <c r="CV462" s="31"/>
    </row>
    <row r="463" spans="1:100" s="32" customFormat="1" ht="206.25" customHeight="1" outlineLevel="1" x14ac:dyDescent="0.25">
      <c r="A463" s="212"/>
      <c r="B463" s="19" t="s">
        <v>72</v>
      </c>
      <c r="C463" s="4"/>
      <c r="D463" s="4"/>
      <c r="E463" s="4"/>
      <c r="F463" s="4"/>
      <c r="G463" s="221" t="s">
        <v>830</v>
      </c>
      <c r="H463" s="29"/>
      <c r="I463" s="30"/>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31"/>
      <c r="CN463" s="31"/>
      <c r="CO463" s="31"/>
      <c r="CP463" s="31"/>
      <c r="CQ463" s="31"/>
      <c r="CR463" s="31"/>
      <c r="CS463" s="31"/>
      <c r="CT463" s="31"/>
      <c r="CU463" s="31"/>
      <c r="CV463" s="31"/>
    </row>
    <row r="464" spans="1:100" s="32" customFormat="1" ht="24" customHeight="1" outlineLevel="1" x14ac:dyDescent="0.25">
      <c r="A464" s="212"/>
      <c r="B464" s="19" t="s">
        <v>73</v>
      </c>
      <c r="C464" s="4">
        <v>46461.2</v>
      </c>
      <c r="D464" s="4">
        <v>34601.910000000003</v>
      </c>
      <c r="E464" s="4">
        <v>26912.26</v>
      </c>
      <c r="F464" s="4">
        <f t="shared" si="120"/>
        <v>77.78</v>
      </c>
      <c r="G464" s="219"/>
      <c r="H464" s="29"/>
      <c r="I464" s="30"/>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31"/>
      <c r="CN464" s="31"/>
      <c r="CO464" s="31"/>
      <c r="CP464" s="31"/>
      <c r="CQ464" s="31"/>
      <c r="CR464" s="31"/>
      <c r="CS464" s="31"/>
      <c r="CT464" s="31"/>
      <c r="CU464" s="31"/>
      <c r="CV464" s="31"/>
    </row>
    <row r="465" spans="1:100" s="32" customFormat="1" ht="24" customHeight="1" outlineLevel="1" x14ac:dyDescent="0.25">
      <c r="A465" s="90"/>
      <c r="B465" s="19" t="s">
        <v>74</v>
      </c>
      <c r="C465" s="4"/>
      <c r="D465" s="4"/>
      <c r="E465" s="4"/>
      <c r="F465" s="4"/>
      <c r="G465" s="220"/>
      <c r="H465" s="29"/>
      <c r="I465" s="30"/>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31"/>
      <c r="CN465" s="31"/>
      <c r="CO465" s="31"/>
      <c r="CP465" s="31"/>
      <c r="CQ465" s="31"/>
      <c r="CR465" s="31"/>
      <c r="CS465" s="31"/>
      <c r="CT465" s="31"/>
      <c r="CU465" s="31"/>
      <c r="CV465" s="31"/>
    </row>
    <row r="466" spans="1:100" s="32" customFormat="1" ht="41.25" customHeight="1" outlineLevel="1" x14ac:dyDescent="0.25">
      <c r="A466" s="211" t="s">
        <v>114</v>
      </c>
      <c r="B466" s="18" t="s">
        <v>100</v>
      </c>
      <c r="C466" s="4">
        <f>SUM(C467:C469)</f>
        <v>67840.960000000006</v>
      </c>
      <c r="D466" s="4">
        <f t="shared" ref="D466:E466" si="135">SUM(D467:D469)</f>
        <v>46405.17</v>
      </c>
      <c r="E466" s="4">
        <f t="shared" si="135"/>
        <v>45355.45</v>
      </c>
      <c r="F466" s="4">
        <f t="shared" si="120"/>
        <v>97.74</v>
      </c>
      <c r="G466" s="229" t="s">
        <v>723</v>
      </c>
      <c r="H466" s="29"/>
      <c r="I466" s="30"/>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31"/>
      <c r="CN466" s="31"/>
      <c r="CO466" s="31"/>
      <c r="CP466" s="31"/>
      <c r="CQ466" s="31"/>
      <c r="CR466" s="31"/>
      <c r="CS466" s="31"/>
      <c r="CT466" s="31"/>
      <c r="CU466" s="31"/>
      <c r="CV466" s="31"/>
    </row>
    <row r="467" spans="1:100" s="32" customFormat="1" outlineLevel="1" x14ac:dyDescent="0.25">
      <c r="A467" s="170"/>
      <c r="B467" s="19" t="s">
        <v>72</v>
      </c>
      <c r="C467" s="4"/>
      <c r="D467" s="4"/>
      <c r="E467" s="4"/>
      <c r="F467" s="4"/>
      <c r="G467" s="274"/>
      <c r="H467" s="29"/>
      <c r="I467" s="30"/>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31"/>
      <c r="CN467" s="31"/>
      <c r="CO467" s="31"/>
      <c r="CP467" s="31"/>
      <c r="CQ467" s="31"/>
      <c r="CR467" s="31"/>
      <c r="CS467" s="31"/>
      <c r="CT467" s="31"/>
      <c r="CU467" s="31"/>
      <c r="CV467" s="31"/>
    </row>
    <row r="468" spans="1:100" s="32" customFormat="1" outlineLevel="1" x14ac:dyDescent="0.25">
      <c r="A468" s="170"/>
      <c r="B468" s="19" t="s">
        <v>73</v>
      </c>
      <c r="C468" s="4">
        <v>67840.960000000006</v>
      </c>
      <c r="D468" s="4">
        <v>46405.17</v>
      </c>
      <c r="E468" s="4">
        <v>45355.45</v>
      </c>
      <c r="F468" s="4">
        <f t="shared" si="120"/>
        <v>97.74</v>
      </c>
      <c r="G468" s="274"/>
      <c r="H468" s="29"/>
      <c r="I468" s="30"/>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31"/>
      <c r="CN468" s="31"/>
      <c r="CO468" s="31"/>
      <c r="CP468" s="31"/>
      <c r="CQ468" s="31"/>
      <c r="CR468" s="31"/>
      <c r="CS468" s="31"/>
      <c r="CT468" s="31"/>
      <c r="CU468" s="31"/>
      <c r="CV468" s="31"/>
    </row>
    <row r="469" spans="1:100" s="32" customFormat="1" outlineLevel="1" x14ac:dyDescent="0.25">
      <c r="A469" s="171"/>
      <c r="B469" s="19" t="s">
        <v>74</v>
      </c>
      <c r="C469" s="4"/>
      <c r="D469" s="4"/>
      <c r="E469" s="4"/>
      <c r="F469" s="4"/>
      <c r="G469" s="275"/>
      <c r="H469" s="29"/>
      <c r="I469" s="30"/>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31"/>
      <c r="CN469" s="31"/>
      <c r="CO469" s="31"/>
      <c r="CP469" s="31"/>
      <c r="CQ469" s="31"/>
      <c r="CR469" s="31"/>
      <c r="CS469" s="31"/>
      <c r="CT469" s="31"/>
      <c r="CU469" s="31"/>
      <c r="CV469" s="31"/>
    </row>
    <row r="470" spans="1:100" s="32" customFormat="1" ht="47.25" outlineLevel="1" x14ac:dyDescent="0.25">
      <c r="A470" s="214" t="s">
        <v>112</v>
      </c>
      <c r="B470" s="15" t="s">
        <v>103</v>
      </c>
      <c r="C470" s="5">
        <f>C474+C478+C482+C486+C490+C494+C498+C502</f>
        <v>181317.77</v>
      </c>
      <c r="D470" s="5">
        <f t="shared" ref="D470:E470" si="136">D474+D478+D482+D486+D490+D494+D498+D502</f>
        <v>66870.58</v>
      </c>
      <c r="E470" s="5">
        <f t="shared" si="136"/>
        <v>53434.14</v>
      </c>
      <c r="F470" s="11">
        <f t="shared" si="120"/>
        <v>79.91</v>
      </c>
      <c r="G470" s="61"/>
      <c r="H470" s="29"/>
      <c r="I470" s="30"/>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31"/>
      <c r="CN470" s="31"/>
      <c r="CO470" s="31"/>
      <c r="CP470" s="31"/>
      <c r="CQ470" s="31"/>
      <c r="CR470" s="31"/>
      <c r="CS470" s="31"/>
      <c r="CT470" s="31"/>
      <c r="CU470" s="31"/>
      <c r="CV470" s="31"/>
    </row>
    <row r="471" spans="1:100" s="32" customFormat="1" outlineLevel="1" x14ac:dyDescent="0.25">
      <c r="A471" s="114"/>
      <c r="B471" s="17" t="s">
        <v>72</v>
      </c>
      <c r="C471" s="6"/>
      <c r="D471" s="6"/>
      <c r="E471" s="6"/>
      <c r="F471" s="12"/>
      <c r="G471" s="62"/>
      <c r="H471" s="29"/>
      <c r="I471" s="30"/>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31"/>
      <c r="CN471" s="31"/>
      <c r="CO471" s="31"/>
      <c r="CP471" s="31"/>
      <c r="CQ471" s="31"/>
      <c r="CR471" s="31"/>
      <c r="CS471" s="31"/>
      <c r="CT471" s="31"/>
      <c r="CU471" s="31"/>
      <c r="CV471" s="31"/>
    </row>
    <row r="472" spans="1:100" s="32" customFormat="1" outlineLevel="1" x14ac:dyDescent="0.25">
      <c r="A472" s="114"/>
      <c r="B472" s="17" t="s">
        <v>73</v>
      </c>
      <c r="C472" s="6">
        <f>C476+C480+C484+C488+C492+C496+C500+C504</f>
        <v>25971.91</v>
      </c>
      <c r="D472" s="6">
        <f t="shared" ref="D472:E473" si="137">D476+D480+D484+D488+D492+D496+D500+D504</f>
        <v>24372.49</v>
      </c>
      <c r="E472" s="6">
        <f t="shared" si="137"/>
        <v>10936.05</v>
      </c>
      <c r="F472" s="12">
        <f t="shared" si="120"/>
        <v>44.87</v>
      </c>
      <c r="G472" s="62"/>
      <c r="H472" s="29"/>
      <c r="I472" s="30"/>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31"/>
      <c r="CN472" s="31"/>
      <c r="CO472" s="31"/>
      <c r="CP472" s="31"/>
      <c r="CQ472" s="31"/>
      <c r="CR472" s="31"/>
      <c r="CS472" s="31"/>
      <c r="CT472" s="31"/>
      <c r="CU472" s="31"/>
      <c r="CV472" s="31"/>
    </row>
    <row r="473" spans="1:100" s="32" customFormat="1" outlineLevel="1" x14ac:dyDescent="0.25">
      <c r="A473" s="213"/>
      <c r="B473" s="17" t="s">
        <v>74</v>
      </c>
      <c r="C473" s="6">
        <f>C477+C481+C485+C489+C493+C497+C501+C505</f>
        <v>155345.85999999999</v>
      </c>
      <c r="D473" s="6">
        <f t="shared" si="137"/>
        <v>42498.09</v>
      </c>
      <c r="E473" s="6">
        <f t="shared" si="137"/>
        <v>42498.09</v>
      </c>
      <c r="F473" s="12">
        <f t="shared" si="120"/>
        <v>100</v>
      </c>
      <c r="G473" s="63"/>
      <c r="H473" s="29"/>
      <c r="I473" s="30"/>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31"/>
      <c r="CN473" s="31"/>
      <c r="CO473" s="31"/>
      <c r="CP473" s="31"/>
      <c r="CQ473" s="31"/>
      <c r="CR473" s="31"/>
      <c r="CS473" s="31"/>
      <c r="CT473" s="31"/>
      <c r="CU473" s="31"/>
      <c r="CV473" s="31"/>
    </row>
    <row r="474" spans="1:100" s="32" customFormat="1" ht="314.25" customHeight="1" outlineLevel="1" x14ac:dyDescent="0.25">
      <c r="A474" s="211" t="s">
        <v>115</v>
      </c>
      <c r="B474" s="18" t="s">
        <v>104</v>
      </c>
      <c r="C474" s="4">
        <f>SUM(C475:C477)</f>
        <v>23230.02</v>
      </c>
      <c r="D474" s="4">
        <f t="shared" ref="D474:E474" si="138">SUM(D475:D477)</f>
        <v>21630.6</v>
      </c>
      <c r="E474" s="4">
        <f t="shared" si="138"/>
        <v>10888.22</v>
      </c>
      <c r="F474" s="4">
        <f t="shared" si="120"/>
        <v>50.34</v>
      </c>
      <c r="G474" s="274" t="s">
        <v>778</v>
      </c>
      <c r="H474" s="29"/>
      <c r="I474" s="30"/>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31"/>
      <c r="CN474" s="31"/>
      <c r="CO474" s="31"/>
      <c r="CP474" s="31"/>
      <c r="CQ474" s="31"/>
      <c r="CR474" s="31"/>
      <c r="CS474" s="31"/>
      <c r="CT474" s="31"/>
      <c r="CU474" s="31"/>
      <c r="CV474" s="31"/>
    </row>
    <row r="475" spans="1:100" s="32" customFormat="1" ht="71.25" customHeight="1" outlineLevel="1" x14ac:dyDescent="0.25">
      <c r="A475" s="212"/>
      <c r="B475" s="19" t="s">
        <v>72</v>
      </c>
      <c r="C475" s="4"/>
      <c r="D475" s="4"/>
      <c r="E475" s="4"/>
      <c r="F475" s="4"/>
      <c r="G475" s="274"/>
      <c r="H475" s="29"/>
      <c r="I475" s="30"/>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31"/>
      <c r="CN475" s="31"/>
      <c r="CO475" s="31"/>
      <c r="CP475" s="31"/>
      <c r="CQ475" s="31"/>
      <c r="CR475" s="31"/>
      <c r="CS475" s="31"/>
      <c r="CT475" s="31"/>
      <c r="CU475" s="31"/>
      <c r="CV475" s="31"/>
    </row>
    <row r="476" spans="1:100" s="32" customFormat="1" ht="141" customHeight="1" outlineLevel="1" x14ac:dyDescent="0.25">
      <c r="A476" s="212"/>
      <c r="B476" s="19" t="s">
        <v>73</v>
      </c>
      <c r="C476" s="4">
        <v>23230.02</v>
      </c>
      <c r="D476" s="4">
        <v>21630.6</v>
      </c>
      <c r="E476" s="4">
        <v>10888.22</v>
      </c>
      <c r="F476" s="4">
        <f t="shared" si="120"/>
        <v>50.34</v>
      </c>
      <c r="G476" s="274"/>
      <c r="H476" s="29"/>
      <c r="I476" s="30"/>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31"/>
      <c r="CN476" s="31"/>
      <c r="CO476" s="31"/>
      <c r="CP476" s="31"/>
      <c r="CQ476" s="31"/>
      <c r="CR476" s="31"/>
      <c r="CS476" s="31"/>
      <c r="CT476" s="31"/>
      <c r="CU476" s="31"/>
      <c r="CV476" s="31"/>
    </row>
    <row r="477" spans="1:100" s="32" customFormat="1" ht="60.75" customHeight="1" outlineLevel="1" x14ac:dyDescent="0.25">
      <c r="A477" s="90"/>
      <c r="B477" s="19" t="s">
        <v>74</v>
      </c>
      <c r="C477" s="4"/>
      <c r="D477" s="4"/>
      <c r="E477" s="4"/>
      <c r="F477" s="4"/>
      <c r="G477" s="275"/>
      <c r="H477" s="29"/>
      <c r="I477" s="30"/>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31"/>
      <c r="CN477" s="31"/>
      <c r="CO477" s="31"/>
      <c r="CP477" s="31"/>
      <c r="CQ477" s="31"/>
      <c r="CR477" s="31"/>
      <c r="CS477" s="31"/>
      <c r="CT477" s="31"/>
      <c r="CU477" s="31"/>
      <c r="CV477" s="31"/>
    </row>
    <row r="478" spans="1:100" s="32" customFormat="1" ht="147.75" customHeight="1" outlineLevel="1" x14ac:dyDescent="0.25">
      <c r="A478" s="211" t="s">
        <v>116</v>
      </c>
      <c r="B478" s="18" t="s">
        <v>105</v>
      </c>
      <c r="C478" s="4">
        <f>SUM(C479:C481)</f>
        <v>2371.58</v>
      </c>
      <c r="D478" s="4">
        <f t="shared" ref="D478:E478" si="139">SUM(D479:D481)</f>
        <v>2371.58</v>
      </c>
      <c r="E478" s="4">
        <f t="shared" si="139"/>
        <v>0</v>
      </c>
      <c r="F478" s="4"/>
      <c r="G478" s="229" t="s">
        <v>724</v>
      </c>
      <c r="H478" s="29"/>
      <c r="I478" s="30"/>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31"/>
      <c r="CN478" s="31"/>
      <c r="CO478" s="31"/>
      <c r="CP478" s="31"/>
      <c r="CQ478" s="31"/>
      <c r="CR478" s="31"/>
      <c r="CS478" s="31"/>
      <c r="CT478" s="31"/>
      <c r="CU478" s="31"/>
      <c r="CV478" s="31"/>
    </row>
    <row r="479" spans="1:100" s="32" customFormat="1" outlineLevel="1" x14ac:dyDescent="0.25">
      <c r="A479" s="212"/>
      <c r="B479" s="19" t="s">
        <v>72</v>
      </c>
      <c r="C479" s="4"/>
      <c r="D479" s="4"/>
      <c r="E479" s="4"/>
      <c r="F479" s="4"/>
      <c r="G479" s="274"/>
      <c r="H479" s="29"/>
      <c r="I479" s="30"/>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31"/>
      <c r="CN479" s="31"/>
      <c r="CO479" s="31"/>
      <c r="CP479" s="31"/>
      <c r="CQ479" s="31"/>
      <c r="CR479" s="31"/>
      <c r="CS479" s="31"/>
      <c r="CT479" s="31"/>
      <c r="CU479" s="31"/>
      <c r="CV479" s="31"/>
    </row>
    <row r="480" spans="1:100" s="32" customFormat="1" ht="39.75" customHeight="1" outlineLevel="1" x14ac:dyDescent="0.25">
      <c r="A480" s="212"/>
      <c r="B480" s="19" t="s">
        <v>73</v>
      </c>
      <c r="C480" s="4">
        <f>2371.58317</f>
        <v>2371.58</v>
      </c>
      <c r="D480" s="4">
        <v>2371.58</v>
      </c>
      <c r="E480" s="4">
        <v>0</v>
      </c>
      <c r="F480" s="4">
        <f>E480/D480*100</f>
        <v>0</v>
      </c>
      <c r="G480" s="274"/>
      <c r="H480" s="29"/>
      <c r="I480" s="30"/>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31"/>
      <c r="CN480" s="31"/>
      <c r="CO480" s="31"/>
      <c r="CP480" s="31"/>
      <c r="CQ480" s="31"/>
      <c r="CR480" s="31"/>
      <c r="CS480" s="31"/>
      <c r="CT480" s="31"/>
      <c r="CU480" s="31"/>
      <c r="CV480" s="31"/>
    </row>
    <row r="481" spans="1:100" s="32" customFormat="1" ht="44.25" customHeight="1" outlineLevel="1" x14ac:dyDescent="0.25">
      <c r="A481" s="90"/>
      <c r="B481" s="19" t="s">
        <v>74</v>
      </c>
      <c r="C481" s="4"/>
      <c r="D481" s="4"/>
      <c r="E481" s="4"/>
      <c r="F481" s="4"/>
      <c r="G481" s="275"/>
      <c r="H481" s="29"/>
      <c r="I481" s="30"/>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31"/>
      <c r="CN481" s="31"/>
      <c r="CO481" s="31"/>
      <c r="CP481" s="31"/>
      <c r="CQ481" s="31"/>
      <c r="CR481" s="31"/>
      <c r="CS481" s="31"/>
      <c r="CT481" s="31"/>
      <c r="CU481" s="31"/>
      <c r="CV481" s="31"/>
    </row>
    <row r="482" spans="1:100" s="32" customFormat="1" ht="267.75" customHeight="1" outlineLevel="1" x14ac:dyDescent="0.25">
      <c r="A482" s="211" t="s">
        <v>117</v>
      </c>
      <c r="B482" s="18" t="s">
        <v>106</v>
      </c>
      <c r="C482" s="4">
        <f>SUM(C483:C485)</f>
        <v>72718.679999999993</v>
      </c>
      <c r="D482" s="4">
        <f t="shared" ref="D482:E482" si="140">SUM(D483:D485)</f>
        <v>8739.39</v>
      </c>
      <c r="E482" s="4">
        <f t="shared" si="140"/>
        <v>8739.39</v>
      </c>
      <c r="F482" s="4">
        <f>E482/D482*100</f>
        <v>100</v>
      </c>
      <c r="G482" s="229" t="s">
        <v>700</v>
      </c>
      <c r="H482" s="29"/>
      <c r="I482" s="30"/>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31"/>
      <c r="CN482" s="31"/>
      <c r="CO482" s="31"/>
      <c r="CP482" s="31"/>
      <c r="CQ482" s="31"/>
      <c r="CR482" s="31"/>
      <c r="CS482" s="31"/>
      <c r="CT482" s="31"/>
      <c r="CU482" s="31"/>
      <c r="CV482" s="31"/>
    </row>
    <row r="483" spans="1:100" s="32" customFormat="1" ht="37.5" customHeight="1" outlineLevel="1" x14ac:dyDescent="0.25">
      <c r="A483" s="212"/>
      <c r="B483" s="19" t="s">
        <v>72</v>
      </c>
      <c r="C483" s="4"/>
      <c r="D483" s="4"/>
      <c r="E483" s="4"/>
      <c r="F483" s="4"/>
      <c r="G483" s="274"/>
      <c r="H483" s="29"/>
      <c r="I483" s="30"/>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31"/>
      <c r="CN483" s="31"/>
      <c r="CO483" s="31"/>
      <c r="CP483" s="31"/>
      <c r="CQ483" s="31"/>
      <c r="CR483" s="31"/>
      <c r="CS483" s="31"/>
      <c r="CT483" s="31"/>
      <c r="CU483" s="31"/>
      <c r="CV483" s="31"/>
    </row>
    <row r="484" spans="1:100" s="32" customFormat="1" ht="26.25" customHeight="1" outlineLevel="1" x14ac:dyDescent="0.25">
      <c r="A484" s="212"/>
      <c r="B484" s="19" t="s">
        <v>73</v>
      </c>
      <c r="C484" s="4"/>
      <c r="D484" s="4"/>
      <c r="E484" s="4"/>
      <c r="F484" s="4"/>
      <c r="G484" s="274"/>
      <c r="H484" s="29"/>
      <c r="I484" s="30"/>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31"/>
      <c r="CN484" s="31"/>
      <c r="CO484" s="31"/>
      <c r="CP484" s="31"/>
      <c r="CQ484" s="31"/>
      <c r="CR484" s="31"/>
      <c r="CS484" s="31"/>
      <c r="CT484" s="31"/>
      <c r="CU484" s="31"/>
      <c r="CV484" s="31"/>
    </row>
    <row r="485" spans="1:100" s="32" customFormat="1" ht="21" customHeight="1" outlineLevel="1" x14ac:dyDescent="0.25">
      <c r="A485" s="212"/>
      <c r="B485" s="19" t="s">
        <v>74</v>
      </c>
      <c r="C485" s="4">
        <v>72718.679999999993</v>
      </c>
      <c r="D485" s="4">
        <v>8739.39</v>
      </c>
      <c r="E485" s="4">
        <v>8739.39</v>
      </c>
      <c r="F485" s="4">
        <f>E485/D485*100</f>
        <v>100</v>
      </c>
      <c r="G485" s="275"/>
      <c r="H485" s="29"/>
      <c r="I485" s="30"/>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31"/>
      <c r="CN485" s="31"/>
      <c r="CO485" s="31"/>
      <c r="CP485" s="31"/>
      <c r="CQ485" s="31"/>
      <c r="CR485" s="31"/>
      <c r="CS485" s="31"/>
      <c r="CT485" s="31"/>
      <c r="CU485" s="31"/>
      <c r="CV485" s="31"/>
    </row>
    <row r="486" spans="1:100" s="32" customFormat="1" ht="82.5" customHeight="1" outlineLevel="1" x14ac:dyDescent="0.25">
      <c r="A486" s="211" t="s">
        <v>118</v>
      </c>
      <c r="B486" s="18" t="s">
        <v>107</v>
      </c>
      <c r="C486" s="4">
        <f>SUM(C487:C489)</f>
        <v>21301.4</v>
      </c>
      <c r="D486" s="4">
        <f t="shared" ref="D486:E486" si="141">SUM(D487:D489)</f>
        <v>10641.76</v>
      </c>
      <c r="E486" s="4">
        <f t="shared" si="141"/>
        <v>10641.76</v>
      </c>
      <c r="F486" s="4">
        <f t="shared" ref="F486:F512" si="142">E486/D486*100</f>
        <v>100</v>
      </c>
      <c r="G486" s="229" t="s">
        <v>644</v>
      </c>
      <c r="H486" s="29"/>
      <c r="I486" s="30"/>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31"/>
      <c r="CN486" s="31"/>
      <c r="CO486" s="31"/>
      <c r="CP486" s="31"/>
      <c r="CQ486" s="31"/>
      <c r="CR486" s="31"/>
      <c r="CS486" s="31"/>
      <c r="CT486" s="31"/>
      <c r="CU486" s="31"/>
      <c r="CV486" s="31"/>
    </row>
    <row r="487" spans="1:100" s="32" customFormat="1" outlineLevel="1" x14ac:dyDescent="0.25">
      <c r="A487" s="212"/>
      <c r="B487" s="19" t="s">
        <v>72</v>
      </c>
      <c r="C487" s="4"/>
      <c r="D487" s="4"/>
      <c r="E487" s="4"/>
      <c r="F487" s="4"/>
      <c r="G487" s="274"/>
      <c r="H487" s="29"/>
      <c r="I487" s="30"/>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31"/>
      <c r="CN487" s="31"/>
      <c r="CO487" s="31"/>
      <c r="CP487" s="31"/>
      <c r="CQ487" s="31"/>
      <c r="CR487" s="31"/>
      <c r="CS487" s="31"/>
      <c r="CT487" s="31"/>
      <c r="CU487" s="31"/>
      <c r="CV487" s="31"/>
    </row>
    <row r="488" spans="1:100" s="32" customFormat="1" outlineLevel="1" x14ac:dyDescent="0.25">
      <c r="A488" s="212"/>
      <c r="B488" s="19" t="s">
        <v>73</v>
      </c>
      <c r="C488" s="4"/>
      <c r="D488" s="4"/>
      <c r="E488" s="4"/>
      <c r="F488" s="4"/>
      <c r="G488" s="274"/>
      <c r="H488" s="29"/>
      <c r="I488" s="30"/>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31"/>
      <c r="CN488" s="31"/>
      <c r="CO488" s="31"/>
      <c r="CP488" s="31"/>
      <c r="CQ488" s="31"/>
      <c r="CR488" s="31"/>
      <c r="CS488" s="31"/>
      <c r="CT488" s="31"/>
      <c r="CU488" s="31"/>
      <c r="CV488" s="31"/>
    </row>
    <row r="489" spans="1:100" s="32" customFormat="1" outlineLevel="1" x14ac:dyDescent="0.25">
      <c r="A489" s="90"/>
      <c r="B489" s="19" t="s">
        <v>74</v>
      </c>
      <c r="C489" s="4">
        <v>21301.4</v>
      </c>
      <c r="D489" s="4">
        <v>10641.76</v>
      </c>
      <c r="E489" s="4">
        <v>10641.76</v>
      </c>
      <c r="F489" s="4">
        <f t="shared" si="142"/>
        <v>100</v>
      </c>
      <c r="G489" s="275"/>
      <c r="H489" s="29"/>
      <c r="I489" s="30"/>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31"/>
      <c r="CN489" s="31"/>
      <c r="CO489" s="31"/>
      <c r="CP489" s="31"/>
      <c r="CQ489" s="31"/>
      <c r="CR489" s="31"/>
      <c r="CS489" s="31"/>
      <c r="CT489" s="31"/>
      <c r="CU489" s="31"/>
      <c r="CV489" s="31"/>
    </row>
    <row r="490" spans="1:100" s="32" customFormat="1" ht="117.75" customHeight="1" outlineLevel="1" x14ac:dyDescent="0.25">
      <c r="A490" s="211" t="s">
        <v>119</v>
      </c>
      <c r="B490" s="18" t="s">
        <v>108</v>
      </c>
      <c r="C490" s="4">
        <f>SUM(C491:C493)</f>
        <v>58196.42</v>
      </c>
      <c r="D490" s="4">
        <f t="shared" ref="D490:E490" si="143">SUM(D491:D493)</f>
        <v>20842.560000000001</v>
      </c>
      <c r="E490" s="4">
        <f t="shared" si="143"/>
        <v>20842.560000000001</v>
      </c>
      <c r="F490" s="4">
        <f t="shared" si="142"/>
        <v>100</v>
      </c>
      <c r="G490" s="229" t="s">
        <v>645</v>
      </c>
      <c r="H490" s="29"/>
      <c r="I490" s="30"/>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31"/>
      <c r="CN490" s="31"/>
      <c r="CO490" s="31"/>
      <c r="CP490" s="31"/>
      <c r="CQ490" s="31"/>
      <c r="CR490" s="31"/>
      <c r="CS490" s="31"/>
      <c r="CT490" s="31"/>
      <c r="CU490" s="31"/>
      <c r="CV490" s="31"/>
    </row>
    <row r="491" spans="1:100" s="32" customFormat="1" outlineLevel="1" x14ac:dyDescent="0.25">
      <c r="A491" s="212"/>
      <c r="B491" s="19" t="s">
        <v>72</v>
      </c>
      <c r="C491" s="4"/>
      <c r="D491" s="4"/>
      <c r="E491" s="4"/>
      <c r="F491" s="4"/>
      <c r="G491" s="274"/>
      <c r="H491" s="29"/>
      <c r="I491" s="30"/>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31"/>
      <c r="CN491" s="31"/>
      <c r="CO491" s="31"/>
      <c r="CP491" s="31"/>
      <c r="CQ491" s="31"/>
      <c r="CR491" s="31"/>
      <c r="CS491" s="31"/>
      <c r="CT491" s="31"/>
      <c r="CU491" s="31"/>
      <c r="CV491" s="31"/>
    </row>
    <row r="492" spans="1:100" s="32" customFormat="1" outlineLevel="1" x14ac:dyDescent="0.25">
      <c r="A492" s="212"/>
      <c r="B492" s="19" t="s">
        <v>73</v>
      </c>
      <c r="C492" s="4"/>
      <c r="D492" s="4"/>
      <c r="E492" s="4"/>
      <c r="F492" s="4"/>
      <c r="G492" s="274"/>
      <c r="H492" s="29"/>
      <c r="I492" s="30"/>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31"/>
      <c r="CN492" s="31"/>
      <c r="CO492" s="31"/>
      <c r="CP492" s="31"/>
      <c r="CQ492" s="31"/>
      <c r="CR492" s="31"/>
      <c r="CS492" s="31"/>
      <c r="CT492" s="31"/>
      <c r="CU492" s="31"/>
      <c r="CV492" s="31"/>
    </row>
    <row r="493" spans="1:100" s="32" customFormat="1" outlineLevel="1" x14ac:dyDescent="0.25">
      <c r="A493" s="212"/>
      <c r="B493" s="19" t="s">
        <v>74</v>
      </c>
      <c r="C493" s="4">
        <v>58196.42</v>
      </c>
      <c r="D493" s="4">
        <v>20842.560000000001</v>
      </c>
      <c r="E493" s="4">
        <v>20842.560000000001</v>
      </c>
      <c r="F493" s="4">
        <f t="shared" si="142"/>
        <v>100</v>
      </c>
      <c r="G493" s="275"/>
      <c r="H493" s="29"/>
      <c r="I493" s="30"/>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31"/>
      <c r="CN493" s="31"/>
      <c r="CO493" s="31"/>
      <c r="CP493" s="31"/>
      <c r="CQ493" s="31"/>
      <c r="CR493" s="31"/>
      <c r="CS493" s="31"/>
      <c r="CT493" s="31"/>
      <c r="CU493" s="31"/>
      <c r="CV493" s="31"/>
    </row>
    <row r="494" spans="1:100" s="32" customFormat="1" ht="99" customHeight="1" outlineLevel="1" x14ac:dyDescent="0.25">
      <c r="A494" s="211" t="s">
        <v>120</v>
      </c>
      <c r="B494" s="18" t="s">
        <v>109</v>
      </c>
      <c r="C494" s="4">
        <f>SUM(C495:C497)</f>
        <v>3129.36</v>
      </c>
      <c r="D494" s="4">
        <f t="shared" ref="D494:E494" si="144">SUM(D495:D497)</f>
        <v>2274.38</v>
      </c>
      <c r="E494" s="4">
        <f t="shared" si="144"/>
        <v>2274.38</v>
      </c>
      <c r="F494" s="4">
        <f t="shared" si="142"/>
        <v>100</v>
      </c>
      <c r="G494" s="273" t="s">
        <v>646</v>
      </c>
      <c r="H494" s="29"/>
      <c r="I494" s="30"/>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31"/>
      <c r="CN494" s="31"/>
      <c r="CO494" s="31"/>
      <c r="CP494" s="31"/>
      <c r="CQ494" s="31"/>
      <c r="CR494" s="31"/>
      <c r="CS494" s="31"/>
      <c r="CT494" s="31"/>
      <c r="CU494" s="31"/>
      <c r="CV494" s="31"/>
    </row>
    <row r="495" spans="1:100" s="32" customFormat="1" outlineLevel="1" x14ac:dyDescent="0.25">
      <c r="A495" s="212"/>
      <c r="B495" s="19" t="s">
        <v>72</v>
      </c>
      <c r="C495" s="4"/>
      <c r="D495" s="4"/>
      <c r="E495" s="4"/>
      <c r="F495" s="4"/>
      <c r="G495" s="274"/>
      <c r="H495" s="29"/>
      <c r="I495" s="30"/>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31"/>
      <c r="CN495" s="31"/>
      <c r="CO495" s="31"/>
      <c r="CP495" s="31"/>
      <c r="CQ495" s="31"/>
      <c r="CR495" s="31"/>
      <c r="CS495" s="31"/>
      <c r="CT495" s="31"/>
      <c r="CU495" s="31"/>
      <c r="CV495" s="31"/>
    </row>
    <row r="496" spans="1:100" s="32" customFormat="1" outlineLevel="1" x14ac:dyDescent="0.25">
      <c r="A496" s="212"/>
      <c r="B496" s="19" t="s">
        <v>73</v>
      </c>
      <c r="C496" s="4"/>
      <c r="D496" s="4"/>
      <c r="E496" s="4"/>
      <c r="F496" s="4"/>
      <c r="G496" s="274"/>
      <c r="H496" s="29"/>
      <c r="I496" s="30"/>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31"/>
      <c r="CN496" s="31"/>
      <c r="CO496" s="31"/>
      <c r="CP496" s="31"/>
      <c r="CQ496" s="31"/>
      <c r="CR496" s="31"/>
      <c r="CS496" s="31"/>
      <c r="CT496" s="31"/>
      <c r="CU496" s="31"/>
      <c r="CV496" s="31"/>
    </row>
    <row r="497" spans="1:100" s="32" customFormat="1" outlineLevel="1" x14ac:dyDescent="0.25">
      <c r="A497" s="90"/>
      <c r="B497" s="19" t="s">
        <v>74</v>
      </c>
      <c r="C497" s="4">
        <v>3129.36</v>
      </c>
      <c r="D497" s="4">
        <v>2274.38</v>
      </c>
      <c r="E497" s="4">
        <v>2274.38</v>
      </c>
      <c r="F497" s="4">
        <f t="shared" si="142"/>
        <v>100</v>
      </c>
      <c r="G497" s="275"/>
      <c r="H497" s="29"/>
      <c r="I497" s="30"/>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31"/>
      <c r="CN497" s="31"/>
      <c r="CO497" s="31"/>
      <c r="CP497" s="31"/>
      <c r="CQ497" s="31"/>
      <c r="CR497" s="31"/>
      <c r="CS497" s="31"/>
      <c r="CT497" s="31"/>
      <c r="CU497" s="31"/>
      <c r="CV497" s="31"/>
    </row>
    <row r="498" spans="1:100" s="32" customFormat="1" ht="288" customHeight="1" outlineLevel="1" x14ac:dyDescent="0.25">
      <c r="A498" s="211" t="s">
        <v>121</v>
      </c>
      <c r="B498" s="18" t="s">
        <v>110</v>
      </c>
      <c r="C498" s="4">
        <f>SUM(C499:C501)</f>
        <v>366.67</v>
      </c>
      <c r="D498" s="4">
        <f t="shared" ref="D498:E498" si="145">SUM(D499:D501)</f>
        <v>366.67</v>
      </c>
      <c r="E498" s="4">
        <f t="shared" si="145"/>
        <v>47.83</v>
      </c>
      <c r="F498" s="4">
        <f t="shared" si="142"/>
        <v>13.04</v>
      </c>
      <c r="G498" s="273" t="s">
        <v>725</v>
      </c>
      <c r="H498" s="29"/>
      <c r="I498" s="30"/>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31"/>
      <c r="CN498" s="31"/>
      <c r="CO498" s="31"/>
      <c r="CP498" s="31"/>
      <c r="CQ498" s="31"/>
      <c r="CR498" s="31"/>
      <c r="CS498" s="31"/>
      <c r="CT498" s="31"/>
      <c r="CU498" s="31"/>
      <c r="CV498" s="31"/>
    </row>
    <row r="499" spans="1:100" s="32" customFormat="1" ht="27" customHeight="1" outlineLevel="1" x14ac:dyDescent="0.25">
      <c r="A499" s="212"/>
      <c r="B499" s="19" t="s">
        <v>72</v>
      </c>
      <c r="C499" s="4"/>
      <c r="D499" s="4"/>
      <c r="E499" s="4"/>
      <c r="F499" s="4"/>
      <c r="G499" s="274"/>
      <c r="H499" s="29"/>
      <c r="I499" s="30"/>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31"/>
      <c r="CN499" s="31"/>
      <c r="CO499" s="31"/>
      <c r="CP499" s="31"/>
      <c r="CQ499" s="31"/>
      <c r="CR499" s="31"/>
      <c r="CS499" s="31"/>
      <c r="CT499" s="31"/>
      <c r="CU499" s="31"/>
      <c r="CV499" s="31"/>
    </row>
    <row r="500" spans="1:100" s="32" customFormat="1" ht="33" customHeight="1" outlineLevel="1" x14ac:dyDescent="0.25">
      <c r="A500" s="212"/>
      <c r="B500" s="19" t="s">
        <v>73</v>
      </c>
      <c r="C500" s="4">
        <f>339.9388+26.7264</f>
        <v>366.67</v>
      </c>
      <c r="D500" s="4">
        <v>366.67</v>
      </c>
      <c r="E500" s="4">
        <v>47.83</v>
      </c>
      <c r="F500" s="4">
        <f t="shared" si="142"/>
        <v>13.04</v>
      </c>
      <c r="G500" s="274"/>
      <c r="H500" s="29"/>
      <c r="I500" s="30"/>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31"/>
      <c r="CN500" s="31"/>
      <c r="CO500" s="31"/>
      <c r="CP500" s="31"/>
      <c r="CQ500" s="31"/>
      <c r="CR500" s="31"/>
      <c r="CS500" s="31"/>
      <c r="CT500" s="31"/>
      <c r="CU500" s="31"/>
      <c r="CV500" s="31"/>
    </row>
    <row r="501" spans="1:100" s="32" customFormat="1" ht="50.25" customHeight="1" outlineLevel="1" x14ac:dyDescent="0.25">
      <c r="A501" s="90"/>
      <c r="B501" s="19" t="s">
        <v>74</v>
      </c>
      <c r="C501" s="4"/>
      <c r="D501" s="4"/>
      <c r="E501" s="4"/>
      <c r="F501" s="4"/>
      <c r="G501" s="275"/>
      <c r="H501" s="29"/>
      <c r="I501" s="30"/>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31"/>
      <c r="CN501" s="31"/>
      <c r="CO501" s="31"/>
      <c r="CP501" s="31"/>
      <c r="CQ501" s="31"/>
      <c r="CR501" s="31"/>
      <c r="CS501" s="31"/>
      <c r="CT501" s="31"/>
      <c r="CU501" s="31"/>
      <c r="CV501" s="31"/>
    </row>
    <row r="502" spans="1:100" s="32" customFormat="1" ht="94.5" customHeight="1" outlineLevel="1" x14ac:dyDescent="0.25">
      <c r="A502" s="211" t="s">
        <v>122</v>
      </c>
      <c r="B502" s="18" t="s">
        <v>111</v>
      </c>
      <c r="C502" s="4">
        <f>SUM(C503:C505)</f>
        <v>3.64</v>
      </c>
      <c r="D502" s="4">
        <f t="shared" ref="D502:E502" si="146">SUM(D503:D505)</f>
        <v>3.64</v>
      </c>
      <c r="E502" s="4">
        <f t="shared" si="146"/>
        <v>0</v>
      </c>
      <c r="F502" s="4"/>
      <c r="G502" s="229" t="s">
        <v>831</v>
      </c>
      <c r="H502" s="29"/>
      <c r="I502" s="30"/>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31"/>
      <c r="CN502" s="31"/>
      <c r="CO502" s="31"/>
      <c r="CP502" s="31"/>
      <c r="CQ502" s="31"/>
      <c r="CR502" s="31"/>
      <c r="CS502" s="31"/>
      <c r="CT502" s="31"/>
      <c r="CU502" s="31"/>
      <c r="CV502" s="31"/>
    </row>
    <row r="503" spans="1:100" s="32" customFormat="1" ht="47.25" customHeight="1" outlineLevel="1" x14ac:dyDescent="0.25">
      <c r="A503" s="170"/>
      <c r="B503" s="19" t="s">
        <v>72</v>
      </c>
      <c r="C503" s="4"/>
      <c r="D503" s="4"/>
      <c r="E503" s="4"/>
      <c r="F503" s="4"/>
      <c r="G503" s="230"/>
      <c r="H503" s="29"/>
      <c r="I503" s="30"/>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31"/>
      <c r="CN503" s="31"/>
      <c r="CO503" s="31"/>
      <c r="CP503" s="31"/>
      <c r="CQ503" s="31"/>
      <c r="CR503" s="31"/>
      <c r="CS503" s="31"/>
      <c r="CT503" s="31"/>
      <c r="CU503" s="31"/>
      <c r="CV503" s="31"/>
    </row>
    <row r="504" spans="1:100" s="32" customFormat="1" ht="120" customHeight="1" outlineLevel="1" x14ac:dyDescent="0.25">
      <c r="A504" s="170"/>
      <c r="B504" s="19" t="s">
        <v>73</v>
      </c>
      <c r="C504" s="4">
        <f>3.6353</f>
        <v>3.64</v>
      </c>
      <c r="D504" s="4">
        <v>3.64</v>
      </c>
      <c r="E504" s="4">
        <v>0</v>
      </c>
      <c r="F504" s="4"/>
      <c r="G504" s="222" t="s">
        <v>832</v>
      </c>
      <c r="H504" s="29"/>
      <c r="I504" s="30"/>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31"/>
      <c r="CN504" s="31"/>
      <c r="CO504" s="31"/>
      <c r="CP504" s="31"/>
      <c r="CQ504" s="31"/>
      <c r="CR504" s="31"/>
      <c r="CS504" s="31"/>
      <c r="CT504" s="31"/>
      <c r="CU504" s="31"/>
      <c r="CV504" s="31"/>
    </row>
    <row r="505" spans="1:100" s="32" customFormat="1" ht="24" customHeight="1" outlineLevel="1" x14ac:dyDescent="0.25">
      <c r="A505" s="171"/>
      <c r="B505" s="19" t="s">
        <v>74</v>
      </c>
      <c r="C505" s="4"/>
      <c r="D505" s="4"/>
      <c r="E505" s="4"/>
      <c r="F505" s="4"/>
      <c r="G505" s="223"/>
      <c r="H505" s="29"/>
      <c r="I505" s="30"/>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31"/>
      <c r="CN505" s="31"/>
      <c r="CO505" s="31"/>
      <c r="CP505" s="31"/>
      <c r="CQ505" s="31"/>
      <c r="CR505" s="31"/>
      <c r="CS505" s="31"/>
      <c r="CT505" s="31"/>
      <c r="CU505" s="31"/>
      <c r="CV505" s="31"/>
    </row>
    <row r="506" spans="1:100" s="32" customFormat="1" ht="31.5" outlineLevel="1" x14ac:dyDescent="0.25">
      <c r="A506" s="114" t="s">
        <v>138</v>
      </c>
      <c r="B506" s="15" t="s">
        <v>123</v>
      </c>
      <c r="C506" s="5">
        <f>C510+C558</f>
        <v>2579779.2000000002</v>
      </c>
      <c r="D506" s="5">
        <f>D510+D558</f>
        <v>1825135.29</v>
      </c>
      <c r="E506" s="5">
        <f>E510+E558</f>
        <v>1598447.17</v>
      </c>
      <c r="F506" s="11">
        <f t="shared" si="142"/>
        <v>87.58</v>
      </c>
      <c r="G506" s="61"/>
      <c r="H506" s="29"/>
      <c r="I506" s="30"/>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31"/>
      <c r="CN506" s="31"/>
      <c r="CO506" s="31"/>
      <c r="CP506" s="31"/>
      <c r="CQ506" s="31"/>
      <c r="CR506" s="31"/>
      <c r="CS506" s="31"/>
      <c r="CT506" s="31"/>
      <c r="CU506" s="31"/>
      <c r="CV506" s="31"/>
    </row>
    <row r="507" spans="1:100" s="32" customFormat="1" outlineLevel="1" x14ac:dyDescent="0.25">
      <c r="A507" s="114"/>
      <c r="B507" s="17" t="s">
        <v>72</v>
      </c>
      <c r="C507" s="6">
        <f t="shared" ref="C507:E508" si="147">C511+C559</f>
        <v>440071.1</v>
      </c>
      <c r="D507" s="6">
        <f t="shared" si="147"/>
        <v>440071.1</v>
      </c>
      <c r="E507" s="6">
        <f t="shared" si="147"/>
        <v>255844.14</v>
      </c>
      <c r="F507" s="12">
        <f>E507/D507*100</f>
        <v>58.14</v>
      </c>
      <c r="G507" s="62"/>
      <c r="H507" s="29"/>
      <c r="I507" s="30"/>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31"/>
      <c r="CN507" s="31"/>
      <c r="CO507" s="31"/>
      <c r="CP507" s="31"/>
      <c r="CQ507" s="31"/>
      <c r="CR507" s="31"/>
      <c r="CS507" s="31"/>
      <c r="CT507" s="31"/>
      <c r="CU507" s="31"/>
      <c r="CV507" s="31"/>
    </row>
    <row r="508" spans="1:100" s="32" customFormat="1" outlineLevel="1" x14ac:dyDescent="0.25">
      <c r="A508" s="114"/>
      <c r="B508" s="17" t="s">
        <v>73</v>
      </c>
      <c r="C508" s="6">
        <f t="shared" si="147"/>
        <v>2139708.1</v>
      </c>
      <c r="D508" s="6">
        <f t="shared" si="147"/>
        <v>1385064.19</v>
      </c>
      <c r="E508" s="6">
        <f t="shared" si="147"/>
        <v>1342603.03</v>
      </c>
      <c r="F508" s="12">
        <f t="shared" si="142"/>
        <v>96.93</v>
      </c>
      <c r="G508" s="62"/>
      <c r="H508" s="29"/>
      <c r="I508" s="30"/>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31"/>
      <c r="CN508" s="31"/>
      <c r="CO508" s="31"/>
      <c r="CP508" s="31"/>
      <c r="CQ508" s="31"/>
      <c r="CR508" s="31"/>
      <c r="CS508" s="31"/>
      <c r="CT508" s="31"/>
      <c r="CU508" s="31"/>
      <c r="CV508" s="31"/>
    </row>
    <row r="509" spans="1:100" s="32" customFormat="1" outlineLevel="1" x14ac:dyDescent="0.25">
      <c r="A509" s="114"/>
      <c r="B509" s="17" t="s">
        <v>74</v>
      </c>
      <c r="C509" s="6"/>
      <c r="D509" s="6"/>
      <c r="E509" s="6"/>
      <c r="F509" s="12"/>
      <c r="G509" s="63"/>
      <c r="H509" s="29"/>
      <c r="I509" s="30"/>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31"/>
      <c r="CN509" s="31"/>
      <c r="CO509" s="31"/>
      <c r="CP509" s="31"/>
      <c r="CQ509" s="31"/>
      <c r="CR509" s="31"/>
      <c r="CS509" s="31"/>
      <c r="CT509" s="31"/>
      <c r="CU509" s="31"/>
      <c r="CV509" s="31"/>
    </row>
    <row r="510" spans="1:100" s="32" customFormat="1" outlineLevel="1" x14ac:dyDescent="0.25">
      <c r="A510" s="211" t="s">
        <v>139</v>
      </c>
      <c r="B510" s="18" t="s">
        <v>124</v>
      </c>
      <c r="C510" s="4">
        <f>C514+C518+C522+C526+C530+C534+C538+C542+C546+C550+C554</f>
        <v>1797246.29</v>
      </c>
      <c r="D510" s="4">
        <f t="shared" ref="D510:E510" si="148">D514+D518+D522+D526+D530+D534+D538+D542+D546+D550+D554</f>
        <v>1309676.02</v>
      </c>
      <c r="E510" s="4">
        <f t="shared" si="148"/>
        <v>1083213.6200000001</v>
      </c>
      <c r="F510" s="4">
        <f t="shared" si="142"/>
        <v>82.71</v>
      </c>
      <c r="G510" s="285"/>
      <c r="H510" s="29"/>
      <c r="I510" s="30"/>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31"/>
      <c r="CN510" s="31"/>
      <c r="CO510" s="31"/>
      <c r="CP510" s="31"/>
      <c r="CQ510" s="31"/>
      <c r="CR510" s="31"/>
      <c r="CS510" s="31"/>
      <c r="CT510" s="31"/>
      <c r="CU510" s="31"/>
      <c r="CV510" s="31"/>
    </row>
    <row r="511" spans="1:100" s="32" customFormat="1" outlineLevel="1" x14ac:dyDescent="0.25">
      <c r="A511" s="212"/>
      <c r="B511" s="19" t="s">
        <v>72</v>
      </c>
      <c r="C511" s="4">
        <f t="shared" ref="C511:E512" si="149">C515+C519+C523+C527+C531+C535+C539+C543+C547+C551+C555</f>
        <v>440071.1</v>
      </c>
      <c r="D511" s="4">
        <f t="shared" si="149"/>
        <v>440071.1</v>
      </c>
      <c r="E511" s="4">
        <f t="shared" si="149"/>
        <v>255844.14</v>
      </c>
      <c r="F511" s="4"/>
      <c r="G511" s="286"/>
      <c r="H511" s="29"/>
      <c r="I511" s="30"/>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31"/>
      <c r="CN511" s="31"/>
      <c r="CO511" s="31"/>
      <c r="CP511" s="31"/>
      <c r="CQ511" s="31"/>
      <c r="CR511" s="31"/>
      <c r="CS511" s="31"/>
      <c r="CT511" s="31"/>
      <c r="CU511" s="31"/>
      <c r="CV511" s="31"/>
    </row>
    <row r="512" spans="1:100" s="32" customFormat="1" ht="17.25" customHeight="1" outlineLevel="1" x14ac:dyDescent="0.25">
      <c r="A512" s="212"/>
      <c r="B512" s="19" t="s">
        <v>73</v>
      </c>
      <c r="C512" s="4">
        <f t="shared" si="149"/>
        <v>1357175.19</v>
      </c>
      <c r="D512" s="4">
        <f t="shared" si="149"/>
        <v>869604.92</v>
      </c>
      <c r="E512" s="4">
        <f t="shared" si="149"/>
        <v>827369.48</v>
      </c>
      <c r="F512" s="4">
        <f t="shared" si="142"/>
        <v>95.14</v>
      </c>
      <c r="G512" s="286"/>
      <c r="H512" s="29"/>
      <c r="I512" s="30"/>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31"/>
      <c r="CN512" s="31"/>
      <c r="CO512" s="31"/>
      <c r="CP512" s="31"/>
      <c r="CQ512" s="31"/>
      <c r="CR512" s="31"/>
      <c r="CS512" s="31"/>
      <c r="CT512" s="31"/>
      <c r="CU512" s="31"/>
      <c r="CV512" s="31"/>
    </row>
    <row r="513" spans="1:100" s="32" customFormat="1" ht="17.25" customHeight="1" outlineLevel="1" x14ac:dyDescent="0.25">
      <c r="A513" s="90"/>
      <c r="B513" s="19" t="s">
        <v>74</v>
      </c>
      <c r="C513" s="4"/>
      <c r="D513" s="4"/>
      <c r="E513" s="4"/>
      <c r="F513" s="4"/>
      <c r="G513" s="287"/>
      <c r="H513" s="29"/>
      <c r="I513" s="30"/>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31"/>
      <c r="CN513" s="31"/>
      <c r="CO513" s="31"/>
      <c r="CP513" s="31"/>
      <c r="CQ513" s="31"/>
      <c r="CR513" s="31"/>
      <c r="CS513" s="31"/>
      <c r="CT513" s="31"/>
      <c r="CU513" s="31"/>
      <c r="CV513" s="31"/>
    </row>
    <row r="514" spans="1:100" s="32" customFormat="1" ht="110.25" customHeight="1" outlineLevel="1" x14ac:dyDescent="0.25">
      <c r="A514" s="211" t="s">
        <v>141</v>
      </c>
      <c r="B514" s="18" t="s">
        <v>125</v>
      </c>
      <c r="C514" s="4">
        <f>SUM(C515:C517)</f>
        <v>161.13999999999999</v>
      </c>
      <c r="D514" s="4">
        <f t="shared" ref="D514:E514" si="150">SUM(D515:D517)</f>
        <v>161.13999999999999</v>
      </c>
      <c r="E514" s="4">
        <f t="shared" si="150"/>
        <v>0</v>
      </c>
      <c r="F514" s="4">
        <f>E514/D514*100</f>
        <v>0</v>
      </c>
      <c r="G514" s="229" t="s">
        <v>726</v>
      </c>
      <c r="H514" s="29"/>
      <c r="I514" s="30"/>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31"/>
      <c r="CN514" s="31"/>
      <c r="CO514" s="31"/>
      <c r="CP514" s="31"/>
      <c r="CQ514" s="31"/>
      <c r="CR514" s="31"/>
      <c r="CS514" s="31"/>
      <c r="CT514" s="31"/>
      <c r="CU514" s="31"/>
      <c r="CV514" s="31"/>
    </row>
    <row r="515" spans="1:100" s="32" customFormat="1" outlineLevel="1" x14ac:dyDescent="0.25">
      <c r="A515" s="212"/>
      <c r="B515" s="19" t="s">
        <v>72</v>
      </c>
      <c r="C515" s="4"/>
      <c r="D515" s="4"/>
      <c r="E515" s="4"/>
      <c r="F515" s="4"/>
      <c r="G515" s="274"/>
      <c r="H515" s="29"/>
      <c r="I515" s="30"/>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31"/>
      <c r="CN515" s="31"/>
      <c r="CO515" s="31"/>
      <c r="CP515" s="31"/>
      <c r="CQ515" s="31"/>
      <c r="CR515" s="31"/>
      <c r="CS515" s="31"/>
      <c r="CT515" s="31"/>
      <c r="CU515" s="31"/>
      <c r="CV515" s="31"/>
    </row>
    <row r="516" spans="1:100" s="32" customFormat="1" ht="54" customHeight="1" outlineLevel="1" x14ac:dyDescent="0.25">
      <c r="A516" s="212"/>
      <c r="B516" s="19" t="s">
        <v>73</v>
      </c>
      <c r="C516" s="4">
        <f>161.1407</f>
        <v>161.13999999999999</v>
      </c>
      <c r="D516" s="4">
        <v>161.13999999999999</v>
      </c>
      <c r="E516" s="4">
        <v>0</v>
      </c>
      <c r="F516" s="4">
        <f>E516/D516*100</f>
        <v>0</v>
      </c>
      <c r="G516" s="274"/>
      <c r="H516" s="29"/>
      <c r="I516" s="30"/>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31"/>
      <c r="CN516" s="31"/>
      <c r="CO516" s="31"/>
      <c r="CP516" s="31"/>
      <c r="CQ516" s="31"/>
      <c r="CR516" s="31"/>
      <c r="CS516" s="31"/>
      <c r="CT516" s="31"/>
      <c r="CU516" s="31"/>
      <c r="CV516" s="31"/>
    </row>
    <row r="517" spans="1:100" s="32" customFormat="1" ht="54" customHeight="1" outlineLevel="1" x14ac:dyDescent="0.25">
      <c r="A517" s="90"/>
      <c r="B517" s="19" t="s">
        <v>74</v>
      </c>
      <c r="C517" s="4"/>
      <c r="D517" s="4"/>
      <c r="E517" s="4"/>
      <c r="F517" s="4"/>
      <c r="G517" s="275"/>
      <c r="H517" s="29"/>
      <c r="I517" s="30"/>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31"/>
      <c r="CN517" s="31"/>
      <c r="CO517" s="31"/>
      <c r="CP517" s="31"/>
      <c r="CQ517" s="31"/>
      <c r="CR517" s="31"/>
      <c r="CS517" s="31"/>
      <c r="CT517" s="31"/>
      <c r="CU517" s="31"/>
      <c r="CV517" s="31"/>
    </row>
    <row r="518" spans="1:100" s="32" customFormat="1" ht="31.5" outlineLevel="1" x14ac:dyDescent="0.25">
      <c r="A518" s="211" t="s">
        <v>142</v>
      </c>
      <c r="B518" s="18" t="s">
        <v>126</v>
      </c>
      <c r="C518" s="4">
        <f>SUM(C519:C521)</f>
        <v>9668.27</v>
      </c>
      <c r="D518" s="4">
        <f t="shared" ref="D518:E518" si="151">SUM(D519:D521)</f>
        <v>9668.27</v>
      </c>
      <c r="E518" s="4">
        <f t="shared" si="151"/>
        <v>9668.27</v>
      </c>
      <c r="F518" s="4">
        <f>E518/D518*100</f>
        <v>100</v>
      </c>
      <c r="G518" s="232" t="s">
        <v>647</v>
      </c>
      <c r="H518" s="29"/>
      <c r="I518" s="30"/>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31"/>
      <c r="CN518" s="31"/>
      <c r="CO518" s="31"/>
      <c r="CP518" s="31"/>
      <c r="CQ518" s="31"/>
      <c r="CR518" s="31"/>
      <c r="CS518" s="31"/>
      <c r="CT518" s="31"/>
      <c r="CU518" s="31"/>
      <c r="CV518" s="31"/>
    </row>
    <row r="519" spans="1:100" s="32" customFormat="1" outlineLevel="1" x14ac:dyDescent="0.25">
      <c r="A519" s="212"/>
      <c r="B519" s="19" t="s">
        <v>72</v>
      </c>
      <c r="C519" s="4"/>
      <c r="D519" s="4"/>
      <c r="E519" s="4"/>
      <c r="F519" s="4"/>
      <c r="G519" s="284"/>
      <c r="H519" s="29"/>
      <c r="I519" s="30"/>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31"/>
      <c r="CN519" s="31"/>
      <c r="CO519" s="31"/>
      <c r="CP519" s="31"/>
      <c r="CQ519" s="31"/>
      <c r="CR519" s="31"/>
      <c r="CS519" s="31"/>
      <c r="CT519" s="31"/>
      <c r="CU519" s="31"/>
      <c r="CV519" s="31"/>
    </row>
    <row r="520" spans="1:100" s="32" customFormat="1" outlineLevel="1" x14ac:dyDescent="0.25">
      <c r="A520" s="212"/>
      <c r="B520" s="19" t="s">
        <v>73</v>
      </c>
      <c r="C520" s="4">
        <f>9668.2694</f>
        <v>9668.27</v>
      </c>
      <c r="D520" s="4">
        <v>9668.27</v>
      </c>
      <c r="E520" s="4">
        <v>9668.27</v>
      </c>
      <c r="F520" s="4">
        <f>E520/D520*100</f>
        <v>100</v>
      </c>
      <c r="G520" s="284"/>
      <c r="H520" s="29"/>
      <c r="I520" s="30"/>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31"/>
      <c r="CN520" s="31"/>
      <c r="CO520" s="31"/>
      <c r="CP520" s="31"/>
      <c r="CQ520" s="31"/>
      <c r="CR520" s="31"/>
      <c r="CS520" s="31"/>
      <c r="CT520" s="31"/>
      <c r="CU520" s="31"/>
      <c r="CV520" s="31"/>
    </row>
    <row r="521" spans="1:100" s="32" customFormat="1" ht="27.75" customHeight="1" outlineLevel="1" x14ac:dyDescent="0.25">
      <c r="A521" s="212"/>
      <c r="B521" s="19" t="s">
        <v>74</v>
      </c>
      <c r="C521" s="4"/>
      <c r="D521" s="4"/>
      <c r="E521" s="4"/>
      <c r="F521" s="4"/>
      <c r="G521" s="288"/>
      <c r="H521" s="29"/>
      <c r="I521" s="30"/>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31"/>
      <c r="CN521" s="31"/>
      <c r="CO521" s="31"/>
      <c r="CP521" s="31"/>
      <c r="CQ521" s="31"/>
      <c r="CR521" s="31"/>
      <c r="CS521" s="31"/>
      <c r="CT521" s="31"/>
      <c r="CU521" s="31"/>
      <c r="CV521" s="31"/>
    </row>
    <row r="522" spans="1:100" s="32" customFormat="1" ht="58.5" customHeight="1" outlineLevel="1" x14ac:dyDescent="0.25">
      <c r="A522" s="211" t="s">
        <v>143</v>
      </c>
      <c r="B522" s="18" t="s">
        <v>127</v>
      </c>
      <c r="C522" s="4">
        <f>SUM(C523:C525)</f>
        <v>23586.28</v>
      </c>
      <c r="D522" s="4">
        <f t="shared" ref="D522:E522" si="152">SUM(D523:D525)</f>
        <v>16225.99</v>
      </c>
      <c r="E522" s="4">
        <f t="shared" si="152"/>
        <v>0</v>
      </c>
      <c r="F522" s="4">
        <f>E522/D522*100</f>
        <v>0</v>
      </c>
      <c r="G522" s="229" t="s">
        <v>727</v>
      </c>
      <c r="H522" s="29"/>
      <c r="I522" s="30"/>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31"/>
      <c r="CN522" s="31"/>
      <c r="CO522" s="31"/>
      <c r="CP522" s="31"/>
      <c r="CQ522" s="31"/>
      <c r="CR522" s="31"/>
      <c r="CS522" s="31"/>
      <c r="CT522" s="31"/>
      <c r="CU522" s="31"/>
      <c r="CV522" s="31"/>
    </row>
    <row r="523" spans="1:100" s="32" customFormat="1" outlineLevel="1" x14ac:dyDescent="0.25">
      <c r="A523" s="212"/>
      <c r="B523" s="19" t="s">
        <v>72</v>
      </c>
      <c r="C523" s="4"/>
      <c r="D523" s="4"/>
      <c r="E523" s="4"/>
      <c r="F523" s="4"/>
      <c r="G523" s="274"/>
      <c r="H523" s="29"/>
      <c r="I523" s="30"/>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31"/>
      <c r="CN523" s="31"/>
      <c r="CO523" s="31"/>
      <c r="CP523" s="31"/>
      <c r="CQ523" s="31"/>
      <c r="CR523" s="31"/>
      <c r="CS523" s="31"/>
      <c r="CT523" s="31"/>
      <c r="CU523" s="31"/>
      <c r="CV523" s="31"/>
    </row>
    <row r="524" spans="1:100" s="32" customFormat="1" outlineLevel="1" x14ac:dyDescent="0.25">
      <c r="A524" s="212"/>
      <c r="B524" s="19" t="s">
        <v>73</v>
      </c>
      <c r="C524" s="4">
        <f>23586.2817</f>
        <v>23586.28</v>
      </c>
      <c r="D524" s="4">
        <v>16225.99</v>
      </c>
      <c r="E524" s="4">
        <v>0</v>
      </c>
      <c r="F524" s="4">
        <f>E524/D524*100</f>
        <v>0</v>
      </c>
      <c r="G524" s="274"/>
      <c r="H524" s="29"/>
      <c r="I524" s="30"/>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31"/>
      <c r="CN524" s="31"/>
      <c r="CO524" s="31"/>
      <c r="CP524" s="31"/>
      <c r="CQ524" s="31"/>
      <c r="CR524" s="31"/>
      <c r="CS524" s="31"/>
      <c r="CT524" s="31"/>
      <c r="CU524" s="31"/>
      <c r="CV524" s="31"/>
    </row>
    <row r="525" spans="1:100" s="32" customFormat="1" ht="30" customHeight="1" outlineLevel="1" x14ac:dyDescent="0.25">
      <c r="A525" s="90"/>
      <c r="B525" s="19" t="s">
        <v>74</v>
      </c>
      <c r="C525" s="4"/>
      <c r="D525" s="4"/>
      <c r="E525" s="4"/>
      <c r="F525" s="4"/>
      <c r="G525" s="275"/>
      <c r="H525" s="29"/>
      <c r="I525" s="30"/>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31"/>
      <c r="CN525" s="31"/>
      <c r="CO525" s="31"/>
      <c r="CP525" s="31"/>
      <c r="CQ525" s="31"/>
      <c r="CR525" s="31"/>
      <c r="CS525" s="31"/>
      <c r="CT525" s="31"/>
      <c r="CU525" s="31"/>
      <c r="CV525" s="31"/>
    </row>
    <row r="526" spans="1:100" s="32" customFormat="1" ht="31.5" outlineLevel="1" x14ac:dyDescent="0.25">
      <c r="A526" s="211" t="s">
        <v>144</v>
      </c>
      <c r="B526" s="18" t="s">
        <v>128</v>
      </c>
      <c r="C526" s="4">
        <f>SUM(C527:C529)</f>
        <v>1781.94</v>
      </c>
      <c r="D526" s="4">
        <f t="shared" ref="D526:E526" si="153">SUM(D527:D529)</f>
        <v>25</v>
      </c>
      <c r="E526" s="4">
        <f t="shared" si="153"/>
        <v>10</v>
      </c>
      <c r="F526" s="4">
        <f>E526/D526*100</f>
        <v>40</v>
      </c>
      <c r="G526" s="229" t="s">
        <v>728</v>
      </c>
      <c r="H526" s="29"/>
      <c r="I526" s="30"/>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31"/>
      <c r="CN526" s="31"/>
      <c r="CO526" s="31"/>
      <c r="CP526" s="31"/>
      <c r="CQ526" s="31"/>
      <c r="CR526" s="31"/>
      <c r="CS526" s="31"/>
      <c r="CT526" s="31"/>
      <c r="CU526" s="31"/>
      <c r="CV526" s="31"/>
    </row>
    <row r="527" spans="1:100" s="32" customFormat="1" ht="40.5" customHeight="1" outlineLevel="1" x14ac:dyDescent="0.25">
      <c r="A527" s="212"/>
      <c r="B527" s="19" t="s">
        <v>72</v>
      </c>
      <c r="C527" s="4"/>
      <c r="D527" s="4"/>
      <c r="E527" s="4"/>
      <c r="F527" s="4"/>
      <c r="G527" s="274"/>
      <c r="H527" s="29"/>
      <c r="I527" s="30"/>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31"/>
      <c r="CN527" s="31"/>
      <c r="CO527" s="31"/>
      <c r="CP527" s="31"/>
      <c r="CQ527" s="31"/>
      <c r="CR527" s="31"/>
      <c r="CS527" s="31"/>
      <c r="CT527" s="31"/>
      <c r="CU527" s="31"/>
      <c r="CV527" s="31"/>
    </row>
    <row r="528" spans="1:100" s="32" customFormat="1" ht="30.75" customHeight="1" outlineLevel="1" x14ac:dyDescent="0.25">
      <c r="A528" s="212"/>
      <c r="B528" s="19" t="s">
        <v>73</v>
      </c>
      <c r="C528" s="4">
        <f>1781.9436</f>
        <v>1781.94</v>
      </c>
      <c r="D528" s="4">
        <v>25</v>
      </c>
      <c r="E528" s="4">
        <v>10</v>
      </c>
      <c r="F528" s="4">
        <f>E528/D528*100</f>
        <v>40</v>
      </c>
      <c r="G528" s="274"/>
      <c r="H528" s="29"/>
      <c r="I528" s="30"/>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31"/>
      <c r="CN528" s="31"/>
      <c r="CO528" s="31"/>
      <c r="CP528" s="31"/>
      <c r="CQ528" s="31"/>
      <c r="CR528" s="31"/>
      <c r="CS528" s="31"/>
      <c r="CT528" s="31"/>
      <c r="CU528" s="31"/>
      <c r="CV528" s="31"/>
    </row>
    <row r="529" spans="1:100" s="32" customFormat="1" ht="39" customHeight="1" outlineLevel="1" x14ac:dyDescent="0.25">
      <c r="A529" s="212"/>
      <c r="B529" s="19" t="s">
        <v>74</v>
      </c>
      <c r="C529" s="4"/>
      <c r="D529" s="4"/>
      <c r="E529" s="4"/>
      <c r="F529" s="4"/>
      <c r="G529" s="275"/>
      <c r="H529" s="29"/>
      <c r="I529" s="30"/>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31"/>
      <c r="CN529" s="31"/>
      <c r="CO529" s="31"/>
      <c r="CP529" s="31"/>
      <c r="CQ529" s="31"/>
      <c r="CR529" s="31"/>
      <c r="CS529" s="31"/>
      <c r="CT529" s="31"/>
      <c r="CU529" s="31"/>
      <c r="CV529" s="31"/>
    </row>
    <row r="530" spans="1:100" s="32" customFormat="1" ht="73.5" customHeight="1" outlineLevel="1" x14ac:dyDescent="0.25">
      <c r="A530" s="211" t="s">
        <v>145</v>
      </c>
      <c r="B530" s="18" t="s">
        <v>129</v>
      </c>
      <c r="C530" s="4">
        <f>SUM(C531:C533)</f>
        <v>48437.05</v>
      </c>
      <c r="D530" s="4">
        <f t="shared" ref="D530:E530" si="154">SUM(D531:D533)</f>
        <v>0</v>
      </c>
      <c r="E530" s="4">
        <f t="shared" si="154"/>
        <v>0</v>
      </c>
      <c r="F530" s="4"/>
      <c r="G530" s="229" t="s">
        <v>683</v>
      </c>
      <c r="H530" s="29"/>
      <c r="I530" s="30"/>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31"/>
      <c r="CN530" s="31"/>
      <c r="CO530" s="31"/>
      <c r="CP530" s="31"/>
      <c r="CQ530" s="31"/>
      <c r="CR530" s="31"/>
      <c r="CS530" s="31"/>
      <c r="CT530" s="31"/>
      <c r="CU530" s="31"/>
      <c r="CV530" s="31"/>
    </row>
    <row r="531" spans="1:100" s="32" customFormat="1" outlineLevel="1" x14ac:dyDescent="0.25">
      <c r="A531" s="212"/>
      <c r="B531" s="19" t="s">
        <v>72</v>
      </c>
      <c r="C531" s="4"/>
      <c r="D531" s="4"/>
      <c r="E531" s="4"/>
      <c r="F531" s="4"/>
      <c r="G531" s="274"/>
      <c r="H531" s="29"/>
      <c r="I531" s="30"/>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31"/>
      <c r="CN531" s="31"/>
      <c r="CO531" s="31"/>
      <c r="CP531" s="31"/>
      <c r="CQ531" s="31"/>
      <c r="CR531" s="31"/>
      <c r="CS531" s="31"/>
      <c r="CT531" s="31"/>
      <c r="CU531" s="31"/>
      <c r="CV531" s="31"/>
    </row>
    <row r="532" spans="1:100" s="32" customFormat="1" outlineLevel="1" x14ac:dyDescent="0.25">
      <c r="A532" s="212"/>
      <c r="B532" s="19" t="s">
        <v>73</v>
      </c>
      <c r="C532" s="4">
        <f>48437.0471</f>
        <v>48437.05</v>
      </c>
      <c r="D532" s="4">
        <v>0</v>
      </c>
      <c r="E532" s="4">
        <v>0</v>
      </c>
      <c r="F532" s="4"/>
      <c r="G532" s="274"/>
      <c r="H532" s="29"/>
      <c r="I532" s="30"/>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31"/>
      <c r="CN532" s="31"/>
      <c r="CO532" s="31"/>
      <c r="CP532" s="31"/>
      <c r="CQ532" s="31"/>
      <c r="CR532" s="31"/>
      <c r="CS532" s="31"/>
      <c r="CT532" s="31"/>
      <c r="CU532" s="31"/>
      <c r="CV532" s="31"/>
    </row>
    <row r="533" spans="1:100" s="32" customFormat="1" outlineLevel="1" x14ac:dyDescent="0.25">
      <c r="A533" s="212"/>
      <c r="B533" s="19" t="s">
        <v>74</v>
      </c>
      <c r="C533" s="4"/>
      <c r="D533" s="4"/>
      <c r="E533" s="4"/>
      <c r="F533" s="4"/>
      <c r="G533" s="275"/>
      <c r="H533" s="29"/>
      <c r="I533" s="30"/>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31"/>
      <c r="CN533" s="31"/>
      <c r="CO533" s="31"/>
      <c r="CP533" s="31"/>
      <c r="CQ533" s="31"/>
      <c r="CR533" s="31"/>
      <c r="CS533" s="31"/>
      <c r="CT533" s="31"/>
      <c r="CU533" s="31"/>
      <c r="CV533" s="31"/>
    </row>
    <row r="534" spans="1:100" s="32" customFormat="1" ht="51.75" customHeight="1" outlineLevel="1" x14ac:dyDescent="0.25">
      <c r="A534" s="211" t="s">
        <v>146</v>
      </c>
      <c r="B534" s="18" t="s">
        <v>130</v>
      </c>
      <c r="C534" s="4">
        <f>SUM(C535:C537)</f>
        <v>1200.33</v>
      </c>
      <c r="D534" s="4">
        <f t="shared" ref="D534:E534" si="155">SUM(D535:D537)</f>
        <v>20</v>
      </c>
      <c r="E534" s="4">
        <f t="shared" si="155"/>
        <v>10</v>
      </c>
      <c r="F534" s="4">
        <f>E534/D534*100</f>
        <v>50</v>
      </c>
      <c r="G534" s="229" t="s">
        <v>794</v>
      </c>
      <c r="H534" s="29"/>
      <c r="I534" s="30"/>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31"/>
      <c r="CN534" s="31"/>
      <c r="CO534" s="31"/>
      <c r="CP534" s="31"/>
      <c r="CQ534" s="31"/>
      <c r="CR534" s="31"/>
      <c r="CS534" s="31"/>
      <c r="CT534" s="31"/>
      <c r="CU534" s="31"/>
      <c r="CV534" s="31"/>
    </row>
    <row r="535" spans="1:100" s="32" customFormat="1" outlineLevel="1" x14ac:dyDescent="0.25">
      <c r="A535" s="212"/>
      <c r="B535" s="19" t="s">
        <v>72</v>
      </c>
      <c r="C535" s="4"/>
      <c r="D535" s="4"/>
      <c r="E535" s="4"/>
      <c r="F535" s="4">
        <v>0</v>
      </c>
      <c r="G535" s="274"/>
      <c r="H535" s="29"/>
      <c r="I535" s="30"/>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31"/>
      <c r="CN535" s="31"/>
      <c r="CO535" s="31"/>
      <c r="CP535" s="31"/>
      <c r="CQ535" s="31"/>
      <c r="CR535" s="31"/>
      <c r="CS535" s="31"/>
      <c r="CT535" s="31"/>
      <c r="CU535" s="31"/>
      <c r="CV535" s="31"/>
    </row>
    <row r="536" spans="1:100" s="32" customFormat="1" outlineLevel="1" x14ac:dyDescent="0.25">
      <c r="A536" s="212"/>
      <c r="B536" s="19" t="s">
        <v>73</v>
      </c>
      <c r="C536" s="4">
        <f>1200.328</f>
        <v>1200.33</v>
      </c>
      <c r="D536" s="4">
        <v>20</v>
      </c>
      <c r="E536" s="4">
        <v>10</v>
      </c>
      <c r="F536" s="4">
        <f>E536/D536*100</f>
        <v>50</v>
      </c>
      <c r="G536" s="274"/>
      <c r="H536" s="29"/>
      <c r="I536" s="30"/>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31"/>
      <c r="CN536" s="31"/>
      <c r="CO536" s="31"/>
      <c r="CP536" s="31"/>
      <c r="CQ536" s="31"/>
      <c r="CR536" s="31"/>
      <c r="CS536" s="31"/>
      <c r="CT536" s="31"/>
      <c r="CU536" s="31"/>
      <c r="CV536" s="31"/>
    </row>
    <row r="537" spans="1:100" s="32" customFormat="1" ht="68.25" customHeight="1" outlineLevel="1" x14ac:dyDescent="0.25">
      <c r="A537" s="90"/>
      <c r="B537" s="19" t="s">
        <v>74</v>
      </c>
      <c r="C537" s="4"/>
      <c r="D537" s="4"/>
      <c r="E537" s="4"/>
      <c r="F537" s="4"/>
      <c r="G537" s="275"/>
      <c r="H537" s="29"/>
      <c r="I537" s="30"/>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31"/>
      <c r="CN537" s="31"/>
      <c r="CO537" s="31"/>
      <c r="CP537" s="31"/>
      <c r="CQ537" s="31"/>
      <c r="CR537" s="31"/>
      <c r="CS537" s="31"/>
      <c r="CT537" s="31"/>
      <c r="CU537" s="31"/>
      <c r="CV537" s="31"/>
    </row>
    <row r="538" spans="1:100" s="32" customFormat="1" ht="376.5" customHeight="1" outlineLevel="1" x14ac:dyDescent="0.25">
      <c r="A538" s="211" t="s">
        <v>147</v>
      </c>
      <c r="B538" s="18" t="s">
        <v>131</v>
      </c>
      <c r="C538" s="4">
        <f>SUM(C539:C541)</f>
        <v>501787.11</v>
      </c>
      <c r="D538" s="4">
        <f t="shared" ref="D538:E538" si="156">SUM(D539:D541)</f>
        <v>501472.23</v>
      </c>
      <c r="E538" s="4">
        <f t="shared" si="156"/>
        <v>307694.49</v>
      </c>
      <c r="F538" s="4">
        <f>E538/D538*100</f>
        <v>61.36</v>
      </c>
      <c r="G538" s="229" t="s">
        <v>729</v>
      </c>
      <c r="H538" s="29"/>
      <c r="I538" s="30"/>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29"/>
      <c r="AL538" s="29"/>
      <c r="AM538" s="29"/>
      <c r="AN538" s="29"/>
      <c r="AO538" s="29"/>
      <c r="AP538" s="29"/>
      <c r="AQ538" s="29"/>
      <c r="AR538" s="29"/>
      <c r="AS538" s="29"/>
      <c r="AT538" s="29"/>
      <c r="AU538" s="29"/>
      <c r="AV538" s="29"/>
      <c r="AW538" s="29"/>
      <c r="AX538" s="29"/>
      <c r="AY538" s="29"/>
      <c r="AZ538" s="29"/>
      <c r="BA538" s="29"/>
      <c r="BB538" s="29"/>
      <c r="BC538" s="29"/>
      <c r="BD538" s="29"/>
      <c r="BE538" s="29"/>
      <c r="BF538" s="29"/>
      <c r="BG538" s="29"/>
      <c r="BH538" s="29"/>
      <c r="BI538" s="29"/>
      <c r="BJ538" s="29"/>
      <c r="BK538" s="29"/>
      <c r="BL538" s="29"/>
      <c r="BM538" s="29"/>
      <c r="BN538" s="29"/>
      <c r="BO538" s="29"/>
      <c r="BP538" s="29"/>
      <c r="BQ538" s="29"/>
      <c r="BR538" s="29"/>
      <c r="BS538" s="29"/>
      <c r="BT538" s="29"/>
      <c r="BU538" s="29"/>
      <c r="BV538" s="29"/>
      <c r="BW538" s="29"/>
      <c r="BX538" s="29"/>
      <c r="BY538" s="29"/>
      <c r="BZ538" s="29"/>
      <c r="CA538" s="29"/>
      <c r="CB538" s="29"/>
      <c r="CC538" s="29"/>
      <c r="CD538" s="29"/>
      <c r="CE538" s="29"/>
      <c r="CF538" s="29"/>
      <c r="CG538" s="29"/>
      <c r="CH538" s="29"/>
      <c r="CI538" s="29"/>
      <c r="CJ538" s="29"/>
      <c r="CK538" s="29"/>
      <c r="CL538" s="29"/>
      <c r="CM538" s="31"/>
      <c r="CN538" s="31"/>
      <c r="CO538" s="31"/>
      <c r="CP538" s="31"/>
      <c r="CQ538" s="31"/>
      <c r="CR538" s="31"/>
      <c r="CS538" s="31"/>
      <c r="CT538" s="31"/>
      <c r="CU538" s="31"/>
      <c r="CV538" s="31"/>
    </row>
    <row r="539" spans="1:100" s="32" customFormat="1" ht="39" customHeight="1" outlineLevel="1" x14ac:dyDescent="0.25">
      <c r="A539" s="212"/>
      <c r="B539" s="19" t="s">
        <v>72</v>
      </c>
      <c r="C539" s="4">
        <f>440071.1</f>
        <v>440071.1</v>
      </c>
      <c r="D539" s="4">
        <v>440071.1</v>
      </c>
      <c r="E539" s="4">
        <v>255844.14</v>
      </c>
      <c r="F539" s="4">
        <f>E539/D539*100</f>
        <v>58.14</v>
      </c>
      <c r="G539" s="274"/>
      <c r="H539" s="29"/>
      <c r="I539" s="30"/>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31"/>
      <c r="CN539" s="31"/>
      <c r="CO539" s="31"/>
      <c r="CP539" s="31"/>
      <c r="CQ539" s="31"/>
      <c r="CR539" s="31"/>
      <c r="CS539" s="31"/>
      <c r="CT539" s="31"/>
      <c r="CU539" s="31"/>
      <c r="CV539" s="31"/>
    </row>
    <row r="540" spans="1:100" s="32" customFormat="1" ht="39" customHeight="1" outlineLevel="1" x14ac:dyDescent="0.25">
      <c r="A540" s="212"/>
      <c r="B540" s="19" t="s">
        <v>73</v>
      </c>
      <c r="C540" s="4">
        <v>61716.01</v>
      </c>
      <c r="D540" s="4">
        <v>61401.13</v>
      </c>
      <c r="E540" s="4">
        <v>51850.35</v>
      </c>
      <c r="F540" s="4">
        <f>E540/D540*100</f>
        <v>84.45</v>
      </c>
      <c r="G540" s="274"/>
      <c r="H540" s="29"/>
      <c r="I540" s="30"/>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31"/>
      <c r="CN540" s="31"/>
      <c r="CO540" s="31"/>
      <c r="CP540" s="31"/>
      <c r="CQ540" s="31"/>
      <c r="CR540" s="31"/>
      <c r="CS540" s="31"/>
      <c r="CT540" s="31"/>
      <c r="CU540" s="31"/>
      <c r="CV540" s="31"/>
    </row>
    <row r="541" spans="1:100" s="32" customFormat="1" ht="39" customHeight="1" outlineLevel="1" x14ac:dyDescent="0.25">
      <c r="A541" s="90"/>
      <c r="B541" s="19" t="s">
        <v>74</v>
      </c>
      <c r="C541" s="4"/>
      <c r="D541" s="4"/>
      <c r="E541" s="4"/>
      <c r="F541" s="4"/>
      <c r="G541" s="275"/>
      <c r="H541" s="29"/>
      <c r="I541" s="30"/>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31"/>
      <c r="CN541" s="31"/>
      <c r="CO541" s="31"/>
      <c r="CP541" s="31"/>
      <c r="CQ541" s="31"/>
      <c r="CR541" s="31"/>
      <c r="CS541" s="31"/>
      <c r="CT541" s="31"/>
      <c r="CU541" s="31"/>
      <c r="CV541" s="31"/>
    </row>
    <row r="542" spans="1:100" s="32" customFormat="1" ht="53.25" customHeight="1" outlineLevel="1" x14ac:dyDescent="0.25">
      <c r="A542" s="211" t="s">
        <v>148</v>
      </c>
      <c r="B542" s="18" t="s">
        <v>132</v>
      </c>
      <c r="C542" s="4">
        <f>SUM(C543:C545)</f>
        <v>2044.77</v>
      </c>
      <c r="D542" s="4">
        <f t="shared" ref="D542:E542" si="157">SUM(D543:D545)</f>
        <v>0</v>
      </c>
      <c r="E542" s="4">
        <f t="shared" si="157"/>
        <v>0</v>
      </c>
      <c r="F542" s="4"/>
      <c r="G542" s="229" t="s">
        <v>648</v>
      </c>
      <c r="H542" s="29"/>
      <c r="I542" s="30"/>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31"/>
      <c r="CN542" s="31"/>
      <c r="CO542" s="31"/>
      <c r="CP542" s="31"/>
      <c r="CQ542" s="31"/>
      <c r="CR542" s="31"/>
      <c r="CS542" s="31"/>
      <c r="CT542" s="31"/>
      <c r="CU542" s="31"/>
      <c r="CV542" s="31"/>
    </row>
    <row r="543" spans="1:100" s="32" customFormat="1" outlineLevel="1" x14ac:dyDescent="0.25">
      <c r="A543" s="212"/>
      <c r="B543" s="19" t="s">
        <v>72</v>
      </c>
      <c r="C543" s="4"/>
      <c r="D543" s="4"/>
      <c r="E543" s="4"/>
      <c r="F543" s="4"/>
      <c r="G543" s="274"/>
      <c r="H543" s="29"/>
      <c r="I543" s="30"/>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31"/>
      <c r="CN543" s="31"/>
      <c r="CO543" s="31"/>
      <c r="CP543" s="31"/>
      <c r="CQ543" s="31"/>
      <c r="CR543" s="31"/>
      <c r="CS543" s="31"/>
      <c r="CT543" s="31"/>
      <c r="CU543" s="31"/>
      <c r="CV543" s="31"/>
    </row>
    <row r="544" spans="1:100" s="32" customFormat="1" outlineLevel="1" x14ac:dyDescent="0.25">
      <c r="A544" s="212"/>
      <c r="B544" s="19" t="s">
        <v>73</v>
      </c>
      <c r="C544" s="4">
        <f>2044.77468</f>
        <v>2044.77</v>
      </c>
      <c r="D544" s="4">
        <v>0</v>
      </c>
      <c r="E544" s="4">
        <v>0</v>
      </c>
      <c r="F544" s="4"/>
      <c r="G544" s="274"/>
      <c r="H544" s="29"/>
      <c r="I544" s="30"/>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31"/>
      <c r="CN544" s="31"/>
      <c r="CO544" s="31"/>
      <c r="CP544" s="31"/>
      <c r="CQ544" s="31"/>
      <c r="CR544" s="31"/>
      <c r="CS544" s="31"/>
      <c r="CT544" s="31"/>
      <c r="CU544" s="31"/>
      <c r="CV544" s="31"/>
    </row>
    <row r="545" spans="1:100" s="32" customFormat="1" outlineLevel="1" x14ac:dyDescent="0.25">
      <c r="A545" s="212"/>
      <c r="B545" s="19" t="s">
        <v>74</v>
      </c>
      <c r="C545" s="4"/>
      <c r="D545" s="4"/>
      <c r="E545" s="4"/>
      <c r="F545" s="4"/>
      <c r="G545" s="275"/>
      <c r="H545" s="29"/>
      <c r="I545" s="30"/>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31"/>
      <c r="CN545" s="31"/>
      <c r="CO545" s="31"/>
      <c r="CP545" s="31"/>
      <c r="CQ545" s="31"/>
      <c r="CR545" s="31"/>
      <c r="CS545" s="31"/>
      <c r="CT545" s="31"/>
      <c r="CU545" s="31"/>
      <c r="CV545" s="31"/>
    </row>
    <row r="546" spans="1:100" s="32" customFormat="1" ht="254.25" customHeight="1" outlineLevel="1" x14ac:dyDescent="0.25">
      <c r="A546" s="211" t="s">
        <v>149</v>
      </c>
      <c r="B546" s="18" t="s">
        <v>133</v>
      </c>
      <c r="C546" s="4">
        <f>SUM(C547:C549)</f>
        <v>1200177.72</v>
      </c>
      <c r="D546" s="4">
        <f t="shared" ref="D546:E546" si="158">SUM(D547:D549)</f>
        <v>781906.91</v>
      </c>
      <c r="E546" s="4">
        <f t="shared" si="158"/>
        <v>765730.96</v>
      </c>
      <c r="F546" s="4">
        <f>E546/D546*100</f>
        <v>97.93</v>
      </c>
      <c r="G546" s="229" t="s">
        <v>813</v>
      </c>
      <c r="H546" s="29"/>
      <c r="I546" s="30"/>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31"/>
      <c r="CN546" s="31"/>
      <c r="CO546" s="31"/>
      <c r="CP546" s="31"/>
      <c r="CQ546" s="31"/>
      <c r="CR546" s="31"/>
      <c r="CS546" s="31"/>
      <c r="CT546" s="31"/>
      <c r="CU546" s="31"/>
      <c r="CV546" s="31"/>
    </row>
    <row r="547" spans="1:100" s="32" customFormat="1" ht="56.25" customHeight="1" outlineLevel="1" x14ac:dyDescent="0.25">
      <c r="A547" s="212"/>
      <c r="B547" s="19" t="s">
        <v>72</v>
      </c>
      <c r="C547" s="4"/>
      <c r="D547" s="4"/>
      <c r="E547" s="4"/>
      <c r="F547" s="4"/>
      <c r="G547" s="274"/>
      <c r="H547" s="29"/>
      <c r="I547" s="30"/>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31"/>
      <c r="CN547" s="31"/>
      <c r="CO547" s="31"/>
      <c r="CP547" s="31"/>
      <c r="CQ547" s="31"/>
      <c r="CR547" s="31"/>
      <c r="CS547" s="31"/>
      <c r="CT547" s="31"/>
      <c r="CU547" s="31"/>
      <c r="CV547" s="31"/>
    </row>
    <row r="548" spans="1:100" s="32" customFormat="1" ht="57" customHeight="1" outlineLevel="1" x14ac:dyDescent="0.25">
      <c r="A548" s="212"/>
      <c r="B548" s="19" t="s">
        <v>73</v>
      </c>
      <c r="C548" s="4">
        <v>1200177.72</v>
      </c>
      <c r="D548" s="4">
        <v>781906.91</v>
      </c>
      <c r="E548" s="4">
        <v>765730.96</v>
      </c>
      <c r="F548" s="4">
        <f>E548/D548*100</f>
        <v>97.93</v>
      </c>
      <c r="G548" s="274"/>
      <c r="H548" s="29"/>
      <c r="I548" s="30"/>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31"/>
      <c r="CN548" s="31"/>
      <c r="CO548" s="31"/>
      <c r="CP548" s="31"/>
      <c r="CQ548" s="31"/>
      <c r="CR548" s="31"/>
      <c r="CS548" s="31"/>
      <c r="CT548" s="31"/>
      <c r="CU548" s="31"/>
      <c r="CV548" s="31"/>
    </row>
    <row r="549" spans="1:100" s="32" customFormat="1" outlineLevel="1" x14ac:dyDescent="0.25">
      <c r="A549" s="90"/>
      <c r="B549" s="19" t="s">
        <v>74</v>
      </c>
      <c r="C549" s="4"/>
      <c r="D549" s="4"/>
      <c r="E549" s="4"/>
      <c r="F549" s="4"/>
      <c r="G549" s="275"/>
      <c r="H549" s="29"/>
      <c r="I549" s="30"/>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31"/>
      <c r="CN549" s="31"/>
      <c r="CO549" s="31"/>
      <c r="CP549" s="31"/>
      <c r="CQ549" s="31"/>
      <c r="CR549" s="31"/>
      <c r="CS549" s="31"/>
      <c r="CT549" s="31"/>
      <c r="CU549" s="31"/>
      <c r="CV549" s="31"/>
    </row>
    <row r="550" spans="1:100" s="32" customFormat="1" ht="179.25" customHeight="1" outlineLevel="1" x14ac:dyDescent="0.25">
      <c r="A550" s="211" t="s">
        <v>150</v>
      </c>
      <c r="B550" s="18" t="s">
        <v>134</v>
      </c>
      <c r="C550" s="4">
        <f>SUM(C551:C553)</f>
        <v>6937.26</v>
      </c>
      <c r="D550" s="4">
        <f>SUM(D551:D553)</f>
        <v>0</v>
      </c>
      <c r="E550" s="4">
        <f>SUM(E551:E553)</f>
        <v>0</v>
      </c>
      <c r="F550" s="4"/>
      <c r="G550" s="229" t="s">
        <v>649</v>
      </c>
      <c r="H550" s="29"/>
      <c r="I550" s="30"/>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31"/>
      <c r="CN550" s="31"/>
      <c r="CO550" s="31"/>
      <c r="CP550" s="31"/>
      <c r="CQ550" s="31"/>
      <c r="CR550" s="31"/>
      <c r="CS550" s="31"/>
      <c r="CT550" s="31"/>
      <c r="CU550" s="31"/>
      <c r="CV550" s="31"/>
    </row>
    <row r="551" spans="1:100" s="32" customFormat="1" outlineLevel="1" x14ac:dyDescent="0.25">
      <c r="A551" s="212"/>
      <c r="B551" s="19" t="s">
        <v>72</v>
      </c>
      <c r="C551" s="4"/>
      <c r="D551" s="4"/>
      <c r="E551" s="4"/>
      <c r="F551" s="4"/>
      <c r="G551" s="274"/>
      <c r="H551" s="29"/>
      <c r="I551" s="30"/>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31"/>
      <c r="CN551" s="31"/>
      <c r="CO551" s="31"/>
      <c r="CP551" s="31"/>
      <c r="CQ551" s="31"/>
      <c r="CR551" s="31"/>
      <c r="CS551" s="31"/>
      <c r="CT551" s="31"/>
      <c r="CU551" s="31"/>
      <c r="CV551" s="31"/>
    </row>
    <row r="552" spans="1:100" s="32" customFormat="1" outlineLevel="1" x14ac:dyDescent="0.25">
      <c r="A552" s="212"/>
      <c r="B552" s="19" t="s">
        <v>73</v>
      </c>
      <c r="C552" s="4">
        <f>6937.25715</f>
        <v>6937.26</v>
      </c>
      <c r="D552" s="4">
        <v>0</v>
      </c>
      <c r="E552" s="4">
        <v>0</v>
      </c>
      <c r="F552" s="4"/>
      <c r="G552" s="274"/>
      <c r="H552" s="29"/>
      <c r="I552" s="30"/>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31"/>
      <c r="CN552" s="31"/>
      <c r="CO552" s="31"/>
      <c r="CP552" s="31"/>
      <c r="CQ552" s="31"/>
      <c r="CR552" s="31"/>
      <c r="CS552" s="31"/>
      <c r="CT552" s="31"/>
      <c r="CU552" s="31"/>
      <c r="CV552" s="31"/>
    </row>
    <row r="553" spans="1:100" s="32" customFormat="1" outlineLevel="1" x14ac:dyDescent="0.25">
      <c r="A553" s="212"/>
      <c r="B553" s="19" t="s">
        <v>74</v>
      </c>
      <c r="C553" s="4"/>
      <c r="D553" s="4"/>
      <c r="E553" s="4"/>
      <c r="F553" s="4"/>
      <c r="G553" s="275"/>
      <c r="H553" s="29"/>
      <c r="I553" s="30"/>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31"/>
      <c r="CN553" s="31"/>
      <c r="CO553" s="31"/>
      <c r="CP553" s="31"/>
      <c r="CQ553" s="31"/>
      <c r="CR553" s="31"/>
      <c r="CS553" s="31"/>
      <c r="CT553" s="31"/>
      <c r="CU553" s="31"/>
      <c r="CV553" s="31"/>
    </row>
    <row r="554" spans="1:100" s="32" customFormat="1" ht="83.25" customHeight="1" outlineLevel="1" x14ac:dyDescent="0.25">
      <c r="A554" s="211" t="s">
        <v>151</v>
      </c>
      <c r="B554" s="18" t="s">
        <v>135</v>
      </c>
      <c r="C554" s="4">
        <f>SUM(C555:C557)</f>
        <v>1464.42</v>
      </c>
      <c r="D554" s="4">
        <f>SUM(D555:D557)</f>
        <v>196.48</v>
      </c>
      <c r="E554" s="4">
        <f>SUM(E555:E557)</f>
        <v>99.9</v>
      </c>
      <c r="F554" s="4">
        <f>E554/D554*100</f>
        <v>50.84</v>
      </c>
      <c r="G554" s="229" t="s">
        <v>730</v>
      </c>
      <c r="H554" s="29"/>
      <c r="I554" s="30"/>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31"/>
      <c r="CN554" s="31"/>
      <c r="CO554" s="31"/>
      <c r="CP554" s="31"/>
      <c r="CQ554" s="31"/>
      <c r="CR554" s="31"/>
      <c r="CS554" s="31"/>
      <c r="CT554" s="31"/>
      <c r="CU554" s="31"/>
      <c r="CV554" s="31"/>
    </row>
    <row r="555" spans="1:100" s="32" customFormat="1" outlineLevel="1" x14ac:dyDescent="0.25">
      <c r="A555" s="212"/>
      <c r="B555" s="19" t="s">
        <v>72</v>
      </c>
      <c r="C555" s="4"/>
      <c r="D555" s="4"/>
      <c r="E555" s="4"/>
      <c r="F555" s="4"/>
      <c r="G555" s="274"/>
      <c r="H555" s="29"/>
      <c r="I555" s="30"/>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31"/>
      <c r="CN555" s="31"/>
      <c r="CO555" s="31"/>
      <c r="CP555" s="31"/>
      <c r="CQ555" s="31"/>
      <c r="CR555" s="31"/>
      <c r="CS555" s="31"/>
      <c r="CT555" s="31"/>
      <c r="CU555" s="31"/>
      <c r="CV555" s="31"/>
    </row>
    <row r="556" spans="1:100" s="32" customFormat="1" outlineLevel="1" x14ac:dyDescent="0.25">
      <c r="A556" s="212"/>
      <c r="B556" s="19" t="s">
        <v>73</v>
      </c>
      <c r="C556" s="4">
        <v>1464.42</v>
      </c>
      <c r="D556" s="4">
        <f>196.47989</f>
        <v>196.48</v>
      </c>
      <c r="E556" s="4">
        <v>99.9</v>
      </c>
      <c r="F556" s="4">
        <f>E556/D556*100</f>
        <v>50.84</v>
      </c>
      <c r="G556" s="274"/>
      <c r="H556" s="29"/>
      <c r="I556" s="30"/>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31"/>
      <c r="CN556" s="31"/>
      <c r="CO556" s="31"/>
      <c r="CP556" s="31"/>
      <c r="CQ556" s="31"/>
      <c r="CR556" s="31"/>
      <c r="CS556" s="31"/>
      <c r="CT556" s="31"/>
      <c r="CU556" s="31"/>
      <c r="CV556" s="31"/>
    </row>
    <row r="557" spans="1:100" s="32" customFormat="1" ht="19.5" customHeight="1" outlineLevel="1" x14ac:dyDescent="0.25">
      <c r="A557" s="90"/>
      <c r="B557" s="19" t="s">
        <v>74</v>
      </c>
      <c r="C557" s="4"/>
      <c r="D557" s="4"/>
      <c r="E557" s="4"/>
      <c r="F557" s="4"/>
      <c r="G557" s="275"/>
      <c r="H557" s="29"/>
      <c r="I557" s="30"/>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31"/>
      <c r="CN557" s="31"/>
      <c r="CO557" s="31"/>
      <c r="CP557" s="31"/>
      <c r="CQ557" s="31"/>
      <c r="CR557" s="31"/>
      <c r="CS557" s="31"/>
      <c r="CT557" s="31"/>
      <c r="CU557" s="31"/>
      <c r="CV557" s="31"/>
    </row>
    <row r="558" spans="1:100" s="32" customFormat="1" outlineLevel="1" x14ac:dyDescent="0.25">
      <c r="A558" s="211" t="s">
        <v>140</v>
      </c>
      <c r="B558" s="18" t="s">
        <v>136</v>
      </c>
      <c r="C558" s="4">
        <f>C562</f>
        <v>782532.91</v>
      </c>
      <c r="D558" s="4">
        <f t="shared" ref="D558:E560" si="159">D562</f>
        <v>515459.27</v>
      </c>
      <c r="E558" s="4">
        <f t="shared" si="159"/>
        <v>515233.55</v>
      </c>
      <c r="F558" s="4">
        <f>E558/D558*100</f>
        <v>99.96</v>
      </c>
      <c r="G558" s="285"/>
      <c r="H558" s="29"/>
      <c r="I558" s="30"/>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31"/>
      <c r="CN558" s="31"/>
      <c r="CO558" s="31"/>
      <c r="CP558" s="31"/>
      <c r="CQ558" s="31"/>
      <c r="CR558" s="31"/>
      <c r="CS558" s="31"/>
      <c r="CT558" s="31"/>
      <c r="CU558" s="31"/>
      <c r="CV558" s="31"/>
    </row>
    <row r="559" spans="1:100" s="32" customFormat="1" outlineLevel="1" x14ac:dyDescent="0.25">
      <c r="A559" s="212"/>
      <c r="B559" s="19" t="s">
        <v>72</v>
      </c>
      <c r="C559" s="4"/>
      <c r="D559" s="4"/>
      <c r="E559" s="4"/>
      <c r="F559" s="4"/>
      <c r="G559" s="286"/>
      <c r="H559" s="29"/>
      <c r="I559" s="30"/>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31"/>
      <c r="CN559" s="31"/>
      <c r="CO559" s="31"/>
      <c r="CP559" s="31"/>
      <c r="CQ559" s="31"/>
      <c r="CR559" s="31"/>
      <c r="CS559" s="31"/>
      <c r="CT559" s="31"/>
      <c r="CU559" s="31"/>
      <c r="CV559" s="31"/>
    </row>
    <row r="560" spans="1:100" s="32" customFormat="1" outlineLevel="1" x14ac:dyDescent="0.25">
      <c r="A560" s="212"/>
      <c r="B560" s="19" t="s">
        <v>73</v>
      </c>
      <c r="C560" s="4">
        <f>C564</f>
        <v>782532.91</v>
      </c>
      <c r="D560" s="4">
        <f t="shared" si="159"/>
        <v>515459.27</v>
      </c>
      <c r="E560" s="4">
        <f t="shared" si="159"/>
        <v>515233.55</v>
      </c>
      <c r="F560" s="4">
        <f>E560/D560*100</f>
        <v>99.96</v>
      </c>
      <c r="G560" s="286"/>
      <c r="H560" s="29"/>
      <c r="I560" s="30"/>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31"/>
      <c r="CN560" s="31"/>
      <c r="CO560" s="31"/>
      <c r="CP560" s="31"/>
      <c r="CQ560" s="31"/>
      <c r="CR560" s="31"/>
      <c r="CS560" s="31"/>
      <c r="CT560" s="31"/>
      <c r="CU560" s="31"/>
      <c r="CV560" s="31"/>
    </row>
    <row r="561" spans="1:100" s="32" customFormat="1" outlineLevel="1" x14ac:dyDescent="0.25">
      <c r="A561" s="90"/>
      <c r="B561" s="19" t="s">
        <v>74</v>
      </c>
      <c r="C561" s="4"/>
      <c r="D561" s="4"/>
      <c r="E561" s="4"/>
      <c r="F561" s="4"/>
      <c r="G561" s="287"/>
      <c r="H561" s="29"/>
      <c r="I561" s="30"/>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31"/>
      <c r="CN561" s="31"/>
      <c r="CO561" s="31"/>
      <c r="CP561" s="31"/>
      <c r="CQ561" s="31"/>
      <c r="CR561" s="31"/>
      <c r="CS561" s="31"/>
      <c r="CT561" s="31"/>
      <c r="CU561" s="31"/>
      <c r="CV561" s="31"/>
    </row>
    <row r="562" spans="1:100" s="32" customFormat="1" ht="108.75" customHeight="1" outlineLevel="1" x14ac:dyDescent="0.25">
      <c r="A562" s="211" t="s">
        <v>152</v>
      </c>
      <c r="B562" s="18" t="s">
        <v>137</v>
      </c>
      <c r="C562" s="4">
        <f>SUM(C563:C565)</f>
        <v>782532.91</v>
      </c>
      <c r="D562" s="4">
        <f t="shared" ref="D562:E562" si="160">SUM(D563:D565)</f>
        <v>515459.27</v>
      </c>
      <c r="E562" s="4">
        <f t="shared" si="160"/>
        <v>515233.55</v>
      </c>
      <c r="F562" s="4">
        <f>E562/D562*100</f>
        <v>99.96</v>
      </c>
      <c r="G562" s="229" t="s">
        <v>731</v>
      </c>
      <c r="H562" s="29"/>
      <c r="I562" s="30"/>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31"/>
      <c r="CN562" s="31"/>
      <c r="CO562" s="31"/>
      <c r="CP562" s="31"/>
      <c r="CQ562" s="31"/>
      <c r="CR562" s="31"/>
      <c r="CS562" s="31"/>
      <c r="CT562" s="31"/>
      <c r="CU562" s="31"/>
      <c r="CV562" s="31"/>
    </row>
    <row r="563" spans="1:100" s="32" customFormat="1" ht="32.25" customHeight="1" outlineLevel="1" x14ac:dyDescent="0.25">
      <c r="A563" s="212"/>
      <c r="B563" s="19" t="s">
        <v>72</v>
      </c>
      <c r="C563" s="4"/>
      <c r="D563" s="4"/>
      <c r="E563" s="4"/>
      <c r="F563" s="4"/>
      <c r="G563" s="230"/>
      <c r="H563" s="29"/>
      <c r="I563" s="30"/>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31"/>
      <c r="CN563" s="31"/>
      <c r="CO563" s="31"/>
      <c r="CP563" s="31"/>
      <c r="CQ563" s="31"/>
      <c r="CR563" s="31"/>
      <c r="CS563" s="31"/>
      <c r="CT563" s="31"/>
      <c r="CU563" s="31"/>
      <c r="CV563" s="31"/>
    </row>
    <row r="564" spans="1:100" s="32" customFormat="1" ht="32.25" customHeight="1" outlineLevel="1" x14ac:dyDescent="0.25">
      <c r="A564" s="212"/>
      <c r="B564" s="19" t="s">
        <v>73</v>
      </c>
      <c r="C564" s="4">
        <f>782532.91213</f>
        <v>782532.91</v>
      </c>
      <c r="D564" s="4">
        <v>515459.27</v>
      </c>
      <c r="E564" s="4">
        <v>515233.55</v>
      </c>
      <c r="F564" s="4">
        <f>E564/D564*100</f>
        <v>99.96</v>
      </c>
      <c r="G564" s="230"/>
      <c r="H564" s="29"/>
      <c r="I564" s="30"/>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31"/>
      <c r="CN564" s="31"/>
      <c r="CO564" s="31"/>
      <c r="CP564" s="31"/>
      <c r="CQ564" s="31"/>
      <c r="CR564" s="31"/>
      <c r="CS564" s="31"/>
      <c r="CT564" s="31"/>
      <c r="CU564" s="31"/>
      <c r="CV564" s="31"/>
    </row>
    <row r="565" spans="1:100" s="32" customFormat="1" ht="32.25" customHeight="1" outlineLevel="1" x14ac:dyDescent="0.25">
      <c r="A565" s="90"/>
      <c r="B565" s="19" t="s">
        <v>74</v>
      </c>
      <c r="C565" s="4"/>
      <c r="D565" s="4"/>
      <c r="E565" s="4"/>
      <c r="F565" s="4"/>
      <c r="G565" s="231"/>
      <c r="H565" s="29"/>
      <c r="I565" s="30"/>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31"/>
      <c r="CN565" s="31"/>
      <c r="CO565" s="31"/>
      <c r="CP565" s="31"/>
      <c r="CQ565" s="31"/>
      <c r="CR565" s="31"/>
      <c r="CS565" s="31"/>
      <c r="CT565" s="31"/>
      <c r="CU565" s="31"/>
      <c r="CV565" s="31"/>
    </row>
    <row r="566" spans="1:100" s="32" customFormat="1" ht="31.5" outlineLevel="1" x14ac:dyDescent="0.25">
      <c r="A566" s="114" t="s">
        <v>160</v>
      </c>
      <c r="B566" s="15" t="s">
        <v>153</v>
      </c>
      <c r="C566" s="5">
        <f>C570+C586</f>
        <v>298918.87</v>
      </c>
      <c r="D566" s="5">
        <f t="shared" ref="D566:E566" si="161">D570+D586</f>
        <v>246788.86</v>
      </c>
      <c r="E566" s="5">
        <f t="shared" si="161"/>
        <v>233635.24</v>
      </c>
      <c r="F566" s="11">
        <f t="shared" ref="F566:F610" si="162">E566/D566*100</f>
        <v>94.67</v>
      </c>
      <c r="G566" s="61"/>
      <c r="H566" s="29"/>
      <c r="I566" s="30"/>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31"/>
      <c r="CN566" s="31"/>
      <c r="CO566" s="31"/>
      <c r="CP566" s="31"/>
      <c r="CQ566" s="31"/>
      <c r="CR566" s="31"/>
      <c r="CS566" s="31"/>
      <c r="CT566" s="31"/>
      <c r="CU566" s="31"/>
      <c r="CV566" s="31"/>
    </row>
    <row r="567" spans="1:100" s="32" customFormat="1" outlineLevel="1" x14ac:dyDescent="0.25">
      <c r="A567" s="112"/>
      <c r="B567" s="17" t="s">
        <v>72</v>
      </c>
      <c r="C567" s="6">
        <f t="shared" ref="C567:E568" si="163">C571+C587</f>
        <v>194693.5</v>
      </c>
      <c r="D567" s="6">
        <f t="shared" si="163"/>
        <v>194693.5</v>
      </c>
      <c r="E567" s="6">
        <f t="shared" si="163"/>
        <v>194693.5</v>
      </c>
      <c r="F567" s="12">
        <f t="shared" si="162"/>
        <v>100</v>
      </c>
      <c r="G567" s="62"/>
      <c r="H567" s="29"/>
      <c r="I567" s="30"/>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31"/>
      <c r="CN567" s="31"/>
      <c r="CO567" s="31"/>
      <c r="CP567" s="31"/>
      <c r="CQ567" s="31"/>
      <c r="CR567" s="31"/>
      <c r="CS567" s="31"/>
      <c r="CT567" s="31"/>
      <c r="CU567" s="31"/>
      <c r="CV567" s="31"/>
    </row>
    <row r="568" spans="1:100" s="32" customFormat="1" outlineLevel="1" x14ac:dyDescent="0.25">
      <c r="A568" s="112"/>
      <c r="B568" s="17" t="s">
        <v>73</v>
      </c>
      <c r="C568" s="6">
        <f t="shared" si="163"/>
        <v>104225.37</v>
      </c>
      <c r="D568" s="6">
        <f t="shared" si="163"/>
        <v>52095.360000000001</v>
      </c>
      <c r="E568" s="6">
        <f t="shared" si="163"/>
        <v>38941.74</v>
      </c>
      <c r="F568" s="12">
        <f t="shared" si="162"/>
        <v>74.75</v>
      </c>
      <c r="G568" s="62"/>
      <c r="H568" s="29"/>
      <c r="I568" s="30"/>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31"/>
      <c r="CN568" s="31"/>
      <c r="CO568" s="31"/>
      <c r="CP568" s="31"/>
      <c r="CQ568" s="31"/>
      <c r="CR568" s="31"/>
      <c r="CS568" s="31"/>
      <c r="CT568" s="31"/>
      <c r="CU568" s="31"/>
      <c r="CV568" s="31"/>
    </row>
    <row r="569" spans="1:100" s="32" customFormat="1" outlineLevel="1" x14ac:dyDescent="0.25">
      <c r="A569" s="113"/>
      <c r="B569" s="17" t="s">
        <v>74</v>
      </c>
      <c r="C569" s="6"/>
      <c r="D569" s="6"/>
      <c r="E569" s="6"/>
      <c r="F569" s="12"/>
      <c r="G569" s="63"/>
      <c r="H569" s="29"/>
      <c r="I569" s="30"/>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31"/>
      <c r="CN569" s="31"/>
      <c r="CO569" s="31"/>
      <c r="CP569" s="31"/>
      <c r="CQ569" s="31"/>
      <c r="CR569" s="31"/>
      <c r="CS569" s="31"/>
      <c r="CT569" s="31"/>
      <c r="CU569" s="31"/>
      <c r="CV569" s="31"/>
    </row>
    <row r="570" spans="1:100" s="32" customFormat="1" outlineLevel="1" x14ac:dyDescent="0.25">
      <c r="A570" s="90" t="s">
        <v>161</v>
      </c>
      <c r="B570" s="18" t="s">
        <v>154</v>
      </c>
      <c r="C570" s="4">
        <f>C574+C578+C582</f>
        <v>284182.17</v>
      </c>
      <c r="D570" s="4">
        <f t="shared" ref="D570:E570" si="164">D574+D578+D582</f>
        <v>244304.05</v>
      </c>
      <c r="E570" s="4">
        <f t="shared" si="164"/>
        <v>231150.43</v>
      </c>
      <c r="F570" s="4">
        <f t="shared" si="162"/>
        <v>94.62</v>
      </c>
      <c r="G570" s="285"/>
      <c r="H570" s="29"/>
      <c r="I570" s="30"/>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31"/>
      <c r="CN570" s="31"/>
      <c r="CO570" s="31"/>
      <c r="CP570" s="31"/>
      <c r="CQ570" s="31"/>
      <c r="CR570" s="31"/>
      <c r="CS570" s="31"/>
      <c r="CT570" s="31"/>
      <c r="CU570" s="31"/>
      <c r="CV570" s="31"/>
    </row>
    <row r="571" spans="1:100" s="32" customFormat="1" outlineLevel="1" x14ac:dyDescent="0.25">
      <c r="A571" s="198"/>
      <c r="B571" s="19" t="s">
        <v>72</v>
      </c>
      <c r="C571" s="4">
        <f t="shared" ref="C571:E572" si="165">C575+C579+C583</f>
        <v>194693.5</v>
      </c>
      <c r="D571" s="4">
        <f t="shared" si="165"/>
        <v>194693.5</v>
      </c>
      <c r="E571" s="4">
        <f t="shared" si="165"/>
        <v>194693.5</v>
      </c>
      <c r="F571" s="4">
        <f t="shared" si="162"/>
        <v>100</v>
      </c>
      <c r="G571" s="286"/>
      <c r="H571" s="29"/>
      <c r="I571" s="30"/>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31"/>
      <c r="CN571" s="31"/>
      <c r="CO571" s="31"/>
      <c r="CP571" s="31"/>
      <c r="CQ571" s="31"/>
      <c r="CR571" s="31"/>
      <c r="CS571" s="31"/>
      <c r="CT571" s="31"/>
      <c r="CU571" s="31"/>
      <c r="CV571" s="31"/>
    </row>
    <row r="572" spans="1:100" s="32" customFormat="1" outlineLevel="1" x14ac:dyDescent="0.25">
      <c r="A572" s="198"/>
      <c r="B572" s="19" t="s">
        <v>73</v>
      </c>
      <c r="C572" s="4">
        <f t="shared" si="165"/>
        <v>89488.67</v>
      </c>
      <c r="D572" s="4">
        <f t="shared" si="165"/>
        <v>49610.55</v>
      </c>
      <c r="E572" s="4">
        <f t="shared" si="165"/>
        <v>36456.93</v>
      </c>
      <c r="F572" s="4">
        <f t="shared" si="162"/>
        <v>73.489999999999995</v>
      </c>
      <c r="G572" s="286"/>
      <c r="H572" s="29"/>
      <c r="I572" s="30"/>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31"/>
      <c r="CN572" s="31"/>
      <c r="CO572" s="31"/>
      <c r="CP572" s="31"/>
      <c r="CQ572" s="31"/>
      <c r="CR572" s="31"/>
      <c r="CS572" s="31"/>
      <c r="CT572" s="31"/>
      <c r="CU572" s="31"/>
      <c r="CV572" s="31"/>
    </row>
    <row r="573" spans="1:100" s="32" customFormat="1" outlineLevel="1" x14ac:dyDescent="0.25">
      <c r="A573" s="198"/>
      <c r="B573" s="19" t="s">
        <v>74</v>
      </c>
      <c r="C573" s="4"/>
      <c r="D573" s="4"/>
      <c r="E573" s="4"/>
      <c r="F573" s="4"/>
      <c r="G573" s="287"/>
      <c r="H573" s="29"/>
      <c r="I573" s="30"/>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31"/>
      <c r="CN573" s="31"/>
      <c r="CO573" s="31"/>
      <c r="CP573" s="31"/>
      <c r="CQ573" s="31"/>
      <c r="CR573" s="31"/>
      <c r="CS573" s="31"/>
      <c r="CT573" s="31"/>
      <c r="CU573" s="31"/>
      <c r="CV573" s="31"/>
    </row>
    <row r="574" spans="1:100" s="32" customFormat="1" ht="176.25" customHeight="1" outlineLevel="1" x14ac:dyDescent="0.25">
      <c r="A574" s="211" t="s">
        <v>162</v>
      </c>
      <c r="B574" s="18" t="s">
        <v>155</v>
      </c>
      <c r="C574" s="4">
        <f>SUM(C575:C577)</f>
        <v>43435.98</v>
      </c>
      <c r="D574" s="4">
        <f t="shared" ref="D574:E574" si="166">SUM(D575:D577)</f>
        <v>25547.31</v>
      </c>
      <c r="E574" s="4">
        <f t="shared" si="166"/>
        <v>12393.69</v>
      </c>
      <c r="F574" s="4">
        <f t="shared" si="162"/>
        <v>48.51</v>
      </c>
      <c r="G574" s="229" t="s">
        <v>732</v>
      </c>
      <c r="H574" s="29"/>
      <c r="I574" s="30"/>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31"/>
      <c r="CN574" s="31"/>
      <c r="CO574" s="31"/>
      <c r="CP574" s="31"/>
      <c r="CQ574" s="31"/>
      <c r="CR574" s="31"/>
      <c r="CS574" s="31"/>
      <c r="CT574" s="31"/>
      <c r="CU574" s="31"/>
      <c r="CV574" s="31"/>
    </row>
    <row r="575" spans="1:100" s="32" customFormat="1" ht="21.75" customHeight="1" outlineLevel="1" x14ac:dyDescent="0.25">
      <c r="A575" s="212"/>
      <c r="B575" s="19" t="s">
        <v>72</v>
      </c>
      <c r="C575" s="4"/>
      <c r="D575" s="4"/>
      <c r="E575" s="4"/>
      <c r="F575" s="4"/>
      <c r="G575" s="230"/>
      <c r="H575" s="29"/>
      <c r="I575" s="30"/>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31"/>
      <c r="CN575" s="31"/>
      <c r="CO575" s="31"/>
      <c r="CP575" s="31"/>
      <c r="CQ575" s="31"/>
      <c r="CR575" s="31"/>
      <c r="CS575" s="31"/>
      <c r="CT575" s="31"/>
      <c r="CU575" s="31"/>
      <c r="CV575" s="31"/>
    </row>
    <row r="576" spans="1:100" s="32" customFormat="1" ht="18.75" customHeight="1" outlineLevel="1" x14ac:dyDescent="0.25">
      <c r="A576" s="212"/>
      <c r="B576" s="19" t="s">
        <v>73</v>
      </c>
      <c r="C576" s="4">
        <v>43435.98</v>
      </c>
      <c r="D576" s="4">
        <v>25547.31</v>
      </c>
      <c r="E576" s="4">
        <v>12393.69</v>
      </c>
      <c r="F576" s="4">
        <f t="shared" si="162"/>
        <v>48.51</v>
      </c>
      <c r="G576" s="230"/>
      <c r="H576" s="29"/>
      <c r="I576" s="30"/>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31"/>
      <c r="CN576" s="31"/>
      <c r="CO576" s="31"/>
      <c r="CP576" s="31"/>
      <c r="CQ576" s="31"/>
      <c r="CR576" s="31"/>
      <c r="CS576" s="31"/>
      <c r="CT576" s="31"/>
      <c r="CU576" s="31"/>
      <c r="CV576" s="31"/>
    </row>
    <row r="577" spans="1:100" s="32" customFormat="1" ht="22.5" customHeight="1" outlineLevel="1" x14ac:dyDescent="0.25">
      <c r="A577" s="212"/>
      <c r="B577" s="19" t="s">
        <v>74</v>
      </c>
      <c r="C577" s="4"/>
      <c r="D577" s="4"/>
      <c r="E577" s="4"/>
      <c r="F577" s="4"/>
      <c r="G577" s="231"/>
      <c r="H577" s="29"/>
      <c r="I577" s="30"/>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31"/>
      <c r="CN577" s="31"/>
      <c r="CO577" s="31"/>
      <c r="CP577" s="31"/>
      <c r="CQ577" s="31"/>
      <c r="CR577" s="31"/>
      <c r="CS577" s="31"/>
      <c r="CT577" s="31"/>
      <c r="CU577" s="31"/>
      <c r="CV577" s="31"/>
    </row>
    <row r="578" spans="1:100" s="32" customFormat="1" outlineLevel="1" x14ac:dyDescent="0.25">
      <c r="A578" s="211" t="s">
        <v>163</v>
      </c>
      <c r="B578" s="18" t="s">
        <v>156</v>
      </c>
      <c r="C578" s="4">
        <f>SUM(C579:C581)</f>
        <v>21989.45</v>
      </c>
      <c r="D578" s="4">
        <f t="shared" ref="D578:E578" si="167">SUM(D579:D581)</f>
        <v>0</v>
      </c>
      <c r="E578" s="4">
        <f t="shared" si="167"/>
        <v>0</v>
      </c>
      <c r="F578" s="4"/>
      <c r="G578" s="229" t="s">
        <v>650</v>
      </c>
      <c r="H578" s="29"/>
      <c r="I578" s="30"/>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31"/>
      <c r="CN578" s="31"/>
      <c r="CO578" s="31"/>
      <c r="CP578" s="31"/>
      <c r="CQ578" s="31"/>
      <c r="CR578" s="31"/>
      <c r="CS578" s="31"/>
      <c r="CT578" s="31"/>
      <c r="CU578" s="31"/>
      <c r="CV578" s="31"/>
    </row>
    <row r="579" spans="1:100" s="32" customFormat="1" ht="15" customHeight="1" outlineLevel="1" x14ac:dyDescent="0.25">
      <c r="A579" s="212"/>
      <c r="B579" s="19" t="s">
        <v>72</v>
      </c>
      <c r="C579" s="4"/>
      <c r="D579" s="4"/>
      <c r="E579" s="4"/>
      <c r="F579" s="4"/>
      <c r="G579" s="274"/>
      <c r="H579" s="29"/>
      <c r="I579" s="30"/>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31"/>
      <c r="CN579" s="31"/>
      <c r="CO579" s="31"/>
      <c r="CP579" s="31"/>
      <c r="CQ579" s="31"/>
      <c r="CR579" s="31"/>
      <c r="CS579" s="31"/>
      <c r="CT579" s="31"/>
      <c r="CU579" s="31"/>
      <c r="CV579" s="31"/>
    </row>
    <row r="580" spans="1:100" s="32" customFormat="1" ht="16.5" customHeight="1" outlineLevel="1" x14ac:dyDescent="0.25">
      <c r="A580" s="212"/>
      <c r="B580" s="19" t="s">
        <v>73</v>
      </c>
      <c r="C580" s="4">
        <f>21989.4525</f>
        <v>21989.45</v>
      </c>
      <c r="D580" s="4">
        <v>0</v>
      </c>
      <c r="E580" s="4">
        <v>0</v>
      </c>
      <c r="F580" s="4"/>
      <c r="G580" s="274"/>
      <c r="H580" s="29"/>
      <c r="I580" s="30"/>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31"/>
      <c r="CN580" s="31"/>
      <c r="CO580" s="31"/>
      <c r="CP580" s="31"/>
      <c r="CQ580" s="31"/>
      <c r="CR580" s="31"/>
      <c r="CS580" s="31"/>
      <c r="CT580" s="31"/>
      <c r="CU580" s="31"/>
      <c r="CV580" s="31"/>
    </row>
    <row r="581" spans="1:100" s="32" customFormat="1" outlineLevel="1" x14ac:dyDescent="0.25">
      <c r="A581" s="212"/>
      <c r="B581" s="19" t="s">
        <v>74</v>
      </c>
      <c r="C581" s="4"/>
      <c r="D581" s="4"/>
      <c r="E581" s="4"/>
      <c r="F581" s="4"/>
      <c r="G581" s="275"/>
      <c r="H581" s="29"/>
      <c r="I581" s="30"/>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31"/>
      <c r="CN581" s="31"/>
      <c r="CO581" s="31"/>
      <c r="CP581" s="31"/>
      <c r="CQ581" s="31"/>
      <c r="CR581" s="31"/>
      <c r="CS581" s="31"/>
      <c r="CT581" s="31"/>
      <c r="CU581" s="31"/>
      <c r="CV581" s="31"/>
    </row>
    <row r="582" spans="1:100" s="32" customFormat="1" ht="73.5" customHeight="1" outlineLevel="1" x14ac:dyDescent="0.25">
      <c r="A582" s="211" t="s">
        <v>164</v>
      </c>
      <c r="B582" s="18" t="s">
        <v>157</v>
      </c>
      <c r="C582" s="4">
        <f>SUM(C583:C585)</f>
        <v>218756.74</v>
      </c>
      <c r="D582" s="4">
        <f t="shared" ref="D582:E582" si="168">SUM(D583:D585)</f>
        <v>218756.74</v>
      </c>
      <c r="E582" s="4">
        <f t="shared" si="168"/>
        <v>218756.74</v>
      </c>
      <c r="F582" s="4">
        <f t="shared" si="162"/>
        <v>100</v>
      </c>
      <c r="G582" s="229" t="s">
        <v>167</v>
      </c>
      <c r="H582" s="29"/>
      <c r="I582" s="30"/>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31"/>
      <c r="CN582" s="31"/>
      <c r="CO582" s="31"/>
      <c r="CP582" s="31"/>
      <c r="CQ582" s="31"/>
      <c r="CR582" s="31"/>
      <c r="CS582" s="31"/>
      <c r="CT582" s="31"/>
      <c r="CU582" s="31"/>
      <c r="CV582" s="31"/>
    </row>
    <row r="583" spans="1:100" s="32" customFormat="1" outlineLevel="1" x14ac:dyDescent="0.25">
      <c r="A583" s="212"/>
      <c r="B583" s="19" t="s">
        <v>72</v>
      </c>
      <c r="C583" s="4">
        <f>194693.5</f>
        <v>194693.5</v>
      </c>
      <c r="D583" s="4">
        <f>194693.5</f>
        <v>194693.5</v>
      </c>
      <c r="E583" s="4">
        <f>194693.5</f>
        <v>194693.5</v>
      </c>
      <c r="F583" s="4">
        <f t="shared" si="162"/>
        <v>100</v>
      </c>
      <c r="G583" s="274"/>
      <c r="H583" s="29"/>
      <c r="I583" s="30"/>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31"/>
      <c r="CN583" s="31"/>
      <c r="CO583" s="31"/>
      <c r="CP583" s="31"/>
      <c r="CQ583" s="31"/>
      <c r="CR583" s="31"/>
      <c r="CS583" s="31"/>
      <c r="CT583" s="31"/>
      <c r="CU583" s="31"/>
      <c r="CV583" s="31"/>
    </row>
    <row r="584" spans="1:100" s="32" customFormat="1" outlineLevel="1" x14ac:dyDescent="0.25">
      <c r="A584" s="212"/>
      <c r="B584" s="19" t="s">
        <v>73</v>
      </c>
      <c r="C584" s="4">
        <f>24063.24157</f>
        <v>24063.24</v>
      </c>
      <c r="D584" s="4">
        <f>24063.24157</f>
        <v>24063.24</v>
      </c>
      <c r="E584" s="4">
        <f>24063.24157</f>
        <v>24063.24</v>
      </c>
      <c r="F584" s="4">
        <f t="shared" si="162"/>
        <v>100</v>
      </c>
      <c r="G584" s="274"/>
      <c r="H584" s="29"/>
      <c r="I584" s="30"/>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31"/>
      <c r="CN584" s="31"/>
      <c r="CO584" s="31"/>
      <c r="CP584" s="31"/>
      <c r="CQ584" s="31"/>
      <c r="CR584" s="31"/>
      <c r="CS584" s="31"/>
      <c r="CT584" s="31"/>
      <c r="CU584" s="31"/>
      <c r="CV584" s="31"/>
    </row>
    <row r="585" spans="1:100" s="32" customFormat="1" outlineLevel="1" x14ac:dyDescent="0.25">
      <c r="A585" s="90"/>
      <c r="B585" s="19" t="s">
        <v>74</v>
      </c>
      <c r="C585" s="4"/>
      <c r="D585" s="4"/>
      <c r="E585" s="4"/>
      <c r="F585" s="4"/>
      <c r="G585" s="275"/>
      <c r="H585" s="29"/>
      <c r="I585" s="30"/>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31"/>
      <c r="CN585" s="31"/>
      <c r="CO585" s="31"/>
      <c r="CP585" s="31"/>
      <c r="CQ585" s="31"/>
      <c r="CR585" s="31"/>
      <c r="CS585" s="31"/>
      <c r="CT585" s="31"/>
      <c r="CU585" s="31"/>
      <c r="CV585" s="31"/>
    </row>
    <row r="586" spans="1:100" s="32" customFormat="1" ht="31.5" outlineLevel="1" x14ac:dyDescent="0.25">
      <c r="A586" s="211" t="s">
        <v>165</v>
      </c>
      <c r="B586" s="18" t="s">
        <v>158</v>
      </c>
      <c r="C586" s="4">
        <f>C590</f>
        <v>14736.7</v>
      </c>
      <c r="D586" s="4">
        <f t="shared" ref="D586:E586" si="169">D590</f>
        <v>2484.81</v>
      </c>
      <c r="E586" s="4">
        <f t="shared" si="169"/>
        <v>2484.81</v>
      </c>
      <c r="F586" s="4">
        <f>E586/D586*100</f>
        <v>100</v>
      </c>
      <c r="G586" s="285"/>
      <c r="H586" s="29"/>
      <c r="I586" s="30"/>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31"/>
      <c r="CN586" s="31"/>
      <c r="CO586" s="31"/>
      <c r="CP586" s="31"/>
      <c r="CQ586" s="31"/>
      <c r="CR586" s="31"/>
      <c r="CS586" s="31"/>
      <c r="CT586" s="31"/>
      <c r="CU586" s="31"/>
      <c r="CV586" s="31"/>
    </row>
    <row r="587" spans="1:100" s="32" customFormat="1" ht="27" customHeight="1" outlineLevel="1" x14ac:dyDescent="0.25">
      <c r="A587" s="212"/>
      <c r="B587" s="19" t="s">
        <v>72</v>
      </c>
      <c r="C587" s="4"/>
      <c r="D587" s="4"/>
      <c r="E587" s="4"/>
      <c r="F587" s="4"/>
      <c r="G587" s="286"/>
      <c r="H587" s="29"/>
      <c r="I587" s="30"/>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31"/>
      <c r="CN587" s="31"/>
      <c r="CO587" s="31"/>
      <c r="CP587" s="31"/>
      <c r="CQ587" s="31"/>
      <c r="CR587" s="31"/>
      <c r="CS587" s="31"/>
      <c r="CT587" s="31"/>
      <c r="CU587" s="31"/>
      <c r="CV587" s="31"/>
    </row>
    <row r="588" spans="1:100" s="32" customFormat="1" ht="27.75" customHeight="1" outlineLevel="1" x14ac:dyDescent="0.25">
      <c r="A588" s="212"/>
      <c r="B588" s="19" t="s">
        <v>73</v>
      </c>
      <c r="C588" s="4">
        <f>C592</f>
        <v>14736.7</v>
      </c>
      <c r="D588" s="4">
        <f t="shared" ref="D588:E588" si="170">D592</f>
        <v>2484.81</v>
      </c>
      <c r="E588" s="4">
        <f t="shared" si="170"/>
        <v>2484.81</v>
      </c>
      <c r="F588" s="4">
        <f>E588/D588*100</f>
        <v>100</v>
      </c>
      <c r="G588" s="286"/>
      <c r="H588" s="29"/>
      <c r="I588" s="30"/>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31"/>
      <c r="CN588" s="31"/>
      <c r="CO588" s="31"/>
      <c r="CP588" s="31"/>
      <c r="CQ588" s="31"/>
      <c r="CR588" s="31"/>
      <c r="CS588" s="31"/>
      <c r="CT588" s="31"/>
      <c r="CU588" s="31"/>
      <c r="CV588" s="31"/>
    </row>
    <row r="589" spans="1:100" s="32" customFormat="1" ht="22.5" customHeight="1" outlineLevel="1" x14ac:dyDescent="0.25">
      <c r="A589" s="90"/>
      <c r="B589" s="19" t="s">
        <v>74</v>
      </c>
      <c r="C589" s="4"/>
      <c r="D589" s="4"/>
      <c r="E589" s="4"/>
      <c r="F589" s="4"/>
      <c r="G589" s="287"/>
      <c r="H589" s="29"/>
      <c r="I589" s="30"/>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31"/>
      <c r="CN589" s="31"/>
      <c r="CO589" s="31"/>
      <c r="CP589" s="31"/>
      <c r="CQ589" s="31"/>
      <c r="CR589" s="31"/>
      <c r="CS589" s="31"/>
      <c r="CT589" s="31"/>
      <c r="CU589" s="31"/>
      <c r="CV589" s="31"/>
    </row>
    <row r="590" spans="1:100" s="32" customFormat="1" ht="129.75" customHeight="1" outlineLevel="1" x14ac:dyDescent="0.25">
      <c r="A590" s="211" t="s">
        <v>166</v>
      </c>
      <c r="B590" s="18" t="s">
        <v>159</v>
      </c>
      <c r="C590" s="4">
        <f>SUM(C591:C593)</f>
        <v>14736.7</v>
      </c>
      <c r="D590" s="4">
        <f t="shared" ref="D590:E590" si="171">SUM(D591:D593)</f>
        <v>2484.81</v>
      </c>
      <c r="E590" s="4">
        <f t="shared" si="171"/>
        <v>2484.81</v>
      </c>
      <c r="F590" s="4">
        <f>E590/D590*100</f>
        <v>100</v>
      </c>
      <c r="G590" s="229" t="s">
        <v>651</v>
      </c>
      <c r="H590" s="29"/>
      <c r="I590" s="30"/>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31"/>
      <c r="CN590" s="31"/>
      <c r="CO590" s="31"/>
      <c r="CP590" s="31"/>
      <c r="CQ590" s="31"/>
      <c r="CR590" s="31"/>
      <c r="CS590" s="31"/>
      <c r="CT590" s="31"/>
      <c r="CU590" s="31"/>
      <c r="CV590" s="31"/>
    </row>
    <row r="591" spans="1:100" s="32" customFormat="1" outlineLevel="1" x14ac:dyDescent="0.25">
      <c r="A591" s="212"/>
      <c r="B591" s="19" t="s">
        <v>72</v>
      </c>
      <c r="C591" s="4"/>
      <c r="D591" s="4"/>
      <c r="E591" s="4"/>
      <c r="F591" s="4"/>
      <c r="G591" s="274"/>
      <c r="H591" s="29"/>
      <c r="I591" s="30"/>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31"/>
      <c r="CN591" s="31"/>
      <c r="CO591" s="31"/>
      <c r="CP591" s="31"/>
      <c r="CQ591" s="31"/>
      <c r="CR591" s="31"/>
      <c r="CS591" s="31"/>
      <c r="CT591" s="31"/>
      <c r="CU591" s="31"/>
      <c r="CV591" s="31"/>
    </row>
    <row r="592" spans="1:100" s="32" customFormat="1" outlineLevel="1" x14ac:dyDescent="0.25">
      <c r="A592" s="212"/>
      <c r="B592" s="19" t="s">
        <v>73</v>
      </c>
      <c r="C592" s="4">
        <f>7106.86298+7629.84</f>
        <v>14736.7</v>
      </c>
      <c r="D592" s="4">
        <v>2484.81</v>
      </c>
      <c r="E592" s="4">
        <v>2484.81</v>
      </c>
      <c r="F592" s="4">
        <f>E592/D592*100</f>
        <v>100</v>
      </c>
      <c r="G592" s="274"/>
      <c r="H592" s="29"/>
      <c r="I592" s="30"/>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31"/>
      <c r="CN592" s="31"/>
      <c r="CO592" s="31"/>
      <c r="CP592" s="31"/>
      <c r="CQ592" s="31"/>
      <c r="CR592" s="31"/>
      <c r="CS592" s="31"/>
      <c r="CT592" s="31"/>
      <c r="CU592" s="31"/>
      <c r="CV592" s="31"/>
    </row>
    <row r="593" spans="1:100" s="32" customFormat="1" ht="27" customHeight="1" outlineLevel="1" x14ac:dyDescent="0.25">
      <c r="A593" s="90"/>
      <c r="B593" s="19" t="s">
        <v>74</v>
      </c>
      <c r="C593" s="4"/>
      <c r="D593" s="4"/>
      <c r="E593" s="4"/>
      <c r="F593" s="4"/>
      <c r="G593" s="274"/>
      <c r="H593" s="29"/>
      <c r="I593" s="30"/>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31"/>
      <c r="CN593" s="31"/>
      <c r="CO593" s="31"/>
      <c r="CP593" s="31"/>
      <c r="CQ593" s="31"/>
      <c r="CR593" s="31"/>
      <c r="CS593" s="31"/>
      <c r="CT593" s="31"/>
      <c r="CU593" s="31"/>
      <c r="CV593" s="31"/>
    </row>
    <row r="594" spans="1:100" s="32" customFormat="1" ht="31.5" outlineLevel="1" x14ac:dyDescent="0.25">
      <c r="A594" s="114" t="s">
        <v>179</v>
      </c>
      <c r="B594" s="15" t="s">
        <v>168</v>
      </c>
      <c r="C594" s="5">
        <f>C598+C610+C630</f>
        <v>172259.32</v>
      </c>
      <c r="D594" s="5">
        <f t="shared" ref="D594:E594" si="172">D598+D610+D630</f>
        <v>101607.02</v>
      </c>
      <c r="E594" s="5">
        <f t="shared" si="172"/>
        <v>84370.4</v>
      </c>
      <c r="F594" s="11">
        <f t="shared" si="162"/>
        <v>83.04</v>
      </c>
      <c r="G594" s="61"/>
      <c r="H594" s="29"/>
      <c r="I594" s="30"/>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31"/>
      <c r="CN594" s="31"/>
      <c r="CO594" s="31"/>
      <c r="CP594" s="31"/>
      <c r="CQ594" s="31"/>
      <c r="CR594" s="31"/>
      <c r="CS594" s="31"/>
      <c r="CT594" s="31"/>
      <c r="CU594" s="31"/>
      <c r="CV594" s="31"/>
    </row>
    <row r="595" spans="1:100" s="32" customFormat="1" outlineLevel="1" x14ac:dyDescent="0.25">
      <c r="A595" s="114"/>
      <c r="B595" s="17" t="s">
        <v>72</v>
      </c>
      <c r="C595" s="6">
        <f t="shared" ref="C595:E597" si="173">C599+C611+C631</f>
        <v>48859.99</v>
      </c>
      <c r="D595" s="6">
        <f t="shared" si="173"/>
        <v>5698.2</v>
      </c>
      <c r="E595" s="6">
        <f t="shared" si="173"/>
        <v>967.7</v>
      </c>
      <c r="F595" s="12">
        <f t="shared" si="162"/>
        <v>16.98</v>
      </c>
      <c r="G595" s="62"/>
      <c r="H595" s="29"/>
      <c r="I595" s="30"/>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31"/>
      <c r="CN595" s="31"/>
      <c r="CO595" s="31"/>
      <c r="CP595" s="31"/>
      <c r="CQ595" s="31"/>
      <c r="CR595" s="31"/>
      <c r="CS595" s="31"/>
      <c r="CT595" s="31"/>
      <c r="CU595" s="31"/>
      <c r="CV595" s="31"/>
    </row>
    <row r="596" spans="1:100" s="32" customFormat="1" outlineLevel="1" x14ac:dyDescent="0.25">
      <c r="A596" s="114"/>
      <c r="B596" s="17" t="s">
        <v>73</v>
      </c>
      <c r="C596" s="6">
        <f t="shared" si="173"/>
        <v>123399.33</v>
      </c>
      <c r="D596" s="6">
        <f t="shared" si="173"/>
        <v>95908.82</v>
      </c>
      <c r="E596" s="6">
        <f t="shared" si="173"/>
        <v>83402.7</v>
      </c>
      <c r="F596" s="12">
        <f t="shared" si="162"/>
        <v>86.96</v>
      </c>
      <c r="G596" s="62"/>
      <c r="H596" s="29"/>
      <c r="I596" s="30"/>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31"/>
      <c r="CN596" s="31"/>
      <c r="CO596" s="31"/>
      <c r="CP596" s="31"/>
      <c r="CQ596" s="31"/>
      <c r="CR596" s="31"/>
      <c r="CS596" s="31"/>
      <c r="CT596" s="31"/>
      <c r="CU596" s="31"/>
      <c r="CV596" s="31"/>
    </row>
    <row r="597" spans="1:100" s="32" customFormat="1" outlineLevel="1" x14ac:dyDescent="0.25">
      <c r="A597" s="114"/>
      <c r="B597" s="17" t="s">
        <v>74</v>
      </c>
      <c r="C597" s="6">
        <f t="shared" si="173"/>
        <v>0</v>
      </c>
      <c r="D597" s="6">
        <f t="shared" si="173"/>
        <v>0</v>
      </c>
      <c r="E597" s="6">
        <f t="shared" si="173"/>
        <v>0</v>
      </c>
      <c r="F597" s="12"/>
      <c r="G597" s="63"/>
      <c r="H597" s="29"/>
      <c r="I597" s="30"/>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31"/>
      <c r="CN597" s="31"/>
      <c r="CO597" s="31"/>
      <c r="CP597" s="31"/>
      <c r="CQ597" s="31"/>
      <c r="CR597" s="31"/>
      <c r="CS597" s="31"/>
      <c r="CT597" s="31"/>
      <c r="CU597" s="31"/>
      <c r="CV597" s="31"/>
    </row>
    <row r="598" spans="1:100" s="32" customFormat="1" outlineLevel="1" x14ac:dyDescent="0.25">
      <c r="A598" s="211" t="s">
        <v>180</v>
      </c>
      <c r="B598" s="18" t="s">
        <v>169</v>
      </c>
      <c r="C598" s="4">
        <f>C602+C606</f>
        <v>21817.759999999998</v>
      </c>
      <c r="D598" s="4">
        <f>D602+D606</f>
        <v>17006.599999999999</v>
      </c>
      <c r="E598" s="4">
        <f>E602+E606</f>
        <v>10094.25</v>
      </c>
      <c r="F598" s="4">
        <f t="shared" si="162"/>
        <v>59.35</v>
      </c>
      <c r="G598" s="285"/>
      <c r="H598" s="29"/>
      <c r="I598" s="30"/>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31"/>
      <c r="CN598" s="31"/>
      <c r="CO598" s="31"/>
      <c r="CP598" s="31"/>
      <c r="CQ598" s="31"/>
      <c r="CR598" s="31"/>
      <c r="CS598" s="31"/>
      <c r="CT598" s="31"/>
      <c r="CU598" s="31"/>
      <c r="CV598" s="31"/>
    </row>
    <row r="599" spans="1:100" s="32" customFormat="1" outlineLevel="1" x14ac:dyDescent="0.25">
      <c r="A599" s="212"/>
      <c r="B599" s="19" t="s">
        <v>72</v>
      </c>
      <c r="C599" s="4"/>
      <c r="D599" s="4"/>
      <c r="E599" s="4"/>
      <c r="F599" s="4"/>
      <c r="G599" s="286"/>
      <c r="H599" s="29"/>
      <c r="I599" s="30"/>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31"/>
      <c r="CN599" s="31"/>
      <c r="CO599" s="31"/>
      <c r="CP599" s="31"/>
      <c r="CQ599" s="31"/>
      <c r="CR599" s="31"/>
      <c r="CS599" s="31"/>
      <c r="CT599" s="31"/>
      <c r="CU599" s="31"/>
      <c r="CV599" s="31"/>
    </row>
    <row r="600" spans="1:100" s="32" customFormat="1" outlineLevel="1" x14ac:dyDescent="0.25">
      <c r="A600" s="212"/>
      <c r="B600" s="19" t="s">
        <v>73</v>
      </c>
      <c r="C600" s="4">
        <f>C604+C608</f>
        <v>21817.759999999998</v>
      </c>
      <c r="D600" s="4">
        <f>D604+D608</f>
        <v>17006.599999999999</v>
      </c>
      <c r="E600" s="4">
        <f>E604+E608</f>
        <v>10094.25</v>
      </c>
      <c r="F600" s="4">
        <f t="shared" si="162"/>
        <v>59.35</v>
      </c>
      <c r="G600" s="286"/>
      <c r="H600" s="29"/>
      <c r="I600" s="30"/>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31"/>
      <c r="CN600" s="31"/>
      <c r="CO600" s="31"/>
      <c r="CP600" s="31"/>
      <c r="CQ600" s="31"/>
      <c r="CR600" s="31"/>
      <c r="CS600" s="31"/>
      <c r="CT600" s="31"/>
      <c r="CU600" s="31"/>
      <c r="CV600" s="31"/>
    </row>
    <row r="601" spans="1:100" s="32" customFormat="1" outlineLevel="1" x14ac:dyDescent="0.25">
      <c r="A601" s="90"/>
      <c r="B601" s="19" t="s">
        <v>74</v>
      </c>
      <c r="C601" s="4"/>
      <c r="D601" s="4"/>
      <c r="E601" s="4"/>
      <c r="F601" s="4"/>
      <c r="G601" s="287"/>
      <c r="H601" s="29"/>
      <c r="I601" s="30"/>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31"/>
      <c r="CN601" s="31"/>
      <c r="CO601" s="31"/>
      <c r="CP601" s="31"/>
      <c r="CQ601" s="31"/>
      <c r="CR601" s="31"/>
      <c r="CS601" s="31"/>
      <c r="CT601" s="31"/>
      <c r="CU601" s="31"/>
      <c r="CV601" s="31"/>
    </row>
    <row r="602" spans="1:100" s="32" customFormat="1" ht="235.5" customHeight="1" outlineLevel="1" x14ac:dyDescent="0.25">
      <c r="A602" s="211" t="s">
        <v>181</v>
      </c>
      <c r="B602" s="18" t="s">
        <v>170</v>
      </c>
      <c r="C602" s="4">
        <f>SUM(C603:C605)</f>
        <v>12311.17</v>
      </c>
      <c r="D602" s="4">
        <f t="shared" ref="D602:E602" si="174">SUM(D603:D605)</f>
        <v>7969.9</v>
      </c>
      <c r="E602" s="4">
        <f t="shared" si="174"/>
        <v>7100.76</v>
      </c>
      <c r="F602" s="4">
        <f t="shared" si="162"/>
        <v>89.09</v>
      </c>
      <c r="G602" s="229" t="s">
        <v>733</v>
      </c>
      <c r="H602" s="29"/>
      <c r="I602" s="30"/>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31"/>
      <c r="CN602" s="31"/>
      <c r="CO602" s="31"/>
      <c r="CP602" s="31"/>
      <c r="CQ602" s="31"/>
      <c r="CR602" s="31"/>
      <c r="CS602" s="31"/>
      <c r="CT602" s="31"/>
      <c r="CU602" s="31"/>
      <c r="CV602" s="31"/>
    </row>
    <row r="603" spans="1:100" s="32" customFormat="1" ht="21.75" customHeight="1" outlineLevel="1" x14ac:dyDescent="0.25">
      <c r="A603" s="212"/>
      <c r="B603" s="19" t="s">
        <v>72</v>
      </c>
      <c r="C603" s="4"/>
      <c r="D603" s="4"/>
      <c r="E603" s="4"/>
      <c r="F603" s="4"/>
      <c r="G603" s="274"/>
      <c r="H603" s="29"/>
      <c r="I603" s="30"/>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31"/>
      <c r="CN603" s="31"/>
      <c r="CO603" s="31"/>
      <c r="CP603" s="31"/>
      <c r="CQ603" s="31"/>
      <c r="CR603" s="31"/>
      <c r="CS603" s="31"/>
      <c r="CT603" s="31"/>
      <c r="CU603" s="31"/>
      <c r="CV603" s="31"/>
    </row>
    <row r="604" spans="1:100" s="32" customFormat="1" ht="21.75" customHeight="1" outlineLevel="1" x14ac:dyDescent="0.25">
      <c r="A604" s="212"/>
      <c r="B604" s="19" t="s">
        <v>73</v>
      </c>
      <c r="C604" s="4">
        <v>12311.17</v>
      </c>
      <c r="D604" s="4">
        <v>7969.9</v>
      </c>
      <c r="E604" s="4">
        <v>7100.76</v>
      </c>
      <c r="F604" s="4">
        <f t="shared" si="162"/>
        <v>89.09</v>
      </c>
      <c r="G604" s="274"/>
      <c r="H604" s="29"/>
      <c r="I604" s="30"/>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31"/>
      <c r="CN604" s="31"/>
      <c r="CO604" s="31"/>
      <c r="CP604" s="31"/>
      <c r="CQ604" s="31"/>
      <c r="CR604" s="31"/>
      <c r="CS604" s="31"/>
      <c r="CT604" s="31"/>
      <c r="CU604" s="31"/>
      <c r="CV604" s="31"/>
    </row>
    <row r="605" spans="1:100" s="32" customFormat="1" ht="21.75" customHeight="1" outlineLevel="1" x14ac:dyDescent="0.25">
      <c r="A605" s="90"/>
      <c r="B605" s="19" t="s">
        <v>74</v>
      </c>
      <c r="C605" s="4"/>
      <c r="D605" s="4"/>
      <c r="E605" s="4"/>
      <c r="F605" s="4"/>
      <c r="G605" s="275"/>
      <c r="H605" s="29"/>
      <c r="I605" s="30"/>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31"/>
      <c r="CN605" s="31"/>
      <c r="CO605" s="31"/>
      <c r="CP605" s="31"/>
      <c r="CQ605" s="31"/>
      <c r="CR605" s="31"/>
      <c r="CS605" s="31"/>
      <c r="CT605" s="31"/>
      <c r="CU605" s="31"/>
      <c r="CV605" s="31"/>
    </row>
    <row r="606" spans="1:100" s="32" customFormat="1" ht="81.75" customHeight="1" outlineLevel="1" x14ac:dyDescent="0.25">
      <c r="A606" s="211" t="s">
        <v>182</v>
      </c>
      <c r="B606" s="18" t="s">
        <v>171</v>
      </c>
      <c r="C606" s="4">
        <f>SUM(C607:C609)</f>
        <v>9506.59</v>
      </c>
      <c r="D606" s="4">
        <f t="shared" ref="D606:E606" si="175">SUM(D607:D609)</f>
        <v>9036.7000000000007</v>
      </c>
      <c r="E606" s="4">
        <f t="shared" si="175"/>
        <v>2993.49</v>
      </c>
      <c r="F606" s="4">
        <f t="shared" si="162"/>
        <v>33.130000000000003</v>
      </c>
      <c r="G606" s="229" t="s">
        <v>711</v>
      </c>
      <c r="H606" s="29"/>
      <c r="I606" s="30"/>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31"/>
      <c r="CN606" s="31"/>
      <c r="CO606" s="31"/>
      <c r="CP606" s="31"/>
      <c r="CQ606" s="31"/>
      <c r="CR606" s="31"/>
      <c r="CS606" s="31"/>
      <c r="CT606" s="31"/>
      <c r="CU606" s="31"/>
      <c r="CV606" s="31"/>
    </row>
    <row r="607" spans="1:100" s="32" customFormat="1" ht="75.75" customHeight="1" outlineLevel="1" x14ac:dyDescent="0.25">
      <c r="A607" s="212"/>
      <c r="B607" s="19" t="s">
        <v>72</v>
      </c>
      <c r="C607" s="4"/>
      <c r="D607" s="4"/>
      <c r="E607" s="4"/>
      <c r="F607" s="4"/>
      <c r="G607" s="230"/>
      <c r="H607" s="29"/>
      <c r="I607" s="30"/>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31"/>
      <c r="CN607" s="31"/>
      <c r="CO607" s="31"/>
      <c r="CP607" s="31"/>
      <c r="CQ607" s="31"/>
      <c r="CR607" s="31"/>
      <c r="CS607" s="31"/>
      <c r="CT607" s="31"/>
      <c r="CU607" s="31"/>
      <c r="CV607" s="31"/>
    </row>
    <row r="608" spans="1:100" s="32" customFormat="1" ht="75.75" customHeight="1" outlineLevel="1" x14ac:dyDescent="0.25">
      <c r="A608" s="212"/>
      <c r="B608" s="19" t="s">
        <v>73</v>
      </c>
      <c r="C608" s="4">
        <v>9506.59</v>
      </c>
      <c r="D608" s="4">
        <v>9036.7000000000007</v>
      </c>
      <c r="E608" s="4">
        <v>2993.49</v>
      </c>
      <c r="F608" s="4">
        <f t="shared" si="162"/>
        <v>33.130000000000003</v>
      </c>
      <c r="G608" s="230"/>
      <c r="H608" s="29"/>
      <c r="I608" s="30"/>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31"/>
      <c r="CN608" s="31"/>
      <c r="CO608" s="31"/>
      <c r="CP608" s="31"/>
      <c r="CQ608" s="31"/>
      <c r="CR608" s="31"/>
      <c r="CS608" s="31"/>
      <c r="CT608" s="31"/>
      <c r="CU608" s="31"/>
      <c r="CV608" s="31"/>
    </row>
    <row r="609" spans="1:100" s="32" customFormat="1" ht="75.75" customHeight="1" outlineLevel="1" x14ac:dyDescent="0.25">
      <c r="A609" s="212"/>
      <c r="B609" s="19" t="s">
        <v>74</v>
      </c>
      <c r="C609" s="4"/>
      <c r="D609" s="4"/>
      <c r="E609" s="4"/>
      <c r="F609" s="4"/>
      <c r="G609" s="231"/>
      <c r="H609" s="29"/>
      <c r="I609" s="30"/>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31"/>
      <c r="CN609" s="31"/>
      <c r="CO609" s="31"/>
      <c r="CP609" s="31"/>
      <c r="CQ609" s="31"/>
      <c r="CR609" s="31"/>
      <c r="CS609" s="31"/>
      <c r="CT609" s="31"/>
      <c r="CU609" s="31"/>
      <c r="CV609" s="31"/>
    </row>
    <row r="610" spans="1:100" s="32" customFormat="1" ht="22.5" customHeight="1" outlineLevel="1" x14ac:dyDescent="0.25">
      <c r="A610" s="211" t="s">
        <v>183</v>
      </c>
      <c r="B610" s="18" t="s">
        <v>172</v>
      </c>
      <c r="C610" s="4">
        <f>C614+C618+C622+C626</f>
        <v>141049.53</v>
      </c>
      <c r="D610" s="4">
        <f t="shared" ref="D610:E611" si="176">D614+D618+D622+D626</f>
        <v>77990.05</v>
      </c>
      <c r="E610" s="4">
        <f t="shared" si="176"/>
        <v>67924.350000000006</v>
      </c>
      <c r="F610" s="4">
        <f t="shared" si="162"/>
        <v>87.09</v>
      </c>
      <c r="G610" s="285"/>
      <c r="H610" s="29"/>
      <c r="I610" s="30"/>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31"/>
      <c r="CN610" s="31"/>
      <c r="CO610" s="31"/>
      <c r="CP610" s="31"/>
      <c r="CQ610" s="31"/>
      <c r="CR610" s="31"/>
      <c r="CS610" s="31"/>
      <c r="CT610" s="31"/>
      <c r="CU610" s="31"/>
      <c r="CV610" s="31"/>
    </row>
    <row r="611" spans="1:100" s="32" customFormat="1" ht="25.5" customHeight="1" outlineLevel="1" x14ac:dyDescent="0.25">
      <c r="A611" s="212"/>
      <c r="B611" s="19" t="s">
        <v>72</v>
      </c>
      <c r="C611" s="4">
        <f>C615+C429+C623+C627</f>
        <v>47862.99</v>
      </c>
      <c r="D611" s="4">
        <f t="shared" si="176"/>
        <v>4701.2</v>
      </c>
      <c r="E611" s="4">
        <f t="shared" si="176"/>
        <v>0</v>
      </c>
      <c r="F611" s="4"/>
      <c r="G611" s="286"/>
      <c r="H611" s="29"/>
      <c r="I611" s="30"/>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31"/>
      <c r="CN611" s="31"/>
      <c r="CO611" s="31"/>
      <c r="CP611" s="31"/>
      <c r="CQ611" s="31"/>
      <c r="CR611" s="31"/>
      <c r="CS611" s="31"/>
      <c r="CT611" s="31"/>
      <c r="CU611" s="31"/>
      <c r="CV611" s="31"/>
    </row>
    <row r="612" spans="1:100" s="32" customFormat="1" ht="25.5" customHeight="1" outlineLevel="1" x14ac:dyDescent="0.25">
      <c r="A612" s="212"/>
      <c r="B612" s="19" t="s">
        <v>73</v>
      </c>
      <c r="C612" s="4">
        <f t="shared" ref="C612:E613" si="177">C616+C620+C624+C628</f>
        <v>93186.54</v>
      </c>
      <c r="D612" s="4">
        <f t="shared" si="177"/>
        <v>73288.850000000006</v>
      </c>
      <c r="E612" s="4">
        <f t="shared" si="177"/>
        <v>67924.350000000006</v>
      </c>
      <c r="F612" s="4">
        <f t="shared" ref="F612:F672" si="178">E612/D612*100</f>
        <v>92.68</v>
      </c>
      <c r="G612" s="286"/>
      <c r="H612" s="29"/>
      <c r="I612" s="30"/>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31"/>
      <c r="CN612" s="31"/>
      <c r="CO612" s="31"/>
      <c r="CP612" s="31"/>
      <c r="CQ612" s="31"/>
      <c r="CR612" s="31"/>
      <c r="CS612" s="31"/>
      <c r="CT612" s="31"/>
      <c r="CU612" s="31"/>
      <c r="CV612" s="31"/>
    </row>
    <row r="613" spans="1:100" s="32" customFormat="1" ht="28.5" customHeight="1" outlineLevel="1" x14ac:dyDescent="0.25">
      <c r="A613" s="55"/>
      <c r="B613" s="19" t="s">
        <v>74</v>
      </c>
      <c r="C613" s="41">
        <f t="shared" si="177"/>
        <v>0</v>
      </c>
      <c r="D613" s="41">
        <f t="shared" si="177"/>
        <v>0</v>
      </c>
      <c r="E613" s="41">
        <f t="shared" si="177"/>
        <v>0</v>
      </c>
      <c r="F613" s="41"/>
      <c r="G613" s="287"/>
      <c r="H613" s="29"/>
      <c r="I613" s="30"/>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31"/>
      <c r="CN613" s="31"/>
      <c r="CO613" s="31"/>
      <c r="CP613" s="31"/>
      <c r="CQ613" s="31"/>
      <c r="CR613" s="31"/>
      <c r="CS613" s="31"/>
      <c r="CT613" s="31"/>
      <c r="CU613" s="31"/>
      <c r="CV613" s="31"/>
    </row>
    <row r="614" spans="1:100" s="32" customFormat="1" ht="51.75" customHeight="1" outlineLevel="1" x14ac:dyDescent="0.25">
      <c r="A614" s="211" t="s">
        <v>184</v>
      </c>
      <c r="B614" s="18" t="s">
        <v>173</v>
      </c>
      <c r="C614" s="4">
        <f>SUM(C615:C617)</f>
        <v>41002.620000000003</v>
      </c>
      <c r="D614" s="4">
        <f t="shared" ref="D614:E614" si="179">SUM(D615:D617)</f>
        <v>41002.620000000003</v>
      </c>
      <c r="E614" s="4">
        <f t="shared" si="179"/>
        <v>40982.620000000003</v>
      </c>
      <c r="F614" s="4">
        <f t="shared" si="178"/>
        <v>99.95</v>
      </c>
      <c r="G614" s="229" t="s">
        <v>734</v>
      </c>
      <c r="H614" s="29"/>
      <c r="I614" s="30"/>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31"/>
      <c r="CN614" s="31"/>
      <c r="CO614" s="31"/>
      <c r="CP614" s="31"/>
      <c r="CQ614" s="31"/>
      <c r="CR614" s="31"/>
      <c r="CS614" s="31"/>
      <c r="CT614" s="31"/>
      <c r="CU614" s="31"/>
      <c r="CV614" s="31"/>
    </row>
    <row r="615" spans="1:100" s="32" customFormat="1" ht="26.25" customHeight="1" outlineLevel="1" x14ac:dyDescent="0.25">
      <c r="A615" s="212"/>
      <c r="B615" s="19" t="s">
        <v>72</v>
      </c>
      <c r="C615" s="4"/>
      <c r="D615" s="4"/>
      <c r="E615" s="4"/>
      <c r="F615" s="4"/>
      <c r="G615" s="274"/>
      <c r="H615" s="29"/>
      <c r="I615" s="30"/>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31"/>
      <c r="CN615" s="31"/>
      <c r="CO615" s="31"/>
      <c r="CP615" s="31"/>
      <c r="CQ615" s="31"/>
      <c r="CR615" s="31"/>
      <c r="CS615" s="31"/>
      <c r="CT615" s="31"/>
      <c r="CU615" s="31"/>
      <c r="CV615" s="31"/>
    </row>
    <row r="616" spans="1:100" s="32" customFormat="1" ht="21.75" customHeight="1" outlineLevel="1" x14ac:dyDescent="0.25">
      <c r="A616" s="212"/>
      <c r="B616" s="19" t="s">
        <v>73</v>
      </c>
      <c r="C616" s="4">
        <v>41002.620000000003</v>
      </c>
      <c r="D616" s="4">
        <v>41002.620000000003</v>
      </c>
      <c r="E616" s="4">
        <f>40982.6209</f>
        <v>40982.620000000003</v>
      </c>
      <c r="F616" s="4">
        <f t="shared" si="178"/>
        <v>99.95</v>
      </c>
      <c r="G616" s="274"/>
      <c r="H616" s="29"/>
      <c r="I616" s="30"/>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31"/>
      <c r="CN616" s="31"/>
      <c r="CO616" s="31"/>
      <c r="CP616" s="31"/>
      <c r="CQ616" s="31"/>
      <c r="CR616" s="31"/>
      <c r="CS616" s="31"/>
      <c r="CT616" s="31"/>
      <c r="CU616" s="31"/>
      <c r="CV616" s="31"/>
    </row>
    <row r="617" spans="1:100" s="32" customFormat="1" ht="33" customHeight="1" outlineLevel="1" x14ac:dyDescent="0.25">
      <c r="A617" s="90"/>
      <c r="B617" s="19" t="s">
        <v>74</v>
      </c>
      <c r="C617" s="4"/>
      <c r="D617" s="4">
        <v>0</v>
      </c>
      <c r="E617" s="4">
        <v>0</v>
      </c>
      <c r="F617" s="4"/>
      <c r="G617" s="275"/>
      <c r="H617" s="29"/>
      <c r="I617" s="30"/>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31"/>
      <c r="CN617" s="31"/>
      <c r="CO617" s="31"/>
      <c r="CP617" s="31"/>
      <c r="CQ617" s="31"/>
      <c r="CR617" s="31"/>
      <c r="CS617" s="31"/>
      <c r="CT617" s="31"/>
      <c r="CU617" s="31"/>
      <c r="CV617" s="31"/>
    </row>
    <row r="618" spans="1:100" s="32" customFormat="1" ht="128.25" customHeight="1" outlineLevel="1" x14ac:dyDescent="0.25">
      <c r="A618" s="211" t="s">
        <v>185</v>
      </c>
      <c r="B618" s="18" t="s">
        <v>174</v>
      </c>
      <c r="C618" s="4">
        <f>SUM(C619:C621)</f>
        <v>1485.19</v>
      </c>
      <c r="D618" s="4">
        <f t="shared" ref="D618:E618" si="180">SUM(D619:D621)</f>
        <v>0</v>
      </c>
      <c r="E618" s="4">
        <f t="shared" si="180"/>
        <v>0</v>
      </c>
      <c r="F618" s="4"/>
      <c r="G618" s="229" t="s">
        <v>653</v>
      </c>
      <c r="H618" s="29"/>
      <c r="I618" s="30"/>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31"/>
      <c r="CN618" s="31"/>
      <c r="CO618" s="31"/>
      <c r="CP618" s="31"/>
      <c r="CQ618" s="31"/>
      <c r="CR618" s="31"/>
      <c r="CS618" s="31"/>
      <c r="CT618" s="31"/>
      <c r="CU618" s="31"/>
      <c r="CV618" s="31"/>
    </row>
    <row r="619" spans="1:100" s="32" customFormat="1" ht="63.75" customHeight="1" outlineLevel="1" x14ac:dyDescent="0.25">
      <c r="A619" s="212"/>
      <c r="B619" s="19" t="s">
        <v>72</v>
      </c>
      <c r="C619" s="4"/>
      <c r="D619" s="4"/>
      <c r="E619" s="4"/>
      <c r="F619" s="4"/>
      <c r="G619" s="230"/>
      <c r="H619" s="29"/>
      <c r="I619" s="30"/>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31"/>
      <c r="CN619" s="31"/>
      <c r="CO619" s="31"/>
      <c r="CP619" s="31"/>
      <c r="CQ619" s="31"/>
      <c r="CR619" s="31"/>
      <c r="CS619" s="31"/>
      <c r="CT619" s="31"/>
      <c r="CU619" s="31"/>
      <c r="CV619" s="31"/>
    </row>
    <row r="620" spans="1:100" s="32" customFormat="1" ht="33.75" customHeight="1" outlineLevel="1" x14ac:dyDescent="0.25">
      <c r="A620" s="212"/>
      <c r="B620" s="19" t="s">
        <v>73</v>
      </c>
      <c r="C620" s="4">
        <f>1485.18986</f>
        <v>1485.19</v>
      </c>
      <c r="D620" s="4">
        <v>0</v>
      </c>
      <c r="E620" s="4">
        <v>0</v>
      </c>
      <c r="F620" s="4"/>
      <c r="G620" s="230"/>
      <c r="H620" s="29"/>
      <c r="I620" s="30"/>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31"/>
      <c r="CN620" s="31"/>
      <c r="CO620" s="31"/>
      <c r="CP620" s="31"/>
      <c r="CQ620" s="31"/>
      <c r="CR620" s="31"/>
      <c r="CS620" s="31"/>
      <c r="CT620" s="31"/>
      <c r="CU620" s="31"/>
      <c r="CV620" s="31"/>
    </row>
    <row r="621" spans="1:100" s="32" customFormat="1" ht="21.75" customHeight="1" outlineLevel="1" x14ac:dyDescent="0.25">
      <c r="A621" s="90"/>
      <c r="B621" s="19" t="s">
        <v>74</v>
      </c>
      <c r="C621" s="4"/>
      <c r="D621" s="4"/>
      <c r="E621" s="4"/>
      <c r="F621" s="4"/>
      <c r="G621" s="231"/>
      <c r="H621" s="29"/>
      <c r="I621" s="30"/>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31"/>
      <c r="CN621" s="31"/>
      <c r="CO621" s="31"/>
      <c r="CP621" s="31"/>
      <c r="CQ621" s="31"/>
      <c r="CR621" s="31"/>
      <c r="CS621" s="31"/>
      <c r="CT621" s="31"/>
      <c r="CU621" s="31"/>
      <c r="CV621" s="31"/>
    </row>
    <row r="622" spans="1:100" s="32" customFormat="1" ht="47.25" outlineLevel="1" x14ac:dyDescent="0.25">
      <c r="A622" s="211" t="s">
        <v>186</v>
      </c>
      <c r="B622" s="18" t="s">
        <v>175</v>
      </c>
      <c r="C622" s="4">
        <f>SUM(C623:C625)</f>
        <v>1645.96</v>
      </c>
      <c r="D622" s="4">
        <f t="shared" ref="D622:E622" si="181">SUM(D623:D625)</f>
        <v>1645.96</v>
      </c>
      <c r="E622" s="4">
        <f t="shared" si="181"/>
        <v>0</v>
      </c>
      <c r="F622" s="4">
        <f>E622/D622*100</f>
        <v>0</v>
      </c>
      <c r="G622" s="229" t="s">
        <v>735</v>
      </c>
      <c r="H622" s="29"/>
      <c r="I622" s="30"/>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31"/>
      <c r="CN622" s="31"/>
      <c r="CO622" s="31"/>
      <c r="CP622" s="31"/>
      <c r="CQ622" s="31"/>
      <c r="CR622" s="31"/>
      <c r="CS622" s="31"/>
      <c r="CT622" s="31"/>
      <c r="CU622" s="31"/>
      <c r="CV622" s="31"/>
    </row>
    <row r="623" spans="1:100" s="32" customFormat="1" outlineLevel="1" x14ac:dyDescent="0.25">
      <c r="A623" s="212"/>
      <c r="B623" s="19" t="s">
        <v>72</v>
      </c>
      <c r="C623" s="4"/>
      <c r="D623" s="4"/>
      <c r="E623" s="4"/>
      <c r="F623" s="4"/>
      <c r="G623" s="274"/>
      <c r="H623" s="29"/>
      <c r="I623" s="30"/>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31"/>
      <c r="CN623" s="31"/>
      <c r="CO623" s="31"/>
      <c r="CP623" s="31"/>
      <c r="CQ623" s="31"/>
      <c r="CR623" s="31"/>
      <c r="CS623" s="31"/>
      <c r="CT623" s="31"/>
      <c r="CU623" s="31"/>
      <c r="CV623" s="31"/>
    </row>
    <row r="624" spans="1:100" s="32" customFormat="1" outlineLevel="1" x14ac:dyDescent="0.25">
      <c r="A624" s="212"/>
      <c r="B624" s="19" t="s">
        <v>73</v>
      </c>
      <c r="C624" s="4">
        <f>1645.9584</f>
        <v>1645.96</v>
      </c>
      <c r="D624" s="4">
        <v>1645.96</v>
      </c>
      <c r="E624" s="4">
        <v>0</v>
      </c>
      <c r="F624" s="4">
        <f>E624/D624*100</f>
        <v>0</v>
      </c>
      <c r="G624" s="274"/>
      <c r="H624" s="29"/>
      <c r="I624" s="30"/>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31"/>
      <c r="CN624" s="31"/>
      <c r="CO624" s="31"/>
      <c r="CP624" s="31"/>
      <c r="CQ624" s="31"/>
      <c r="CR624" s="31"/>
      <c r="CS624" s="31"/>
      <c r="CT624" s="31"/>
      <c r="CU624" s="31"/>
      <c r="CV624" s="31"/>
    </row>
    <row r="625" spans="1:100" s="32" customFormat="1" outlineLevel="1" x14ac:dyDescent="0.25">
      <c r="A625" s="90"/>
      <c r="B625" s="19" t="s">
        <v>74</v>
      </c>
      <c r="C625" s="4"/>
      <c r="D625" s="4"/>
      <c r="E625" s="4"/>
      <c r="F625" s="4"/>
      <c r="G625" s="275"/>
      <c r="H625" s="29"/>
      <c r="I625" s="30"/>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31"/>
      <c r="CN625" s="31"/>
      <c r="CO625" s="31"/>
      <c r="CP625" s="31"/>
      <c r="CQ625" s="31"/>
      <c r="CR625" s="31"/>
      <c r="CS625" s="31"/>
      <c r="CT625" s="31"/>
      <c r="CU625" s="31"/>
      <c r="CV625" s="31"/>
    </row>
    <row r="626" spans="1:100" s="32" customFormat="1" ht="81" customHeight="1" outlineLevel="1" x14ac:dyDescent="0.25">
      <c r="A626" s="211" t="s">
        <v>187</v>
      </c>
      <c r="B626" s="18" t="s">
        <v>176</v>
      </c>
      <c r="C626" s="4">
        <f>SUM(C627:C629)</f>
        <v>96915.76</v>
      </c>
      <c r="D626" s="4">
        <f t="shared" ref="D626:E626" si="182">SUM(D627:D629)</f>
        <v>35341.47</v>
      </c>
      <c r="E626" s="4">
        <f t="shared" si="182"/>
        <v>26941.73</v>
      </c>
      <c r="F626" s="4">
        <f>E626/D626*100</f>
        <v>76.23</v>
      </c>
      <c r="G626" s="229" t="s">
        <v>736</v>
      </c>
      <c r="H626" s="29"/>
      <c r="I626" s="30"/>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31"/>
      <c r="CN626" s="31"/>
      <c r="CO626" s="31"/>
      <c r="CP626" s="31"/>
      <c r="CQ626" s="31"/>
      <c r="CR626" s="31"/>
      <c r="CS626" s="31"/>
      <c r="CT626" s="31"/>
      <c r="CU626" s="31"/>
      <c r="CV626" s="31"/>
    </row>
    <row r="627" spans="1:100" s="32" customFormat="1" ht="26.25" customHeight="1" outlineLevel="1" x14ac:dyDescent="0.25">
      <c r="A627" s="212"/>
      <c r="B627" s="19" t="s">
        <v>72</v>
      </c>
      <c r="C627" s="4">
        <v>47862.99</v>
      </c>
      <c r="D627" s="4">
        <v>4701.2</v>
      </c>
      <c r="E627" s="4">
        <v>0</v>
      </c>
      <c r="F627" s="4">
        <f>E627/D627*100</f>
        <v>0</v>
      </c>
      <c r="G627" s="274"/>
      <c r="H627" s="29"/>
      <c r="I627" s="30"/>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31"/>
      <c r="CN627" s="31"/>
      <c r="CO627" s="31"/>
      <c r="CP627" s="31"/>
      <c r="CQ627" s="31"/>
      <c r="CR627" s="31"/>
      <c r="CS627" s="31"/>
      <c r="CT627" s="31"/>
      <c r="CU627" s="31"/>
      <c r="CV627" s="31"/>
    </row>
    <row r="628" spans="1:100" s="32" customFormat="1" outlineLevel="1" x14ac:dyDescent="0.25">
      <c r="A628" s="212"/>
      <c r="B628" s="19" t="s">
        <v>73</v>
      </c>
      <c r="C628" s="4">
        <f>49052.7712</f>
        <v>49052.77</v>
      </c>
      <c r="D628" s="4">
        <v>30640.27</v>
      </c>
      <c r="E628" s="4">
        <v>26941.73</v>
      </c>
      <c r="F628" s="4">
        <f>E628/D628*100</f>
        <v>87.93</v>
      </c>
      <c r="G628" s="274"/>
      <c r="H628" s="29"/>
      <c r="I628" s="30"/>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31"/>
      <c r="CN628" s="31"/>
      <c r="CO628" s="31"/>
      <c r="CP628" s="31"/>
      <c r="CQ628" s="31"/>
      <c r="CR628" s="31"/>
      <c r="CS628" s="31"/>
      <c r="CT628" s="31"/>
      <c r="CU628" s="31"/>
      <c r="CV628" s="31"/>
    </row>
    <row r="629" spans="1:100" s="32" customFormat="1" outlineLevel="1" x14ac:dyDescent="0.25">
      <c r="A629" s="212"/>
      <c r="B629" s="19" t="s">
        <v>74</v>
      </c>
      <c r="C629" s="4"/>
      <c r="D629" s="4"/>
      <c r="E629" s="4"/>
      <c r="F629" s="4"/>
      <c r="G629" s="275"/>
      <c r="H629" s="29"/>
      <c r="I629" s="30"/>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31"/>
      <c r="CN629" s="31"/>
      <c r="CO629" s="31"/>
      <c r="CP629" s="31"/>
      <c r="CQ629" s="31"/>
      <c r="CR629" s="31"/>
      <c r="CS629" s="31"/>
      <c r="CT629" s="31"/>
      <c r="CU629" s="31"/>
      <c r="CV629" s="31"/>
    </row>
    <row r="630" spans="1:100" s="32" customFormat="1" ht="52.5" customHeight="1" outlineLevel="1" x14ac:dyDescent="0.25">
      <c r="A630" s="211" t="s">
        <v>188</v>
      </c>
      <c r="B630" s="18" t="s">
        <v>177</v>
      </c>
      <c r="C630" s="4">
        <f>C634</f>
        <v>9392.0300000000007</v>
      </c>
      <c r="D630" s="4">
        <f t="shared" ref="D630:E631" si="183">D634</f>
        <v>6610.37</v>
      </c>
      <c r="E630" s="4">
        <f t="shared" si="183"/>
        <v>6351.8</v>
      </c>
      <c r="F630" s="4">
        <f t="shared" si="178"/>
        <v>96.09</v>
      </c>
      <c r="G630" s="285"/>
      <c r="H630" s="29"/>
      <c r="I630" s="30"/>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31"/>
      <c r="CN630" s="31"/>
      <c r="CO630" s="31"/>
      <c r="CP630" s="31"/>
      <c r="CQ630" s="31"/>
      <c r="CR630" s="31"/>
      <c r="CS630" s="31"/>
      <c r="CT630" s="31"/>
      <c r="CU630" s="31"/>
      <c r="CV630" s="31"/>
    </row>
    <row r="631" spans="1:100" s="32" customFormat="1" outlineLevel="1" x14ac:dyDescent="0.25">
      <c r="A631" s="212"/>
      <c r="B631" s="19" t="s">
        <v>72</v>
      </c>
      <c r="C631" s="4">
        <f>C635</f>
        <v>997</v>
      </c>
      <c r="D631" s="4">
        <f t="shared" si="183"/>
        <v>997</v>
      </c>
      <c r="E631" s="4">
        <f t="shared" si="183"/>
        <v>967.7</v>
      </c>
      <c r="F631" s="4">
        <f t="shared" si="178"/>
        <v>97.06</v>
      </c>
      <c r="G631" s="286"/>
      <c r="H631" s="29"/>
      <c r="I631" s="30"/>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31"/>
      <c r="CN631" s="31"/>
      <c r="CO631" s="31"/>
      <c r="CP631" s="31"/>
      <c r="CQ631" s="31"/>
      <c r="CR631" s="31"/>
      <c r="CS631" s="31"/>
      <c r="CT631" s="31"/>
      <c r="CU631" s="31"/>
      <c r="CV631" s="31"/>
    </row>
    <row r="632" spans="1:100" s="32" customFormat="1" outlineLevel="1" x14ac:dyDescent="0.25">
      <c r="A632" s="212"/>
      <c r="B632" s="19" t="s">
        <v>73</v>
      </c>
      <c r="C632" s="4">
        <f t="shared" ref="C632:E632" si="184">C636</f>
        <v>8395.0300000000007</v>
      </c>
      <c r="D632" s="4">
        <f t="shared" si="184"/>
        <v>5613.37</v>
      </c>
      <c r="E632" s="4">
        <f t="shared" si="184"/>
        <v>5384.1</v>
      </c>
      <c r="F632" s="4">
        <f t="shared" si="178"/>
        <v>95.92</v>
      </c>
      <c r="G632" s="286"/>
      <c r="H632" s="29"/>
      <c r="I632" s="30"/>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31"/>
      <c r="CN632" s="31"/>
      <c r="CO632" s="31"/>
      <c r="CP632" s="31"/>
      <c r="CQ632" s="31"/>
      <c r="CR632" s="31"/>
      <c r="CS632" s="31"/>
      <c r="CT632" s="31"/>
      <c r="CU632" s="31"/>
      <c r="CV632" s="31"/>
    </row>
    <row r="633" spans="1:100" s="32" customFormat="1" ht="30.75" customHeight="1" outlineLevel="1" x14ac:dyDescent="0.25">
      <c r="A633" s="90"/>
      <c r="B633" s="19" t="s">
        <v>74</v>
      </c>
      <c r="C633" s="4"/>
      <c r="D633" s="4"/>
      <c r="E633" s="4"/>
      <c r="F633" s="4"/>
      <c r="G633" s="287"/>
      <c r="H633" s="29"/>
      <c r="I633" s="30"/>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31"/>
      <c r="CN633" s="31"/>
      <c r="CO633" s="31"/>
      <c r="CP633" s="31"/>
      <c r="CQ633" s="31"/>
      <c r="CR633" s="31"/>
      <c r="CS633" s="31"/>
      <c r="CT633" s="31"/>
      <c r="CU633" s="31"/>
      <c r="CV633" s="31"/>
    </row>
    <row r="634" spans="1:100" s="32" customFormat="1" ht="111.75" customHeight="1" outlineLevel="1" x14ac:dyDescent="0.25">
      <c r="A634" s="211" t="s">
        <v>189</v>
      </c>
      <c r="B634" s="18" t="s">
        <v>178</v>
      </c>
      <c r="C634" s="4">
        <f>SUM(C635:C637)</f>
        <v>9392.0300000000007</v>
      </c>
      <c r="D634" s="4">
        <f t="shared" ref="D634:E634" si="185">SUM(D635:D637)</f>
        <v>6610.37</v>
      </c>
      <c r="E634" s="4">
        <f t="shared" si="185"/>
        <v>6351.8</v>
      </c>
      <c r="F634" s="4">
        <f t="shared" si="178"/>
        <v>96.09</v>
      </c>
      <c r="G634" s="283" t="s">
        <v>737</v>
      </c>
      <c r="H634" s="29"/>
      <c r="I634" s="30"/>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31"/>
      <c r="CN634" s="31"/>
      <c r="CO634" s="31"/>
      <c r="CP634" s="31"/>
      <c r="CQ634" s="31"/>
      <c r="CR634" s="31"/>
      <c r="CS634" s="31"/>
      <c r="CT634" s="31"/>
      <c r="CU634" s="31"/>
      <c r="CV634" s="31"/>
    </row>
    <row r="635" spans="1:100" s="32" customFormat="1" ht="48.75" customHeight="1" outlineLevel="1" x14ac:dyDescent="0.25">
      <c r="A635" s="170"/>
      <c r="B635" s="19" t="s">
        <v>72</v>
      </c>
      <c r="C635" s="4">
        <f>967.7+29.3</f>
        <v>997</v>
      </c>
      <c r="D635" s="4">
        <f>967.7+29.3</f>
        <v>997</v>
      </c>
      <c r="E635" s="4">
        <f>967.7</f>
        <v>967.7</v>
      </c>
      <c r="F635" s="4">
        <f t="shared" si="178"/>
        <v>97.06</v>
      </c>
      <c r="G635" s="284"/>
      <c r="H635" s="29"/>
      <c r="I635" s="30"/>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31"/>
      <c r="CN635" s="31"/>
      <c r="CO635" s="31"/>
      <c r="CP635" s="31"/>
      <c r="CQ635" s="31"/>
      <c r="CR635" s="31"/>
      <c r="CS635" s="31"/>
      <c r="CT635" s="31"/>
      <c r="CU635" s="31"/>
      <c r="CV635" s="31"/>
    </row>
    <row r="636" spans="1:100" s="32" customFormat="1" ht="49.5" customHeight="1" outlineLevel="1" x14ac:dyDescent="0.25">
      <c r="A636" s="170"/>
      <c r="B636" s="19" t="s">
        <v>73</v>
      </c>
      <c r="C636" s="4">
        <v>8395.0300000000007</v>
      </c>
      <c r="D636" s="4">
        <v>5613.37</v>
      </c>
      <c r="E636" s="4">
        <v>5384.1</v>
      </c>
      <c r="F636" s="4">
        <f t="shared" si="178"/>
        <v>95.92</v>
      </c>
      <c r="G636" s="284"/>
      <c r="H636" s="29"/>
      <c r="I636" s="30"/>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31"/>
      <c r="CN636" s="31"/>
      <c r="CO636" s="31"/>
      <c r="CP636" s="31"/>
      <c r="CQ636" s="31"/>
      <c r="CR636" s="31"/>
      <c r="CS636" s="31"/>
      <c r="CT636" s="31"/>
      <c r="CU636" s="31"/>
      <c r="CV636" s="31"/>
    </row>
    <row r="637" spans="1:100" s="32" customFormat="1" ht="84" customHeight="1" outlineLevel="1" x14ac:dyDescent="0.25">
      <c r="A637" s="171"/>
      <c r="B637" s="19" t="s">
        <v>74</v>
      </c>
      <c r="C637" s="4"/>
      <c r="D637" s="4"/>
      <c r="E637" s="4"/>
      <c r="F637" s="4"/>
      <c r="G637" s="284"/>
      <c r="H637" s="29"/>
      <c r="I637" s="30"/>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31"/>
      <c r="CN637" s="31"/>
      <c r="CO637" s="31"/>
      <c r="CP637" s="31"/>
      <c r="CQ637" s="31"/>
      <c r="CR637" s="31"/>
      <c r="CS637" s="31"/>
      <c r="CT637" s="31"/>
      <c r="CU637" s="31"/>
      <c r="CV637" s="31"/>
    </row>
    <row r="638" spans="1:100" s="32" customFormat="1" ht="69" customHeight="1" outlineLevel="1" x14ac:dyDescent="0.25">
      <c r="A638" s="214" t="s">
        <v>194</v>
      </c>
      <c r="B638" s="15" t="s">
        <v>190</v>
      </c>
      <c r="C638" s="5">
        <f>C642+C646+C650</f>
        <v>269111.5</v>
      </c>
      <c r="D638" s="5">
        <f t="shared" ref="D638:E638" si="186">D642+D646+D650</f>
        <v>183938.06</v>
      </c>
      <c r="E638" s="5">
        <f t="shared" si="186"/>
        <v>171267.54</v>
      </c>
      <c r="F638" s="11">
        <f t="shared" si="178"/>
        <v>93.11</v>
      </c>
      <c r="G638" s="61"/>
      <c r="H638" s="29"/>
      <c r="I638" s="30"/>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31"/>
      <c r="CN638" s="31"/>
      <c r="CO638" s="31"/>
      <c r="CP638" s="31"/>
      <c r="CQ638" s="31"/>
      <c r="CR638" s="31"/>
      <c r="CS638" s="31"/>
      <c r="CT638" s="31"/>
      <c r="CU638" s="31"/>
      <c r="CV638" s="31"/>
    </row>
    <row r="639" spans="1:100" s="32" customFormat="1" outlineLevel="1" x14ac:dyDescent="0.25">
      <c r="A639" s="114"/>
      <c r="B639" s="17" t="s">
        <v>72</v>
      </c>
      <c r="C639" s="6"/>
      <c r="D639" s="6"/>
      <c r="E639" s="6"/>
      <c r="F639" s="12"/>
      <c r="G639" s="62"/>
      <c r="H639" s="29"/>
      <c r="I639" s="30"/>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31"/>
      <c r="CN639" s="31"/>
      <c r="CO639" s="31"/>
      <c r="CP639" s="31"/>
      <c r="CQ639" s="31"/>
      <c r="CR639" s="31"/>
      <c r="CS639" s="31"/>
      <c r="CT639" s="31"/>
      <c r="CU639" s="31"/>
      <c r="CV639" s="31"/>
    </row>
    <row r="640" spans="1:100" s="32" customFormat="1" outlineLevel="1" x14ac:dyDescent="0.25">
      <c r="A640" s="114"/>
      <c r="B640" s="17" t="s">
        <v>73</v>
      </c>
      <c r="C640" s="6">
        <f t="shared" ref="C640:E640" si="187">C644+C648+C652</f>
        <v>269111.5</v>
      </c>
      <c r="D640" s="6">
        <f t="shared" si="187"/>
        <v>183938.06</v>
      </c>
      <c r="E640" s="6">
        <f t="shared" si="187"/>
        <v>171267.54</v>
      </c>
      <c r="F640" s="12">
        <f t="shared" si="178"/>
        <v>93.11</v>
      </c>
      <c r="G640" s="62"/>
      <c r="H640" s="29"/>
      <c r="I640" s="30"/>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31"/>
      <c r="CN640" s="31"/>
      <c r="CO640" s="31"/>
      <c r="CP640" s="31"/>
      <c r="CQ640" s="31"/>
      <c r="CR640" s="31"/>
      <c r="CS640" s="31"/>
      <c r="CT640" s="31"/>
      <c r="CU640" s="31"/>
      <c r="CV640" s="31"/>
    </row>
    <row r="641" spans="1:100" s="32" customFormat="1" outlineLevel="1" x14ac:dyDescent="0.25">
      <c r="A641" s="213"/>
      <c r="B641" s="17" t="s">
        <v>74</v>
      </c>
      <c r="C641" s="6"/>
      <c r="D641" s="6"/>
      <c r="E641" s="6"/>
      <c r="F641" s="12"/>
      <c r="G641" s="63"/>
      <c r="H641" s="29"/>
      <c r="I641" s="30"/>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31"/>
      <c r="CN641" s="31"/>
      <c r="CO641" s="31"/>
      <c r="CP641" s="31"/>
      <c r="CQ641" s="31"/>
      <c r="CR641" s="31"/>
      <c r="CS641" s="31"/>
      <c r="CT641" s="31"/>
      <c r="CU641" s="31"/>
      <c r="CV641" s="31"/>
    </row>
    <row r="642" spans="1:100" s="32" customFormat="1" ht="63" outlineLevel="1" x14ac:dyDescent="0.25">
      <c r="A642" s="211" t="s">
        <v>195</v>
      </c>
      <c r="B642" s="18" t="s">
        <v>191</v>
      </c>
      <c r="C642" s="4">
        <f>SUM(C643:C645)</f>
        <v>83748.56</v>
      </c>
      <c r="D642" s="4">
        <f t="shared" ref="D642:E642" si="188">SUM(D643:D645)</f>
        <v>52936.07</v>
      </c>
      <c r="E642" s="4">
        <f t="shared" si="188"/>
        <v>52339.76</v>
      </c>
      <c r="F642" s="4">
        <f t="shared" si="178"/>
        <v>98.87</v>
      </c>
      <c r="G642" s="230" t="s">
        <v>738</v>
      </c>
      <c r="H642" s="29"/>
      <c r="I642" s="30"/>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31"/>
      <c r="CN642" s="31"/>
      <c r="CO642" s="31"/>
      <c r="CP642" s="31"/>
      <c r="CQ642" s="31"/>
      <c r="CR642" s="31"/>
      <c r="CS642" s="31"/>
      <c r="CT642" s="31"/>
      <c r="CU642" s="31"/>
      <c r="CV642" s="31"/>
    </row>
    <row r="643" spans="1:100" s="32" customFormat="1" outlineLevel="1" x14ac:dyDescent="0.25">
      <c r="A643" s="212"/>
      <c r="B643" s="19" t="s">
        <v>72</v>
      </c>
      <c r="C643" s="4"/>
      <c r="D643" s="4"/>
      <c r="E643" s="4"/>
      <c r="F643" s="4"/>
      <c r="G643" s="274"/>
      <c r="H643" s="29"/>
      <c r="I643" s="30"/>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31"/>
      <c r="CN643" s="31"/>
      <c r="CO643" s="31"/>
      <c r="CP643" s="31"/>
      <c r="CQ643" s="31"/>
      <c r="CR643" s="31"/>
      <c r="CS643" s="31"/>
      <c r="CT643" s="31"/>
      <c r="CU643" s="31"/>
      <c r="CV643" s="31"/>
    </row>
    <row r="644" spans="1:100" s="32" customFormat="1" outlineLevel="1" x14ac:dyDescent="0.25">
      <c r="A644" s="212"/>
      <c r="B644" s="19" t="s">
        <v>73</v>
      </c>
      <c r="C644" s="4">
        <v>83748.56</v>
      </c>
      <c r="D644" s="4">
        <v>52936.07</v>
      </c>
      <c r="E644" s="4">
        <v>52339.76</v>
      </c>
      <c r="F644" s="4">
        <f t="shared" si="178"/>
        <v>98.87</v>
      </c>
      <c r="G644" s="274"/>
      <c r="H644" s="29"/>
      <c r="I644" s="30"/>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31"/>
      <c r="CN644" s="31"/>
      <c r="CO644" s="31"/>
      <c r="CP644" s="31"/>
      <c r="CQ644" s="31"/>
      <c r="CR644" s="31"/>
      <c r="CS644" s="31"/>
      <c r="CT644" s="31"/>
      <c r="CU644" s="31"/>
      <c r="CV644" s="31"/>
    </row>
    <row r="645" spans="1:100" s="32" customFormat="1" outlineLevel="1" x14ac:dyDescent="0.25">
      <c r="A645" s="90"/>
      <c r="B645" s="19" t="s">
        <v>74</v>
      </c>
      <c r="C645" s="4"/>
      <c r="D645" s="4"/>
      <c r="E645" s="4"/>
      <c r="F645" s="4"/>
      <c r="G645" s="275"/>
      <c r="H645" s="29"/>
      <c r="I645" s="30"/>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31"/>
      <c r="CN645" s="31"/>
      <c r="CO645" s="31"/>
      <c r="CP645" s="31"/>
      <c r="CQ645" s="31"/>
      <c r="CR645" s="31"/>
      <c r="CS645" s="31"/>
      <c r="CT645" s="31"/>
      <c r="CU645" s="31"/>
      <c r="CV645" s="31"/>
    </row>
    <row r="646" spans="1:100" s="32" customFormat="1" ht="47.25" outlineLevel="1" x14ac:dyDescent="0.25">
      <c r="A646" s="211" t="s">
        <v>196</v>
      </c>
      <c r="B646" s="18" t="s">
        <v>192</v>
      </c>
      <c r="C646" s="4">
        <f>SUM(C647:C649)</f>
        <v>87709.54</v>
      </c>
      <c r="D646" s="4">
        <f t="shared" ref="D646:E646" si="189">SUM(D647:D649)</f>
        <v>61641.2</v>
      </c>
      <c r="E646" s="4">
        <f t="shared" si="189"/>
        <v>55464.25</v>
      </c>
      <c r="F646" s="4">
        <f t="shared" si="178"/>
        <v>89.98</v>
      </c>
      <c r="G646" s="229" t="s">
        <v>739</v>
      </c>
      <c r="H646" s="29"/>
      <c r="I646" s="30"/>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31"/>
      <c r="CN646" s="31"/>
      <c r="CO646" s="31"/>
      <c r="CP646" s="31"/>
      <c r="CQ646" s="31"/>
      <c r="CR646" s="31"/>
      <c r="CS646" s="31"/>
      <c r="CT646" s="31"/>
      <c r="CU646" s="31"/>
      <c r="CV646" s="31"/>
    </row>
    <row r="647" spans="1:100" s="32" customFormat="1" outlineLevel="1" x14ac:dyDescent="0.25">
      <c r="A647" s="212"/>
      <c r="B647" s="19" t="s">
        <v>72</v>
      </c>
      <c r="C647" s="4"/>
      <c r="D647" s="4"/>
      <c r="E647" s="4"/>
      <c r="F647" s="4"/>
      <c r="G647" s="230"/>
      <c r="H647" s="29"/>
      <c r="I647" s="30"/>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31"/>
      <c r="CN647" s="31"/>
      <c r="CO647" s="31"/>
      <c r="CP647" s="31"/>
      <c r="CQ647" s="31"/>
      <c r="CR647" s="31"/>
      <c r="CS647" s="31"/>
      <c r="CT647" s="31"/>
      <c r="CU647" s="31"/>
      <c r="CV647" s="31"/>
    </row>
    <row r="648" spans="1:100" s="32" customFormat="1" outlineLevel="1" x14ac:dyDescent="0.25">
      <c r="A648" s="212"/>
      <c r="B648" s="19" t="s">
        <v>73</v>
      </c>
      <c r="C648" s="4">
        <f>87709.54366</f>
        <v>87709.54</v>
      </c>
      <c r="D648" s="4">
        <v>61641.2</v>
      </c>
      <c r="E648" s="4">
        <v>55464.25</v>
      </c>
      <c r="F648" s="4">
        <f t="shared" si="178"/>
        <v>89.98</v>
      </c>
      <c r="G648" s="230"/>
      <c r="H648" s="29"/>
      <c r="I648" s="30"/>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31"/>
      <c r="CN648" s="31"/>
      <c r="CO648" s="31"/>
      <c r="CP648" s="31"/>
      <c r="CQ648" s="31"/>
      <c r="CR648" s="31"/>
      <c r="CS648" s="31"/>
      <c r="CT648" s="31"/>
      <c r="CU648" s="31"/>
      <c r="CV648" s="31"/>
    </row>
    <row r="649" spans="1:100" s="32" customFormat="1" outlineLevel="1" x14ac:dyDescent="0.25">
      <c r="A649" s="212"/>
      <c r="B649" s="19" t="s">
        <v>74</v>
      </c>
      <c r="C649" s="4"/>
      <c r="D649" s="4"/>
      <c r="E649" s="4"/>
      <c r="F649" s="4"/>
      <c r="G649" s="231"/>
      <c r="H649" s="29"/>
      <c r="I649" s="30"/>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31"/>
      <c r="CN649" s="31"/>
      <c r="CO649" s="31"/>
      <c r="CP649" s="31"/>
      <c r="CQ649" s="31"/>
      <c r="CR649" s="31"/>
      <c r="CS649" s="31"/>
      <c r="CT649" s="31"/>
      <c r="CU649" s="31"/>
      <c r="CV649" s="31"/>
    </row>
    <row r="650" spans="1:100" s="32" customFormat="1" ht="47.25" outlineLevel="1" x14ac:dyDescent="0.25">
      <c r="A650" s="211" t="s">
        <v>197</v>
      </c>
      <c r="B650" s="18" t="s">
        <v>193</v>
      </c>
      <c r="C650" s="4">
        <f>SUM(C651:C653)</f>
        <v>97653.4</v>
      </c>
      <c r="D650" s="4">
        <f t="shared" ref="D650:E650" si="190">SUM(D651:D653)</f>
        <v>69360.789999999994</v>
      </c>
      <c r="E650" s="4">
        <f t="shared" si="190"/>
        <v>63463.53</v>
      </c>
      <c r="F650" s="4">
        <f t="shared" si="178"/>
        <v>91.5</v>
      </c>
      <c r="G650" s="229" t="s">
        <v>740</v>
      </c>
      <c r="H650" s="29"/>
      <c r="I650" s="30"/>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31"/>
      <c r="CN650" s="31"/>
      <c r="CO650" s="31"/>
      <c r="CP650" s="31"/>
      <c r="CQ650" s="31"/>
      <c r="CR650" s="31"/>
      <c r="CS650" s="31"/>
      <c r="CT650" s="31"/>
      <c r="CU650" s="31"/>
      <c r="CV650" s="31"/>
    </row>
    <row r="651" spans="1:100" s="32" customFormat="1" outlineLevel="1" x14ac:dyDescent="0.25">
      <c r="A651" s="212"/>
      <c r="B651" s="19" t="s">
        <v>72</v>
      </c>
      <c r="C651" s="4"/>
      <c r="D651" s="4"/>
      <c r="E651" s="4"/>
      <c r="F651" s="4"/>
      <c r="G651" s="230"/>
      <c r="H651" s="29"/>
      <c r="I651" s="30"/>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29"/>
      <c r="AS651" s="29"/>
      <c r="AT651" s="29"/>
      <c r="AU651" s="29"/>
      <c r="AV651" s="29"/>
      <c r="AW651" s="29"/>
      <c r="AX651" s="29"/>
      <c r="AY651" s="29"/>
      <c r="AZ651" s="29"/>
      <c r="BA651" s="29"/>
      <c r="BB651" s="29"/>
      <c r="BC651" s="29"/>
      <c r="BD651" s="29"/>
      <c r="BE651" s="29"/>
      <c r="BF651" s="29"/>
      <c r="BG651" s="29"/>
      <c r="BH651" s="29"/>
      <c r="BI651" s="29"/>
      <c r="BJ651" s="29"/>
      <c r="BK651" s="29"/>
      <c r="BL651" s="29"/>
      <c r="BM651" s="29"/>
      <c r="BN651" s="29"/>
      <c r="BO651" s="29"/>
      <c r="BP651" s="29"/>
      <c r="BQ651" s="29"/>
      <c r="BR651" s="29"/>
      <c r="BS651" s="29"/>
      <c r="BT651" s="29"/>
      <c r="BU651" s="29"/>
      <c r="BV651" s="29"/>
      <c r="BW651" s="29"/>
      <c r="BX651" s="29"/>
      <c r="BY651" s="29"/>
      <c r="BZ651" s="29"/>
      <c r="CA651" s="29"/>
      <c r="CB651" s="29"/>
      <c r="CC651" s="29"/>
      <c r="CD651" s="29"/>
      <c r="CE651" s="29"/>
      <c r="CF651" s="29"/>
      <c r="CG651" s="29"/>
      <c r="CH651" s="29"/>
      <c r="CI651" s="29"/>
      <c r="CJ651" s="29"/>
      <c r="CK651" s="29"/>
      <c r="CL651" s="29"/>
      <c r="CM651" s="31"/>
      <c r="CN651" s="31"/>
      <c r="CO651" s="31"/>
      <c r="CP651" s="31"/>
      <c r="CQ651" s="31"/>
      <c r="CR651" s="31"/>
      <c r="CS651" s="31"/>
      <c r="CT651" s="31"/>
      <c r="CU651" s="31"/>
      <c r="CV651" s="31"/>
    </row>
    <row r="652" spans="1:100" s="32" customFormat="1" outlineLevel="1" x14ac:dyDescent="0.25">
      <c r="A652" s="212"/>
      <c r="B652" s="19" t="s">
        <v>73</v>
      </c>
      <c r="C652" s="4">
        <f>97653401/1000</f>
        <v>97653.4</v>
      </c>
      <c r="D652" s="4">
        <v>69360.789999999994</v>
      </c>
      <c r="E652" s="4">
        <v>63463.53</v>
      </c>
      <c r="F652" s="4">
        <f t="shared" si="178"/>
        <v>91.5</v>
      </c>
      <c r="G652" s="230"/>
      <c r="H652" s="29"/>
      <c r="I652" s="30"/>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29"/>
      <c r="AS652" s="29"/>
      <c r="AT652" s="29"/>
      <c r="AU652" s="29"/>
      <c r="AV652" s="29"/>
      <c r="AW652" s="29"/>
      <c r="AX652" s="29"/>
      <c r="AY652" s="29"/>
      <c r="AZ652" s="29"/>
      <c r="BA652" s="29"/>
      <c r="BB652" s="29"/>
      <c r="BC652" s="29"/>
      <c r="BD652" s="29"/>
      <c r="BE652" s="29"/>
      <c r="BF652" s="29"/>
      <c r="BG652" s="29"/>
      <c r="BH652" s="29"/>
      <c r="BI652" s="29"/>
      <c r="BJ652" s="29"/>
      <c r="BK652" s="29"/>
      <c r="BL652" s="29"/>
      <c r="BM652" s="29"/>
      <c r="BN652" s="29"/>
      <c r="BO652" s="29"/>
      <c r="BP652" s="29"/>
      <c r="BQ652" s="29"/>
      <c r="BR652" s="29"/>
      <c r="BS652" s="29"/>
      <c r="BT652" s="29"/>
      <c r="BU652" s="29"/>
      <c r="BV652" s="29"/>
      <c r="BW652" s="29"/>
      <c r="BX652" s="29"/>
      <c r="BY652" s="29"/>
      <c r="BZ652" s="29"/>
      <c r="CA652" s="29"/>
      <c r="CB652" s="29"/>
      <c r="CC652" s="29"/>
      <c r="CD652" s="29"/>
      <c r="CE652" s="29"/>
      <c r="CF652" s="29"/>
      <c r="CG652" s="29"/>
      <c r="CH652" s="29"/>
      <c r="CI652" s="29"/>
      <c r="CJ652" s="29"/>
      <c r="CK652" s="29"/>
      <c r="CL652" s="29"/>
      <c r="CM652" s="31"/>
      <c r="CN652" s="31"/>
      <c r="CO652" s="31"/>
      <c r="CP652" s="31"/>
      <c r="CQ652" s="31"/>
      <c r="CR652" s="31"/>
      <c r="CS652" s="31"/>
      <c r="CT652" s="31"/>
      <c r="CU652" s="31"/>
      <c r="CV652" s="31"/>
    </row>
    <row r="653" spans="1:100" s="32" customFormat="1" outlineLevel="1" x14ac:dyDescent="0.25">
      <c r="A653" s="171"/>
      <c r="B653" s="19" t="s">
        <v>74</v>
      </c>
      <c r="C653" s="4"/>
      <c r="D653" s="4"/>
      <c r="E653" s="4"/>
      <c r="F653" s="4"/>
      <c r="G653" s="231"/>
      <c r="H653" s="29"/>
      <c r="I653" s="30"/>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29"/>
      <c r="AY653" s="29"/>
      <c r="AZ653" s="29"/>
      <c r="BA653" s="29"/>
      <c r="BB653" s="29"/>
      <c r="BC653" s="29"/>
      <c r="BD653" s="29"/>
      <c r="BE653" s="29"/>
      <c r="BF653" s="29"/>
      <c r="BG653" s="29"/>
      <c r="BH653" s="29"/>
      <c r="BI653" s="29"/>
      <c r="BJ653" s="29"/>
      <c r="BK653" s="29"/>
      <c r="BL653" s="29"/>
      <c r="BM653" s="29"/>
      <c r="BN653" s="29"/>
      <c r="BO653" s="29"/>
      <c r="BP653" s="29"/>
      <c r="BQ653" s="29"/>
      <c r="BR653" s="29"/>
      <c r="BS653" s="29"/>
      <c r="BT653" s="29"/>
      <c r="BU653" s="29"/>
      <c r="BV653" s="29"/>
      <c r="BW653" s="29"/>
      <c r="BX653" s="29"/>
      <c r="BY653" s="29"/>
      <c r="BZ653" s="29"/>
      <c r="CA653" s="29"/>
      <c r="CB653" s="29"/>
      <c r="CC653" s="29"/>
      <c r="CD653" s="29"/>
      <c r="CE653" s="29"/>
      <c r="CF653" s="29"/>
      <c r="CG653" s="29"/>
      <c r="CH653" s="29"/>
      <c r="CI653" s="29"/>
      <c r="CJ653" s="29"/>
      <c r="CK653" s="29"/>
      <c r="CL653" s="29"/>
      <c r="CM653" s="31"/>
      <c r="CN653" s="31"/>
      <c r="CO653" s="31"/>
      <c r="CP653" s="31"/>
      <c r="CQ653" s="31"/>
      <c r="CR653" s="31"/>
      <c r="CS653" s="31"/>
      <c r="CT653" s="31"/>
      <c r="CU653" s="31"/>
      <c r="CV653" s="31"/>
    </row>
    <row r="654" spans="1:100" s="32" customFormat="1" ht="47.25" outlineLevel="1" x14ac:dyDescent="0.25">
      <c r="A654" s="114" t="s">
        <v>201</v>
      </c>
      <c r="B654" s="15" t="s">
        <v>198</v>
      </c>
      <c r="C654" s="5">
        <f>C658+C662</f>
        <v>105046.49</v>
      </c>
      <c r="D654" s="5">
        <f t="shared" ref="D654:E654" si="191">D658+D662</f>
        <v>60680.91</v>
      </c>
      <c r="E654" s="5">
        <f t="shared" si="191"/>
        <v>47047.4</v>
      </c>
      <c r="F654" s="11">
        <f t="shared" si="178"/>
        <v>77.53</v>
      </c>
      <c r="G654" s="61"/>
      <c r="H654" s="29"/>
      <c r="I654" s="30"/>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c r="AS654" s="29"/>
      <c r="AT654" s="29"/>
      <c r="AU654" s="29"/>
      <c r="AV654" s="29"/>
      <c r="AW654" s="29"/>
      <c r="AX654" s="29"/>
      <c r="AY654" s="29"/>
      <c r="AZ654" s="29"/>
      <c r="BA654" s="29"/>
      <c r="BB654" s="29"/>
      <c r="BC654" s="29"/>
      <c r="BD654" s="29"/>
      <c r="BE654" s="29"/>
      <c r="BF654" s="29"/>
      <c r="BG654" s="29"/>
      <c r="BH654" s="29"/>
      <c r="BI654" s="29"/>
      <c r="BJ654" s="29"/>
      <c r="BK654" s="29"/>
      <c r="BL654" s="29"/>
      <c r="BM654" s="29"/>
      <c r="BN654" s="29"/>
      <c r="BO654" s="29"/>
      <c r="BP654" s="29"/>
      <c r="BQ654" s="29"/>
      <c r="BR654" s="29"/>
      <c r="BS654" s="29"/>
      <c r="BT654" s="29"/>
      <c r="BU654" s="29"/>
      <c r="BV654" s="29"/>
      <c r="BW654" s="29"/>
      <c r="BX654" s="29"/>
      <c r="BY654" s="29"/>
      <c r="BZ654" s="29"/>
      <c r="CA654" s="29"/>
      <c r="CB654" s="29"/>
      <c r="CC654" s="29"/>
      <c r="CD654" s="29"/>
      <c r="CE654" s="29"/>
      <c r="CF654" s="29"/>
      <c r="CG654" s="29"/>
      <c r="CH654" s="29"/>
      <c r="CI654" s="29"/>
      <c r="CJ654" s="29"/>
      <c r="CK654" s="29"/>
      <c r="CL654" s="29"/>
      <c r="CM654" s="31"/>
      <c r="CN654" s="31"/>
      <c r="CO654" s="31"/>
      <c r="CP654" s="31"/>
      <c r="CQ654" s="31"/>
      <c r="CR654" s="31"/>
      <c r="CS654" s="31"/>
      <c r="CT654" s="31"/>
      <c r="CU654" s="31"/>
      <c r="CV654" s="31"/>
    </row>
    <row r="655" spans="1:100" s="32" customFormat="1" outlineLevel="1" x14ac:dyDescent="0.25">
      <c r="A655" s="114"/>
      <c r="B655" s="17" t="s">
        <v>72</v>
      </c>
      <c r="C655" s="6"/>
      <c r="D655" s="6"/>
      <c r="E655" s="6"/>
      <c r="F655" s="12"/>
      <c r="G655" s="62"/>
      <c r="H655" s="29"/>
      <c r="I655" s="30"/>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29"/>
      <c r="AS655" s="29"/>
      <c r="AT655" s="29"/>
      <c r="AU655" s="29"/>
      <c r="AV655" s="29"/>
      <c r="AW655" s="29"/>
      <c r="AX655" s="29"/>
      <c r="AY655" s="29"/>
      <c r="AZ655" s="29"/>
      <c r="BA655" s="29"/>
      <c r="BB655" s="29"/>
      <c r="BC655" s="29"/>
      <c r="BD655" s="29"/>
      <c r="BE655" s="29"/>
      <c r="BF655" s="29"/>
      <c r="BG655" s="29"/>
      <c r="BH655" s="29"/>
      <c r="BI655" s="29"/>
      <c r="BJ655" s="29"/>
      <c r="BK655" s="29"/>
      <c r="BL655" s="29"/>
      <c r="BM655" s="29"/>
      <c r="BN655" s="29"/>
      <c r="BO655" s="29"/>
      <c r="BP655" s="29"/>
      <c r="BQ655" s="29"/>
      <c r="BR655" s="29"/>
      <c r="BS655" s="29"/>
      <c r="BT655" s="29"/>
      <c r="BU655" s="29"/>
      <c r="BV655" s="29"/>
      <c r="BW655" s="29"/>
      <c r="BX655" s="29"/>
      <c r="BY655" s="29"/>
      <c r="BZ655" s="29"/>
      <c r="CA655" s="29"/>
      <c r="CB655" s="29"/>
      <c r="CC655" s="29"/>
      <c r="CD655" s="29"/>
      <c r="CE655" s="29"/>
      <c r="CF655" s="29"/>
      <c r="CG655" s="29"/>
      <c r="CH655" s="29"/>
      <c r="CI655" s="29"/>
      <c r="CJ655" s="29"/>
      <c r="CK655" s="29"/>
      <c r="CL655" s="29"/>
      <c r="CM655" s="31"/>
      <c r="CN655" s="31"/>
      <c r="CO655" s="31"/>
      <c r="CP655" s="31"/>
      <c r="CQ655" s="31"/>
      <c r="CR655" s="31"/>
      <c r="CS655" s="31"/>
      <c r="CT655" s="31"/>
      <c r="CU655" s="31"/>
      <c r="CV655" s="31"/>
    </row>
    <row r="656" spans="1:100" s="32" customFormat="1" ht="18.75" customHeight="1" outlineLevel="1" x14ac:dyDescent="0.25">
      <c r="A656" s="114"/>
      <c r="B656" s="17" t="s">
        <v>73</v>
      </c>
      <c r="C656" s="6">
        <f>C660+C664</f>
        <v>105046.49</v>
      </c>
      <c r="D656" s="6">
        <f t="shared" ref="D656:E656" si="192">D660+D664</f>
        <v>60680.91</v>
      </c>
      <c r="E656" s="6">
        <f t="shared" si="192"/>
        <v>47047.4</v>
      </c>
      <c r="F656" s="12">
        <f t="shared" si="178"/>
        <v>77.53</v>
      </c>
      <c r="G656" s="62"/>
      <c r="H656" s="29"/>
      <c r="I656" s="30"/>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31"/>
      <c r="CN656" s="31"/>
      <c r="CO656" s="31"/>
      <c r="CP656" s="31"/>
      <c r="CQ656" s="31"/>
      <c r="CR656" s="31"/>
      <c r="CS656" s="31"/>
      <c r="CT656" s="31"/>
      <c r="CU656" s="31"/>
      <c r="CV656" s="31"/>
    </row>
    <row r="657" spans="1:100" s="32" customFormat="1" ht="23.25" customHeight="1" outlineLevel="1" x14ac:dyDescent="0.25">
      <c r="A657" s="112"/>
      <c r="B657" s="17" t="s">
        <v>74</v>
      </c>
      <c r="C657" s="6"/>
      <c r="D657" s="6"/>
      <c r="E657" s="6"/>
      <c r="F657" s="12"/>
      <c r="G657" s="63"/>
      <c r="H657" s="29"/>
      <c r="I657" s="30"/>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c r="AS657" s="29"/>
      <c r="AT657" s="29"/>
      <c r="AU657" s="29"/>
      <c r="AV657" s="29"/>
      <c r="AW657" s="29"/>
      <c r="AX657" s="29"/>
      <c r="AY657" s="29"/>
      <c r="AZ657" s="29"/>
      <c r="BA657" s="29"/>
      <c r="BB657" s="29"/>
      <c r="BC657" s="29"/>
      <c r="BD657" s="29"/>
      <c r="BE657" s="29"/>
      <c r="BF657" s="29"/>
      <c r="BG657" s="29"/>
      <c r="BH657" s="29"/>
      <c r="BI657" s="29"/>
      <c r="BJ657" s="29"/>
      <c r="BK657" s="29"/>
      <c r="BL657" s="29"/>
      <c r="BM657" s="29"/>
      <c r="BN657" s="29"/>
      <c r="BO657" s="29"/>
      <c r="BP657" s="29"/>
      <c r="BQ657" s="29"/>
      <c r="BR657" s="29"/>
      <c r="BS657" s="29"/>
      <c r="BT657" s="29"/>
      <c r="BU657" s="29"/>
      <c r="BV657" s="29"/>
      <c r="BW657" s="29"/>
      <c r="BX657" s="29"/>
      <c r="BY657" s="29"/>
      <c r="BZ657" s="29"/>
      <c r="CA657" s="29"/>
      <c r="CB657" s="29"/>
      <c r="CC657" s="29"/>
      <c r="CD657" s="29"/>
      <c r="CE657" s="29"/>
      <c r="CF657" s="29"/>
      <c r="CG657" s="29"/>
      <c r="CH657" s="29"/>
      <c r="CI657" s="29"/>
      <c r="CJ657" s="29"/>
      <c r="CK657" s="29"/>
      <c r="CL657" s="29"/>
      <c r="CM657" s="31"/>
      <c r="CN657" s="31"/>
      <c r="CO657" s="31"/>
      <c r="CP657" s="31"/>
      <c r="CQ657" s="31"/>
      <c r="CR657" s="31"/>
      <c r="CS657" s="31"/>
      <c r="CT657" s="31"/>
      <c r="CU657" s="31"/>
      <c r="CV657" s="31"/>
    </row>
    <row r="658" spans="1:100" s="32" customFormat="1" ht="174.75" customHeight="1" outlineLevel="1" x14ac:dyDescent="0.25">
      <c r="A658" s="211" t="s">
        <v>202</v>
      </c>
      <c r="B658" s="18" t="s">
        <v>199</v>
      </c>
      <c r="C658" s="4">
        <f>SUM(C659:C661)</f>
        <v>91896.69</v>
      </c>
      <c r="D658" s="4">
        <f t="shared" ref="D658:E658" si="193">SUM(D659:D661)</f>
        <v>50925.93</v>
      </c>
      <c r="E658" s="4">
        <f t="shared" si="193"/>
        <v>37292.42</v>
      </c>
      <c r="F658" s="4">
        <f t="shared" si="178"/>
        <v>73.23</v>
      </c>
      <c r="G658" s="230" t="s">
        <v>741</v>
      </c>
      <c r="H658" s="29"/>
      <c r="I658" s="30"/>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c r="AS658" s="29"/>
      <c r="AT658" s="29"/>
      <c r="AU658" s="29"/>
      <c r="AV658" s="29"/>
      <c r="AW658" s="29"/>
      <c r="AX658" s="29"/>
      <c r="AY658" s="29"/>
      <c r="AZ658" s="29"/>
      <c r="BA658" s="29"/>
      <c r="BB658" s="29"/>
      <c r="BC658" s="29"/>
      <c r="BD658" s="29"/>
      <c r="BE658" s="29"/>
      <c r="BF658" s="29"/>
      <c r="BG658" s="29"/>
      <c r="BH658" s="29"/>
      <c r="BI658" s="29"/>
      <c r="BJ658" s="29"/>
      <c r="BK658" s="29"/>
      <c r="BL658" s="29"/>
      <c r="BM658" s="29"/>
      <c r="BN658" s="29"/>
      <c r="BO658" s="29"/>
      <c r="BP658" s="29"/>
      <c r="BQ658" s="29"/>
      <c r="BR658" s="29"/>
      <c r="BS658" s="29"/>
      <c r="BT658" s="29"/>
      <c r="BU658" s="29"/>
      <c r="BV658" s="29"/>
      <c r="BW658" s="29"/>
      <c r="BX658" s="29"/>
      <c r="BY658" s="29"/>
      <c r="BZ658" s="29"/>
      <c r="CA658" s="29"/>
      <c r="CB658" s="29"/>
      <c r="CC658" s="29"/>
      <c r="CD658" s="29"/>
      <c r="CE658" s="29"/>
      <c r="CF658" s="29"/>
      <c r="CG658" s="29"/>
      <c r="CH658" s="29"/>
      <c r="CI658" s="29"/>
      <c r="CJ658" s="29"/>
      <c r="CK658" s="29"/>
      <c r="CL658" s="29"/>
      <c r="CM658" s="31"/>
      <c r="CN658" s="31"/>
      <c r="CO658" s="31"/>
      <c r="CP658" s="31"/>
      <c r="CQ658" s="31"/>
      <c r="CR658" s="31"/>
      <c r="CS658" s="31"/>
      <c r="CT658" s="31"/>
      <c r="CU658" s="31"/>
      <c r="CV658" s="31"/>
    </row>
    <row r="659" spans="1:100" s="32" customFormat="1" ht="46.5" customHeight="1" outlineLevel="1" x14ac:dyDescent="0.25">
      <c r="A659" s="212"/>
      <c r="B659" s="19" t="s">
        <v>72</v>
      </c>
      <c r="C659" s="4"/>
      <c r="D659" s="4"/>
      <c r="E659" s="4"/>
      <c r="F659" s="4"/>
      <c r="G659" s="230"/>
      <c r="H659" s="29"/>
      <c r="I659" s="30"/>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29"/>
      <c r="AS659" s="29"/>
      <c r="AT659" s="29"/>
      <c r="AU659" s="29"/>
      <c r="AV659" s="29"/>
      <c r="AW659" s="29"/>
      <c r="AX659" s="29"/>
      <c r="AY659" s="29"/>
      <c r="AZ659" s="29"/>
      <c r="BA659" s="29"/>
      <c r="BB659" s="29"/>
      <c r="BC659" s="29"/>
      <c r="BD659" s="29"/>
      <c r="BE659" s="29"/>
      <c r="BF659" s="29"/>
      <c r="BG659" s="29"/>
      <c r="BH659" s="29"/>
      <c r="BI659" s="29"/>
      <c r="BJ659" s="29"/>
      <c r="BK659" s="29"/>
      <c r="BL659" s="29"/>
      <c r="BM659" s="29"/>
      <c r="BN659" s="29"/>
      <c r="BO659" s="29"/>
      <c r="BP659" s="29"/>
      <c r="BQ659" s="29"/>
      <c r="BR659" s="29"/>
      <c r="BS659" s="29"/>
      <c r="BT659" s="29"/>
      <c r="BU659" s="29"/>
      <c r="BV659" s="29"/>
      <c r="BW659" s="29"/>
      <c r="BX659" s="29"/>
      <c r="BY659" s="29"/>
      <c r="BZ659" s="29"/>
      <c r="CA659" s="29"/>
      <c r="CB659" s="29"/>
      <c r="CC659" s="29"/>
      <c r="CD659" s="29"/>
      <c r="CE659" s="29"/>
      <c r="CF659" s="29"/>
      <c r="CG659" s="29"/>
      <c r="CH659" s="29"/>
      <c r="CI659" s="29"/>
      <c r="CJ659" s="29"/>
      <c r="CK659" s="29"/>
      <c r="CL659" s="29"/>
      <c r="CM659" s="31"/>
      <c r="CN659" s="31"/>
      <c r="CO659" s="31"/>
      <c r="CP659" s="31"/>
      <c r="CQ659" s="31"/>
      <c r="CR659" s="31"/>
      <c r="CS659" s="31"/>
      <c r="CT659" s="31"/>
      <c r="CU659" s="31"/>
      <c r="CV659" s="31"/>
    </row>
    <row r="660" spans="1:100" s="32" customFormat="1" ht="47.25" customHeight="1" outlineLevel="1" x14ac:dyDescent="0.25">
      <c r="A660" s="212"/>
      <c r="B660" s="19" t="s">
        <v>73</v>
      </c>
      <c r="C660" s="4">
        <f>91896.68717</f>
        <v>91896.69</v>
      </c>
      <c r="D660" s="4">
        <v>50925.93</v>
      </c>
      <c r="E660" s="4">
        <v>37292.42</v>
      </c>
      <c r="F660" s="4">
        <f t="shared" si="178"/>
        <v>73.23</v>
      </c>
      <c r="G660" s="230"/>
      <c r="H660" s="29"/>
      <c r="I660" s="30"/>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29"/>
      <c r="AO660" s="29"/>
      <c r="AP660" s="29"/>
      <c r="AQ660" s="29"/>
      <c r="AR660" s="29"/>
      <c r="AS660" s="29"/>
      <c r="AT660" s="29"/>
      <c r="AU660" s="29"/>
      <c r="AV660" s="29"/>
      <c r="AW660" s="29"/>
      <c r="AX660" s="29"/>
      <c r="AY660" s="29"/>
      <c r="AZ660" s="29"/>
      <c r="BA660" s="29"/>
      <c r="BB660" s="29"/>
      <c r="BC660" s="29"/>
      <c r="BD660" s="29"/>
      <c r="BE660" s="29"/>
      <c r="BF660" s="29"/>
      <c r="BG660" s="29"/>
      <c r="BH660" s="29"/>
      <c r="BI660" s="29"/>
      <c r="BJ660" s="29"/>
      <c r="BK660" s="29"/>
      <c r="BL660" s="29"/>
      <c r="BM660" s="29"/>
      <c r="BN660" s="29"/>
      <c r="BO660" s="29"/>
      <c r="BP660" s="29"/>
      <c r="BQ660" s="29"/>
      <c r="BR660" s="29"/>
      <c r="BS660" s="29"/>
      <c r="BT660" s="29"/>
      <c r="BU660" s="29"/>
      <c r="BV660" s="29"/>
      <c r="BW660" s="29"/>
      <c r="BX660" s="29"/>
      <c r="BY660" s="29"/>
      <c r="BZ660" s="29"/>
      <c r="CA660" s="29"/>
      <c r="CB660" s="29"/>
      <c r="CC660" s="29"/>
      <c r="CD660" s="29"/>
      <c r="CE660" s="29"/>
      <c r="CF660" s="29"/>
      <c r="CG660" s="29"/>
      <c r="CH660" s="29"/>
      <c r="CI660" s="29"/>
      <c r="CJ660" s="29"/>
      <c r="CK660" s="29"/>
      <c r="CL660" s="29"/>
      <c r="CM660" s="31"/>
      <c r="CN660" s="31"/>
      <c r="CO660" s="31"/>
      <c r="CP660" s="31"/>
      <c r="CQ660" s="31"/>
      <c r="CR660" s="31"/>
      <c r="CS660" s="31"/>
      <c r="CT660" s="31"/>
      <c r="CU660" s="31"/>
      <c r="CV660" s="31"/>
    </row>
    <row r="661" spans="1:100" s="32" customFormat="1" ht="36.75" customHeight="1" outlineLevel="1" x14ac:dyDescent="0.25">
      <c r="A661" s="90"/>
      <c r="B661" s="19" t="s">
        <v>74</v>
      </c>
      <c r="C661" s="4"/>
      <c r="D661" s="4"/>
      <c r="E661" s="4"/>
      <c r="F661" s="4"/>
      <c r="G661" s="231"/>
      <c r="H661" s="29"/>
      <c r="I661" s="30"/>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c r="AS661" s="29"/>
      <c r="AT661" s="29"/>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c r="BX661" s="29"/>
      <c r="BY661" s="29"/>
      <c r="BZ661" s="29"/>
      <c r="CA661" s="29"/>
      <c r="CB661" s="29"/>
      <c r="CC661" s="29"/>
      <c r="CD661" s="29"/>
      <c r="CE661" s="29"/>
      <c r="CF661" s="29"/>
      <c r="CG661" s="29"/>
      <c r="CH661" s="29"/>
      <c r="CI661" s="29"/>
      <c r="CJ661" s="29"/>
      <c r="CK661" s="29"/>
      <c r="CL661" s="29"/>
      <c r="CM661" s="31"/>
      <c r="CN661" s="31"/>
      <c r="CO661" s="31"/>
      <c r="CP661" s="31"/>
      <c r="CQ661" s="31"/>
      <c r="CR661" s="31"/>
      <c r="CS661" s="31"/>
      <c r="CT661" s="31"/>
      <c r="CU661" s="31"/>
      <c r="CV661" s="31"/>
    </row>
    <row r="662" spans="1:100" s="32" customFormat="1" ht="47.25" outlineLevel="1" x14ac:dyDescent="0.25">
      <c r="A662" s="211" t="s">
        <v>203</v>
      </c>
      <c r="B662" s="18" t="s">
        <v>200</v>
      </c>
      <c r="C662" s="4">
        <f>SUM(C663:C665)</f>
        <v>13149.8</v>
      </c>
      <c r="D662" s="4">
        <f t="shared" ref="D662:E662" si="194">SUM(D663:D665)</f>
        <v>9754.98</v>
      </c>
      <c r="E662" s="4">
        <f t="shared" si="194"/>
        <v>9754.98</v>
      </c>
      <c r="F662" s="4">
        <f t="shared" si="178"/>
        <v>100</v>
      </c>
      <c r="G662" s="229" t="s">
        <v>655</v>
      </c>
      <c r="H662" s="29"/>
      <c r="I662" s="30"/>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c r="BX662" s="29"/>
      <c r="BY662" s="29"/>
      <c r="BZ662" s="29"/>
      <c r="CA662" s="29"/>
      <c r="CB662" s="29"/>
      <c r="CC662" s="29"/>
      <c r="CD662" s="29"/>
      <c r="CE662" s="29"/>
      <c r="CF662" s="29"/>
      <c r="CG662" s="29"/>
      <c r="CH662" s="29"/>
      <c r="CI662" s="29"/>
      <c r="CJ662" s="29"/>
      <c r="CK662" s="29"/>
      <c r="CL662" s="29"/>
      <c r="CM662" s="31"/>
      <c r="CN662" s="31"/>
      <c r="CO662" s="31"/>
      <c r="CP662" s="31"/>
      <c r="CQ662" s="31"/>
      <c r="CR662" s="31"/>
      <c r="CS662" s="31"/>
      <c r="CT662" s="31"/>
      <c r="CU662" s="31"/>
      <c r="CV662" s="31"/>
    </row>
    <row r="663" spans="1:100" s="32" customFormat="1" outlineLevel="1" x14ac:dyDescent="0.25">
      <c r="A663" s="170"/>
      <c r="B663" s="19" t="s">
        <v>72</v>
      </c>
      <c r="C663" s="4"/>
      <c r="D663" s="4"/>
      <c r="E663" s="4"/>
      <c r="F663" s="4"/>
      <c r="G663" s="274"/>
      <c r="H663" s="29"/>
      <c r="I663" s="30"/>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c r="AS663" s="29"/>
      <c r="AT663" s="29"/>
      <c r="AU663" s="29"/>
      <c r="AV663" s="29"/>
      <c r="AW663" s="29"/>
      <c r="AX663" s="29"/>
      <c r="AY663" s="29"/>
      <c r="AZ663" s="29"/>
      <c r="BA663" s="29"/>
      <c r="BB663" s="29"/>
      <c r="BC663" s="29"/>
      <c r="BD663" s="29"/>
      <c r="BE663" s="29"/>
      <c r="BF663" s="29"/>
      <c r="BG663" s="29"/>
      <c r="BH663" s="29"/>
      <c r="BI663" s="29"/>
      <c r="BJ663" s="29"/>
      <c r="BK663" s="29"/>
      <c r="BL663" s="29"/>
      <c r="BM663" s="29"/>
      <c r="BN663" s="29"/>
      <c r="BO663" s="29"/>
      <c r="BP663" s="29"/>
      <c r="BQ663" s="29"/>
      <c r="BR663" s="29"/>
      <c r="BS663" s="29"/>
      <c r="BT663" s="29"/>
      <c r="BU663" s="29"/>
      <c r="BV663" s="29"/>
      <c r="BW663" s="29"/>
      <c r="BX663" s="29"/>
      <c r="BY663" s="29"/>
      <c r="BZ663" s="29"/>
      <c r="CA663" s="29"/>
      <c r="CB663" s="29"/>
      <c r="CC663" s="29"/>
      <c r="CD663" s="29"/>
      <c r="CE663" s="29"/>
      <c r="CF663" s="29"/>
      <c r="CG663" s="29"/>
      <c r="CH663" s="29"/>
      <c r="CI663" s="29"/>
      <c r="CJ663" s="29"/>
      <c r="CK663" s="29"/>
      <c r="CL663" s="29"/>
      <c r="CM663" s="31"/>
      <c r="CN663" s="31"/>
      <c r="CO663" s="31"/>
      <c r="CP663" s="31"/>
      <c r="CQ663" s="31"/>
      <c r="CR663" s="31"/>
      <c r="CS663" s="31"/>
      <c r="CT663" s="31"/>
      <c r="CU663" s="31"/>
      <c r="CV663" s="31"/>
    </row>
    <row r="664" spans="1:100" s="32" customFormat="1" outlineLevel="1" x14ac:dyDescent="0.25">
      <c r="A664" s="170"/>
      <c r="B664" s="19" t="s">
        <v>73</v>
      </c>
      <c r="C664" s="4">
        <f>13149.80267</f>
        <v>13149.8</v>
      </c>
      <c r="D664" s="4">
        <v>9754.98</v>
      </c>
      <c r="E664" s="4">
        <v>9754.98</v>
      </c>
      <c r="F664" s="4">
        <f t="shared" si="178"/>
        <v>100</v>
      </c>
      <c r="G664" s="274"/>
      <c r="H664" s="29"/>
      <c r="I664" s="30"/>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c r="BX664" s="29"/>
      <c r="BY664" s="29"/>
      <c r="BZ664" s="29"/>
      <c r="CA664" s="29"/>
      <c r="CB664" s="29"/>
      <c r="CC664" s="29"/>
      <c r="CD664" s="29"/>
      <c r="CE664" s="29"/>
      <c r="CF664" s="29"/>
      <c r="CG664" s="29"/>
      <c r="CH664" s="29"/>
      <c r="CI664" s="29"/>
      <c r="CJ664" s="29"/>
      <c r="CK664" s="29"/>
      <c r="CL664" s="29"/>
      <c r="CM664" s="31"/>
      <c r="CN664" s="31"/>
      <c r="CO664" s="31"/>
      <c r="CP664" s="31"/>
      <c r="CQ664" s="31"/>
      <c r="CR664" s="31"/>
      <c r="CS664" s="31"/>
      <c r="CT664" s="31"/>
      <c r="CU664" s="31"/>
      <c r="CV664" s="31"/>
    </row>
    <row r="665" spans="1:100" s="32" customFormat="1" outlineLevel="1" x14ac:dyDescent="0.25">
      <c r="A665" s="171"/>
      <c r="B665" s="19" t="s">
        <v>74</v>
      </c>
      <c r="C665" s="4"/>
      <c r="D665" s="4"/>
      <c r="E665" s="4"/>
      <c r="F665" s="4"/>
      <c r="G665" s="275"/>
      <c r="H665" s="29"/>
      <c r="I665" s="30"/>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29"/>
      <c r="AK665" s="29"/>
      <c r="AL665" s="29"/>
      <c r="AM665" s="29"/>
      <c r="AN665" s="29"/>
      <c r="AO665" s="29"/>
      <c r="AP665" s="29"/>
      <c r="AQ665" s="29"/>
      <c r="AR665" s="29"/>
      <c r="AS665" s="29"/>
      <c r="AT665" s="29"/>
      <c r="AU665" s="29"/>
      <c r="AV665" s="29"/>
      <c r="AW665" s="29"/>
      <c r="AX665" s="29"/>
      <c r="AY665" s="29"/>
      <c r="AZ665" s="29"/>
      <c r="BA665" s="29"/>
      <c r="BB665" s="29"/>
      <c r="BC665" s="29"/>
      <c r="BD665" s="29"/>
      <c r="BE665" s="29"/>
      <c r="BF665" s="29"/>
      <c r="BG665" s="29"/>
      <c r="BH665" s="29"/>
      <c r="BI665" s="29"/>
      <c r="BJ665" s="29"/>
      <c r="BK665" s="29"/>
      <c r="BL665" s="29"/>
      <c r="BM665" s="29"/>
      <c r="BN665" s="29"/>
      <c r="BO665" s="29"/>
      <c r="BP665" s="29"/>
      <c r="BQ665" s="29"/>
      <c r="BR665" s="29"/>
      <c r="BS665" s="29"/>
      <c r="BT665" s="29"/>
      <c r="BU665" s="29"/>
      <c r="BV665" s="29"/>
      <c r="BW665" s="29"/>
      <c r="BX665" s="29"/>
      <c r="BY665" s="29"/>
      <c r="BZ665" s="29"/>
      <c r="CA665" s="29"/>
      <c r="CB665" s="29"/>
      <c r="CC665" s="29"/>
      <c r="CD665" s="29"/>
      <c r="CE665" s="29"/>
      <c r="CF665" s="29"/>
      <c r="CG665" s="29"/>
      <c r="CH665" s="29"/>
      <c r="CI665" s="29"/>
      <c r="CJ665" s="29"/>
      <c r="CK665" s="29"/>
      <c r="CL665" s="29"/>
      <c r="CM665" s="31"/>
      <c r="CN665" s="31"/>
      <c r="CO665" s="31"/>
      <c r="CP665" s="31"/>
      <c r="CQ665" s="31"/>
      <c r="CR665" s="31"/>
      <c r="CS665" s="31"/>
      <c r="CT665" s="31"/>
      <c r="CU665" s="31"/>
      <c r="CV665" s="31"/>
    </row>
    <row r="666" spans="1:100" s="66" customFormat="1" ht="51.75" customHeight="1" x14ac:dyDescent="0.3">
      <c r="A666" s="214" t="s">
        <v>342</v>
      </c>
      <c r="B666" s="15" t="s">
        <v>343</v>
      </c>
      <c r="C666" s="5">
        <f>SUM(C667:C669)</f>
        <v>182790.91</v>
      </c>
      <c r="D666" s="5">
        <f>SUM(D667:D669)</f>
        <v>133627.94</v>
      </c>
      <c r="E666" s="5">
        <f>SUM(E667:E669)</f>
        <v>111579.29</v>
      </c>
      <c r="F666" s="5">
        <f t="shared" si="178"/>
        <v>83.5</v>
      </c>
      <c r="G666" s="64"/>
      <c r="H666" s="65"/>
      <c r="I666" s="30"/>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c r="AZ666" s="65"/>
      <c r="BA666" s="65"/>
      <c r="BB666" s="65"/>
      <c r="BC666" s="65"/>
      <c r="BD666" s="65"/>
      <c r="BE666" s="65"/>
      <c r="BF666" s="65"/>
      <c r="BG666" s="65"/>
      <c r="BH666" s="65"/>
      <c r="BI666" s="65"/>
      <c r="BJ666" s="65"/>
      <c r="BK666" s="65"/>
      <c r="BL666" s="65"/>
      <c r="BM666" s="65"/>
      <c r="BN666" s="65"/>
      <c r="BO666" s="65"/>
      <c r="BP666" s="65"/>
      <c r="BQ666" s="65"/>
      <c r="BR666" s="65"/>
      <c r="BS666" s="65"/>
      <c r="BT666" s="65"/>
      <c r="BU666" s="65"/>
      <c r="BV666" s="65"/>
      <c r="BW666" s="65"/>
      <c r="BX666" s="65"/>
      <c r="BY666" s="65"/>
      <c r="BZ666" s="65"/>
      <c r="CA666" s="65"/>
      <c r="CB666" s="65"/>
      <c r="CC666" s="65"/>
      <c r="CD666" s="65"/>
      <c r="CE666" s="65"/>
      <c r="CF666" s="65"/>
      <c r="CG666" s="65"/>
      <c r="CH666" s="65"/>
      <c r="CI666" s="65"/>
      <c r="CJ666" s="65"/>
      <c r="CK666" s="65"/>
      <c r="CL666" s="65"/>
      <c r="CM666" s="65"/>
      <c r="CN666" s="65"/>
      <c r="CO666" s="65"/>
      <c r="CP666" s="65"/>
      <c r="CQ666" s="65"/>
      <c r="CR666" s="65"/>
      <c r="CS666" s="65"/>
      <c r="CT666" s="65"/>
      <c r="CU666" s="65"/>
      <c r="CV666" s="65"/>
    </row>
    <row r="667" spans="1:100" s="66" customFormat="1" x14ac:dyDescent="0.3">
      <c r="A667" s="114"/>
      <c r="B667" s="17" t="s">
        <v>6</v>
      </c>
      <c r="C667" s="6">
        <f>C671+C683+C703</f>
        <v>0</v>
      </c>
      <c r="D667" s="6">
        <f>D671+D683+D703</f>
        <v>0</v>
      </c>
      <c r="E667" s="6"/>
      <c r="F667" s="6"/>
      <c r="G667" s="208"/>
      <c r="H667" s="65"/>
      <c r="I667" s="30"/>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c r="AZ667" s="65"/>
      <c r="BA667" s="65"/>
      <c r="BB667" s="65"/>
      <c r="BC667" s="65"/>
      <c r="BD667" s="65"/>
      <c r="BE667" s="65"/>
      <c r="BF667" s="65"/>
      <c r="BG667" s="65"/>
      <c r="BH667" s="65"/>
      <c r="BI667" s="65"/>
      <c r="BJ667" s="65"/>
      <c r="BK667" s="65"/>
      <c r="BL667" s="65"/>
      <c r="BM667" s="65"/>
      <c r="BN667" s="65"/>
      <c r="BO667" s="65"/>
      <c r="BP667" s="65"/>
      <c r="BQ667" s="65"/>
      <c r="BR667" s="65"/>
      <c r="BS667" s="65"/>
      <c r="BT667" s="65"/>
      <c r="BU667" s="65"/>
      <c r="BV667" s="65"/>
      <c r="BW667" s="65"/>
      <c r="BX667" s="65"/>
      <c r="BY667" s="65"/>
      <c r="BZ667" s="65"/>
      <c r="CA667" s="65"/>
      <c r="CB667" s="65"/>
      <c r="CC667" s="65"/>
      <c r="CD667" s="65"/>
      <c r="CE667" s="65"/>
      <c r="CF667" s="65"/>
      <c r="CG667" s="65"/>
      <c r="CH667" s="65"/>
      <c r="CI667" s="65"/>
      <c r="CJ667" s="65"/>
      <c r="CK667" s="65"/>
      <c r="CL667" s="65"/>
      <c r="CM667" s="65"/>
      <c r="CN667" s="65"/>
      <c r="CO667" s="65"/>
      <c r="CP667" s="65"/>
      <c r="CQ667" s="65"/>
      <c r="CR667" s="65"/>
      <c r="CS667" s="65"/>
      <c r="CT667" s="65"/>
      <c r="CU667" s="65"/>
      <c r="CV667" s="65"/>
    </row>
    <row r="668" spans="1:100" s="66" customFormat="1" x14ac:dyDescent="0.3">
      <c r="A668" s="114"/>
      <c r="B668" s="17" t="s">
        <v>4</v>
      </c>
      <c r="C668" s="6">
        <f>C672+C684+C704</f>
        <v>182790.91</v>
      </c>
      <c r="D668" s="6">
        <f>D672+D684+D704</f>
        <v>133627.94</v>
      </c>
      <c r="E668" s="6">
        <f>E672+E684+E704</f>
        <v>111579.29</v>
      </c>
      <c r="F668" s="6">
        <f t="shared" si="178"/>
        <v>83.5</v>
      </c>
      <c r="G668" s="208"/>
      <c r="H668" s="65"/>
      <c r="I668" s="30"/>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c r="AZ668" s="65"/>
      <c r="BA668" s="65"/>
      <c r="BB668" s="65"/>
      <c r="BC668" s="65"/>
      <c r="BD668" s="65"/>
      <c r="BE668" s="65"/>
      <c r="BF668" s="65"/>
      <c r="BG668" s="65"/>
      <c r="BH668" s="65"/>
      <c r="BI668" s="65"/>
      <c r="BJ668" s="65"/>
      <c r="BK668" s="65"/>
      <c r="BL668" s="65"/>
      <c r="BM668" s="65"/>
      <c r="BN668" s="65"/>
      <c r="BO668" s="65"/>
      <c r="BP668" s="65"/>
      <c r="BQ668" s="65"/>
      <c r="BR668" s="65"/>
      <c r="BS668" s="65"/>
      <c r="BT668" s="65"/>
      <c r="BU668" s="65"/>
      <c r="BV668" s="65"/>
      <c r="BW668" s="65"/>
      <c r="BX668" s="65"/>
      <c r="BY668" s="65"/>
      <c r="BZ668" s="65"/>
      <c r="CA668" s="65"/>
      <c r="CB668" s="65"/>
      <c r="CC668" s="65"/>
      <c r="CD668" s="65"/>
      <c r="CE668" s="65"/>
      <c r="CF668" s="65"/>
      <c r="CG668" s="65"/>
      <c r="CH668" s="65"/>
      <c r="CI668" s="65"/>
      <c r="CJ668" s="65"/>
      <c r="CK668" s="65"/>
      <c r="CL668" s="65"/>
      <c r="CM668" s="65"/>
      <c r="CN668" s="65"/>
      <c r="CO668" s="65"/>
      <c r="CP668" s="65"/>
      <c r="CQ668" s="65"/>
      <c r="CR668" s="65"/>
      <c r="CS668" s="65"/>
      <c r="CT668" s="65"/>
      <c r="CU668" s="65"/>
      <c r="CV668" s="65"/>
    </row>
    <row r="669" spans="1:100" s="66" customFormat="1" x14ac:dyDescent="0.3">
      <c r="A669" s="213"/>
      <c r="B669" s="17" t="s">
        <v>74</v>
      </c>
      <c r="C669" s="6"/>
      <c r="D669" s="6">
        <v>0</v>
      </c>
      <c r="E669" s="6">
        <v>0</v>
      </c>
      <c r="F669" s="6"/>
      <c r="G669" s="209"/>
      <c r="H669" s="65"/>
      <c r="I669" s="30"/>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c r="AZ669" s="65"/>
      <c r="BA669" s="65"/>
      <c r="BB669" s="65"/>
      <c r="BC669" s="65"/>
      <c r="BD669" s="65"/>
      <c r="BE669" s="65"/>
      <c r="BF669" s="65"/>
      <c r="BG669" s="65"/>
      <c r="BH669" s="65"/>
      <c r="BI669" s="65"/>
      <c r="BJ669" s="65"/>
      <c r="BK669" s="65"/>
      <c r="BL669" s="65"/>
      <c r="BM669" s="65"/>
      <c r="BN669" s="65"/>
      <c r="BO669" s="65"/>
      <c r="BP669" s="65"/>
      <c r="BQ669" s="65"/>
      <c r="BR669" s="65"/>
      <c r="BS669" s="65"/>
      <c r="BT669" s="65"/>
      <c r="BU669" s="65"/>
      <c r="BV669" s="65"/>
      <c r="BW669" s="65"/>
      <c r="BX669" s="65"/>
      <c r="BY669" s="65"/>
      <c r="BZ669" s="65"/>
      <c r="CA669" s="65"/>
      <c r="CB669" s="65"/>
      <c r="CC669" s="65"/>
      <c r="CD669" s="65"/>
      <c r="CE669" s="65"/>
      <c r="CF669" s="65"/>
      <c r="CG669" s="65"/>
      <c r="CH669" s="65"/>
      <c r="CI669" s="65"/>
      <c r="CJ669" s="65"/>
      <c r="CK669" s="65"/>
      <c r="CL669" s="65"/>
      <c r="CM669" s="65"/>
      <c r="CN669" s="65"/>
      <c r="CO669" s="65"/>
      <c r="CP669" s="65"/>
      <c r="CQ669" s="65"/>
      <c r="CR669" s="65"/>
      <c r="CS669" s="65"/>
      <c r="CT669" s="65"/>
      <c r="CU669" s="65"/>
      <c r="CV669" s="65"/>
    </row>
    <row r="670" spans="1:100" s="66" customFormat="1" ht="42" customHeight="1" x14ac:dyDescent="0.3">
      <c r="A670" s="211" t="s">
        <v>344</v>
      </c>
      <c r="B670" s="18" t="s">
        <v>378</v>
      </c>
      <c r="C670" s="3">
        <f>SUM(C671:C673)</f>
        <v>93380.54</v>
      </c>
      <c r="D670" s="3">
        <f>SUM(D671:D673)</f>
        <v>66101.78</v>
      </c>
      <c r="E670" s="3">
        <f>SUM(E671:E673)</f>
        <v>55485.46</v>
      </c>
      <c r="F670" s="3">
        <f t="shared" si="178"/>
        <v>83.94</v>
      </c>
      <c r="G670" s="276"/>
      <c r="H670" s="65"/>
      <c r="I670" s="30"/>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c r="AZ670" s="65"/>
      <c r="BA670" s="65"/>
      <c r="BB670" s="65"/>
      <c r="BC670" s="65"/>
      <c r="BD670" s="65"/>
      <c r="BE670" s="65"/>
      <c r="BF670" s="65"/>
      <c r="BG670" s="65"/>
      <c r="BH670" s="65"/>
      <c r="BI670" s="65"/>
      <c r="BJ670" s="65"/>
      <c r="BK670" s="65"/>
      <c r="BL670" s="65"/>
      <c r="BM670" s="65"/>
      <c r="BN670" s="65"/>
      <c r="BO670" s="65"/>
      <c r="BP670" s="65"/>
      <c r="BQ670" s="65"/>
      <c r="BR670" s="65"/>
      <c r="BS670" s="65"/>
      <c r="BT670" s="65"/>
      <c r="BU670" s="65"/>
      <c r="BV670" s="65"/>
      <c r="BW670" s="65"/>
      <c r="BX670" s="65"/>
      <c r="BY670" s="65"/>
      <c r="BZ670" s="65"/>
      <c r="CA670" s="65"/>
      <c r="CB670" s="65"/>
      <c r="CC670" s="65"/>
      <c r="CD670" s="65"/>
      <c r="CE670" s="65"/>
      <c r="CF670" s="65"/>
      <c r="CG670" s="65"/>
      <c r="CH670" s="65"/>
      <c r="CI670" s="65"/>
      <c r="CJ670" s="65"/>
      <c r="CK670" s="65"/>
      <c r="CL670" s="65"/>
      <c r="CM670" s="65"/>
      <c r="CN670" s="65"/>
      <c r="CO670" s="65"/>
      <c r="CP670" s="65"/>
      <c r="CQ670" s="65"/>
      <c r="CR670" s="65"/>
      <c r="CS670" s="65"/>
      <c r="CT670" s="65"/>
      <c r="CU670" s="65"/>
      <c r="CV670" s="65"/>
    </row>
    <row r="671" spans="1:100" s="66" customFormat="1" x14ac:dyDescent="0.3">
      <c r="A671" s="116"/>
      <c r="B671" s="19" t="s">
        <v>72</v>
      </c>
      <c r="C671" s="4">
        <f t="shared" ref="C671:E673" si="195">C675+C679</f>
        <v>0</v>
      </c>
      <c r="D671" s="4">
        <f t="shared" si="195"/>
        <v>0</v>
      </c>
      <c r="E671" s="4">
        <f t="shared" si="195"/>
        <v>0</v>
      </c>
      <c r="F671" s="4"/>
      <c r="G671" s="276"/>
      <c r="H671" s="65"/>
      <c r="I671" s="30"/>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c r="AZ671" s="65"/>
      <c r="BA671" s="65"/>
      <c r="BB671" s="65"/>
      <c r="BC671" s="65"/>
      <c r="BD671" s="65"/>
      <c r="BE671" s="65"/>
      <c r="BF671" s="65"/>
      <c r="BG671" s="65"/>
      <c r="BH671" s="65"/>
      <c r="BI671" s="65"/>
      <c r="BJ671" s="65"/>
      <c r="BK671" s="65"/>
      <c r="BL671" s="65"/>
      <c r="BM671" s="65"/>
      <c r="BN671" s="65"/>
      <c r="BO671" s="65"/>
      <c r="BP671" s="65"/>
      <c r="BQ671" s="65"/>
      <c r="BR671" s="65"/>
      <c r="BS671" s="65"/>
      <c r="BT671" s="65"/>
      <c r="BU671" s="65"/>
      <c r="BV671" s="65"/>
      <c r="BW671" s="65"/>
      <c r="BX671" s="65"/>
      <c r="BY671" s="65"/>
      <c r="BZ671" s="65"/>
      <c r="CA671" s="65"/>
      <c r="CB671" s="65"/>
      <c r="CC671" s="65"/>
      <c r="CD671" s="65"/>
      <c r="CE671" s="65"/>
      <c r="CF671" s="65"/>
      <c r="CG671" s="65"/>
      <c r="CH671" s="65"/>
      <c r="CI671" s="65"/>
      <c r="CJ671" s="65"/>
      <c r="CK671" s="65"/>
      <c r="CL671" s="65"/>
      <c r="CM671" s="65"/>
      <c r="CN671" s="65"/>
      <c r="CO671" s="65"/>
      <c r="CP671" s="65"/>
      <c r="CQ671" s="65"/>
      <c r="CR671" s="65"/>
      <c r="CS671" s="65"/>
      <c r="CT671" s="65"/>
      <c r="CU671" s="65"/>
      <c r="CV671" s="65"/>
    </row>
    <row r="672" spans="1:100" s="66" customFormat="1" x14ac:dyDescent="0.3">
      <c r="A672" s="116"/>
      <c r="B672" s="19" t="s">
        <v>73</v>
      </c>
      <c r="C672" s="4">
        <f t="shared" si="195"/>
        <v>93380.54</v>
      </c>
      <c r="D672" s="4">
        <f t="shared" si="195"/>
        <v>66101.78</v>
      </c>
      <c r="E672" s="4">
        <f t="shared" si="195"/>
        <v>55485.46</v>
      </c>
      <c r="F672" s="4">
        <f t="shared" si="178"/>
        <v>83.94</v>
      </c>
      <c r="G672" s="276"/>
      <c r="H672" s="65"/>
      <c r="I672" s="30"/>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c r="AZ672" s="65"/>
      <c r="BA672" s="65"/>
      <c r="BB672" s="65"/>
      <c r="BC672" s="65"/>
      <c r="BD672" s="65"/>
      <c r="BE672" s="65"/>
      <c r="BF672" s="65"/>
      <c r="BG672" s="65"/>
      <c r="BH672" s="65"/>
      <c r="BI672" s="65"/>
      <c r="BJ672" s="65"/>
      <c r="BK672" s="65"/>
      <c r="BL672" s="65"/>
      <c r="BM672" s="65"/>
      <c r="BN672" s="65"/>
      <c r="BO672" s="65"/>
      <c r="BP672" s="65"/>
      <c r="BQ672" s="65"/>
      <c r="BR672" s="65"/>
      <c r="BS672" s="65"/>
      <c r="BT672" s="65"/>
      <c r="BU672" s="65"/>
      <c r="BV672" s="65"/>
      <c r="BW672" s="65"/>
      <c r="BX672" s="65"/>
      <c r="BY672" s="65"/>
      <c r="BZ672" s="65"/>
      <c r="CA672" s="65"/>
      <c r="CB672" s="65"/>
      <c r="CC672" s="65"/>
      <c r="CD672" s="65"/>
      <c r="CE672" s="65"/>
      <c r="CF672" s="65"/>
      <c r="CG672" s="65"/>
      <c r="CH672" s="65"/>
      <c r="CI672" s="65"/>
      <c r="CJ672" s="65"/>
      <c r="CK672" s="65"/>
      <c r="CL672" s="65"/>
      <c r="CM672" s="65"/>
      <c r="CN672" s="65"/>
      <c r="CO672" s="65"/>
      <c r="CP672" s="65"/>
      <c r="CQ672" s="65"/>
      <c r="CR672" s="65"/>
      <c r="CS672" s="65"/>
      <c r="CT672" s="65"/>
      <c r="CU672" s="65"/>
      <c r="CV672" s="65"/>
    </row>
    <row r="673" spans="1:100" s="66" customFormat="1" x14ac:dyDescent="0.3">
      <c r="A673" s="124"/>
      <c r="B673" s="19" t="s">
        <v>74</v>
      </c>
      <c r="C673" s="4">
        <f t="shared" si="195"/>
        <v>0</v>
      </c>
      <c r="D673" s="4">
        <f t="shared" si="195"/>
        <v>0</v>
      </c>
      <c r="E673" s="4">
        <f t="shared" si="195"/>
        <v>0</v>
      </c>
      <c r="F673" s="4"/>
      <c r="G673" s="276"/>
      <c r="H673" s="65"/>
      <c r="I673" s="30"/>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c r="AZ673" s="65"/>
      <c r="BA673" s="65"/>
      <c r="BB673" s="65"/>
      <c r="BC673" s="65"/>
      <c r="BD673" s="65"/>
      <c r="BE673" s="65"/>
      <c r="BF673" s="65"/>
      <c r="BG673" s="65"/>
      <c r="BH673" s="65"/>
      <c r="BI673" s="65"/>
      <c r="BJ673" s="65"/>
      <c r="BK673" s="65"/>
      <c r="BL673" s="65"/>
      <c r="BM673" s="65"/>
      <c r="BN673" s="65"/>
      <c r="BO673" s="65"/>
      <c r="BP673" s="65"/>
      <c r="BQ673" s="65"/>
      <c r="BR673" s="65"/>
      <c r="BS673" s="65"/>
      <c r="BT673" s="65"/>
      <c r="BU673" s="65"/>
      <c r="BV673" s="65"/>
      <c r="BW673" s="65"/>
      <c r="BX673" s="65"/>
      <c r="BY673" s="65"/>
      <c r="BZ673" s="65"/>
      <c r="CA673" s="65"/>
      <c r="CB673" s="65"/>
      <c r="CC673" s="65"/>
      <c r="CD673" s="65"/>
      <c r="CE673" s="65"/>
      <c r="CF673" s="65"/>
      <c r="CG673" s="65"/>
      <c r="CH673" s="65"/>
      <c r="CI673" s="65"/>
      <c r="CJ673" s="65"/>
      <c r="CK673" s="65"/>
      <c r="CL673" s="65"/>
      <c r="CM673" s="65"/>
      <c r="CN673" s="65"/>
      <c r="CO673" s="65"/>
      <c r="CP673" s="65"/>
      <c r="CQ673" s="65"/>
      <c r="CR673" s="65"/>
      <c r="CS673" s="65"/>
      <c r="CT673" s="65"/>
      <c r="CU673" s="65"/>
      <c r="CV673" s="65"/>
    </row>
    <row r="674" spans="1:100" s="66" customFormat="1" ht="71.25" customHeight="1" x14ac:dyDescent="0.3">
      <c r="A674" s="211" t="s">
        <v>345</v>
      </c>
      <c r="B674" s="18" t="s">
        <v>570</v>
      </c>
      <c r="C674" s="3">
        <f>SUM(C675:C677)</f>
        <v>89894.88</v>
      </c>
      <c r="D674" s="3">
        <f>SUM(D675:D677)</f>
        <v>63616.15</v>
      </c>
      <c r="E674" s="3">
        <f>SUM(E675:E677)</f>
        <v>54889.93</v>
      </c>
      <c r="F674" s="3">
        <f t="shared" ref="F674:F712" si="196">E674/D674*100</f>
        <v>86.28</v>
      </c>
      <c r="G674" s="237" t="s">
        <v>779</v>
      </c>
      <c r="H674" s="65"/>
      <c r="I674" s="30"/>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c r="AZ674" s="65"/>
      <c r="BA674" s="65"/>
      <c r="BB674" s="65"/>
      <c r="BC674" s="65"/>
      <c r="BD674" s="65"/>
      <c r="BE674" s="65"/>
      <c r="BF674" s="65"/>
      <c r="BG674" s="65"/>
      <c r="BH674" s="65"/>
      <c r="BI674" s="65"/>
      <c r="BJ674" s="65"/>
      <c r="BK674" s="65"/>
      <c r="BL674" s="65"/>
      <c r="BM674" s="65"/>
      <c r="BN674" s="65"/>
      <c r="BO674" s="65"/>
      <c r="BP674" s="65"/>
      <c r="BQ674" s="65"/>
      <c r="BR674" s="65"/>
      <c r="BS674" s="65"/>
      <c r="BT674" s="65"/>
      <c r="BU674" s="65"/>
      <c r="BV674" s="65"/>
      <c r="BW674" s="65"/>
      <c r="BX674" s="65"/>
      <c r="BY674" s="65"/>
      <c r="BZ674" s="65"/>
      <c r="CA674" s="65"/>
      <c r="CB674" s="65"/>
      <c r="CC674" s="65"/>
      <c r="CD674" s="65"/>
      <c r="CE674" s="65"/>
      <c r="CF674" s="65"/>
      <c r="CG674" s="65"/>
      <c r="CH674" s="65"/>
      <c r="CI674" s="65"/>
      <c r="CJ674" s="65"/>
      <c r="CK674" s="65"/>
      <c r="CL674" s="65"/>
      <c r="CM674" s="65"/>
      <c r="CN674" s="65"/>
      <c r="CO674" s="65"/>
      <c r="CP674" s="65"/>
      <c r="CQ674" s="65"/>
      <c r="CR674" s="65"/>
      <c r="CS674" s="65"/>
      <c r="CT674" s="65"/>
      <c r="CU674" s="65"/>
      <c r="CV674" s="65"/>
    </row>
    <row r="675" spans="1:100" s="66" customFormat="1" ht="24" customHeight="1" x14ac:dyDescent="0.3">
      <c r="A675" s="116"/>
      <c r="B675" s="19" t="s">
        <v>72</v>
      </c>
      <c r="C675" s="3">
        <v>0</v>
      </c>
      <c r="D675" s="4">
        <v>0</v>
      </c>
      <c r="E675" s="4">
        <v>0</v>
      </c>
      <c r="F675" s="4"/>
      <c r="G675" s="237"/>
      <c r="H675" s="65"/>
      <c r="I675" s="30"/>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c r="AZ675" s="65"/>
      <c r="BA675" s="65"/>
      <c r="BB675" s="65"/>
      <c r="BC675" s="65"/>
      <c r="BD675" s="65"/>
      <c r="BE675" s="65"/>
      <c r="BF675" s="65"/>
      <c r="BG675" s="65"/>
      <c r="BH675" s="65"/>
      <c r="BI675" s="65"/>
      <c r="BJ675" s="65"/>
      <c r="BK675" s="65"/>
      <c r="BL675" s="65"/>
      <c r="BM675" s="65"/>
      <c r="BN675" s="65"/>
      <c r="BO675" s="65"/>
      <c r="BP675" s="65"/>
      <c r="BQ675" s="65"/>
      <c r="BR675" s="65"/>
      <c r="BS675" s="65"/>
      <c r="BT675" s="65"/>
      <c r="BU675" s="65"/>
      <c r="BV675" s="65"/>
      <c r="BW675" s="65"/>
      <c r="BX675" s="65"/>
      <c r="BY675" s="65"/>
      <c r="BZ675" s="65"/>
      <c r="CA675" s="65"/>
      <c r="CB675" s="65"/>
      <c r="CC675" s="65"/>
      <c r="CD675" s="65"/>
      <c r="CE675" s="65"/>
      <c r="CF675" s="65"/>
      <c r="CG675" s="65"/>
      <c r="CH675" s="65"/>
      <c r="CI675" s="65"/>
      <c r="CJ675" s="65"/>
      <c r="CK675" s="65"/>
      <c r="CL675" s="65"/>
      <c r="CM675" s="65"/>
      <c r="CN675" s="65"/>
      <c r="CO675" s="65"/>
      <c r="CP675" s="65"/>
      <c r="CQ675" s="65"/>
      <c r="CR675" s="65"/>
      <c r="CS675" s="65"/>
      <c r="CT675" s="65"/>
      <c r="CU675" s="65"/>
      <c r="CV675" s="65"/>
    </row>
    <row r="676" spans="1:100" s="66" customFormat="1" ht="24" customHeight="1" x14ac:dyDescent="0.3">
      <c r="A676" s="116"/>
      <c r="B676" s="19" t="s">
        <v>73</v>
      </c>
      <c r="C676" s="4">
        <v>89894.88</v>
      </c>
      <c r="D676" s="107">
        <v>63616.15</v>
      </c>
      <c r="E676" s="4">
        <v>54889.93</v>
      </c>
      <c r="F676" s="4">
        <f t="shared" si="196"/>
        <v>86.28</v>
      </c>
      <c r="G676" s="237"/>
      <c r="H676" s="65"/>
      <c r="I676" s="30"/>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c r="AZ676" s="65"/>
      <c r="BA676" s="65"/>
      <c r="BB676" s="65"/>
      <c r="BC676" s="65"/>
      <c r="BD676" s="65"/>
      <c r="BE676" s="65"/>
      <c r="BF676" s="65"/>
      <c r="BG676" s="65"/>
      <c r="BH676" s="65"/>
      <c r="BI676" s="65"/>
      <c r="BJ676" s="65"/>
      <c r="BK676" s="65"/>
      <c r="BL676" s="65"/>
      <c r="BM676" s="65"/>
      <c r="BN676" s="65"/>
      <c r="BO676" s="65"/>
      <c r="BP676" s="65"/>
      <c r="BQ676" s="65"/>
      <c r="BR676" s="65"/>
      <c r="BS676" s="65"/>
      <c r="BT676" s="65"/>
      <c r="BU676" s="65"/>
      <c r="BV676" s="65"/>
      <c r="BW676" s="65"/>
      <c r="BX676" s="65"/>
      <c r="BY676" s="65"/>
      <c r="BZ676" s="65"/>
      <c r="CA676" s="65"/>
      <c r="CB676" s="65"/>
      <c r="CC676" s="65"/>
      <c r="CD676" s="65"/>
      <c r="CE676" s="65"/>
      <c r="CF676" s="65"/>
      <c r="CG676" s="65"/>
      <c r="CH676" s="65"/>
      <c r="CI676" s="65"/>
      <c r="CJ676" s="65"/>
      <c r="CK676" s="65"/>
      <c r="CL676" s="65"/>
      <c r="CM676" s="65"/>
      <c r="CN676" s="65"/>
      <c r="CO676" s="65"/>
      <c r="CP676" s="65"/>
      <c r="CQ676" s="65"/>
      <c r="CR676" s="65"/>
      <c r="CS676" s="65"/>
      <c r="CT676" s="65"/>
      <c r="CU676" s="65"/>
      <c r="CV676" s="65"/>
    </row>
    <row r="677" spans="1:100" s="66" customFormat="1" ht="24" customHeight="1" x14ac:dyDescent="0.3">
      <c r="A677" s="116"/>
      <c r="B677" s="19" t="s">
        <v>74</v>
      </c>
      <c r="C677" s="4">
        <v>0</v>
      </c>
      <c r="D677" s="4">
        <v>0</v>
      </c>
      <c r="E677" s="4">
        <v>0</v>
      </c>
      <c r="F677" s="4"/>
      <c r="G677" s="237"/>
      <c r="H677" s="65"/>
      <c r="I677" s="30"/>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c r="AZ677" s="65"/>
      <c r="BA677" s="65"/>
      <c r="BB677" s="65"/>
      <c r="BC677" s="65"/>
      <c r="BD677" s="65"/>
      <c r="BE677" s="65"/>
      <c r="BF677" s="65"/>
      <c r="BG677" s="65"/>
      <c r="BH677" s="65"/>
      <c r="BI677" s="65"/>
      <c r="BJ677" s="65"/>
      <c r="BK677" s="65"/>
      <c r="BL677" s="65"/>
      <c r="BM677" s="65"/>
      <c r="BN677" s="65"/>
      <c r="BO677" s="65"/>
      <c r="BP677" s="65"/>
      <c r="BQ677" s="65"/>
      <c r="BR677" s="65"/>
      <c r="BS677" s="65"/>
      <c r="BT677" s="65"/>
      <c r="BU677" s="65"/>
      <c r="BV677" s="65"/>
      <c r="BW677" s="65"/>
      <c r="BX677" s="65"/>
      <c r="BY677" s="65"/>
      <c r="BZ677" s="65"/>
      <c r="CA677" s="65"/>
      <c r="CB677" s="65"/>
      <c r="CC677" s="65"/>
      <c r="CD677" s="65"/>
      <c r="CE677" s="65"/>
      <c r="CF677" s="65"/>
      <c r="CG677" s="65"/>
      <c r="CH677" s="65"/>
      <c r="CI677" s="65"/>
      <c r="CJ677" s="65"/>
      <c r="CK677" s="65"/>
      <c r="CL677" s="65"/>
      <c r="CM677" s="65"/>
      <c r="CN677" s="65"/>
      <c r="CO677" s="65"/>
      <c r="CP677" s="65"/>
      <c r="CQ677" s="65"/>
      <c r="CR677" s="65"/>
      <c r="CS677" s="65"/>
      <c r="CT677" s="65"/>
      <c r="CU677" s="65"/>
      <c r="CV677" s="65"/>
    </row>
    <row r="678" spans="1:100" s="66" customFormat="1" ht="108.75" customHeight="1" x14ac:dyDescent="0.3">
      <c r="A678" s="211" t="s">
        <v>346</v>
      </c>
      <c r="B678" s="18" t="s">
        <v>571</v>
      </c>
      <c r="C678" s="3">
        <f>SUM(C679:C681)</f>
        <v>3485.66</v>
      </c>
      <c r="D678" s="3">
        <f>SUM(D679:D681)</f>
        <v>2485.63</v>
      </c>
      <c r="E678" s="3">
        <f>SUM(E679:E681)</f>
        <v>595.53</v>
      </c>
      <c r="F678" s="3">
        <f t="shared" si="196"/>
        <v>23.96</v>
      </c>
      <c r="G678" s="237" t="s">
        <v>781</v>
      </c>
      <c r="H678" s="65"/>
      <c r="I678" s="30"/>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c r="AZ678" s="65"/>
      <c r="BA678" s="65"/>
      <c r="BB678" s="65"/>
      <c r="BC678" s="65"/>
      <c r="BD678" s="65"/>
      <c r="BE678" s="65"/>
      <c r="BF678" s="65"/>
      <c r="BG678" s="65"/>
      <c r="BH678" s="65"/>
      <c r="BI678" s="65"/>
      <c r="BJ678" s="65"/>
      <c r="BK678" s="65"/>
      <c r="BL678" s="65"/>
      <c r="BM678" s="65"/>
      <c r="BN678" s="65"/>
      <c r="BO678" s="65"/>
      <c r="BP678" s="65"/>
      <c r="BQ678" s="65"/>
      <c r="BR678" s="65"/>
      <c r="BS678" s="65"/>
      <c r="BT678" s="65"/>
      <c r="BU678" s="65"/>
      <c r="BV678" s="65"/>
      <c r="BW678" s="65"/>
      <c r="BX678" s="65"/>
      <c r="BY678" s="65"/>
      <c r="BZ678" s="65"/>
      <c r="CA678" s="65"/>
      <c r="CB678" s="65"/>
      <c r="CC678" s="65"/>
      <c r="CD678" s="65"/>
      <c r="CE678" s="65"/>
      <c r="CF678" s="65"/>
      <c r="CG678" s="65"/>
      <c r="CH678" s="65"/>
      <c r="CI678" s="65"/>
      <c r="CJ678" s="65"/>
      <c r="CK678" s="65"/>
      <c r="CL678" s="65"/>
      <c r="CM678" s="65"/>
      <c r="CN678" s="65"/>
      <c r="CO678" s="65"/>
      <c r="CP678" s="65"/>
      <c r="CQ678" s="65"/>
      <c r="CR678" s="65"/>
      <c r="CS678" s="65"/>
      <c r="CT678" s="65"/>
      <c r="CU678" s="65"/>
      <c r="CV678" s="65"/>
    </row>
    <row r="679" spans="1:100" s="66" customFormat="1" x14ac:dyDescent="0.3">
      <c r="A679" s="212"/>
      <c r="B679" s="19" t="s">
        <v>72</v>
      </c>
      <c r="C679" s="4"/>
      <c r="D679" s="4"/>
      <c r="E679" s="4"/>
      <c r="F679" s="4"/>
      <c r="G679" s="237"/>
      <c r="H679" s="65"/>
      <c r="I679" s="30"/>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c r="AZ679" s="65"/>
      <c r="BA679" s="65"/>
      <c r="BB679" s="65"/>
      <c r="BC679" s="65"/>
      <c r="BD679" s="65"/>
      <c r="BE679" s="65"/>
      <c r="BF679" s="65"/>
      <c r="BG679" s="65"/>
      <c r="BH679" s="65"/>
      <c r="BI679" s="65"/>
      <c r="BJ679" s="65"/>
      <c r="BK679" s="65"/>
      <c r="BL679" s="65"/>
      <c r="BM679" s="65"/>
      <c r="BN679" s="65"/>
      <c r="BO679" s="65"/>
      <c r="BP679" s="65"/>
      <c r="BQ679" s="65"/>
      <c r="BR679" s="65"/>
      <c r="BS679" s="65"/>
      <c r="BT679" s="65"/>
      <c r="BU679" s="65"/>
      <c r="BV679" s="65"/>
      <c r="BW679" s="65"/>
      <c r="BX679" s="65"/>
      <c r="BY679" s="65"/>
      <c r="BZ679" s="65"/>
      <c r="CA679" s="65"/>
      <c r="CB679" s="65"/>
      <c r="CC679" s="65"/>
      <c r="CD679" s="65"/>
      <c r="CE679" s="65"/>
      <c r="CF679" s="65"/>
      <c r="CG679" s="65"/>
      <c r="CH679" s="65"/>
      <c r="CI679" s="65"/>
      <c r="CJ679" s="65"/>
      <c r="CK679" s="65"/>
      <c r="CL679" s="65"/>
      <c r="CM679" s="65"/>
      <c r="CN679" s="65"/>
      <c r="CO679" s="65"/>
      <c r="CP679" s="65"/>
      <c r="CQ679" s="65"/>
      <c r="CR679" s="65"/>
      <c r="CS679" s="65"/>
      <c r="CT679" s="65"/>
      <c r="CU679" s="65"/>
      <c r="CV679" s="65"/>
    </row>
    <row r="680" spans="1:100" s="66" customFormat="1" x14ac:dyDescent="0.3">
      <c r="A680" s="212"/>
      <c r="B680" s="19" t="s">
        <v>73</v>
      </c>
      <c r="C680" s="4">
        <v>3485.66</v>
      </c>
      <c r="D680" s="4">
        <v>2485.63</v>
      </c>
      <c r="E680" s="4">
        <v>595.53</v>
      </c>
      <c r="F680" s="4">
        <f t="shared" si="196"/>
        <v>23.96</v>
      </c>
      <c r="G680" s="237"/>
      <c r="H680" s="65"/>
      <c r="I680" s="30"/>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c r="AZ680" s="65"/>
      <c r="BA680" s="65"/>
      <c r="BB680" s="65"/>
      <c r="BC680" s="65"/>
      <c r="BD680" s="65"/>
      <c r="BE680" s="65"/>
      <c r="BF680" s="65"/>
      <c r="BG680" s="65"/>
      <c r="BH680" s="65"/>
      <c r="BI680" s="65"/>
      <c r="BJ680" s="65"/>
      <c r="BK680" s="65"/>
      <c r="BL680" s="65"/>
      <c r="BM680" s="65"/>
      <c r="BN680" s="65"/>
      <c r="BO680" s="65"/>
      <c r="BP680" s="65"/>
      <c r="BQ680" s="65"/>
      <c r="BR680" s="65"/>
      <c r="BS680" s="65"/>
      <c r="BT680" s="65"/>
      <c r="BU680" s="65"/>
      <c r="BV680" s="65"/>
      <c r="BW680" s="65"/>
      <c r="BX680" s="65"/>
      <c r="BY680" s="65"/>
      <c r="BZ680" s="65"/>
      <c r="CA680" s="65"/>
      <c r="CB680" s="65"/>
      <c r="CC680" s="65"/>
      <c r="CD680" s="65"/>
      <c r="CE680" s="65"/>
      <c r="CF680" s="65"/>
      <c r="CG680" s="65"/>
      <c r="CH680" s="65"/>
      <c r="CI680" s="65"/>
      <c r="CJ680" s="65"/>
      <c r="CK680" s="65"/>
      <c r="CL680" s="65"/>
      <c r="CM680" s="65"/>
      <c r="CN680" s="65"/>
      <c r="CO680" s="65"/>
      <c r="CP680" s="65"/>
      <c r="CQ680" s="65"/>
      <c r="CR680" s="65"/>
      <c r="CS680" s="65"/>
      <c r="CT680" s="65"/>
      <c r="CU680" s="65"/>
      <c r="CV680" s="65"/>
    </row>
    <row r="681" spans="1:100" s="66" customFormat="1" ht="31.5" customHeight="1" x14ac:dyDescent="0.3">
      <c r="A681" s="212"/>
      <c r="B681" s="19" t="s">
        <v>74</v>
      </c>
      <c r="C681" s="4"/>
      <c r="D681" s="4"/>
      <c r="E681" s="4"/>
      <c r="F681" s="4"/>
      <c r="G681" s="237"/>
      <c r="H681" s="65"/>
      <c r="I681" s="30"/>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c r="AZ681" s="65"/>
      <c r="BA681" s="65"/>
      <c r="BB681" s="65"/>
      <c r="BC681" s="65"/>
      <c r="BD681" s="65"/>
      <c r="BE681" s="65"/>
      <c r="BF681" s="65"/>
      <c r="BG681" s="65"/>
      <c r="BH681" s="65"/>
      <c r="BI681" s="65"/>
      <c r="BJ681" s="65"/>
      <c r="BK681" s="65"/>
      <c r="BL681" s="65"/>
      <c r="BM681" s="65"/>
      <c r="BN681" s="65"/>
      <c r="BO681" s="65"/>
      <c r="BP681" s="65"/>
      <c r="BQ681" s="65"/>
      <c r="BR681" s="65"/>
      <c r="BS681" s="65"/>
      <c r="BT681" s="65"/>
      <c r="BU681" s="65"/>
      <c r="BV681" s="65"/>
      <c r="BW681" s="65"/>
      <c r="BX681" s="65"/>
      <c r="BY681" s="65"/>
      <c r="BZ681" s="65"/>
      <c r="CA681" s="65"/>
      <c r="CB681" s="65"/>
      <c r="CC681" s="65"/>
      <c r="CD681" s="65"/>
      <c r="CE681" s="65"/>
      <c r="CF681" s="65"/>
      <c r="CG681" s="65"/>
      <c r="CH681" s="65"/>
      <c r="CI681" s="65"/>
      <c r="CJ681" s="65"/>
      <c r="CK681" s="65"/>
      <c r="CL681" s="65"/>
      <c r="CM681" s="65"/>
      <c r="CN681" s="65"/>
      <c r="CO681" s="65"/>
      <c r="CP681" s="65"/>
      <c r="CQ681" s="65"/>
      <c r="CR681" s="65"/>
      <c r="CS681" s="65"/>
      <c r="CT681" s="65"/>
      <c r="CU681" s="65"/>
      <c r="CV681" s="65"/>
    </row>
    <row r="682" spans="1:100" s="66" customFormat="1" ht="88.5" customHeight="1" x14ac:dyDescent="0.3">
      <c r="A682" s="211" t="s">
        <v>347</v>
      </c>
      <c r="B682" s="18" t="s">
        <v>379</v>
      </c>
      <c r="C682" s="125">
        <f>SUM(C683:C685)</f>
        <v>60025.15</v>
      </c>
      <c r="D682" s="125">
        <f>SUM(D683:D685)</f>
        <v>46023.17</v>
      </c>
      <c r="E682" s="125">
        <f>E683+E684</f>
        <v>38719.360000000001</v>
      </c>
      <c r="F682" s="125">
        <f t="shared" si="196"/>
        <v>84.13</v>
      </c>
      <c r="G682" s="276"/>
      <c r="H682" s="65"/>
      <c r="I682" s="30"/>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c r="AZ682" s="65"/>
      <c r="BA682" s="65"/>
      <c r="BB682" s="65"/>
      <c r="BC682" s="65"/>
      <c r="BD682" s="65"/>
      <c r="BE682" s="65"/>
      <c r="BF682" s="65"/>
      <c r="BG682" s="65"/>
      <c r="BH682" s="65"/>
      <c r="BI682" s="65"/>
      <c r="BJ682" s="65"/>
      <c r="BK682" s="65"/>
      <c r="BL682" s="65"/>
      <c r="BM682" s="65"/>
      <c r="BN682" s="65"/>
      <c r="BO682" s="65"/>
      <c r="BP682" s="65"/>
      <c r="BQ682" s="65"/>
      <c r="BR682" s="65"/>
      <c r="BS682" s="65"/>
      <c r="BT682" s="65"/>
      <c r="BU682" s="65"/>
      <c r="BV682" s="65"/>
      <c r="BW682" s="65"/>
      <c r="BX682" s="65"/>
      <c r="BY682" s="65"/>
      <c r="BZ682" s="65"/>
      <c r="CA682" s="65"/>
      <c r="CB682" s="65"/>
      <c r="CC682" s="65"/>
      <c r="CD682" s="65"/>
      <c r="CE682" s="65"/>
      <c r="CF682" s="65"/>
      <c r="CG682" s="65"/>
      <c r="CH682" s="65"/>
      <c r="CI682" s="65"/>
      <c r="CJ682" s="65"/>
      <c r="CK682" s="65"/>
      <c r="CL682" s="65"/>
      <c r="CM682" s="65"/>
      <c r="CN682" s="65"/>
      <c r="CO682" s="65"/>
      <c r="CP682" s="65"/>
      <c r="CQ682" s="65"/>
      <c r="CR682" s="65"/>
      <c r="CS682" s="65"/>
      <c r="CT682" s="65"/>
      <c r="CU682" s="65"/>
      <c r="CV682" s="65"/>
    </row>
    <row r="683" spans="1:100" s="66" customFormat="1" x14ac:dyDescent="0.3">
      <c r="A683" s="212"/>
      <c r="B683" s="19" t="s">
        <v>72</v>
      </c>
      <c r="C683" s="126">
        <f t="shared" ref="C683:E685" si="197">C687+C691+C695+C699</f>
        <v>0</v>
      </c>
      <c r="D683" s="4">
        <f t="shared" si="197"/>
        <v>0</v>
      </c>
      <c r="E683" s="126">
        <f t="shared" si="197"/>
        <v>0</v>
      </c>
      <c r="F683" s="126"/>
      <c r="G683" s="276"/>
      <c r="H683" s="65"/>
      <c r="I683" s="30"/>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c r="AZ683" s="65"/>
      <c r="BA683" s="65"/>
      <c r="BB683" s="65"/>
      <c r="BC683" s="65"/>
      <c r="BD683" s="65"/>
      <c r="BE683" s="65"/>
      <c r="BF683" s="65"/>
      <c r="BG683" s="65"/>
      <c r="BH683" s="65"/>
      <c r="BI683" s="65"/>
      <c r="BJ683" s="65"/>
      <c r="BK683" s="65"/>
      <c r="BL683" s="65"/>
      <c r="BM683" s="65"/>
      <c r="BN683" s="65"/>
      <c r="BO683" s="65"/>
      <c r="BP683" s="65"/>
      <c r="BQ683" s="65"/>
      <c r="BR683" s="65"/>
      <c r="BS683" s="65"/>
      <c r="BT683" s="65"/>
      <c r="BU683" s="65"/>
      <c r="BV683" s="65"/>
      <c r="BW683" s="65"/>
      <c r="BX683" s="65"/>
      <c r="BY683" s="65"/>
      <c r="BZ683" s="65"/>
      <c r="CA683" s="65"/>
      <c r="CB683" s="65"/>
      <c r="CC683" s="65"/>
      <c r="CD683" s="65"/>
      <c r="CE683" s="65"/>
      <c r="CF683" s="65"/>
      <c r="CG683" s="65"/>
      <c r="CH683" s="65"/>
      <c r="CI683" s="65"/>
      <c r="CJ683" s="65"/>
      <c r="CK683" s="65"/>
      <c r="CL683" s="65"/>
      <c r="CM683" s="65"/>
      <c r="CN683" s="65"/>
      <c r="CO683" s="65"/>
      <c r="CP683" s="65"/>
      <c r="CQ683" s="65"/>
      <c r="CR683" s="65"/>
      <c r="CS683" s="65"/>
      <c r="CT683" s="65"/>
      <c r="CU683" s="65"/>
      <c r="CV683" s="65"/>
    </row>
    <row r="684" spans="1:100" s="66" customFormat="1" x14ac:dyDescent="0.3">
      <c r="A684" s="212"/>
      <c r="B684" s="19" t="s">
        <v>73</v>
      </c>
      <c r="C684" s="126">
        <f t="shared" si="197"/>
        <v>60025.15</v>
      </c>
      <c r="D684" s="126">
        <f t="shared" si="197"/>
        <v>46023.17</v>
      </c>
      <c r="E684" s="126">
        <f t="shared" si="197"/>
        <v>38719.360000000001</v>
      </c>
      <c r="F684" s="126">
        <f t="shared" si="196"/>
        <v>84.13</v>
      </c>
      <c r="G684" s="276"/>
      <c r="H684" s="65"/>
      <c r="I684" s="30"/>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c r="AZ684" s="65"/>
      <c r="BA684" s="65"/>
      <c r="BB684" s="65"/>
      <c r="BC684" s="65"/>
      <c r="BD684" s="65"/>
      <c r="BE684" s="65"/>
      <c r="BF684" s="65"/>
      <c r="BG684" s="65"/>
      <c r="BH684" s="65"/>
      <c r="BI684" s="65"/>
      <c r="BJ684" s="65"/>
      <c r="BK684" s="65"/>
      <c r="BL684" s="65"/>
      <c r="BM684" s="65"/>
      <c r="BN684" s="65"/>
      <c r="BO684" s="65"/>
      <c r="BP684" s="65"/>
      <c r="BQ684" s="65"/>
      <c r="BR684" s="65"/>
      <c r="BS684" s="65"/>
      <c r="BT684" s="65"/>
      <c r="BU684" s="65"/>
      <c r="BV684" s="65"/>
      <c r="BW684" s="65"/>
      <c r="BX684" s="65"/>
      <c r="BY684" s="65"/>
      <c r="BZ684" s="65"/>
      <c r="CA684" s="65"/>
      <c r="CB684" s="65"/>
      <c r="CC684" s="65"/>
      <c r="CD684" s="65"/>
      <c r="CE684" s="65"/>
      <c r="CF684" s="65"/>
      <c r="CG684" s="65"/>
      <c r="CH684" s="65"/>
      <c r="CI684" s="65"/>
      <c r="CJ684" s="65"/>
      <c r="CK684" s="65"/>
      <c r="CL684" s="65"/>
      <c r="CM684" s="65"/>
      <c r="CN684" s="65"/>
      <c r="CO684" s="65"/>
      <c r="CP684" s="65"/>
      <c r="CQ684" s="65"/>
      <c r="CR684" s="65"/>
      <c r="CS684" s="65"/>
      <c r="CT684" s="65"/>
      <c r="CU684" s="65"/>
      <c r="CV684" s="65"/>
    </row>
    <row r="685" spans="1:100" s="66" customFormat="1" x14ac:dyDescent="0.3">
      <c r="A685" s="90"/>
      <c r="B685" s="19" t="s">
        <v>74</v>
      </c>
      <c r="C685" s="126">
        <f t="shared" si="197"/>
        <v>0</v>
      </c>
      <c r="D685" s="4">
        <f t="shared" si="197"/>
        <v>0</v>
      </c>
      <c r="E685" s="126">
        <f t="shared" si="197"/>
        <v>0</v>
      </c>
      <c r="F685" s="126"/>
      <c r="G685" s="276"/>
      <c r="H685" s="65"/>
      <c r="I685" s="30"/>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c r="AZ685" s="65"/>
      <c r="BA685" s="65"/>
      <c r="BB685" s="65"/>
      <c r="BC685" s="65"/>
      <c r="BD685" s="65"/>
      <c r="BE685" s="65"/>
      <c r="BF685" s="65"/>
      <c r="BG685" s="65"/>
      <c r="BH685" s="65"/>
      <c r="BI685" s="65"/>
      <c r="BJ685" s="65"/>
      <c r="BK685" s="65"/>
      <c r="BL685" s="65"/>
      <c r="BM685" s="65"/>
      <c r="BN685" s="65"/>
      <c r="BO685" s="65"/>
      <c r="BP685" s="65"/>
      <c r="BQ685" s="65"/>
      <c r="BR685" s="65"/>
      <c r="BS685" s="65"/>
      <c r="BT685" s="65"/>
      <c r="BU685" s="65"/>
      <c r="BV685" s="65"/>
      <c r="BW685" s="65"/>
      <c r="BX685" s="65"/>
      <c r="BY685" s="65"/>
      <c r="BZ685" s="65"/>
      <c r="CA685" s="65"/>
      <c r="CB685" s="65"/>
      <c r="CC685" s="65"/>
      <c r="CD685" s="65"/>
      <c r="CE685" s="65"/>
      <c r="CF685" s="65"/>
      <c r="CG685" s="65"/>
      <c r="CH685" s="65"/>
      <c r="CI685" s="65"/>
      <c r="CJ685" s="65"/>
      <c r="CK685" s="65"/>
      <c r="CL685" s="65"/>
      <c r="CM685" s="65"/>
      <c r="CN685" s="65"/>
      <c r="CO685" s="65"/>
      <c r="CP685" s="65"/>
      <c r="CQ685" s="65"/>
      <c r="CR685" s="65"/>
      <c r="CS685" s="65"/>
      <c r="CT685" s="65"/>
      <c r="CU685" s="65"/>
      <c r="CV685" s="65"/>
    </row>
    <row r="686" spans="1:100" s="66" customFormat="1" ht="55.5" customHeight="1" x14ac:dyDescent="0.3">
      <c r="A686" s="211" t="s">
        <v>348</v>
      </c>
      <c r="B686" s="18" t="s">
        <v>572</v>
      </c>
      <c r="C686" s="3">
        <f>SUM(C687:C689)</f>
        <v>3389.86</v>
      </c>
      <c r="D686" s="3">
        <f>SUM(D687:D689)</f>
        <v>2057.92</v>
      </c>
      <c r="E686" s="3">
        <f>SUM(E687:E689)</f>
        <v>1869.73</v>
      </c>
      <c r="F686" s="3">
        <f t="shared" si="196"/>
        <v>90.86</v>
      </c>
      <c r="G686" s="237" t="s">
        <v>784</v>
      </c>
      <c r="H686" s="65"/>
      <c r="I686" s="30"/>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c r="AZ686" s="65"/>
      <c r="BA686" s="65"/>
      <c r="BB686" s="65"/>
      <c r="BC686" s="65"/>
      <c r="BD686" s="65"/>
      <c r="BE686" s="65"/>
      <c r="BF686" s="65"/>
      <c r="BG686" s="65"/>
      <c r="BH686" s="65"/>
      <c r="BI686" s="65"/>
      <c r="BJ686" s="65"/>
      <c r="BK686" s="65"/>
      <c r="BL686" s="65"/>
      <c r="BM686" s="65"/>
      <c r="BN686" s="65"/>
      <c r="BO686" s="65"/>
      <c r="BP686" s="65"/>
      <c r="BQ686" s="65"/>
      <c r="BR686" s="65"/>
      <c r="BS686" s="65"/>
      <c r="BT686" s="65"/>
      <c r="BU686" s="65"/>
      <c r="BV686" s="65"/>
      <c r="BW686" s="65"/>
      <c r="BX686" s="65"/>
      <c r="BY686" s="65"/>
      <c r="BZ686" s="65"/>
      <c r="CA686" s="65"/>
      <c r="CB686" s="65"/>
      <c r="CC686" s="65"/>
      <c r="CD686" s="65"/>
      <c r="CE686" s="65"/>
      <c r="CF686" s="65"/>
      <c r="CG686" s="65"/>
      <c r="CH686" s="65"/>
      <c r="CI686" s="65"/>
      <c r="CJ686" s="65"/>
      <c r="CK686" s="65"/>
      <c r="CL686" s="65"/>
      <c r="CM686" s="65"/>
      <c r="CN686" s="65"/>
      <c r="CO686" s="65"/>
      <c r="CP686" s="65"/>
      <c r="CQ686" s="65"/>
      <c r="CR686" s="65"/>
      <c r="CS686" s="65"/>
      <c r="CT686" s="65"/>
      <c r="CU686" s="65"/>
      <c r="CV686" s="65"/>
    </row>
    <row r="687" spans="1:100" s="66" customFormat="1" ht="23.25" customHeight="1" x14ac:dyDescent="0.3">
      <c r="A687" s="212"/>
      <c r="B687" s="19" t="s">
        <v>72</v>
      </c>
      <c r="C687" s="4"/>
      <c r="D687" s="4"/>
      <c r="E687" s="4"/>
      <c r="F687" s="4"/>
      <c r="G687" s="237"/>
      <c r="H687" s="65"/>
      <c r="I687" s="30"/>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c r="AZ687" s="65"/>
      <c r="BA687" s="65"/>
      <c r="BB687" s="65"/>
      <c r="BC687" s="65"/>
      <c r="BD687" s="65"/>
      <c r="BE687" s="65"/>
      <c r="BF687" s="65"/>
      <c r="BG687" s="65"/>
      <c r="BH687" s="65"/>
      <c r="BI687" s="65"/>
      <c r="BJ687" s="65"/>
      <c r="BK687" s="65"/>
      <c r="BL687" s="65"/>
      <c r="BM687" s="65"/>
      <c r="BN687" s="65"/>
      <c r="BO687" s="65"/>
      <c r="BP687" s="65"/>
      <c r="BQ687" s="65"/>
      <c r="BR687" s="65"/>
      <c r="BS687" s="65"/>
      <c r="BT687" s="65"/>
      <c r="BU687" s="65"/>
      <c r="BV687" s="65"/>
      <c r="BW687" s="65"/>
      <c r="BX687" s="65"/>
      <c r="BY687" s="65"/>
      <c r="BZ687" s="65"/>
      <c r="CA687" s="65"/>
      <c r="CB687" s="65"/>
      <c r="CC687" s="65"/>
      <c r="CD687" s="65"/>
      <c r="CE687" s="65"/>
      <c r="CF687" s="65"/>
      <c r="CG687" s="65"/>
      <c r="CH687" s="65"/>
      <c r="CI687" s="65"/>
      <c r="CJ687" s="65"/>
      <c r="CK687" s="65"/>
      <c r="CL687" s="65"/>
      <c r="CM687" s="65"/>
      <c r="CN687" s="65"/>
      <c r="CO687" s="65"/>
      <c r="CP687" s="65"/>
      <c r="CQ687" s="65"/>
      <c r="CR687" s="65"/>
      <c r="CS687" s="65"/>
      <c r="CT687" s="65"/>
      <c r="CU687" s="65"/>
      <c r="CV687" s="65"/>
    </row>
    <row r="688" spans="1:100" s="66" customFormat="1" ht="19.5" customHeight="1" x14ac:dyDescent="0.3">
      <c r="A688" s="212"/>
      <c r="B688" s="19" t="s">
        <v>73</v>
      </c>
      <c r="C688" s="4">
        <v>3389.86</v>
      </c>
      <c r="D688" s="4">
        <v>2057.92</v>
      </c>
      <c r="E688" s="4">
        <v>1869.73</v>
      </c>
      <c r="F688" s="4">
        <f t="shared" si="196"/>
        <v>90.86</v>
      </c>
      <c r="G688" s="237"/>
      <c r="H688" s="65"/>
      <c r="I688" s="30"/>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c r="AZ688" s="65"/>
      <c r="BA688" s="65"/>
      <c r="BB688" s="65"/>
      <c r="BC688" s="65"/>
      <c r="BD688" s="65"/>
      <c r="BE688" s="65"/>
      <c r="BF688" s="65"/>
      <c r="BG688" s="65"/>
      <c r="BH688" s="65"/>
      <c r="BI688" s="65"/>
      <c r="BJ688" s="65"/>
      <c r="BK688" s="65"/>
      <c r="BL688" s="65"/>
      <c r="BM688" s="65"/>
      <c r="BN688" s="65"/>
      <c r="BO688" s="65"/>
      <c r="BP688" s="65"/>
      <c r="BQ688" s="65"/>
      <c r="BR688" s="65"/>
      <c r="BS688" s="65"/>
      <c r="BT688" s="65"/>
      <c r="BU688" s="65"/>
      <c r="BV688" s="65"/>
      <c r="BW688" s="65"/>
      <c r="BX688" s="65"/>
      <c r="BY688" s="65"/>
      <c r="BZ688" s="65"/>
      <c r="CA688" s="65"/>
      <c r="CB688" s="65"/>
      <c r="CC688" s="65"/>
      <c r="CD688" s="65"/>
      <c r="CE688" s="65"/>
      <c r="CF688" s="65"/>
      <c r="CG688" s="65"/>
      <c r="CH688" s="65"/>
      <c r="CI688" s="65"/>
      <c r="CJ688" s="65"/>
      <c r="CK688" s="65"/>
      <c r="CL688" s="65"/>
      <c r="CM688" s="65"/>
      <c r="CN688" s="65"/>
      <c r="CO688" s="65"/>
      <c r="CP688" s="65"/>
      <c r="CQ688" s="65"/>
      <c r="CR688" s="65"/>
      <c r="CS688" s="65"/>
      <c r="CT688" s="65"/>
      <c r="CU688" s="65"/>
      <c r="CV688" s="65"/>
    </row>
    <row r="689" spans="1:100" s="66" customFormat="1" ht="24.75" customHeight="1" x14ac:dyDescent="0.3">
      <c r="A689" s="90"/>
      <c r="B689" s="19" t="s">
        <v>74</v>
      </c>
      <c r="C689" s="4"/>
      <c r="D689" s="4"/>
      <c r="E689" s="4"/>
      <c r="F689" s="4"/>
      <c r="G689" s="237"/>
      <c r="H689" s="65"/>
      <c r="I689" s="30"/>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c r="AZ689" s="65"/>
      <c r="BA689" s="65"/>
      <c r="BB689" s="65"/>
      <c r="BC689" s="65"/>
      <c r="BD689" s="65"/>
      <c r="BE689" s="65"/>
      <c r="BF689" s="65"/>
      <c r="BG689" s="65"/>
      <c r="BH689" s="65"/>
      <c r="BI689" s="65"/>
      <c r="BJ689" s="65"/>
      <c r="BK689" s="65"/>
      <c r="BL689" s="65"/>
      <c r="BM689" s="65"/>
      <c r="BN689" s="65"/>
      <c r="BO689" s="65"/>
      <c r="BP689" s="65"/>
      <c r="BQ689" s="65"/>
      <c r="BR689" s="65"/>
      <c r="BS689" s="65"/>
      <c r="BT689" s="65"/>
      <c r="BU689" s="65"/>
      <c r="BV689" s="65"/>
      <c r="BW689" s="65"/>
      <c r="BX689" s="65"/>
      <c r="BY689" s="65"/>
      <c r="BZ689" s="65"/>
      <c r="CA689" s="65"/>
      <c r="CB689" s="65"/>
      <c r="CC689" s="65"/>
      <c r="CD689" s="65"/>
      <c r="CE689" s="65"/>
      <c r="CF689" s="65"/>
      <c r="CG689" s="65"/>
      <c r="CH689" s="65"/>
      <c r="CI689" s="65"/>
      <c r="CJ689" s="65"/>
      <c r="CK689" s="65"/>
      <c r="CL689" s="65"/>
      <c r="CM689" s="65"/>
      <c r="CN689" s="65"/>
      <c r="CO689" s="65"/>
      <c r="CP689" s="65"/>
      <c r="CQ689" s="65"/>
      <c r="CR689" s="65"/>
      <c r="CS689" s="65"/>
      <c r="CT689" s="65"/>
      <c r="CU689" s="65"/>
      <c r="CV689" s="65"/>
    </row>
    <row r="690" spans="1:100" s="66" customFormat="1" ht="18.75" customHeight="1" x14ac:dyDescent="0.3">
      <c r="A690" s="282" t="s">
        <v>349</v>
      </c>
      <c r="B690" s="18" t="s">
        <v>350</v>
      </c>
      <c r="C690" s="4">
        <f>SUM(C691:C693)</f>
        <v>0</v>
      </c>
      <c r="D690" s="4">
        <f>SUM(D691:D693)</f>
        <v>0</v>
      </c>
      <c r="E690" s="4">
        <f>SUM(E691:E693)</f>
        <v>0</v>
      </c>
      <c r="F690" s="4"/>
      <c r="G690" s="276"/>
      <c r="H690" s="65"/>
      <c r="I690" s="30"/>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c r="AZ690" s="65"/>
      <c r="BA690" s="65"/>
      <c r="BB690" s="65"/>
      <c r="BC690" s="65"/>
      <c r="BD690" s="65"/>
      <c r="BE690" s="65"/>
      <c r="BF690" s="65"/>
      <c r="BG690" s="65"/>
      <c r="BH690" s="65"/>
      <c r="BI690" s="65"/>
      <c r="BJ690" s="65"/>
      <c r="BK690" s="65"/>
      <c r="BL690" s="65"/>
      <c r="BM690" s="65"/>
      <c r="BN690" s="65"/>
      <c r="BO690" s="65"/>
      <c r="BP690" s="65"/>
      <c r="BQ690" s="65"/>
      <c r="BR690" s="65"/>
      <c r="BS690" s="65"/>
      <c r="BT690" s="65"/>
      <c r="BU690" s="65"/>
      <c r="BV690" s="65"/>
      <c r="BW690" s="65"/>
      <c r="BX690" s="65"/>
      <c r="BY690" s="65"/>
      <c r="BZ690" s="65"/>
      <c r="CA690" s="65"/>
      <c r="CB690" s="65"/>
      <c r="CC690" s="65"/>
      <c r="CD690" s="65"/>
      <c r="CE690" s="65"/>
      <c r="CF690" s="65"/>
      <c r="CG690" s="65"/>
      <c r="CH690" s="65"/>
      <c r="CI690" s="65"/>
      <c r="CJ690" s="65"/>
      <c r="CK690" s="65"/>
      <c r="CL690" s="65"/>
      <c r="CM690" s="65"/>
      <c r="CN690" s="65"/>
      <c r="CO690" s="65"/>
      <c r="CP690" s="65"/>
      <c r="CQ690" s="65"/>
      <c r="CR690" s="65"/>
      <c r="CS690" s="65"/>
      <c r="CT690" s="65"/>
      <c r="CU690" s="65"/>
      <c r="CV690" s="65"/>
    </row>
    <row r="691" spans="1:100" s="66" customFormat="1" ht="18.75" customHeight="1" x14ac:dyDescent="0.3">
      <c r="A691" s="282"/>
      <c r="B691" s="19" t="s">
        <v>6</v>
      </c>
      <c r="C691" s="4"/>
      <c r="D691" s="4"/>
      <c r="E691" s="4"/>
      <c r="F691" s="4"/>
      <c r="G691" s="276"/>
      <c r="H691" s="65"/>
      <c r="I691" s="30"/>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c r="AZ691" s="65"/>
      <c r="BA691" s="65"/>
      <c r="BB691" s="65"/>
      <c r="BC691" s="65"/>
      <c r="BD691" s="65"/>
      <c r="BE691" s="65"/>
      <c r="BF691" s="65"/>
      <c r="BG691" s="65"/>
      <c r="BH691" s="65"/>
      <c r="BI691" s="65"/>
      <c r="BJ691" s="65"/>
      <c r="BK691" s="65"/>
      <c r="BL691" s="65"/>
      <c r="BM691" s="65"/>
      <c r="BN691" s="65"/>
      <c r="BO691" s="65"/>
      <c r="BP691" s="65"/>
      <c r="BQ691" s="65"/>
      <c r="BR691" s="65"/>
      <c r="BS691" s="65"/>
      <c r="BT691" s="65"/>
      <c r="BU691" s="65"/>
      <c r="BV691" s="65"/>
      <c r="BW691" s="65"/>
      <c r="BX691" s="65"/>
      <c r="BY691" s="65"/>
      <c r="BZ691" s="65"/>
      <c r="CA691" s="65"/>
      <c r="CB691" s="65"/>
      <c r="CC691" s="65"/>
      <c r="CD691" s="65"/>
      <c r="CE691" s="65"/>
      <c r="CF691" s="65"/>
      <c r="CG691" s="65"/>
      <c r="CH691" s="65"/>
      <c r="CI691" s="65"/>
      <c r="CJ691" s="65"/>
      <c r="CK691" s="65"/>
      <c r="CL691" s="65"/>
      <c r="CM691" s="65"/>
      <c r="CN691" s="65"/>
      <c r="CO691" s="65"/>
      <c r="CP691" s="65"/>
      <c r="CQ691" s="65"/>
      <c r="CR691" s="65"/>
      <c r="CS691" s="65"/>
      <c r="CT691" s="65"/>
      <c r="CU691" s="65"/>
      <c r="CV691" s="65"/>
    </row>
    <row r="692" spans="1:100" s="66" customFormat="1" ht="18.75" customHeight="1" x14ac:dyDescent="0.3">
      <c r="A692" s="282"/>
      <c r="B692" s="19" t="s">
        <v>4</v>
      </c>
      <c r="C692" s="4">
        <v>0</v>
      </c>
      <c r="D692" s="4">
        <v>0</v>
      </c>
      <c r="E692" s="4">
        <v>0</v>
      </c>
      <c r="F692" s="4"/>
      <c r="G692" s="276"/>
      <c r="H692" s="65"/>
      <c r="I692" s="30"/>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c r="AZ692" s="65"/>
      <c r="BA692" s="65"/>
      <c r="BB692" s="65"/>
      <c r="BC692" s="65"/>
      <c r="BD692" s="65"/>
      <c r="BE692" s="65"/>
      <c r="BF692" s="65"/>
      <c r="BG692" s="65"/>
      <c r="BH692" s="65"/>
      <c r="BI692" s="65"/>
      <c r="BJ692" s="65"/>
      <c r="BK692" s="65"/>
      <c r="BL692" s="65"/>
      <c r="BM692" s="65"/>
      <c r="BN692" s="65"/>
      <c r="BO692" s="65"/>
      <c r="BP692" s="65"/>
      <c r="BQ692" s="65"/>
      <c r="BR692" s="65"/>
      <c r="BS692" s="65"/>
      <c r="BT692" s="65"/>
      <c r="BU692" s="65"/>
      <c r="BV692" s="65"/>
      <c r="BW692" s="65"/>
      <c r="BX692" s="65"/>
      <c r="BY692" s="65"/>
      <c r="BZ692" s="65"/>
      <c r="CA692" s="65"/>
      <c r="CB692" s="65"/>
      <c r="CC692" s="65"/>
      <c r="CD692" s="65"/>
      <c r="CE692" s="65"/>
      <c r="CF692" s="65"/>
      <c r="CG692" s="65"/>
      <c r="CH692" s="65"/>
      <c r="CI692" s="65"/>
      <c r="CJ692" s="65"/>
      <c r="CK692" s="65"/>
      <c r="CL692" s="65"/>
      <c r="CM692" s="65"/>
      <c r="CN692" s="65"/>
      <c r="CO692" s="65"/>
      <c r="CP692" s="65"/>
      <c r="CQ692" s="65"/>
      <c r="CR692" s="65"/>
      <c r="CS692" s="65"/>
      <c r="CT692" s="65"/>
      <c r="CU692" s="65"/>
      <c r="CV692" s="65"/>
    </row>
    <row r="693" spans="1:100" s="66" customFormat="1" ht="25.5" customHeight="1" x14ac:dyDescent="0.3">
      <c r="A693" s="282"/>
      <c r="B693" s="19" t="s">
        <v>74</v>
      </c>
      <c r="C693" s="4"/>
      <c r="D693" s="4"/>
      <c r="E693" s="4"/>
      <c r="F693" s="4"/>
      <c r="G693" s="276"/>
      <c r="H693" s="65"/>
      <c r="I693" s="30"/>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c r="AZ693" s="65"/>
      <c r="BA693" s="65"/>
      <c r="BB693" s="65"/>
      <c r="BC693" s="65"/>
      <c r="BD693" s="65"/>
      <c r="BE693" s="65"/>
      <c r="BF693" s="65"/>
      <c r="BG693" s="65"/>
      <c r="BH693" s="65"/>
      <c r="BI693" s="65"/>
      <c r="BJ693" s="65"/>
      <c r="BK693" s="65"/>
      <c r="BL693" s="65"/>
      <c r="BM693" s="65"/>
      <c r="BN693" s="65"/>
      <c r="BO693" s="65"/>
      <c r="BP693" s="65"/>
      <c r="BQ693" s="65"/>
      <c r="BR693" s="65"/>
      <c r="BS693" s="65"/>
      <c r="BT693" s="65"/>
      <c r="BU693" s="65"/>
      <c r="BV693" s="65"/>
      <c r="BW693" s="65"/>
      <c r="BX693" s="65"/>
      <c r="BY693" s="65"/>
      <c r="BZ693" s="65"/>
      <c r="CA693" s="65"/>
      <c r="CB693" s="65"/>
      <c r="CC693" s="65"/>
      <c r="CD693" s="65"/>
      <c r="CE693" s="65"/>
      <c r="CF693" s="65"/>
      <c r="CG693" s="65"/>
      <c r="CH693" s="65"/>
      <c r="CI693" s="65"/>
      <c r="CJ693" s="65"/>
      <c r="CK693" s="65"/>
      <c r="CL693" s="65"/>
      <c r="CM693" s="65"/>
      <c r="CN693" s="65"/>
      <c r="CO693" s="65"/>
      <c r="CP693" s="65"/>
      <c r="CQ693" s="65"/>
      <c r="CR693" s="65"/>
      <c r="CS693" s="65"/>
      <c r="CT693" s="65"/>
      <c r="CU693" s="65"/>
      <c r="CV693" s="65"/>
    </row>
    <row r="694" spans="1:100" s="66" customFormat="1" ht="60.75" customHeight="1" x14ac:dyDescent="0.3">
      <c r="A694" s="211" t="s">
        <v>351</v>
      </c>
      <c r="B694" s="18" t="s">
        <v>573</v>
      </c>
      <c r="C694" s="3">
        <f>SUM(C695:C697)</f>
        <v>4745</v>
      </c>
      <c r="D694" s="3">
        <f>SUM(D695:D697)</f>
        <v>4745</v>
      </c>
      <c r="E694" s="3">
        <f>SUM(E695:E697)</f>
        <v>0</v>
      </c>
      <c r="F694" s="3">
        <f t="shared" si="196"/>
        <v>0</v>
      </c>
      <c r="G694" s="237" t="s">
        <v>785</v>
      </c>
      <c r="H694" s="65"/>
      <c r="I694" s="30"/>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c r="AZ694" s="65"/>
      <c r="BA694" s="65"/>
      <c r="BB694" s="65"/>
      <c r="BC694" s="65"/>
      <c r="BD694" s="65"/>
      <c r="BE694" s="65"/>
      <c r="BF694" s="65"/>
      <c r="BG694" s="65"/>
      <c r="BH694" s="65"/>
      <c r="BI694" s="65"/>
      <c r="BJ694" s="65"/>
      <c r="BK694" s="65"/>
      <c r="BL694" s="65"/>
      <c r="BM694" s="65"/>
      <c r="BN694" s="65"/>
      <c r="BO694" s="65"/>
      <c r="BP694" s="65"/>
      <c r="BQ694" s="65"/>
      <c r="BR694" s="65"/>
      <c r="BS694" s="65"/>
      <c r="BT694" s="65"/>
      <c r="BU694" s="65"/>
      <c r="BV694" s="65"/>
      <c r="BW694" s="65"/>
      <c r="BX694" s="65"/>
      <c r="BY694" s="65"/>
      <c r="BZ694" s="65"/>
      <c r="CA694" s="65"/>
      <c r="CB694" s="65"/>
      <c r="CC694" s="65"/>
      <c r="CD694" s="65"/>
      <c r="CE694" s="65"/>
      <c r="CF694" s="65"/>
      <c r="CG694" s="65"/>
      <c r="CH694" s="65"/>
      <c r="CI694" s="65"/>
      <c r="CJ694" s="65"/>
      <c r="CK694" s="65"/>
      <c r="CL694" s="65"/>
      <c r="CM694" s="65"/>
      <c r="CN694" s="65"/>
      <c r="CO694" s="65"/>
      <c r="CP694" s="65"/>
      <c r="CQ694" s="65"/>
      <c r="CR694" s="65"/>
      <c r="CS694" s="65"/>
      <c r="CT694" s="65"/>
      <c r="CU694" s="65"/>
      <c r="CV694" s="65"/>
    </row>
    <row r="695" spans="1:100" s="66" customFormat="1" ht="20.25" customHeight="1" x14ac:dyDescent="0.3">
      <c r="A695" s="212"/>
      <c r="B695" s="19" t="s">
        <v>72</v>
      </c>
      <c r="C695" s="4"/>
      <c r="D695" s="4"/>
      <c r="E695" s="4"/>
      <c r="F695" s="4"/>
      <c r="G695" s="237"/>
      <c r="H695" s="65"/>
      <c r="I695" s="30"/>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c r="AZ695" s="65"/>
      <c r="BA695" s="65"/>
      <c r="BB695" s="65"/>
      <c r="BC695" s="65"/>
      <c r="BD695" s="65"/>
      <c r="BE695" s="65"/>
      <c r="BF695" s="65"/>
      <c r="BG695" s="65"/>
      <c r="BH695" s="65"/>
      <c r="BI695" s="65"/>
      <c r="BJ695" s="65"/>
      <c r="BK695" s="65"/>
      <c r="BL695" s="65"/>
      <c r="BM695" s="65"/>
      <c r="BN695" s="65"/>
      <c r="BO695" s="65"/>
      <c r="BP695" s="65"/>
      <c r="BQ695" s="65"/>
      <c r="BR695" s="65"/>
      <c r="BS695" s="65"/>
      <c r="BT695" s="65"/>
      <c r="BU695" s="65"/>
      <c r="BV695" s="65"/>
      <c r="BW695" s="65"/>
      <c r="BX695" s="65"/>
      <c r="BY695" s="65"/>
      <c r="BZ695" s="65"/>
      <c r="CA695" s="65"/>
      <c r="CB695" s="65"/>
      <c r="CC695" s="65"/>
      <c r="CD695" s="65"/>
      <c r="CE695" s="65"/>
      <c r="CF695" s="65"/>
      <c r="CG695" s="65"/>
      <c r="CH695" s="65"/>
      <c r="CI695" s="65"/>
      <c r="CJ695" s="65"/>
      <c r="CK695" s="65"/>
      <c r="CL695" s="65"/>
      <c r="CM695" s="65"/>
      <c r="CN695" s="65"/>
      <c r="CO695" s="65"/>
      <c r="CP695" s="65"/>
      <c r="CQ695" s="65"/>
      <c r="CR695" s="65"/>
      <c r="CS695" s="65"/>
      <c r="CT695" s="65"/>
      <c r="CU695" s="65"/>
      <c r="CV695" s="65"/>
    </row>
    <row r="696" spans="1:100" s="66" customFormat="1" ht="20.25" customHeight="1" x14ac:dyDescent="0.3">
      <c r="A696" s="212"/>
      <c r="B696" s="19" t="s">
        <v>73</v>
      </c>
      <c r="C696" s="4">
        <v>4745</v>
      </c>
      <c r="D696" s="4">
        <v>4745</v>
      </c>
      <c r="E696" s="4">
        <v>0</v>
      </c>
      <c r="F696" s="4">
        <f t="shared" si="196"/>
        <v>0</v>
      </c>
      <c r="G696" s="237"/>
      <c r="H696" s="65"/>
      <c r="I696" s="30"/>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c r="AZ696" s="65"/>
      <c r="BA696" s="65"/>
      <c r="BB696" s="65"/>
      <c r="BC696" s="65"/>
      <c r="BD696" s="65"/>
      <c r="BE696" s="65"/>
      <c r="BF696" s="65"/>
      <c r="BG696" s="65"/>
      <c r="BH696" s="65"/>
      <c r="BI696" s="65"/>
      <c r="BJ696" s="65"/>
      <c r="BK696" s="65"/>
      <c r="BL696" s="65"/>
      <c r="BM696" s="65"/>
      <c r="BN696" s="65"/>
      <c r="BO696" s="65"/>
      <c r="BP696" s="65"/>
      <c r="BQ696" s="65"/>
      <c r="BR696" s="65"/>
      <c r="BS696" s="65"/>
      <c r="BT696" s="65"/>
      <c r="BU696" s="65"/>
      <c r="BV696" s="65"/>
      <c r="BW696" s="65"/>
      <c r="BX696" s="65"/>
      <c r="BY696" s="65"/>
      <c r="BZ696" s="65"/>
      <c r="CA696" s="65"/>
      <c r="CB696" s="65"/>
      <c r="CC696" s="65"/>
      <c r="CD696" s="65"/>
      <c r="CE696" s="65"/>
      <c r="CF696" s="65"/>
      <c r="CG696" s="65"/>
      <c r="CH696" s="65"/>
      <c r="CI696" s="65"/>
      <c r="CJ696" s="65"/>
      <c r="CK696" s="65"/>
      <c r="CL696" s="65"/>
      <c r="CM696" s="65"/>
      <c r="CN696" s="65"/>
      <c r="CO696" s="65"/>
      <c r="CP696" s="65"/>
      <c r="CQ696" s="65"/>
      <c r="CR696" s="65"/>
      <c r="CS696" s="65"/>
      <c r="CT696" s="65"/>
      <c r="CU696" s="65"/>
      <c r="CV696" s="65"/>
    </row>
    <row r="697" spans="1:100" s="66" customFormat="1" ht="23.25" customHeight="1" x14ac:dyDescent="0.3">
      <c r="A697" s="212"/>
      <c r="B697" s="19" t="s">
        <v>74</v>
      </c>
      <c r="C697" s="4"/>
      <c r="D697" s="4"/>
      <c r="E697" s="4"/>
      <c r="F697" s="4"/>
      <c r="G697" s="237"/>
      <c r="H697" s="65"/>
      <c r="I697" s="30"/>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c r="AZ697" s="65"/>
      <c r="BA697" s="65"/>
      <c r="BB697" s="65"/>
      <c r="BC697" s="65"/>
      <c r="BD697" s="65"/>
      <c r="BE697" s="65"/>
      <c r="BF697" s="65"/>
      <c r="BG697" s="65"/>
      <c r="BH697" s="65"/>
      <c r="BI697" s="65"/>
      <c r="BJ697" s="65"/>
      <c r="BK697" s="65"/>
      <c r="BL697" s="65"/>
      <c r="BM697" s="65"/>
      <c r="BN697" s="65"/>
      <c r="BO697" s="65"/>
      <c r="BP697" s="65"/>
      <c r="BQ697" s="65"/>
      <c r="BR697" s="65"/>
      <c r="BS697" s="65"/>
      <c r="BT697" s="65"/>
      <c r="BU697" s="65"/>
      <c r="BV697" s="65"/>
      <c r="BW697" s="65"/>
      <c r="BX697" s="65"/>
      <c r="BY697" s="65"/>
      <c r="BZ697" s="65"/>
      <c r="CA697" s="65"/>
      <c r="CB697" s="65"/>
      <c r="CC697" s="65"/>
      <c r="CD697" s="65"/>
      <c r="CE697" s="65"/>
      <c r="CF697" s="65"/>
      <c r="CG697" s="65"/>
      <c r="CH697" s="65"/>
      <c r="CI697" s="65"/>
      <c r="CJ697" s="65"/>
      <c r="CK697" s="65"/>
      <c r="CL697" s="65"/>
      <c r="CM697" s="65"/>
      <c r="CN697" s="65"/>
      <c r="CO697" s="65"/>
      <c r="CP697" s="65"/>
      <c r="CQ697" s="65"/>
      <c r="CR697" s="65"/>
      <c r="CS697" s="65"/>
      <c r="CT697" s="65"/>
      <c r="CU697" s="65"/>
      <c r="CV697" s="65"/>
    </row>
    <row r="698" spans="1:100" s="66" customFormat="1" ht="48.75" customHeight="1" x14ac:dyDescent="0.3">
      <c r="A698" s="211" t="s">
        <v>352</v>
      </c>
      <c r="B698" s="18" t="s">
        <v>353</v>
      </c>
      <c r="C698" s="3">
        <f>SUM(C699:C701)</f>
        <v>51890.29</v>
      </c>
      <c r="D698" s="3">
        <f>SUM(D699:D701)</f>
        <v>39220.25</v>
      </c>
      <c r="E698" s="3">
        <f>SUM(E699:E701)</f>
        <v>36849.629999999997</v>
      </c>
      <c r="F698" s="3">
        <f t="shared" si="196"/>
        <v>93.96</v>
      </c>
      <c r="G698" s="237" t="s">
        <v>786</v>
      </c>
      <c r="H698" s="65"/>
      <c r="I698" s="30"/>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c r="AZ698" s="65"/>
      <c r="BA698" s="65"/>
      <c r="BB698" s="65"/>
      <c r="BC698" s="65"/>
      <c r="BD698" s="65"/>
      <c r="BE698" s="65"/>
      <c r="BF698" s="65"/>
      <c r="BG698" s="65"/>
      <c r="BH698" s="65"/>
      <c r="BI698" s="65"/>
      <c r="BJ698" s="65"/>
      <c r="BK698" s="65"/>
      <c r="BL698" s="65"/>
      <c r="BM698" s="65"/>
      <c r="BN698" s="65"/>
      <c r="BO698" s="65"/>
      <c r="BP698" s="65"/>
      <c r="BQ698" s="65"/>
      <c r="BR698" s="65"/>
      <c r="BS698" s="65"/>
      <c r="BT698" s="65"/>
      <c r="BU698" s="65"/>
      <c r="BV698" s="65"/>
      <c r="BW698" s="65"/>
      <c r="BX698" s="65"/>
      <c r="BY698" s="65"/>
      <c r="BZ698" s="65"/>
      <c r="CA698" s="65"/>
      <c r="CB698" s="65"/>
      <c r="CC698" s="65"/>
      <c r="CD698" s="65"/>
      <c r="CE698" s="65"/>
      <c r="CF698" s="65"/>
      <c r="CG698" s="65"/>
      <c r="CH698" s="65"/>
      <c r="CI698" s="65"/>
      <c r="CJ698" s="65"/>
      <c r="CK698" s="65"/>
      <c r="CL698" s="65"/>
      <c r="CM698" s="65"/>
      <c r="CN698" s="65"/>
      <c r="CO698" s="65"/>
      <c r="CP698" s="65"/>
      <c r="CQ698" s="65"/>
      <c r="CR698" s="65"/>
      <c r="CS698" s="65"/>
      <c r="CT698" s="65"/>
      <c r="CU698" s="65"/>
      <c r="CV698" s="65"/>
    </row>
    <row r="699" spans="1:100" s="66" customFormat="1" x14ac:dyDescent="0.3">
      <c r="A699" s="212"/>
      <c r="B699" s="19" t="s">
        <v>72</v>
      </c>
      <c r="C699" s="4"/>
      <c r="D699" s="4"/>
      <c r="E699" s="4"/>
      <c r="F699" s="4"/>
      <c r="G699" s="237"/>
      <c r="H699" s="67"/>
      <c r="I699" s="30"/>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c r="AZ699" s="65"/>
      <c r="BA699" s="65"/>
      <c r="BB699" s="65"/>
      <c r="BC699" s="65"/>
      <c r="BD699" s="65"/>
      <c r="BE699" s="65"/>
      <c r="BF699" s="65"/>
      <c r="BG699" s="65"/>
      <c r="BH699" s="65"/>
      <c r="BI699" s="65"/>
      <c r="BJ699" s="65"/>
      <c r="BK699" s="65"/>
      <c r="BL699" s="65"/>
      <c r="BM699" s="65"/>
      <c r="BN699" s="65"/>
      <c r="BO699" s="65"/>
      <c r="BP699" s="65"/>
      <c r="BQ699" s="65"/>
      <c r="BR699" s="65"/>
      <c r="BS699" s="65"/>
      <c r="BT699" s="65"/>
      <c r="BU699" s="65"/>
      <c r="BV699" s="65"/>
      <c r="BW699" s="65"/>
      <c r="BX699" s="65"/>
      <c r="BY699" s="65"/>
      <c r="BZ699" s="65"/>
      <c r="CA699" s="65"/>
      <c r="CB699" s="65"/>
      <c r="CC699" s="65"/>
      <c r="CD699" s="65"/>
      <c r="CE699" s="65"/>
      <c r="CF699" s="65"/>
      <c r="CG699" s="65"/>
      <c r="CH699" s="65"/>
      <c r="CI699" s="65"/>
      <c r="CJ699" s="65"/>
      <c r="CK699" s="65"/>
      <c r="CL699" s="65"/>
      <c r="CM699" s="65"/>
      <c r="CN699" s="65"/>
      <c r="CO699" s="65"/>
      <c r="CP699" s="65"/>
      <c r="CQ699" s="65"/>
      <c r="CR699" s="65"/>
      <c r="CS699" s="65"/>
      <c r="CT699" s="65"/>
      <c r="CU699" s="65"/>
      <c r="CV699" s="65"/>
    </row>
    <row r="700" spans="1:100" s="66" customFormat="1" x14ac:dyDescent="0.3">
      <c r="A700" s="212"/>
      <c r="B700" s="19" t="s">
        <v>73</v>
      </c>
      <c r="C700" s="4">
        <v>51890.29</v>
      </c>
      <c r="D700" s="4">
        <v>39220.25</v>
      </c>
      <c r="E700" s="4">
        <v>36849.629999999997</v>
      </c>
      <c r="F700" s="4">
        <f t="shared" si="196"/>
        <v>93.96</v>
      </c>
      <c r="G700" s="237"/>
      <c r="H700" s="65"/>
      <c r="I700" s="30"/>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c r="AZ700" s="65"/>
      <c r="BA700" s="65"/>
      <c r="BB700" s="65"/>
      <c r="BC700" s="65"/>
      <c r="BD700" s="65"/>
      <c r="BE700" s="65"/>
      <c r="BF700" s="65"/>
      <c r="BG700" s="65"/>
      <c r="BH700" s="65"/>
      <c r="BI700" s="65"/>
      <c r="BJ700" s="65"/>
      <c r="BK700" s="65"/>
      <c r="BL700" s="65"/>
      <c r="BM700" s="65"/>
      <c r="BN700" s="65"/>
      <c r="BO700" s="65"/>
      <c r="BP700" s="65"/>
      <c r="BQ700" s="65"/>
      <c r="BR700" s="65"/>
      <c r="BS700" s="65"/>
      <c r="BT700" s="65"/>
      <c r="BU700" s="65"/>
      <c r="BV700" s="65"/>
      <c r="BW700" s="65"/>
      <c r="BX700" s="65"/>
      <c r="BY700" s="65"/>
      <c r="BZ700" s="65"/>
      <c r="CA700" s="65"/>
      <c r="CB700" s="65"/>
      <c r="CC700" s="65"/>
      <c r="CD700" s="65"/>
      <c r="CE700" s="65"/>
      <c r="CF700" s="65"/>
      <c r="CG700" s="65"/>
      <c r="CH700" s="65"/>
      <c r="CI700" s="65"/>
      <c r="CJ700" s="65"/>
      <c r="CK700" s="65"/>
      <c r="CL700" s="65"/>
      <c r="CM700" s="65"/>
      <c r="CN700" s="65"/>
      <c r="CO700" s="65"/>
      <c r="CP700" s="65"/>
      <c r="CQ700" s="65"/>
      <c r="CR700" s="65"/>
      <c r="CS700" s="65"/>
      <c r="CT700" s="65"/>
      <c r="CU700" s="65"/>
      <c r="CV700" s="65"/>
    </row>
    <row r="701" spans="1:100" s="66" customFormat="1" ht="33" customHeight="1" x14ac:dyDescent="0.3">
      <c r="A701" s="212"/>
      <c r="B701" s="19" t="s">
        <v>74</v>
      </c>
      <c r="C701" s="4"/>
      <c r="D701" s="4"/>
      <c r="E701" s="4"/>
      <c r="F701" s="4"/>
      <c r="G701" s="237"/>
      <c r="H701" s="65"/>
      <c r="I701" s="30"/>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c r="AZ701" s="65"/>
      <c r="BA701" s="65"/>
      <c r="BB701" s="65"/>
      <c r="BC701" s="65"/>
      <c r="BD701" s="65"/>
      <c r="BE701" s="65"/>
      <c r="BF701" s="65"/>
      <c r="BG701" s="65"/>
      <c r="BH701" s="65"/>
      <c r="BI701" s="65"/>
      <c r="BJ701" s="65"/>
      <c r="BK701" s="65"/>
      <c r="BL701" s="65"/>
      <c r="BM701" s="65"/>
      <c r="BN701" s="65"/>
      <c r="BO701" s="65"/>
      <c r="BP701" s="65"/>
      <c r="BQ701" s="65"/>
      <c r="BR701" s="65"/>
      <c r="BS701" s="65"/>
      <c r="BT701" s="65"/>
      <c r="BU701" s="65"/>
      <c r="BV701" s="65"/>
      <c r="BW701" s="65"/>
      <c r="BX701" s="65"/>
      <c r="BY701" s="65"/>
      <c r="BZ701" s="65"/>
      <c r="CA701" s="65"/>
      <c r="CB701" s="65"/>
      <c r="CC701" s="65"/>
      <c r="CD701" s="65"/>
      <c r="CE701" s="65"/>
      <c r="CF701" s="65"/>
      <c r="CG701" s="65"/>
      <c r="CH701" s="65"/>
      <c r="CI701" s="65"/>
      <c r="CJ701" s="65"/>
      <c r="CK701" s="65"/>
      <c r="CL701" s="65"/>
      <c r="CM701" s="65"/>
      <c r="CN701" s="65"/>
      <c r="CO701" s="65"/>
      <c r="CP701" s="65"/>
      <c r="CQ701" s="65"/>
      <c r="CR701" s="65"/>
      <c r="CS701" s="65"/>
      <c r="CT701" s="65"/>
      <c r="CU701" s="65"/>
      <c r="CV701" s="65"/>
    </row>
    <row r="702" spans="1:100" s="66" customFormat="1" ht="54.75" customHeight="1" x14ac:dyDescent="0.3">
      <c r="A702" s="211" t="s">
        <v>354</v>
      </c>
      <c r="B702" s="18" t="s">
        <v>355</v>
      </c>
      <c r="C702" s="3">
        <f>SUM(C703:C705)</f>
        <v>29385.22</v>
      </c>
      <c r="D702" s="3">
        <f>SUM(D703:D705)</f>
        <v>21502.99</v>
      </c>
      <c r="E702" s="3">
        <f>SUM(E703:E705)</f>
        <v>17374.47</v>
      </c>
      <c r="F702" s="3">
        <f t="shared" si="196"/>
        <v>80.8</v>
      </c>
      <c r="G702" s="273"/>
      <c r="H702" s="65"/>
      <c r="I702" s="30"/>
      <c r="J702" s="65"/>
      <c r="K702" s="65"/>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c r="AZ702" s="65"/>
      <c r="BA702" s="65"/>
      <c r="BB702" s="65"/>
      <c r="BC702" s="65"/>
      <c r="BD702" s="65"/>
      <c r="BE702" s="65"/>
      <c r="BF702" s="65"/>
      <c r="BG702" s="65"/>
      <c r="BH702" s="65"/>
      <c r="BI702" s="65"/>
      <c r="BJ702" s="65"/>
      <c r="BK702" s="65"/>
      <c r="BL702" s="65"/>
      <c r="BM702" s="65"/>
      <c r="BN702" s="65"/>
      <c r="BO702" s="65"/>
      <c r="BP702" s="65"/>
      <c r="BQ702" s="65"/>
      <c r="BR702" s="65"/>
      <c r="BS702" s="65"/>
      <c r="BT702" s="65"/>
      <c r="BU702" s="65"/>
      <c r="BV702" s="65"/>
      <c r="BW702" s="65"/>
      <c r="BX702" s="65"/>
      <c r="BY702" s="65"/>
      <c r="BZ702" s="65"/>
      <c r="CA702" s="65"/>
      <c r="CB702" s="65"/>
      <c r="CC702" s="65"/>
      <c r="CD702" s="65"/>
      <c r="CE702" s="65"/>
      <c r="CF702" s="65"/>
      <c r="CG702" s="65"/>
      <c r="CH702" s="65"/>
      <c r="CI702" s="65"/>
      <c r="CJ702" s="65"/>
      <c r="CK702" s="65"/>
      <c r="CL702" s="65"/>
      <c r="CM702" s="65"/>
      <c r="CN702" s="65"/>
      <c r="CO702" s="65"/>
      <c r="CP702" s="65"/>
      <c r="CQ702" s="65"/>
      <c r="CR702" s="65"/>
      <c r="CS702" s="65"/>
      <c r="CT702" s="65"/>
      <c r="CU702" s="65"/>
      <c r="CV702" s="65"/>
    </row>
    <row r="703" spans="1:100" s="66" customFormat="1" x14ac:dyDescent="0.3">
      <c r="A703" s="212"/>
      <c r="B703" s="19" t="s">
        <v>72</v>
      </c>
      <c r="C703" s="4">
        <f t="shared" ref="C703:E705" si="198">C707+C711+C715</f>
        <v>0</v>
      </c>
      <c r="D703" s="4">
        <f t="shared" si="198"/>
        <v>0</v>
      </c>
      <c r="E703" s="4">
        <f t="shared" si="198"/>
        <v>0</v>
      </c>
      <c r="F703" s="4"/>
      <c r="G703" s="274"/>
      <c r="H703" s="65"/>
      <c r="I703" s="30"/>
      <c r="J703" s="65"/>
      <c r="K703" s="65"/>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c r="AZ703" s="65"/>
      <c r="BA703" s="65"/>
      <c r="BB703" s="65"/>
      <c r="BC703" s="65"/>
      <c r="BD703" s="65"/>
      <c r="BE703" s="65"/>
      <c r="BF703" s="65"/>
      <c r="BG703" s="65"/>
      <c r="BH703" s="65"/>
      <c r="BI703" s="65"/>
      <c r="BJ703" s="65"/>
      <c r="BK703" s="65"/>
      <c r="BL703" s="65"/>
      <c r="BM703" s="65"/>
      <c r="BN703" s="65"/>
      <c r="BO703" s="65"/>
      <c r="BP703" s="65"/>
      <c r="BQ703" s="65"/>
      <c r="BR703" s="65"/>
      <c r="BS703" s="65"/>
      <c r="BT703" s="65"/>
      <c r="BU703" s="65"/>
      <c r="BV703" s="65"/>
      <c r="BW703" s="65"/>
      <c r="BX703" s="65"/>
      <c r="BY703" s="65"/>
      <c r="BZ703" s="65"/>
      <c r="CA703" s="65"/>
      <c r="CB703" s="65"/>
      <c r="CC703" s="65"/>
      <c r="CD703" s="65"/>
      <c r="CE703" s="65"/>
      <c r="CF703" s="65"/>
      <c r="CG703" s="65"/>
      <c r="CH703" s="65"/>
      <c r="CI703" s="65"/>
      <c r="CJ703" s="65"/>
      <c r="CK703" s="65"/>
      <c r="CL703" s="65"/>
      <c r="CM703" s="65"/>
      <c r="CN703" s="65"/>
      <c r="CO703" s="65"/>
      <c r="CP703" s="65"/>
      <c r="CQ703" s="65"/>
      <c r="CR703" s="65"/>
      <c r="CS703" s="65"/>
      <c r="CT703" s="65"/>
      <c r="CU703" s="65"/>
      <c r="CV703" s="65"/>
    </row>
    <row r="704" spans="1:100" s="66" customFormat="1" x14ac:dyDescent="0.3">
      <c r="A704" s="212"/>
      <c r="B704" s="19" t="s">
        <v>73</v>
      </c>
      <c r="C704" s="4">
        <f t="shared" si="198"/>
        <v>29385.22</v>
      </c>
      <c r="D704" s="4">
        <f t="shared" si="198"/>
        <v>21502.99</v>
      </c>
      <c r="E704" s="4">
        <f t="shared" si="198"/>
        <v>17374.47</v>
      </c>
      <c r="F704" s="4">
        <f t="shared" si="196"/>
        <v>80.8</v>
      </c>
      <c r="G704" s="274"/>
      <c r="H704" s="65"/>
      <c r="I704" s="30"/>
      <c r="J704" s="65"/>
      <c r="K704" s="65"/>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c r="AZ704" s="65"/>
      <c r="BA704" s="65"/>
      <c r="BB704" s="65"/>
      <c r="BC704" s="65"/>
      <c r="BD704" s="65"/>
      <c r="BE704" s="65"/>
      <c r="BF704" s="65"/>
      <c r="BG704" s="65"/>
      <c r="BH704" s="65"/>
      <c r="BI704" s="65"/>
      <c r="BJ704" s="65"/>
      <c r="BK704" s="65"/>
      <c r="BL704" s="65"/>
      <c r="BM704" s="65"/>
      <c r="BN704" s="65"/>
      <c r="BO704" s="65"/>
      <c r="BP704" s="65"/>
      <c r="BQ704" s="65"/>
      <c r="BR704" s="65"/>
      <c r="BS704" s="65"/>
      <c r="BT704" s="65"/>
      <c r="BU704" s="65"/>
      <c r="BV704" s="65"/>
      <c r="BW704" s="65"/>
      <c r="BX704" s="65"/>
      <c r="BY704" s="65"/>
      <c r="BZ704" s="65"/>
      <c r="CA704" s="65"/>
      <c r="CB704" s="65"/>
      <c r="CC704" s="65"/>
      <c r="CD704" s="65"/>
      <c r="CE704" s="65"/>
      <c r="CF704" s="65"/>
      <c r="CG704" s="65"/>
      <c r="CH704" s="65"/>
      <c r="CI704" s="65"/>
      <c r="CJ704" s="65"/>
      <c r="CK704" s="65"/>
      <c r="CL704" s="65"/>
      <c r="CM704" s="65"/>
      <c r="CN704" s="65"/>
      <c r="CO704" s="65"/>
      <c r="CP704" s="65"/>
      <c r="CQ704" s="65"/>
      <c r="CR704" s="65"/>
      <c r="CS704" s="65"/>
      <c r="CT704" s="65"/>
      <c r="CU704" s="65"/>
      <c r="CV704" s="65"/>
    </row>
    <row r="705" spans="1:100" s="66" customFormat="1" x14ac:dyDescent="0.3">
      <c r="A705" s="212"/>
      <c r="B705" s="19" t="s">
        <v>74</v>
      </c>
      <c r="C705" s="4">
        <f t="shared" si="198"/>
        <v>0</v>
      </c>
      <c r="D705" s="4">
        <f t="shared" si="198"/>
        <v>0</v>
      </c>
      <c r="E705" s="4">
        <f t="shared" si="198"/>
        <v>0</v>
      </c>
      <c r="F705" s="4"/>
      <c r="G705" s="275"/>
      <c r="H705" s="65"/>
      <c r="I705" s="30"/>
      <c r="J705" s="65"/>
      <c r="K705" s="65"/>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c r="AZ705" s="65"/>
      <c r="BA705" s="65"/>
      <c r="BB705" s="65"/>
      <c r="BC705" s="65"/>
      <c r="BD705" s="65"/>
      <c r="BE705" s="65"/>
      <c r="BF705" s="65"/>
      <c r="BG705" s="65"/>
      <c r="BH705" s="65"/>
      <c r="BI705" s="65"/>
      <c r="BJ705" s="65"/>
      <c r="BK705" s="65"/>
      <c r="BL705" s="65"/>
      <c r="BM705" s="65"/>
      <c r="BN705" s="65"/>
      <c r="BO705" s="65"/>
      <c r="BP705" s="65"/>
      <c r="BQ705" s="65"/>
      <c r="BR705" s="65"/>
      <c r="BS705" s="65"/>
      <c r="BT705" s="65"/>
      <c r="BU705" s="65"/>
      <c r="BV705" s="65"/>
      <c r="BW705" s="65"/>
      <c r="BX705" s="65"/>
      <c r="BY705" s="65"/>
      <c r="BZ705" s="65"/>
      <c r="CA705" s="65"/>
      <c r="CB705" s="65"/>
      <c r="CC705" s="65"/>
      <c r="CD705" s="65"/>
      <c r="CE705" s="65"/>
      <c r="CF705" s="65"/>
      <c r="CG705" s="65"/>
      <c r="CH705" s="65"/>
      <c r="CI705" s="65"/>
      <c r="CJ705" s="65"/>
      <c r="CK705" s="65"/>
      <c r="CL705" s="65"/>
      <c r="CM705" s="65"/>
      <c r="CN705" s="65"/>
      <c r="CO705" s="65"/>
      <c r="CP705" s="65"/>
      <c r="CQ705" s="65"/>
      <c r="CR705" s="65"/>
      <c r="CS705" s="65"/>
      <c r="CT705" s="65"/>
      <c r="CU705" s="65"/>
      <c r="CV705" s="65"/>
    </row>
    <row r="706" spans="1:100" s="66" customFormat="1" ht="255" customHeight="1" x14ac:dyDescent="0.3">
      <c r="A706" s="127" t="s">
        <v>356</v>
      </c>
      <c r="B706" s="18" t="s">
        <v>574</v>
      </c>
      <c r="C706" s="3">
        <f>SUM(C707:C709)</f>
        <v>1471.6</v>
      </c>
      <c r="D706" s="3">
        <f>SUM(D707:D709)</f>
        <v>1231.3</v>
      </c>
      <c r="E706" s="3">
        <f>SUM(E707:E709)</f>
        <v>264.64999999999998</v>
      </c>
      <c r="F706" s="3">
        <f t="shared" si="196"/>
        <v>21.49</v>
      </c>
      <c r="G706" s="237" t="s">
        <v>788</v>
      </c>
      <c r="H706" s="65"/>
      <c r="I706" s="30"/>
      <c r="J706" s="65"/>
      <c r="K706" s="65"/>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c r="AQ706" s="65"/>
      <c r="AR706" s="65"/>
      <c r="AS706" s="65"/>
      <c r="AT706" s="65"/>
      <c r="AU706" s="65"/>
      <c r="AV706" s="65"/>
      <c r="AW706" s="65"/>
      <c r="AX706" s="65"/>
      <c r="AY706" s="65"/>
      <c r="AZ706" s="65"/>
      <c r="BA706" s="65"/>
      <c r="BB706" s="65"/>
      <c r="BC706" s="65"/>
      <c r="BD706" s="65"/>
      <c r="BE706" s="65"/>
      <c r="BF706" s="65"/>
      <c r="BG706" s="65"/>
      <c r="BH706" s="65"/>
      <c r="BI706" s="65"/>
      <c r="BJ706" s="65"/>
      <c r="BK706" s="65"/>
      <c r="BL706" s="65"/>
      <c r="BM706" s="65"/>
      <c r="BN706" s="65"/>
      <c r="BO706" s="65"/>
      <c r="BP706" s="65"/>
      <c r="BQ706" s="65"/>
      <c r="BR706" s="65"/>
      <c r="BS706" s="65"/>
      <c r="BT706" s="65"/>
      <c r="BU706" s="65"/>
      <c r="BV706" s="65"/>
      <c r="BW706" s="65"/>
      <c r="BX706" s="65"/>
      <c r="BY706" s="65"/>
      <c r="BZ706" s="65"/>
      <c r="CA706" s="65"/>
      <c r="CB706" s="65"/>
      <c r="CC706" s="65"/>
      <c r="CD706" s="65"/>
      <c r="CE706" s="65"/>
      <c r="CF706" s="65"/>
      <c r="CG706" s="65"/>
      <c r="CH706" s="65"/>
      <c r="CI706" s="65"/>
      <c r="CJ706" s="65"/>
      <c r="CK706" s="65"/>
      <c r="CL706" s="65"/>
      <c r="CM706" s="65"/>
      <c r="CN706" s="65"/>
      <c r="CO706" s="65"/>
      <c r="CP706" s="65"/>
      <c r="CQ706" s="65"/>
      <c r="CR706" s="65"/>
      <c r="CS706" s="65"/>
      <c r="CT706" s="65"/>
      <c r="CU706" s="65"/>
      <c r="CV706" s="65"/>
    </row>
    <row r="707" spans="1:100" s="66" customFormat="1" x14ac:dyDescent="0.3">
      <c r="A707" s="128"/>
      <c r="B707" s="19" t="s">
        <v>72</v>
      </c>
      <c r="C707" s="4"/>
      <c r="D707" s="4"/>
      <c r="E707" s="4"/>
      <c r="F707" s="4"/>
      <c r="G707" s="276"/>
      <c r="H707" s="65"/>
      <c r="I707" s="30"/>
      <c r="J707" s="65"/>
      <c r="K707" s="65"/>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c r="AZ707" s="65"/>
      <c r="BA707" s="65"/>
      <c r="BB707" s="65"/>
      <c r="BC707" s="65"/>
      <c r="BD707" s="65"/>
      <c r="BE707" s="65"/>
      <c r="BF707" s="65"/>
      <c r="BG707" s="65"/>
      <c r="BH707" s="65"/>
      <c r="BI707" s="65"/>
      <c r="BJ707" s="65"/>
      <c r="BK707" s="65"/>
      <c r="BL707" s="65"/>
      <c r="BM707" s="65"/>
      <c r="BN707" s="65"/>
      <c r="BO707" s="65"/>
      <c r="BP707" s="65"/>
      <c r="BQ707" s="65"/>
      <c r="BR707" s="65"/>
      <c r="BS707" s="65"/>
      <c r="BT707" s="65"/>
      <c r="BU707" s="65"/>
      <c r="BV707" s="65"/>
      <c r="BW707" s="65"/>
      <c r="BX707" s="65"/>
      <c r="BY707" s="65"/>
      <c r="BZ707" s="65"/>
      <c r="CA707" s="65"/>
      <c r="CB707" s="65"/>
      <c r="CC707" s="65"/>
      <c r="CD707" s="65"/>
      <c r="CE707" s="65"/>
      <c r="CF707" s="65"/>
      <c r="CG707" s="65"/>
      <c r="CH707" s="65"/>
      <c r="CI707" s="65"/>
      <c r="CJ707" s="65"/>
      <c r="CK707" s="65"/>
      <c r="CL707" s="65"/>
      <c r="CM707" s="65"/>
      <c r="CN707" s="65"/>
      <c r="CO707" s="65"/>
      <c r="CP707" s="65"/>
      <c r="CQ707" s="65"/>
      <c r="CR707" s="65"/>
      <c r="CS707" s="65"/>
      <c r="CT707" s="65"/>
      <c r="CU707" s="65"/>
      <c r="CV707" s="65"/>
    </row>
    <row r="708" spans="1:100" s="66" customFormat="1" x14ac:dyDescent="0.3">
      <c r="A708" s="128"/>
      <c r="B708" s="19" t="s">
        <v>73</v>
      </c>
      <c r="C708" s="4">
        <v>1471.6</v>
      </c>
      <c r="D708" s="4">
        <v>1231.3</v>
      </c>
      <c r="E708" s="4">
        <v>264.64999999999998</v>
      </c>
      <c r="F708" s="4">
        <f t="shared" si="196"/>
        <v>21.49</v>
      </c>
      <c r="G708" s="276"/>
      <c r="H708" s="65"/>
      <c r="I708" s="30"/>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c r="AZ708" s="65"/>
      <c r="BA708" s="65"/>
      <c r="BB708" s="65"/>
      <c r="BC708" s="65"/>
      <c r="BD708" s="65"/>
      <c r="BE708" s="65"/>
      <c r="BF708" s="65"/>
      <c r="BG708" s="65"/>
      <c r="BH708" s="65"/>
      <c r="BI708" s="65"/>
      <c r="BJ708" s="65"/>
      <c r="BK708" s="65"/>
      <c r="BL708" s="65"/>
      <c r="BM708" s="65"/>
      <c r="BN708" s="65"/>
      <c r="BO708" s="65"/>
      <c r="BP708" s="65"/>
      <c r="BQ708" s="65"/>
      <c r="BR708" s="65"/>
      <c r="BS708" s="65"/>
      <c r="BT708" s="65"/>
      <c r="BU708" s="65"/>
      <c r="BV708" s="65"/>
      <c r="BW708" s="65"/>
      <c r="BX708" s="65"/>
      <c r="BY708" s="65"/>
      <c r="BZ708" s="65"/>
      <c r="CA708" s="65"/>
      <c r="CB708" s="65"/>
      <c r="CC708" s="65"/>
      <c r="CD708" s="65"/>
      <c r="CE708" s="65"/>
      <c r="CF708" s="65"/>
      <c r="CG708" s="65"/>
      <c r="CH708" s="65"/>
      <c r="CI708" s="65"/>
      <c r="CJ708" s="65"/>
      <c r="CK708" s="65"/>
      <c r="CL708" s="65"/>
      <c r="CM708" s="65"/>
      <c r="CN708" s="65"/>
      <c r="CO708" s="65"/>
      <c r="CP708" s="65"/>
      <c r="CQ708" s="65"/>
      <c r="CR708" s="65"/>
      <c r="CS708" s="65"/>
      <c r="CT708" s="65"/>
      <c r="CU708" s="65"/>
      <c r="CV708" s="65"/>
    </row>
    <row r="709" spans="1:100" s="66" customFormat="1" ht="24" customHeight="1" x14ac:dyDescent="0.3">
      <c r="A709" s="129"/>
      <c r="B709" s="19" t="s">
        <v>74</v>
      </c>
      <c r="C709" s="4"/>
      <c r="D709" s="4"/>
      <c r="E709" s="4"/>
      <c r="F709" s="4"/>
      <c r="G709" s="276"/>
      <c r="H709" s="65"/>
      <c r="I709" s="30"/>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c r="AZ709" s="65"/>
      <c r="BA709" s="65"/>
      <c r="BB709" s="65"/>
      <c r="BC709" s="65"/>
      <c r="BD709" s="65"/>
      <c r="BE709" s="65"/>
      <c r="BF709" s="65"/>
      <c r="BG709" s="65"/>
      <c r="BH709" s="65"/>
      <c r="BI709" s="65"/>
      <c r="BJ709" s="65"/>
      <c r="BK709" s="65"/>
      <c r="BL709" s="65"/>
      <c r="BM709" s="65"/>
      <c r="BN709" s="65"/>
      <c r="BO709" s="65"/>
      <c r="BP709" s="65"/>
      <c r="BQ709" s="65"/>
      <c r="BR709" s="65"/>
      <c r="BS709" s="65"/>
      <c r="BT709" s="65"/>
      <c r="BU709" s="65"/>
      <c r="BV709" s="65"/>
      <c r="BW709" s="65"/>
      <c r="BX709" s="65"/>
      <c r="BY709" s="65"/>
      <c r="BZ709" s="65"/>
      <c r="CA709" s="65"/>
      <c r="CB709" s="65"/>
      <c r="CC709" s="65"/>
      <c r="CD709" s="65"/>
      <c r="CE709" s="65"/>
      <c r="CF709" s="65"/>
      <c r="CG709" s="65"/>
      <c r="CH709" s="65"/>
      <c r="CI709" s="65"/>
      <c r="CJ709" s="65"/>
      <c r="CK709" s="65"/>
      <c r="CL709" s="65"/>
      <c r="CM709" s="65"/>
      <c r="CN709" s="65"/>
      <c r="CO709" s="65"/>
      <c r="CP709" s="65"/>
      <c r="CQ709" s="65"/>
      <c r="CR709" s="65"/>
      <c r="CS709" s="65"/>
      <c r="CT709" s="65"/>
      <c r="CU709" s="65"/>
      <c r="CV709" s="65"/>
    </row>
    <row r="710" spans="1:100" s="66" customFormat="1" ht="81" customHeight="1" x14ac:dyDescent="0.3">
      <c r="A710" s="127" t="s">
        <v>357</v>
      </c>
      <c r="B710" s="18" t="s">
        <v>575</v>
      </c>
      <c r="C710" s="3">
        <f>SUM(C711:C713)</f>
        <v>869.21</v>
      </c>
      <c r="D710" s="3">
        <v>12.47</v>
      </c>
      <c r="E710" s="3">
        <v>12.47</v>
      </c>
      <c r="F710" s="3">
        <f t="shared" si="196"/>
        <v>100</v>
      </c>
      <c r="G710" s="276"/>
      <c r="H710" s="65"/>
      <c r="I710" s="30"/>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c r="AZ710" s="65"/>
      <c r="BA710" s="65"/>
      <c r="BB710" s="65"/>
      <c r="BC710" s="65"/>
      <c r="BD710" s="65"/>
      <c r="BE710" s="65"/>
      <c r="BF710" s="65"/>
      <c r="BG710" s="65"/>
      <c r="BH710" s="65"/>
      <c r="BI710" s="65"/>
      <c r="BJ710" s="65"/>
      <c r="BK710" s="65"/>
      <c r="BL710" s="65"/>
      <c r="BM710" s="65"/>
      <c r="BN710" s="65"/>
      <c r="BO710" s="65"/>
      <c r="BP710" s="65"/>
      <c r="BQ710" s="65"/>
      <c r="BR710" s="65"/>
      <c r="BS710" s="65"/>
      <c r="BT710" s="65"/>
      <c r="BU710" s="65"/>
      <c r="BV710" s="65"/>
      <c r="BW710" s="65"/>
      <c r="BX710" s="65"/>
      <c r="BY710" s="65"/>
      <c r="BZ710" s="65"/>
      <c r="CA710" s="65"/>
      <c r="CB710" s="65"/>
      <c r="CC710" s="65"/>
      <c r="CD710" s="65"/>
      <c r="CE710" s="65"/>
      <c r="CF710" s="65"/>
      <c r="CG710" s="65"/>
      <c r="CH710" s="65"/>
      <c r="CI710" s="65"/>
      <c r="CJ710" s="65"/>
      <c r="CK710" s="65"/>
      <c r="CL710" s="65"/>
      <c r="CM710" s="65"/>
      <c r="CN710" s="65"/>
      <c r="CO710" s="65"/>
      <c r="CP710" s="65"/>
      <c r="CQ710" s="65"/>
      <c r="CR710" s="65"/>
      <c r="CS710" s="65"/>
      <c r="CT710" s="65"/>
      <c r="CU710" s="65"/>
      <c r="CV710" s="65"/>
    </row>
    <row r="711" spans="1:100" s="66" customFormat="1" ht="16.5" customHeight="1" x14ac:dyDescent="0.3">
      <c r="A711" s="128"/>
      <c r="B711" s="19" t="s">
        <v>72</v>
      </c>
      <c r="C711" s="4"/>
      <c r="D711" s="4"/>
      <c r="E711" s="4"/>
      <c r="F711" s="4"/>
      <c r="G711" s="276"/>
      <c r="H711" s="65"/>
      <c r="I711" s="30"/>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c r="AZ711" s="65"/>
      <c r="BA711" s="65"/>
      <c r="BB711" s="65"/>
      <c r="BC711" s="65"/>
      <c r="BD711" s="65"/>
      <c r="BE711" s="65"/>
      <c r="BF711" s="65"/>
      <c r="BG711" s="65"/>
      <c r="BH711" s="65"/>
      <c r="BI711" s="65"/>
      <c r="BJ711" s="65"/>
      <c r="BK711" s="65"/>
      <c r="BL711" s="65"/>
      <c r="BM711" s="65"/>
      <c r="BN711" s="65"/>
      <c r="BO711" s="65"/>
      <c r="BP711" s="65"/>
      <c r="BQ711" s="65"/>
      <c r="BR711" s="65"/>
      <c r="BS711" s="65"/>
      <c r="BT711" s="65"/>
      <c r="BU711" s="65"/>
      <c r="BV711" s="65"/>
      <c r="BW711" s="65"/>
      <c r="BX711" s="65"/>
      <c r="BY711" s="65"/>
      <c r="BZ711" s="65"/>
      <c r="CA711" s="65"/>
      <c r="CB711" s="65"/>
      <c r="CC711" s="65"/>
      <c r="CD711" s="65"/>
      <c r="CE711" s="65"/>
      <c r="CF711" s="65"/>
      <c r="CG711" s="65"/>
      <c r="CH711" s="65"/>
      <c r="CI711" s="65"/>
      <c r="CJ711" s="65"/>
      <c r="CK711" s="65"/>
      <c r="CL711" s="65"/>
      <c r="CM711" s="65"/>
      <c r="CN711" s="65"/>
      <c r="CO711" s="65"/>
      <c r="CP711" s="65"/>
      <c r="CQ711" s="65"/>
      <c r="CR711" s="65"/>
      <c r="CS711" s="65"/>
      <c r="CT711" s="65"/>
      <c r="CU711" s="65"/>
      <c r="CV711" s="65"/>
    </row>
    <row r="712" spans="1:100" s="66" customFormat="1" ht="17.25" customHeight="1" x14ac:dyDescent="0.3">
      <c r="A712" s="128"/>
      <c r="B712" s="19" t="s">
        <v>73</v>
      </c>
      <c r="C712" s="4">
        <v>869.21</v>
      </c>
      <c r="D712" s="4">
        <v>869.21</v>
      </c>
      <c r="E712" s="4">
        <v>12.47</v>
      </c>
      <c r="F712" s="4">
        <f t="shared" si="196"/>
        <v>1.43</v>
      </c>
      <c r="G712" s="276"/>
      <c r="H712" s="65"/>
      <c r="I712" s="30"/>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c r="AZ712" s="65"/>
      <c r="BA712" s="65"/>
      <c r="BB712" s="65"/>
      <c r="BC712" s="65"/>
      <c r="BD712" s="65"/>
      <c r="BE712" s="65"/>
      <c r="BF712" s="65"/>
      <c r="BG712" s="65"/>
      <c r="BH712" s="65"/>
      <c r="BI712" s="65"/>
      <c r="BJ712" s="65"/>
      <c r="BK712" s="65"/>
      <c r="BL712" s="65"/>
      <c r="BM712" s="65"/>
      <c r="BN712" s="65"/>
      <c r="BO712" s="65"/>
      <c r="BP712" s="65"/>
      <c r="BQ712" s="65"/>
      <c r="BR712" s="65"/>
      <c r="BS712" s="65"/>
      <c r="BT712" s="65"/>
      <c r="BU712" s="65"/>
      <c r="BV712" s="65"/>
      <c r="BW712" s="65"/>
      <c r="BX712" s="65"/>
      <c r="BY712" s="65"/>
      <c r="BZ712" s="65"/>
      <c r="CA712" s="65"/>
      <c r="CB712" s="65"/>
      <c r="CC712" s="65"/>
      <c r="CD712" s="65"/>
      <c r="CE712" s="65"/>
      <c r="CF712" s="65"/>
      <c r="CG712" s="65"/>
      <c r="CH712" s="65"/>
      <c r="CI712" s="65"/>
      <c r="CJ712" s="65"/>
      <c r="CK712" s="65"/>
      <c r="CL712" s="65"/>
      <c r="CM712" s="65"/>
      <c r="CN712" s="65"/>
      <c r="CO712" s="65"/>
      <c r="CP712" s="65"/>
      <c r="CQ712" s="65"/>
      <c r="CR712" s="65"/>
      <c r="CS712" s="65"/>
      <c r="CT712" s="65"/>
      <c r="CU712" s="65"/>
      <c r="CV712" s="65"/>
    </row>
    <row r="713" spans="1:100" s="66" customFormat="1" ht="18.75" customHeight="1" x14ac:dyDescent="0.3">
      <c r="A713" s="129"/>
      <c r="B713" s="19" t="s">
        <v>74</v>
      </c>
      <c r="C713" s="4"/>
      <c r="D713" s="4"/>
      <c r="E713" s="4"/>
      <c r="F713" s="4"/>
      <c r="G713" s="276"/>
      <c r="H713" s="65"/>
      <c r="I713" s="30"/>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c r="AZ713" s="65"/>
      <c r="BA713" s="65"/>
      <c r="BB713" s="65"/>
      <c r="BC713" s="65"/>
      <c r="BD713" s="65"/>
      <c r="BE713" s="65"/>
      <c r="BF713" s="65"/>
      <c r="BG713" s="65"/>
      <c r="BH713" s="65"/>
      <c r="BI713" s="65"/>
      <c r="BJ713" s="65"/>
      <c r="BK713" s="65"/>
      <c r="BL713" s="65"/>
      <c r="BM713" s="65"/>
      <c r="BN713" s="65"/>
      <c r="BO713" s="65"/>
      <c r="BP713" s="65"/>
      <c r="BQ713" s="65"/>
      <c r="BR713" s="65"/>
      <c r="BS713" s="65"/>
      <c r="BT713" s="65"/>
      <c r="BU713" s="65"/>
      <c r="BV713" s="65"/>
      <c r="BW713" s="65"/>
      <c r="BX713" s="65"/>
      <c r="BY713" s="65"/>
      <c r="BZ713" s="65"/>
      <c r="CA713" s="65"/>
      <c r="CB713" s="65"/>
      <c r="CC713" s="65"/>
      <c r="CD713" s="65"/>
      <c r="CE713" s="65"/>
      <c r="CF713" s="65"/>
      <c r="CG713" s="65"/>
      <c r="CH713" s="65"/>
      <c r="CI713" s="65"/>
      <c r="CJ713" s="65"/>
      <c r="CK713" s="65"/>
      <c r="CL713" s="65"/>
      <c r="CM713" s="65"/>
      <c r="CN713" s="65"/>
      <c r="CO713" s="65"/>
      <c r="CP713" s="65"/>
      <c r="CQ713" s="65"/>
      <c r="CR713" s="65"/>
      <c r="CS713" s="65"/>
      <c r="CT713" s="65"/>
      <c r="CU713" s="65"/>
      <c r="CV713" s="65"/>
    </row>
    <row r="714" spans="1:100" s="66" customFormat="1" ht="46.5" customHeight="1" x14ac:dyDescent="0.3">
      <c r="A714" s="127" t="s">
        <v>358</v>
      </c>
      <c r="B714" s="18" t="s">
        <v>576</v>
      </c>
      <c r="C714" s="3">
        <f>SUM(C715:C717)</f>
        <v>27044.41</v>
      </c>
      <c r="D714" s="3">
        <f>SUM(D715:D717)</f>
        <v>19402.48</v>
      </c>
      <c r="E714" s="3">
        <f>SUM(E715:E717)</f>
        <v>17097.349999999999</v>
      </c>
      <c r="F714" s="3">
        <f t="shared" ref="F714:F772" si="199">E714/D714*100</f>
        <v>88.12</v>
      </c>
      <c r="G714" s="237" t="s">
        <v>742</v>
      </c>
      <c r="H714" s="65"/>
      <c r="I714" s="30"/>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c r="AZ714" s="65"/>
      <c r="BA714" s="65"/>
      <c r="BB714" s="65"/>
      <c r="BC714" s="65"/>
      <c r="BD714" s="65"/>
      <c r="BE714" s="65"/>
      <c r="BF714" s="65"/>
      <c r="BG714" s="65"/>
      <c r="BH714" s="65"/>
      <c r="BI714" s="65"/>
      <c r="BJ714" s="65"/>
      <c r="BK714" s="65"/>
      <c r="BL714" s="65"/>
      <c r="BM714" s="65"/>
      <c r="BN714" s="65"/>
      <c r="BO714" s="65"/>
      <c r="BP714" s="65"/>
      <c r="BQ714" s="65"/>
      <c r="BR714" s="65"/>
      <c r="BS714" s="65"/>
      <c r="BT714" s="65"/>
      <c r="BU714" s="65"/>
      <c r="BV714" s="65"/>
      <c r="BW714" s="65"/>
      <c r="BX714" s="65"/>
      <c r="BY714" s="65"/>
      <c r="BZ714" s="65"/>
      <c r="CA714" s="65"/>
      <c r="CB714" s="65"/>
      <c r="CC714" s="65"/>
      <c r="CD714" s="65"/>
      <c r="CE714" s="65"/>
      <c r="CF714" s="65"/>
      <c r="CG714" s="65"/>
      <c r="CH714" s="65"/>
      <c r="CI714" s="65"/>
      <c r="CJ714" s="65"/>
      <c r="CK714" s="65"/>
      <c r="CL714" s="65"/>
      <c r="CM714" s="65"/>
      <c r="CN714" s="65"/>
      <c r="CO714" s="65"/>
      <c r="CP714" s="65"/>
      <c r="CQ714" s="65"/>
      <c r="CR714" s="65"/>
      <c r="CS714" s="65"/>
      <c r="CT714" s="65"/>
      <c r="CU714" s="65"/>
      <c r="CV714" s="65"/>
    </row>
    <row r="715" spans="1:100" s="66" customFormat="1" x14ac:dyDescent="0.3">
      <c r="A715" s="128"/>
      <c r="B715" s="19" t="s">
        <v>72</v>
      </c>
      <c r="C715" s="4"/>
      <c r="D715" s="4"/>
      <c r="E715" s="4"/>
      <c r="F715" s="4"/>
      <c r="G715" s="237"/>
      <c r="H715" s="65"/>
      <c r="I715" s="30"/>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c r="AZ715" s="65"/>
      <c r="BA715" s="65"/>
      <c r="BB715" s="65"/>
      <c r="BC715" s="65"/>
      <c r="BD715" s="65"/>
      <c r="BE715" s="65"/>
      <c r="BF715" s="65"/>
      <c r="BG715" s="65"/>
      <c r="BH715" s="65"/>
      <c r="BI715" s="65"/>
      <c r="BJ715" s="65"/>
      <c r="BK715" s="65"/>
      <c r="BL715" s="65"/>
      <c r="BM715" s="65"/>
      <c r="BN715" s="65"/>
      <c r="BO715" s="65"/>
      <c r="BP715" s="65"/>
      <c r="BQ715" s="65"/>
      <c r="BR715" s="65"/>
      <c r="BS715" s="65"/>
      <c r="BT715" s="65"/>
      <c r="BU715" s="65"/>
      <c r="BV715" s="65"/>
      <c r="BW715" s="65"/>
      <c r="BX715" s="65"/>
      <c r="BY715" s="65"/>
      <c r="BZ715" s="65"/>
      <c r="CA715" s="65"/>
      <c r="CB715" s="65"/>
      <c r="CC715" s="65"/>
      <c r="CD715" s="65"/>
      <c r="CE715" s="65"/>
      <c r="CF715" s="65"/>
      <c r="CG715" s="65"/>
      <c r="CH715" s="65"/>
      <c r="CI715" s="65"/>
      <c r="CJ715" s="65"/>
      <c r="CK715" s="65"/>
      <c r="CL715" s="65"/>
      <c r="CM715" s="65"/>
      <c r="CN715" s="65"/>
      <c r="CO715" s="65"/>
      <c r="CP715" s="65"/>
      <c r="CQ715" s="65"/>
      <c r="CR715" s="65"/>
      <c r="CS715" s="65"/>
      <c r="CT715" s="65"/>
      <c r="CU715" s="65"/>
      <c r="CV715" s="65"/>
    </row>
    <row r="716" spans="1:100" s="66" customFormat="1" x14ac:dyDescent="0.3">
      <c r="A716" s="128"/>
      <c r="B716" s="19" t="s">
        <v>73</v>
      </c>
      <c r="C716" s="4">
        <v>27044.41</v>
      </c>
      <c r="D716" s="4">
        <v>19402.48</v>
      </c>
      <c r="E716" s="4">
        <v>17097.349999999999</v>
      </c>
      <c r="F716" s="4">
        <f t="shared" si="199"/>
        <v>88.12</v>
      </c>
      <c r="G716" s="237"/>
      <c r="H716" s="65"/>
      <c r="I716" s="30"/>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c r="AZ716" s="65"/>
      <c r="BA716" s="65"/>
      <c r="BB716" s="65"/>
      <c r="BC716" s="65"/>
      <c r="BD716" s="65"/>
      <c r="BE716" s="65"/>
      <c r="BF716" s="65"/>
      <c r="BG716" s="65"/>
      <c r="BH716" s="65"/>
      <c r="BI716" s="65"/>
      <c r="BJ716" s="65"/>
      <c r="BK716" s="65"/>
      <c r="BL716" s="65"/>
      <c r="BM716" s="65"/>
      <c r="BN716" s="65"/>
      <c r="BO716" s="65"/>
      <c r="BP716" s="65"/>
      <c r="BQ716" s="65"/>
      <c r="BR716" s="65"/>
      <c r="BS716" s="65"/>
      <c r="BT716" s="65"/>
      <c r="BU716" s="65"/>
      <c r="BV716" s="65"/>
      <c r="BW716" s="65"/>
      <c r="BX716" s="65"/>
      <c r="BY716" s="65"/>
      <c r="BZ716" s="65"/>
      <c r="CA716" s="65"/>
      <c r="CB716" s="65"/>
      <c r="CC716" s="65"/>
      <c r="CD716" s="65"/>
      <c r="CE716" s="65"/>
      <c r="CF716" s="65"/>
      <c r="CG716" s="65"/>
      <c r="CH716" s="65"/>
      <c r="CI716" s="65"/>
      <c r="CJ716" s="65"/>
      <c r="CK716" s="65"/>
      <c r="CL716" s="65"/>
      <c r="CM716" s="65"/>
      <c r="CN716" s="65"/>
      <c r="CO716" s="65"/>
      <c r="CP716" s="65"/>
      <c r="CQ716" s="65"/>
      <c r="CR716" s="65"/>
      <c r="CS716" s="65"/>
      <c r="CT716" s="65"/>
      <c r="CU716" s="65"/>
      <c r="CV716" s="65"/>
    </row>
    <row r="717" spans="1:100" s="66" customFormat="1" x14ac:dyDescent="0.3">
      <c r="A717" s="68"/>
      <c r="B717" s="19" t="s">
        <v>74</v>
      </c>
      <c r="C717" s="4"/>
      <c r="D717" s="4"/>
      <c r="E717" s="41"/>
      <c r="F717" s="41"/>
      <c r="G717" s="237"/>
      <c r="H717" s="65"/>
      <c r="I717" s="30"/>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c r="AZ717" s="65"/>
      <c r="BA717" s="65"/>
      <c r="BB717" s="65"/>
      <c r="BC717" s="65"/>
      <c r="BD717" s="65"/>
      <c r="BE717" s="65"/>
      <c r="BF717" s="65"/>
      <c r="BG717" s="65"/>
      <c r="BH717" s="65"/>
      <c r="BI717" s="65"/>
      <c r="BJ717" s="65"/>
      <c r="BK717" s="65"/>
      <c r="BL717" s="65"/>
      <c r="BM717" s="65"/>
      <c r="BN717" s="65"/>
      <c r="BO717" s="65"/>
      <c r="BP717" s="65"/>
      <c r="BQ717" s="65"/>
      <c r="BR717" s="65"/>
      <c r="BS717" s="65"/>
      <c r="BT717" s="65"/>
      <c r="BU717" s="65"/>
      <c r="BV717" s="65"/>
      <c r="BW717" s="65"/>
      <c r="BX717" s="65"/>
      <c r="BY717" s="65"/>
      <c r="BZ717" s="65"/>
      <c r="CA717" s="65"/>
      <c r="CB717" s="65"/>
      <c r="CC717" s="65"/>
      <c r="CD717" s="65"/>
      <c r="CE717" s="65"/>
      <c r="CF717" s="65"/>
      <c r="CG717" s="65"/>
      <c r="CH717" s="65"/>
      <c r="CI717" s="65"/>
      <c r="CJ717" s="65"/>
      <c r="CK717" s="65"/>
      <c r="CL717" s="65"/>
      <c r="CM717" s="65"/>
      <c r="CN717" s="65"/>
      <c r="CO717" s="65"/>
      <c r="CP717" s="65"/>
      <c r="CQ717" s="65"/>
      <c r="CR717" s="65"/>
      <c r="CS717" s="65"/>
      <c r="CT717" s="65"/>
      <c r="CU717" s="65"/>
      <c r="CV717" s="65"/>
    </row>
    <row r="718" spans="1:100" s="47" customFormat="1" ht="31.5" x14ac:dyDescent="0.25">
      <c r="A718" s="214" t="s">
        <v>26</v>
      </c>
      <c r="B718" s="15" t="s">
        <v>29</v>
      </c>
      <c r="C718" s="5">
        <f>C719+C720+C721</f>
        <v>106002.39</v>
      </c>
      <c r="D718" s="5">
        <f t="shared" ref="D718:E718" si="200">D719+D720+D721</f>
        <v>84960.12</v>
      </c>
      <c r="E718" s="5">
        <f t="shared" si="200"/>
        <v>63025.82</v>
      </c>
      <c r="F718" s="5">
        <f t="shared" si="199"/>
        <v>74.180000000000007</v>
      </c>
      <c r="G718" s="207"/>
      <c r="H718" s="29"/>
      <c r="I718" s="30"/>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c r="AK718" s="29"/>
      <c r="AL718" s="29"/>
      <c r="AM718" s="29"/>
      <c r="AN718" s="29"/>
      <c r="AO718" s="29"/>
      <c r="AP718" s="29"/>
      <c r="AQ718" s="29"/>
      <c r="AR718" s="29"/>
      <c r="AS718" s="29"/>
      <c r="AT718" s="29"/>
      <c r="AU718" s="29"/>
      <c r="AV718" s="29"/>
      <c r="AW718" s="29"/>
      <c r="AX718" s="29"/>
      <c r="AY718" s="29"/>
      <c r="AZ718" s="29"/>
      <c r="BA718" s="29"/>
      <c r="BB718" s="29"/>
      <c r="BC718" s="29"/>
      <c r="BD718" s="29"/>
      <c r="BE718" s="29"/>
      <c r="BF718" s="29"/>
      <c r="BG718" s="29"/>
      <c r="BH718" s="29"/>
      <c r="BI718" s="29"/>
      <c r="BJ718" s="29"/>
      <c r="BK718" s="29"/>
      <c r="BL718" s="29"/>
      <c r="BM718" s="29"/>
      <c r="BN718" s="29"/>
      <c r="BO718" s="29"/>
      <c r="BP718" s="29"/>
      <c r="BQ718" s="29"/>
      <c r="BR718" s="29"/>
      <c r="BS718" s="29"/>
      <c r="BT718" s="29"/>
      <c r="BU718" s="29"/>
      <c r="BV718" s="29"/>
      <c r="BW718" s="29"/>
      <c r="BX718" s="29"/>
      <c r="BY718" s="29"/>
      <c r="BZ718" s="29"/>
      <c r="CA718" s="29"/>
      <c r="CB718" s="29"/>
      <c r="CC718" s="29"/>
      <c r="CD718" s="29"/>
      <c r="CE718" s="29"/>
      <c r="CF718" s="29"/>
      <c r="CG718" s="29"/>
      <c r="CH718" s="29"/>
      <c r="CI718" s="29"/>
      <c r="CJ718" s="29"/>
      <c r="CK718" s="29"/>
      <c r="CL718" s="29"/>
      <c r="CM718" s="29"/>
      <c r="CN718" s="29"/>
      <c r="CO718" s="29"/>
      <c r="CP718" s="29"/>
      <c r="CQ718" s="29"/>
      <c r="CR718" s="29"/>
      <c r="CS718" s="29"/>
      <c r="CT718" s="29"/>
      <c r="CU718" s="29"/>
      <c r="CV718" s="29"/>
    </row>
    <row r="719" spans="1:100" s="47" customFormat="1" x14ac:dyDescent="0.25">
      <c r="A719" s="114"/>
      <c r="B719" s="17" t="s">
        <v>72</v>
      </c>
      <c r="C719" s="6">
        <f>C723+C771</f>
        <v>46489</v>
      </c>
      <c r="D719" s="6">
        <f t="shared" ref="D719:E719" si="201">D723+D771</f>
        <v>35183.54</v>
      </c>
      <c r="E719" s="6">
        <f t="shared" si="201"/>
        <v>30764.27</v>
      </c>
      <c r="F719" s="6">
        <f t="shared" si="199"/>
        <v>87.44</v>
      </c>
      <c r="G719" s="208"/>
      <c r="H719" s="29"/>
      <c r="I719" s="30"/>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c r="AK719" s="29"/>
      <c r="AL719" s="29"/>
      <c r="AM719" s="29"/>
      <c r="AN719" s="29"/>
      <c r="AO719" s="29"/>
      <c r="AP719" s="29"/>
      <c r="AQ719" s="29"/>
      <c r="AR719" s="29"/>
      <c r="AS719" s="29"/>
      <c r="AT719" s="29"/>
      <c r="AU719" s="29"/>
      <c r="AV719" s="29"/>
      <c r="AW719" s="29"/>
      <c r="AX719" s="29"/>
      <c r="AY719" s="29"/>
      <c r="AZ719" s="29"/>
      <c r="BA719" s="29"/>
      <c r="BB719" s="29"/>
      <c r="BC719" s="29"/>
      <c r="BD719" s="29"/>
      <c r="BE719" s="29"/>
      <c r="BF719" s="29"/>
      <c r="BG719" s="29"/>
      <c r="BH719" s="29"/>
      <c r="BI719" s="29"/>
      <c r="BJ719" s="29"/>
      <c r="BK719" s="29"/>
      <c r="BL719" s="29"/>
      <c r="BM719" s="29"/>
      <c r="BN719" s="29"/>
      <c r="BO719" s="29"/>
      <c r="BP719" s="29"/>
      <c r="BQ719" s="29"/>
      <c r="BR719" s="29"/>
      <c r="BS719" s="29"/>
      <c r="BT719" s="29"/>
      <c r="BU719" s="29"/>
      <c r="BV719" s="29"/>
      <c r="BW719" s="29"/>
      <c r="BX719" s="29"/>
      <c r="BY719" s="29"/>
      <c r="BZ719" s="29"/>
      <c r="CA719" s="29"/>
      <c r="CB719" s="29"/>
      <c r="CC719" s="29"/>
      <c r="CD719" s="29"/>
      <c r="CE719" s="29"/>
      <c r="CF719" s="29"/>
      <c r="CG719" s="29"/>
      <c r="CH719" s="29"/>
      <c r="CI719" s="29"/>
      <c r="CJ719" s="29"/>
      <c r="CK719" s="29"/>
      <c r="CL719" s="29"/>
      <c r="CM719" s="29"/>
      <c r="CN719" s="29"/>
      <c r="CO719" s="29"/>
      <c r="CP719" s="29"/>
      <c r="CQ719" s="29"/>
      <c r="CR719" s="29"/>
      <c r="CS719" s="29"/>
      <c r="CT719" s="29"/>
      <c r="CU719" s="29"/>
      <c r="CV719" s="29"/>
    </row>
    <row r="720" spans="1:100" s="47" customFormat="1" x14ac:dyDescent="0.25">
      <c r="A720" s="114"/>
      <c r="B720" s="17" t="s">
        <v>223</v>
      </c>
      <c r="C720" s="6">
        <f t="shared" ref="C720:E721" si="202">C724+C772</f>
        <v>59513.39</v>
      </c>
      <c r="D720" s="6">
        <f t="shared" si="202"/>
        <v>49776.58</v>
      </c>
      <c r="E720" s="6">
        <f t="shared" si="202"/>
        <v>32261.55</v>
      </c>
      <c r="F720" s="6">
        <f t="shared" si="199"/>
        <v>64.81</v>
      </c>
      <c r="G720" s="208"/>
      <c r="H720" s="29"/>
      <c r="I720" s="30"/>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29"/>
      <c r="AK720" s="29"/>
      <c r="AL720" s="29"/>
      <c r="AM720" s="29"/>
      <c r="AN720" s="29"/>
      <c r="AO720" s="29"/>
      <c r="AP720" s="29"/>
      <c r="AQ720" s="29"/>
      <c r="AR720" s="29"/>
      <c r="AS720" s="29"/>
      <c r="AT720" s="29"/>
      <c r="AU720" s="29"/>
      <c r="AV720" s="29"/>
      <c r="AW720" s="29"/>
      <c r="AX720" s="29"/>
      <c r="AY720" s="29"/>
      <c r="AZ720" s="29"/>
      <c r="BA720" s="29"/>
      <c r="BB720" s="29"/>
      <c r="BC720" s="29"/>
      <c r="BD720" s="29"/>
      <c r="BE720" s="29"/>
      <c r="BF720" s="29"/>
      <c r="BG720" s="29"/>
      <c r="BH720" s="29"/>
      <c r="BI720" s="29"/>
      <c r="BJ720" s="29"/>
      <c r="BK720" s="29"/>
      <c r="BL720" s="29"/>
      <c r="BM720" s="29"/>
      <c r="BN720" s="29"/>
      <c r="BO720" s="29"/>
      <c r="BP720" s="29"/>
      <c r="BQ720" s="29"/>
      <c r="BR720" s="29"/>
      <c r="BS720" s="29"/>
      <c r="BT720" s="29"/>
      <c r="BU720" s="29"/>
      <c r="BV720" s="29"/>
      <c r="BW720" s="29"/>
      <c r="BX720" s="29"/>
      <c r="BY720" s="29"/>
      <c r="BZ720" s="29"/>
      <c r="CA720" s="29"/>
      <c r="CB720" s="29"/>
      <c r="CC720" s="29"/>
      <c r="CD720" s="29"/>
      <c r="CE720" s="29"/>
      <c r="CF720" s="29"/>
      <c r="CG720" s="29"/>
      <c r="CH720" s="29"/>
      <c r="CI720" s="29"/>
      <c r="CJ720" s="29"/>
      <c r="CK720" s="29"/>
      <c r="CL720" s="29"/>
      <c r="CM720" s="29"/>
      <c r="CN720" s="29"/>
      <c r="CO720" s="29"/>
      <c r="CP720" s="29"/>
      <c r="CQ720" s="29"/>
      <c r="CR720" s="29"/>
      <c r="CS720" s="29"/>
      <c r="CT720" s="29"/>
      <c r="CU720" s="29"/>
      <c r="CV720" s="29"/>
    </row>
    <row r="721" spans="1:100" s="47" customFormat="1" x14ac:dyDescent="0.25">
      <c r="A721" s="114"/>
      <c r="B721" s="17" t="s">
        <v>74</v>
      </c>
      <c r="C721" s="6">
        <f t="shared" si="202"/>
        <v>0</v>
      </c>
      <c r="D721" s="6">
        <f t="shared" si="202"/>
        <v>0</v>
      </c>
      <c r="E721" s="6">
        <f t="shared" si="202"/>
        <v>0</v>
      </c>
      <c r="F721" s="6"/>
      <c r="G721" s="209"/>
      <c r="H721" s="29"/>
      <c r="I721" s="30"/>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c r="AK721" s="29"/>
      <c r="AL721" s="29"/>
      <c r="AM721" s="29"/>
      <c r="AN721" s="29"/>
      <c r="AO721" s="29"/>
      <c r="AP721" s="29"/>
      <c r="AQ721" s="29"/>
      <c r="AR721" s="29"/>
      <c r="AS721" s="29"/>
      <c r="AT721" s="29"/>
      <c r="AU721" s="29"/>
      <c r="AV721" s="29"/>
      <c r="AW721" s="29"/>
      <c r="AX721" s="29"/>
      <c r="AY721" s="29"/>
      <c r="AZ721" s="29"/>
      <c r="BA721" s="29"/>
      <c r="BB721" s="29"/>
      <c r="BC721" s="29"/>
      <c r="BD721" s="29"/>
      <c r="BE721" s="29"/>
      <c r="BF721" s="29"/>
      <c r="BG721" s="29"/>
      <c r="BH721" s="29"/>
      <c r="BI721" s="29"/>
      <c r="BJ721" s="29"/>
      <c r="BK721" s="29"/>
      <c r="BL721" s="29"/>
      <c r="BM721" s="29"/>
      <c r="BN721" s="29"/>
      <c r="BO721" s="29"/>
      <c r="BP721" s="29"/>
      <c r="BQ721" s="29"/>
      <c r="BR721" s="29"/>
      <c r="BS721" s="29"/>
      <c r="BT721" s="29"/>
      <c r="BU721" s="29"/>
      <c r="BV721" s="29"/>
      <c r="BW721" s="29"/>
      <c r="BX721" s="29"/>
      <c r="BY721" s="29"/>
      <c r="BZ721" s="29"/>
      <c r="CA721" s="29"/>
      <c r="CB721" s="29"/>
      <c r="CC721" s="29"/>
      <c r="CD721" s="29"/>
      <c r="CE721" s="29"/>
      <c r="CF721" s="29"/>
      <c r="CG721" s="29"/>
      <c r="CH721" s="29"/>
      <c r="CI721" s="29"/>
      <c r="CJ721" s="29"/>
      <c r="CK721" s="29"/>
      <c r="CL721" s="29"/>
      <c r="CM721" s="29"/>
      <c r="CN721" s="29"/>
      <c r="CO721" s="29"/>
      <c r="CP721" s="29"/>
      <c r="CQ721" s="29"/>
      <c r="CR721" s="29"/>
      <c r="CS721" s="29"/>
      <c r="CT721" s="29"/>
      <c r="CU721" s="29"/>
      <c r="CV721" s="29"/>
    </row>
    <row r="722" spans="1:100" s="47" customFormat="1" x14ac:dyDescent="0.25">
      <c r="A722" s="211" t="s">
        <v>27</v>
      </c>
      <c r="B722" s="18" t="s">
        <v>30</v>
      </c>
      <c r="C722" s="3">
        <f>C723+C724+C725</f>
        <v>105436.73</v>
      </c>
      <c r="D722" s="3">
        <f t="shared" ref="D722:E722" si="203">D723+D724+D725</f>
        <v>84509.46</v>
      </c>
      <c r="E722" s="3">
        <f t="shared" si="203"/>
        <v>62593.66</v>
      </c>
      <c r="F722" s="3">
        <f t="shared" si="199"/>
        <v>74.069999999999993</v>
      </c>
      <c r="G722" s="276"/>
      <c r="H722" s="29"/>
      <c r="I722" s="30"/>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c r="AK722" s="29"/>
      <c r="AL722" s="29"/>
      <c r="AM722" s="29"/>
      <c r="AN722" s="29"/>
      <c r="AO722" s="29"/>
      <c r="AP722" s="29"/>
      <c r="AQ722" s="29"/>
      <c r="AR722" s="29"/>
      <c r="AS722" s="29"/>
      <c r="AT722" s="29"/>
      <c r="AU722" s="29"/>
      <c r="AV722" s="29"/>
      <c r="AW722" s="29"/>
      <c r="AX722" s="29"/>
      <c r="AY722" s="29"/>
      <c r="AZ722" s="29"/>
      <c r="BA722" s="29"/>
      <c r="BB722" s="29"/>
      <c r="BC722" s="29"/>
      <c r="BD722" s="29"/>
      <c r="BE722" s="29"/>
      <c r="BF722" s="29"/>
      <c r="BG722" s="29"/>
      <c r="BH722" s="29"/>
      <c r="BI722" s="29"/>
      <c r="BJ722" s="29"/>
      <c r="BK722" s="29"/>
      <c r="BL722" s="29"/>
      <c r="BM722" s="29"/>
      <c r="BN722" s="29"/>
      <c r="BO722" s="29"/>
      <c r="BP722" s="29"/>
      <c r="BQ722" s="29"/>
      <c r="BR722" s="29"/>
      <c r="BS722" s="29"/>
      <c r="BT722" s="29"/>
      <c r="BU722" s="29"/>
      <c r="BV722" s="29"/>
      <c r="BW722" s="29"/>
      <c r="BX722" s="29"/>
      <c r="BY722" s="29"/>
      <c r="BZ722" s="29"/>
      <c r="CA722" s="29"/>
      <c r="CB722" s="29"/>
      <c r="CC722" s="29"/>
      <c r="CD722" s="29"/>
      <c r="CE722" s="29"/>
      <c r="CF722" s="29"/>
      <c r="CG722" s="29"/>
      <c r="CH722" s="29"/>
      <c r="CI722" s="29"/>
      <c r="CJ722" s="29"/>
      <c r="CK722" s="29"/>
      <c r="CL722" s="29"/>
      <c r="CM722" s="29"/>
      <c r="CN722" s="29"/>
      <c r="CO722" s="29"/>
      <c r="CP722" s="29"/>
      <c r="CQ722" s="29"/>
      <c r="CR722" s="29"/>
      <c r="CS722" s="29"/>
      <c r="CT722" s="29"/>
      <c r="CU722" s="29"/>
      <c r="CV722" s="29"/>
    </row>
    <row r="723" spans="1:100" s="47" customFormat="1" x14ac:dyDescent="0.25">
      <c r="A723" s="212"/>
      <c r="B723" s="19" t="s">
        <v>72</v>
      </c>
      <c r="C723" s="4">
        <f>C727+C731+C735+C739+C743+C747+C751+C755+C759+C763+C767</f>
        <v>46489</v>
      </c>
      <c r="D723" s="4">
        <f t="shared" ref="D723:E723" si="204">D727+D731+D735+D739+D743+D747+D751+D755+D759+D763+D767</f>
        <v>35183.54</v>
      </c>
      <c r="E723" s="4">
        <f t="shared" si="204"/>
        <v>30764.27</v>
      </c>
      <c r="F723" s="4">
        <f t="shared" si="199"/>
        <v>87.44</v>
      </c>
      <c r="G723" s="276"/>
      <c r="H723" s="29"/>
      <c r="I723" s="30"/>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c r="AK723" s="29"/>
      <c r="AL723" s="29"/>
      <c r="AM723" s="29"/>
      <c r="AN723" s="29"/>
      <c r="AO723" s="29"/>
      <c r="AP723" s="29"/>
      <c r="AQ723" s="29"/>
      <c r="AR723" s="29"/>
      <c r="AS723" s="29"/>
      <c r="AT723" s="29"/>
      <c r="AU723" s="29"/>
      <c r="AV723" s="29"/>
      <c r="AW723" s="29"/>
      <c r="AX723" s="29"/>
      <c r="AY723" s="29"/>
      <c r="AZ723" s="29"/>
      <c r="BA723" s="29"/>
      <c r="BB723" s="29"/>
      <c r="BC723" s="29"/>
      <c r="BD723" s="29"/>
      <c r="BE723" s="29"/>
      <c r="BF723" s="29"/>
      <c r="BG723" s="29"/>
      <c r="BH723" s="29"/>
      <c r="BI723" s="29"/>
      <c r="BJ723" s="29"/>
      <c r="BK723" s="29"/>
      <c r="BL723" s="29"/>
      <c r="BM723" s="29"/>
      <c r="BN723" s="29"/>
      <c r="BO723" s="29"/>
      <c r="BP723" s="29"/>
      <c r="BQ723" s="29"/>
      <c r="BR723" s="29"/>
      <c r="BS723" s="29"/>
      <c r="BT723" s="29"/>
      <c r="BU723" s="29"/>
      <c r="BV723" s="29"/>
      <c r="BW723" s="29"/>
      <c r="BX723" s="29"/>
      <c r="BY723" s="29"/>
      <c r="BZ723" s="29"/>
      <c r="CA723" s="29"/>
      <c r="CB723" s="29"/>
      <c r="CC723" s="29"/>
      <c r="CD723" s="29"/>
      <c r="CE723" s="29"/>
      <c r="CF723" s="29"/>
      <c r="CG723" s="29"/>
      <c r="CH723" s="29"/>
      <c r="CI723" s="29"/>
      <c r="CJ723" s="29"/>
      <c r="CK723" s="29"/>
      <c r="CL723" s="29"/>
      <c r="CM723" s="29"/>
      <c r="CN723" s="29"/>
      <c r="CO723" s="29"/>
      <c r="CP723" s="29"/>
      <c r="CQ723" s="29"/>
      <c r="CR723" s="29"/>
      <c r="CS723" s="29"/>
      <c r="CT723" s="29"/>
      <c r="CU723" s="29"/>
      <c r="CV723" s="29"/>
    </row>
    <row r="724" spans="1:100" s="47" customFormat="1" x14ac:dyDescent="0.25">
      <c r="A724" s="212"/>
      <c r="B724" s="19" t="s">
        <v>73</v>
      </c>
      <c r="C724" s="4">
        <f t="shared" ref="C724:E725" si="205">C728+C732+C736+C740+C744+C748+C752+C756+C760+C764+C768</f>
        <v>58947.73</v>
      </c>
      <c r="D724" s="4">
        <f t="shared" si="205"/>
        <v>49325.919999999998</v>
      </c>
      <c r="E724" s="4">
        <f t="shared" si="205"/>
        <v>31829.39</v>
      </c>
      <c r="F724" s="4">
        <f t="shared" si="199"/>
        <v>64.53</v>
      </c>
      <c r="G724" s="276"/>
      <c r="H724" s="30"/>
      <c r="I724" s="30"/>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c r="AK724" s="29"/>
      <c r="AL724" s="29"/>
      <c r="AM724" s="29"/>
      <c r="AN724" s="29"/>
      <c r="AO724" s="29"/>
      <c r="AP724" s="29"/>
      <c r="AQ724" s="29"/>
      <c r="AR724" s="29"/>
      <c r="AS724" s="29"/>
      <c r="AT724" s="29"/>
      <c r="AU724" s="29"/>
      <c r="AV724" s="29"/>
      <c r="AW724" s="29"/>
      <c r="AX724" s="29"/>
      <c r="AY724" s="29"/>
      <c r="AZ724" s="29"/>
      <c r="BA724" s="29"/>
      <c r="BB724" s="29"/>
      <c r="BC724" s="29"/>
      <c r="BD724" s="29"/>
      <c r="BE724" s="29"/>
      <c r="BF724" s="29"/>
      <c r="BG724" s="29"/>
      <c r="BH724" s="29"/>
      <c r="BI724" s="29"/>
      <c r="BJ724" s="29"/>
      <c r="BK724" s="29"/>
      <c r="BL724" s="29"/>
      <c r="BM724" s="29"/>
      <c r="BN724" s="29"/>
      <c r="BO724" s="29"/>
      <c r="BP724" s="29"/>
      <c r="BQ724" s="29"/>
      <c r="BR724" s="29"/>
      <c r="BS724" s="29"/>
      <c r="BT724" s="29"/>
      <c r="BU724" s="29"/>
      <c r="BV724" s="29"/>
      <c r="BW724" s="29"/>
      <c r="BX724" s="29"/>
      <c r="BY724" s="29"/>
      <c r="BZ724" s="29"/>
      <c r="CA724" s="29"/>
      <c r="CB724" s="29"/>
      <c r="CC724" s="29"/>
      <c r="CD724" s="29"/>
      <c r="CE724" s="29"/>
      <c r="CF724" s="29"/>
      <c r="CG724" s="29"/>
      <c r="CH724" s="29"/>
      <c r="CI724" s="29"/>
      <c r="CJ724" s="29"/>
      <c r="CK724" s="29"/>
      <c r="CL724" s="29"/>
      <c r="CM724" s="29"/>
      <c r="CN724" s="29"/>
      <c r="CO724" s="29"/>
      <c r="CP724" s="29"/>
      <c r="CQ724" s="29"/>
      <c r="CR724" s="29"/>
      <c r="CS724" s="29"/>
      <c r="CT724" s="29"/>
      <c r="CU724" s="29"/>
      <c r="CV724" s="29"/>
    </row>
    <row r="725" spans="1:100" s="47" customFormat="1" x14ac:dyDescent="0.25">
      <c r="A725" s="212"/>
      <c r="B725" s="19" t="s">
        <v>74</v>
      </c>
      <c r="C725" s="4">
        <f t="shared" si="205"/>
        <v>0</v>
      </c>
      <c r="D725" s="4">
        <f t="shared" si="205"/>
        <v>0</v>
      </c>
      <c r="E725" s="4">
        <f t="shared" si="205"/>
        <v>0</v>
      </c>
      <c r="F725" s="4"/>
      <c r="G725" s="276"/>
      <c r="H725" s="29"/>
      <c r="I725" s="30"/>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c r="AK725" s="29"/>
      <c r="AL725" s="29"/>
      <c r="AM725" s="29"/>
      <c r="AN725" s="29"/>
      <c r="AO725" s="29"/>
      <c r="AP725" s="29"/>
      <c r="AQ725" s="29"/>
      <c r="AR725" s="29"/>
      <c r="AS725" s="29"/>
      <c r="AT725" s="29"/>
      <c r="AU725" s="29"/>
      <c r="AV725" s="29"/>
      <c r="AW725" s="29"/>
      <c r="AX725" s="29"/>
      <c r="AY725" s="29"/>
      <c r="AZ725" s="29"/>
      <c r="BA725" s="29"/>
      <c r="BB725" s="29"/>
      <c r="BC725" s="29"/>
      <c r="BD725" s="29"/>
      <c r="BE725" s="29"/>
      <c r="BF725" s="29"/>
      <c r="BG725" s="29"/>
      <c r="BH725" s="29"/>
      <c r="BI725" s="29"/>
      <c r="BJ725" s="29"/>
      <c r="BK725" s="29"/>
      <c r="BL725" s="29"/>
      <c r="BM725" s="29"/>
      <c r="BN725" s="29"/>
      <c r="BO725" s="29"/>
      <c r="BP725" s="29"/>
      <c r="BQ725" s="29"/>
      <c r="BR725" s="29"/>
      <c r="BS725" s="29"/>
      <c r="BT725" s="29"/>
      <c r="BU725" s="29"/>
      <c r="BV725" s="29"/>
      <c r="BW725" s="29"/>
      <c r="BX725" s="29"/>
      <c r="BY725" s="29"/>
      <c r="BZ725" s="29"/>
      <c r="CA725" s="29"/>
      <c r="CB725" s="29"/>
      <c r="CC725" s="29"/>
      <c r="CD725" s="29"/>
      <c r="CE725" s="29"/>
      <c r="CF725" s="29"/>
      <c r="CG725" s="29"/>
      <c r="CH725" s="29"/>
      <c r="CI725" s="29"/>
      <c r="CJ725" s="29"/>
      <c r="CK725" s="29"/>
      <c r="CL725" s="29"/>
      <c r="CM725" s="29"/>
      <c r="CN725" s="29"/>
      <c r="CO725" s="29"/>
      <c r="CP725" s="29"/>
      <c r="CQ725" s="29"/>
      <c r="CR725" s="29"/>
      <c r="CS725" s="29"/>
      <c r="CT725" s="29"/>
      <c r="CU725" s="29"/>
      <c r="CV725" s="29"/>
    </row>
    <row r="726" spans="1:100" s="47" customFormat="1" ht="47.25" customHeight="1" x14ac:dyDescent="0.25">
      <c r="A726" s="115" t="s">
        <v>51</v>
      </c>
      <c r="B726" s="18" t="s">
        <v>32</v>
      </c>
      <c r="C726" s="3">
        <f>C727+C728+C729</f>
        <v>4377.3</v>
      </c>
      <c r="D726" s="3">
        <f t="shared" ref="D726:E726" si="206">D727+D728+D729</f>
        <v>544.94000000000005</v>
      </c>
      <c r="E726" s="3">
        <f t="shared" si="206"/>
        <v>504.64</v>
      </c>
      <c r="F726" s="3">
        <f t="shared" si="199"/>
        <v>92.6</v>
      </c>
      <c r="G726" s="279" t="s">
        <v>790</v>
      </c>
      <c r="H726" s="29"/>
      <c r="I726" s="30"/>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c r="AS726" s="29"/>
      <c r="AT726" s="29"/>
      <c r="AU726" s="29"/>
      <c r="AV726" s="29"/>
      <c r="AW726" s="29"/>
      <c r="AX726" s="29"/>
      <c r="AY726" s="29"/>
      <c r="AZ726" s="29"/>
      <c r="BA726" s="29"/>
      <c r="BB726" s="29"/>
      <c r="BC726" s="29"/>
      <c r="BD726" s="29"/>
      <c r="BE726" s="29"/>
      <c r="BF726" s="29"/>
      <c r="BG726" s="29"/>
      <c r="BH726" s="29"/>
      <c r="BI726" s="29"/>
      <c r="BJ726" s="29"/>
      <c r="BK726" s="29"/>
      <c r="BL726" s="29"/>
      <c r="BM726" s="29"/>
      <c r="BN726" s="29"/>
      <c r="BO726" s="29"/>
      <c r="BP726" s="29"/>
      <c r="BQ726" s="29"/>
      <c r="BR726" s="29"/>
      <c r="BS726" s="29"/>
      <c r="BT726" s="29"/>
      <c r="BU726" s="29"/>
      <c r="BV726" s="29"/>
      <c r="BW726" s="29"/>
      <c r="BX726" s="29"/>
      <c r="BY726" s="29"/>
      <c r="BZ726" s="29"/>
      <c r="CA726" s="29"/>
      <c r="CB726" s="29"/>
      <c r="CC726" s="29"/>
      <c r="CD726" s="29"/>
      <c r="CE726" s="29"/>
      <c r="CF726" s="29"/>
      <c r="CG726" s="29"/>
      <c r="CH726" s="29"/>
      <c r="CI726" s="29"/>
      <c r="CJ726" s="29"/>
      <c r="CK726" s="29"/>
      <c r="CL726" s="29"/>
      <c r="CM726" s="29"/>
      <c r="CN726" s="29"/>
      <c r="CO726" s="29"/>
      <c r="CP726" s="29"/>
      <c r="CQ726" s="29"/>
      <c r="CR726" s="29"/>
      <c r="CS726" s="29"/>
      <c r="CT726" s="29"/>
      <c r="CU726" s="29"/>
      <c r="CV726" s="29"/>
    </row>
    <row r="727" spans="1:100" s="47" customFormat="1" ht="19.5" customHeight="1" x14ac:dyDescent="0.25">
      <c r="A727" s="212"/>
      <c r="B727" s="19" t="s">
        <v>72</v>
      </c>
      <c r="C727" s="4">
        <v>843.5</v>
      </c>
      <c r="D727" s="4">
        <v>340.94</v>
      </c>
      <c r="E727" s="4">
        <v>300.64</v>
      </c>
      <c r="F727" s="4">
        <f>E727/D727*100</f>
        <v>88.18</v>
      </c>
      <c r="G727" s="279"/>
      <c r="H727" s="29"/>
      <c r="I727" s="30"/>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29"/>
      <c r="AL727" s="29"/>
      <c r="AM727" s="29"/>
      <c r="AN727" s="29"/>
      <c r="AO727" s="29"/>
      <c r="AP727" s="29"/>
      <c r="AQ727" s="29"/>
      <c r="AR727" s="29"/>
      <c r="AS727" s="29"/>
      <c r="AT727" s="29"/>
      <c r="AU727" s="29"/>
      <c r="AV727" s="29"/>
      <c r="AW727" s="29"/>
      <c r="AX727" s="29"/>
      <c r="AY727" s="29"/>
      <c r="AZ727" s="29"/>
      <c r="BA727" s="29"/>
      <c r="BB727" s="29"/>
      <c r="BC727" s="29"/>
      <c r="BD727" s="29"/>
      <c r="BE727" s="29"/>
      <c r="BF727" s="29"/>
      <c r="BG727" s="29"/>
      <c r="BH727" s="29"/>
      <c r="BI727" s="29"/>
      <c r="BJ727" s="29"/>
      <c r="BK727" s="29"/>
      <c r="BL727" s="29"/>
      <c r="BM727" s="29"/>
      <c r="BN727" s="29"/>
      <c r="BO727" s="29"/>
      <c r="BP727" s="29"/>
      <c r="BQ727" s="29"/>
      <c r="BR727" s="29"/>
      <c r="BS727" s="29"/>
      <c r="BT727" s="29"/>
      <c r="BU727" s="29"/>
      <c r="BV727" s="29"/>
      <c r="BW727" s="29"/>
      <c r="BX727" s="29"/>
      <c r="BY727" s="29"/>
      <c r="BZ727" s="29"/>
      <c r="CA727" s="29"/>
      <c r="CB727" s="29"/>
      <c r="CC727" s="29"/>
      <c r="CD727" s="29"/>
      <c r="CE727" s="29"/>
      <c r="CF727" s="29"/>
      <c r="CG727" s="29"/>
      <c r="CH727" s="29"/>
      <c r="CI727" s="29"/>
      <c r="CJ727" s="29"/>
      <c r="CK727" s="29"/>
      <c r="CL727" s="29"/>
      <c r="CM727" s="29"/>
      <c r="CN727" s="29"/>
      <c r="CO727" s="29"/>
      <c r="CP727" s="29"/>
      <c r="CQ727" s="29"/>
      <c r="CR727" s="29"/>
      <c r="CS727" s="29"/>
      <c r="CT727" s="29"/>
      <c r="CU727" s="29"/>
      <c r="CV727" s="29"/>
    </row>
    <row r="728" spans="1:100" s="47" customFormat="1" ht="19.5" customHeight="1" x14ac:dyDescent="0.25">
      <c r="A728" s="212"/>
      <c r="B728" s="19" t="s">
        <v>73</v>
      </c>
      <c r="C728" s="4">
        <v>3533.8</v>
      </c>
      <c r="D728" s="4">
        <v>204</v>
      </c>
      <c r="E728" s="4">
        <v>204</v>
      </c>
      <c r="F728" s="4">
        <f t="shared" si="199"/>
        <v>100</v>
      </c>
      <c r="G728" s="279"/>
      <c r="H728" s="30"/>
      <c r="I728" s="30"/>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c r="AK728" s="29"/>
      <c r="AL728" s="29"/>
      <c r="AM728" s="29"/>
      <c r="AN728" s="29"/>
      <c r="AO728" s="29"/>
      <c r="AP728" s="29"/>
      <c r="AQ728" s="29"/>
      <c r="AR728" s="29"/>
      <c r="AS728" s="29"/>
      <c r="AT728" s="29"/>
      <c r="AU728" s="29"/>
      <c r="AV728" s="29"/>
      <c r="AW728" s="29"/>
      <c r="AX728" s="29"/>
      <c r="AY728" s="29"/>
      <c r="AZ728" s="29"/>
      <c r="BA728" s="29"/>
      <c r="BB728" s="29"/>
      <c r="BC728" s="29"/>
      <c r="BD728" s="29"/>
      <c r="BE728" s="29"/>
      <c r="BF728" s="29"/>
      <c r="BG728" s="29"/>
      <c r="BH728" s="29"/>
      <c r="BI728" s="29"/>
      <c r="BJ728" s="29"/>
      <c r="BK728" s="29"/>
      <c r="BL728" s="29"/>
      <c r="BM728" s="29"/>
      <c r="BN728" s="29"/>
      <c r="BO728" s="29"/>
      <c r="BP728" s="29"/>
      <c r="BQ728" s="29"/>
      <c r="BR728" s="29"/>
      <c r="BS728" s="29"/>
      <c r="BT728" s="29"/>
      <c r="BU728" s="29"/>
      <c r="BV728" s="29"/>
      <c r="BW728" s="29"/>
      <c r="BX728" s="29"/>
      <c r="BY728" s="29"/>
      <c r="BZ728" s="29"/>
      <c r="CA728" s="29"/>
      <c r="CB728" s="29"/>
      <c r="CC728" s="29"/>
      <c r="CD728" s="29"/>
      <c r="CE728" s="29"/>
      <c r="CF728" s="29"/>
      <c r="CG728" s="29"/>
      <c r="CH728" s="29"/>
      <c r="CI728" s="29"/>
      <c r="CJ728" s="29"/>
      <c r="CK728" s="29"/>
      <c r="CL728" s="29"/>
      <c r="CM728" s="29"/>
      <c r="CN728" s="29"/>
      <c r="CO728" s="29"/>
      <c r="CP728" s="29"/>
      <c r="CQ728" s="29"/>
      <c r="CR728" s="29"/>
      <c r="CS728" s="29"/>
      <c r="CT728" s="29"/>
      <c r="CU728" s="29"/>
      <c r="CV728" s="29"/>
    </row>
    <row r="729" spans="1:100" s="47" customFormat="1" ht="19.5" customHeight="1" x14ac:dyDescent="0.25">
      <c r="A729" s="212"/>
      <c r="B729" s="19" t="s">
        <v>74</v>
      </c>
      <c r="C729" s="4"/>
      <c r="D729" s="4"/>
      <c r="E729" s="4"/>
      <c r="F729" s="4"/>
      <c r="G729" s="279"/>
      <c r="H729" s="29"/>
      <c r="I729" s="30"/>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29"/>
      <c r="AL729" s="29"/>
      <c r="AM729" s="29"/>
      <c r="AN729" s="29"/>
      <c r="AO729" s="29"/>
      <c r="AP729" s="29"/>
      <c r="AQ729" s="29"/>
      <c r="AR729" s="29"/>
      <c r="AS729" s="29"/>
      <c r="AT729" s="29"/>
      <c r="AU729" s="29"/>
      <c r="AV729" s="29"/>
      <c r="AW729" s="29"/>
      <c r="AX729" s="29"/>
      <c r="AY729" s="29"/>
      <c r="AZ729" s="29"/>
      <c r="BA729" s="29"/>
      <c r="BB729" s="29"/>
      <c r="BC729" s="29"/>
      <c r="BD729" s="29"/>
      <c r="BE729" s="29"/>
      <c r="BF729" s="29"/>
      <c r="BG729" s="29"/>
      <c r="BH729" s="29"/>
      <c r="BI729" s="29"/>
      <c r="BJ729" s="29"/>
      <c r="BK729" s="29"/>
      <c r="BL729" s="29"/>
      <c r="BM729" s="29"/>
      <c r="BN729" s="29"/>
      <c r="BO729" s="29"/>
      <c r="BP729" s="29"/>
      <c r="BQ729" s="29"/>
      <c r="BR729" s="29"/>
      <c r="BS729" s="29"/>
      <c r="BT729" s="29"/>
      <c r="BU729" s="29"/>
      <c r="BV729" s="29"/>
      <c r="BW729" s="29"/>
      <c r="BX729" s="29"/>
      <c r="BY729" s="29"/>
      <c r="BZ729" s="29"/>
      <c r="CA729" s="29"/>
      <c r="CB729" s="29"/>
      <c r="CC729" s="29"/>
      <c r="CD729" s="29"/>
      <c r="CE729" s="29"/>
      <c r="CF729" s="29"/>
      <c r="CG729" s="29"/>
      <c r="CH729" s="29"/>
      <c r="CI729" s="29"/>
      <c r="CJ729" s="29"/>
      <c r="CK729" s="29"/>
      <c r="CL729" s="29"/>
      <c r="CM729" s="29"/>
      <c r="CN729" s="29"/>
      <c r="CO729" s="29"/>
      <c r="CP729" s="29"/>
      <c r="CQ729" s="29"/>
      <c r="CR729" s="29"/>
      <c r="CS729" s="29"/>
      <c r="CT729" s="29"/>
      <c r="CU729" s="29"/>
      <c r="CV729" s="29"/>
    </row>
    <row r="730" spans="1:100" s="47" customFormat="1" ht="114.75" customHeight="1" x14ac:dyDescent="0.25">
      <c r="A730" s="115" t="s">
        <v>52</v>
      </c>
      <c r="B730" s="18" t="s">
        <v>33</v>
      </c>
      <c r="C730" s="3">
        <f>C731+C732+C733</f>
        <v>2344.56</v>
      </c>
      <c r="D730" s="3">
        <f t="shared" ref="D730:E730" si="207">D731+D732+D733</f>
        <v>1422.3</v>
      </c>
      <c r="E730" s="3">
        <f t="shared" si="207"/>
        <v>1219.3499999999999</v>
      </c>
      <c r="F730" s="3">
        <f t="shared" si="199"/>
        <v>85.73</v>
      </c>
      <c r="G730" s="276" t="s">
        <v>789</v>
      </c>
      <c r="H730" s="29"/>
      <c r="I730" s="30"/>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29"/>
      <c r="AK730" s="29"/>
      <c r="AL730" s="29"/>
      <c r="AM730" s="29"/>
      <c r="AN730" s="29"/>
      <c r="AO730" s="29"/>
      <c r="AP730" s="29"/>
      <c r="AQ730" s="29"/>
      <c r="AR730" s="29"/>
      <c r="AS730" s="29"/>
      <c r="AT730" s="29"/>
      <c r="AU730" s="29"/>
      <c r="AV730" s="29"/>
      <c r="AW730" s="29"/>
      <c r="AX730" s="29"/>
      <c r="AY730" s="29"/>
      <c r="AZ730" s="29"/>
      <c r="BA730" s="29"/>
      <c r="BB730" s="29"/>
      <c r="BC730" s="29"/>
      <c r="BD730" s="29"/>
      <c r="BE730" s="29"/>
      <c r="BF730" s="29"/>
      <c r="BG730" s="29"/>
      <c r="BH730" s="29"/>
      <c r="BI730" s="29"/>
      <c r="BJ730" s="29"/>
      <c r="BK730" s="29"/>
      <c r="BL730" s="29"/>
      <c r="BM730" s="29"/>
      <c r="BN730" s="29"/>
      <c r="BO730" s="29"/>
      <c r="BP730" s="29"/>
      <c r="BQ730" s="29"/>
      <c r="BR730" s="29"/>
      <c r="BS730" s="29"/>
      <c r="BT730" s="29"/>
      <c r="BU730" s="29"/>
      <c r="BV730" s="29"/>
      <c r="BW730" s="29"/>
      <c r="BX730" s="29"/>
      <c r="BY730" s="29"/>
      <c r="BZ730" s="29"/>
      <c r="CA730" s="29"/>
      <c r="CB730" s="29"/>
      <c r="CC730" s="29"/>
      <c r="CD730" s="29"/>
      <c r="CE730" s="29"/>
      <c r="CF730" s="29"/>
      <c r="CG730" s="29"/>
      <c r="CH730" s="29"/>
      <c r="CI730" s="29"/>
      <c r="CJ730" s="29"/>
      <c r="CK730" s="29"/>
      <c r="CL730" s="29"/>
      <c r="CM730" s="29"/>
      <c r="CN730" s="29"/>
      <c r="CO730" s="29"/>
      <c r="CP730" s="29"/>
      <c r="CQ730" s="29"/>
      <c r="CR730" s="29"/>
      <c r="CS730" s="29"/>
      <c r="CT730" s="29"/>
      <c r="CU730" s="29"/>
      <c r="CV730" s="29"/>
    </row>
    <row r="731" spans="1:100" s="47" customFormat="1" ht="27" customHeight="1" x14ac:dyDescent="0.25">
      <c r="A731" s="212"/>
      <c r="B731" s="19" t="s">
        <v>72</v>
      </c>
      <c r="C731" s="4"/>
      <c r="D731" s="4"/>
      <c r="E731" s="4"/>
      <c r="F731" s="4"/>
      <c r="G731" s="276"/>
      <c r="H731" s="29"/>
      <c r="I731" s="30"/>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29"/>
      <c r="AJ731" s="29"/>
      <c r="AK731" s="29"/>
      <c r="AL731" s="29"/>
      <c r="AM731" s="29"/>
      <c r="AN731" s="29"/>
      <c r="AO731" s="29"/>
      <c r="AP731" s="29"/>
      <c r="AQ731" s="29"/>
      <c r="AR731" s="29"/>
      <c r="AS731" s="29"/>
      <c r="AT731" s="29"/>
      <c r="AU731" s="29"/>
      <c r="AV731" s="29"/>
      <c r="AW731" s="29"/>
      <c r="AX731" s="29"/>
      <c r="AY731" s="29"/>
      <c r="AZ731" s="29"/>
      <c r="BA731" s="29"/>
      <c r="BB731" s="29"/>
      <c r="BC731" s="29"/>
      <c r="BD731" s="29"/>
      <c r="BE731" s="29"/>
      <c r="BF731" s="29"/>
      <c r="BG731" s="29"/>
      <c r="BH731" s="29"/>
      <c r="BI731" s="29"/>
      <c r="BJ731" s="29"/>
      <c r="BK731" s="29"/>
      <c r="BL731" s="29"/>
      <c r="BM731" s="29"/>
      <c r="BN731" s="29"/>
      <c r="BO731" s="29"/>
      <c r="BP731" s="29"/>
      <c r="BQ731" s="29"/>
      <c r="BR731" s="29"/>
      <c r="BS731" s="29"/>
      <c r="BT731" s="29"/>
      <c r="BU731" s="29"/>
      <c r="BV731" s="29"/>
      <c r="BW731" s="29"/>
      <c r="BX731" s="29"/>
      <c r="BY731" s="29"/>
      <c r="BZ731" s="29"/>
      <c r="CA731" s="29"/>
      <c r="CB731" s="29"/>
      <c r="CC731" s="29"/>
      <c r="CD731" s="29"/>
      <c r="CE731" s="29"/>
      <c r="CF731" s="29"/>
      <c r="CG731" s="29"/>
      <c r="CH731" s="29"/>
      <c r="CI731" s="29"/>
      <c r="CJ731" s="29"/>
      <c r="CK731" s="29"/>
      <c r="CL731" s="29"/>
      <c r="CM731" s="29"/>
      <c r="CN731" s="29"/>
      <c r="CO731" s="29"/>
      <c r="CP731" s="29"/>
      <c r="CQ731" s="29"/>
      <c r="CR731" s="29"/>
      <c r="CS731" s="29"/>
      <c r="CT731" s="29"/>
      <c r="CU731" s="29"/>
      <c r="CV731" s="29"/>
    </row>
    <row r="732" spans="1:100" s="47" customFormat="1" ht="27" customHeight="1" x14ac:dyDescent="0.25">
      <c r="A732" s="212"/>
      <c r="B732" s="19" t="s">
        <v>73</v>
      </c>
      <c r="C732" s="4">
        <v>2344.56</v>
      </c>
      <c r="D732" s="4">
        <v>1422.3</v>
      </c>
      <c r="E732" s="4">
        <v>1219.3499999999999</v>
      </c>
      <c r="F732" s="4">
        <f t="shared" si="199"/>
        <v>85.73</v>
      </c>
      <c r="G732" s="276"/>
      <c r="H732" s="30"/>
      <c r="I732" s="30"/>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29"/>
      <c r="AJ732" s="29"/>
      <c r="AK732" s="29"/>
      <c r="AL732" s="29"/>
      <c r="AM732" s="29"/>
      <c r="AN732" s="29"/>
      <c r="AO732" s="29"/>
      <c r="AP732" s="29"/>
      <c r="AQ732" s="29"/>
      <c r="AR732" s="29"/>
      <c r="AS732" s="29"/>
      <c r="AT732" s="29"/>
      <c r="AU732" s="29"/>
      <c r="AV732" s="29"/>
      <c r="AW732" s="29"/>
      <c r="AX732" s="29"/>
      <c r="AY732" s="29"/>
      <c r="AZ732" s="29"/>
      <c r="BA732" s="29"/>
      <c r="BB732" s="29"/>
      <c r="BC732" s="29"/>
      <c r="BD732" s="29"/>
      <c r="BE732" s="29"/>
      <c r="BF732" s="29"/>
      <c r="BG732" s="29"/>
      <c r="BH732" s="29"/>
      <c r="BI732" s="29"/>
      <c r="BJ732" s="29"/>
      <c r="BK732" s="29"/>
      <c r="BL732" s="29"/>
      <c r="BM732" s="29"/>
      <c r="BN732" s="29"/>
      <c r="BO732" s="29"/>
      <c r="BP732" s="29"/>
      <c r="BQ732" s="29"/>
      <c r="BR732" s="29"/>
      <c r="BS732" s="29"/>
      <c r="BT732" s="29"/>
      <c r="BU732" s="29"/>
      <c r="BV732" s="29"/>
      <c r="BW732" s="29"/>
      <c r="BX732" s="29"/>
      <c r="BY732" s="29"/>
      <c r="BZ732" s="29"/>
      <c r="CA732" s="29"/>
      <c r="CB732" s="29"/>
      <c r="CC732" s="29"/>
      <c r="CD732" s="29"/>
      <c r="CE732" s="29"/>
      <c r="CF732" s="29"/>
      <c r="CG732" s="29"/>
      <c r="CH732" s="29"/>
      <c r="CI732" s="29"/>
      <c r="CJ732" s="29"/>
      <c r="CK732" s="29"/>
      <c r="CL732" s="29"/>
      <c r="CM732" s="29"/>
      <c r="CN732" s="29"/>
      <c r="CO732" s="29"/>
      <c r="CP732" s="29"/>
      <c r="CQ732" s="29"/>
      <c r="CR732" s="29"/>
      <c r="CS732" s="29"/>
      <c r="CT732" s="29"/>
      <c r="CU732" s="29"/>
      <c r="CV732" s="29"/>
    </row>
    <row r="733" spans="1:100" s="47" customFormat="1" ht="27" customHeight="1" x14ac:dyDescent="0.25">
      <c r="A733" s="212"/>
      <c r="B733" s="19" t="s">
        <v>74</v>
      </c>
      <c r="C733" s="4"/>
      <c r="D733" s="4"/>
      <c r="E733" s="4"/>
      <c r="F733" s="4"/>
      <c r="G733" s="276"/>
      <c r="H733" s="29"/>
      <c r="I733" s="30"/>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29"/>
      <c r="AJ733" s="29"/>
      <c r="AK733" s="29"/>
      <c r="AL733" s="29"/>
      <c r="AM733" s="29"/>
      <c r="AN733" s="29"/>
      <c r="AO733" s="29"/>
      <c r="AP733" s="29"/>
      <c r="AQ733" s="29"/>
      <c r="AR733" s="29"/>
      <c r="AS733" s="29"/>
      <c r="AT733" s="29"/>
      <c r="AU733" s="29"/>
      <c r="AV733" s="29"/>
      <c r="AW733" s="29"/>
      <c r="AX733" s="29"/>
      <c r="AY733" s="29"/>
      <c r="AZ733" s="29"/>
      <c r="BA733" s="29"/>
      <c r="BB733" s="29"/>
      <c r="BC733" s="29"/>
      <c r="BD733" s="29"/>
      <c r="BE733" s="29"/>
      <c r="BF733" s="29"/>
      <c r="BG733" s="29"/>
      <c r="BH733" s="29"/>
      <c r="BI733" s="29"/>
      <c r="BJ733" s="29"/>
      <c r="BK733" s="29"/>
      <c r="BL733" s="29"/>
      <c r="BM733" s="29"/>
      <c r="BN733" s="29"/>
      <c r="BO733" s="29"/>
      <c r="BP733" s="29"/>
      <c r="BQ733" s="29"/>
      <c r="BR733" s="29"/>
      <c r="BS733" s="29"/>
      <c r="BT733" s="29"/>
      <c r="BU733" s="29"/>
      <c r="BV733" s="29"/>
      <c r="BW733" s="29"/>
      <c r="BX733" s="29"/>
      <c r="BY733" s="29"/>
      <c r="BZ733" s="29"/>
      <c r="CA733" s="29"/>
      <c r="CB733" s="29"/>
      <c r="CC733" s="29"/>
      <c r="CD733" s="29"/>
      <c r="CE733" s="29"/>
      <c r="CF733" s="29"/>
      <c r="CG733" s="29"/>
      <c r="CH733" s="29"/>
      <c r="CI733" s="29"/>
      <c r="CJ733" s="29"/>
      <c r="CK733" s="29"/>
      <c r="CL733" s="29"/>
      <c r="CM733" s="29"/>
      <c r="CN733" s="29"/>
      <c r="CO733" s="29"/>
      <c r="CP733" s="29"/>
      <c r="CQ733" s="29"/>
      <c r="CR733" s="29"/>
      <c r="CS733" s="29"/>
      <c r="CT733" s="29"/>
      <c r="CU733" s="29"/>
      <c r="CV733" s="29"/>
    </row>
    <row r="734" spans="1:100" s="47" customFormat="1" ht="34.5" customHeight="1" x14ac:dyDescent="0.25">
      <c r="A734" s="115" t="s">
        <v>53</v>
      </c>
      <c r="B734" s="18" t="s">
        <v>34</v>
      </c>
      <c r="C734" s="3">
        <f>C735+C736+C737</f>
        <v>11.92</v>
      </c>
      <c r="D734" s="3">
        <f t="shared" ref="D734:E734" si="208">D735+D736+D737</f>
        <v>11.92</v>
      </c>
      <c r="E734" s="3">
        <f t="shared" si="208"/>
        <v>11.92</v>
      </c>
      <c r="F734" s="3">
        <f t="shared" si="199"/>
        <v>100</v>
      </c>
      <c r="G734" s="237" t="s">
        <v>793</v>
      </c>
      <c r="H734" s="29"/>
      <c r="I734" s="30"/>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c r="AK734" s="29"/>
      <c r="AL734" s="29"/>
      <c r="AM734" s="29"/>
      <c r="AN734" s="29"/>
      <c r="AO734" s="29"/>
      <c r="AP734" s="29"/>
      <c r="AQ734" s="29"/>
      <c r="AR734" s="29"/>
      <c r="AS734" s="29"/>
      <c r="AT734" s="29"/>
      <c r="AU734" s="29"/>
      <c r="AV734" s="29"/>
      <c r="AW734" s="29"/>
      <c r="AX734" s="29"/>
      <c r="AY734" s="29"/>
      <c r="AZ734" s="29"/>
      <c r="BA734" s="29"/>
      <c r="BB734" s="29"/>
      <c r="BC734" s="29"/>
      <c r="BD734" s="29"/>
      <c r="BE734" s="29"/>
      <c r="BF734" s="29"/>
      <c r="BG734" s="29"/>
      <c r="BH734" s="29"/>
      <c r="BI734" s="29"/>
      <c r="BJ734" s="29"/>
      <c r="BK734" s="29"/>
      <c r="BL734" s="29"/>
      <c r="BM734" s="29"/>
      <c r="BN734" s="29"/>
      <c r="BO734" s="29"/>
      <c r="BP734" s="29"/>
      <c r="BQ734" s="29"/>
      <c r="BR734" s="29"/>
      <c r="BS734" s="29"/>
      <c r="BT734" s="29"/>
      <c r="BU734" s="29"/>
      <c r="BV734" s="29"/>
      <c r="BW734" s="29"/>
      <c r="BX734" s="29"/>
      <c r="BY734" s="29"/>
      <c r="BZ734" s="29"/>
      <c r="CA734" s="29"/>
      <c r="CB734" s="29"/>
      <c r="CC734" s="29"/>
      <c r="CD734" s="29"/>
      <c r="CE734" s="29"/>
      <c r="CF734" s="29"/>
      <c r="CG734" s="29"/>
      <c r="CH734" s="29"/>
      <c r="CI734" s="29"/>
      <c r="CJ734" s="29"/>
      <c r="CK734" s="29"/>
      <c r="CL734" s="29"/>
      <c r="CM734" s="29"/>
      <c r="CN734" s="29"/>
      <c r="CO734" s="29"/>
      <c r="CP734" s="29"/>
      <c r="CQ734" s="29"/>
      <c r="CR734" s="29"/>
      <c r="CS734" s="29"/>
      <c r="CT734" s="29"/>
      <c r="CU734" s="29"/>
      <c r="CV734" s="29"/>
    </row>
    <row r="735" spans="1:100" s="47" customFormat="1" ht="21.75" customHeight="1" x14ac:dyDescent="0.25">
      <c r="A735" s="212"/>
      <c r="B735" s="19" t="s">
        <v>72</v>
      </c>
      <c r="C735" s="4"/>
      <c r="D735" s="4"/>
      <c r="E735" s="4"/>
      <c r="F735" s="4"/>
      <c r="G735" s="276"/>
      <c r="H735" s="29"/>
      <c r="I735" s="30"/>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29"/>
      <c r="AK735" s="29"/>
      <c r="AL735" s="29"/>
      <c r="AM735" s="29"/>
      <c r="AN735" s="29"/>
      <c r="AO735" s="29"/>
      <c r="AP735" s="29"/>
      <c r="AQ735" s="29"/>
      <c r="AR735" s="29"/>
      <c r="AS735" s="29"/>
      <c r="AT735" s="29"/>
      <c r="AU735" s="29"/>
      <c r="AV735" s="29"/>
      <c r="AW735" s="29"/>
      <c r="AX735" s="29"/>
      <c r="AY735" s="29"/>
      <c r="AZ735" s="29"/>
      <c r="BA735" s="29"/>
      <c r="BB735" s="29"/>
      <c r="BC735" s="29"/>
      <c r="BD735" s="29"/>
      <c r="BE735" s="29"/>
      <c r="BF735" s="29"/>
      <c r="BG735" s="29"/>
      <c r="BH735" s="29"/>
      <c r="BI735" s="29"/>
      <c r="BJ735" s="29"/>
      <c r="BK735" s="29"/>
      <c r="BL735" s="29"/>
      <c r="BM735" s="29"/>
      <c r="BN735" s="29"/>
      <c r="BO735" s="29"/>
      <c r="BP735" s="29"/>
      <c r="BQ735" s="29"/>
      <c r="BR735" s="29"/>
      <c r="BS735" s="29"/>
      <c r="BT735" s="29"/>
      <c r="BU735" s="29"/>
      <c r="BV735" s="29"/>
      <c r="BW735" s="29"/>
      <c r="BX735" s="29"/>
      <c r="BY735" s="29"/>
      <c r="BZ735" s="29"/>
      <c r="CA735" s="29"/>
      <c r="CB735" s="29"/>
      <c r="CC735" s="29"/>
      <c r="CD735" s="29"/>
      <c r="CE735" s="29"/>
      <c r="CF735" s="29"/>
      <c r="CG735" s="29"/>
      <c r="CH735" s="29"/>
      <c r="CI735" s="29"/>
      <c r="CJ735" s="29"/>
      <c r="CK735" s="29"/>
      <c r="CL735" s="29"/>
      <c r="CM735" s="29"/>
      <c r="CN735" s="29"/>
      <c r="CO735" s="29"/>
      <c r="CP735" s="29"/>
      <c r="CQ735" s="29"/>
      <c r="CR735" s="29"/>
      <c r="CS735" s="29"/>
      <c r="CT735" s="29"/>
      <c r="CU735" s="29"/>
      <c r="CV735" s="29"/>
    </row>
    <row r="736" spans="1:100" s="47" customFormat="1" ht="21.75" customHeight="1" x14ac:dyDescent="0.25">
      <c r="A736" s="212"/>
      <c r="B736" s="19" t="s">
        <v>73</v>
      </c>
      <c r="C736" s="4">
        <v>11.92</v>
      </c>
      <c r="D736" s="4">
        <v>11.92</v>
      </c>
      <c r="E736" s="4">
        <v>11.92</v>
      </c>
      <c r="F736" s="4">
        <f t="shared" si="199"/>
        <v>100</v>
      </c>
      <c r="G736" s="276"/>
      <c r="H736" s="30"/>
      <c r="I736" s="30"/>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c r="AS736" s="29"/>
      <c r="AT736" s="29"/>
      <c r="AU736" s="29"/>
      <c r="AV736" s="29"/>
      <c r="AW736" s="29"/>
      <c r="AX736" s="29"/>
      <c r="AY736" s="29"/>
      <c r="AZ736" s="29"/>
      <c r="BA736" s="29"/>
      <c r="BB736" s="29"/>
      <c r="BC736" s="29"/>
      <c r="BD736" s="29"/>
      <c r="BE736" s="29"/>
      <c r="BF736" s="29"/>
      <c r="BG736" s="29"/>
      <c r="BH736" s="29"/>
      <c r="BI736" s="29"/>
      <c r="BJ736" s="29"/>
      <c r="BK736" s="29"/>
      <c r="BL736" s="29"/>
      <c r="BM736" s="29"/>
      <c r="BN736" s="29"/>
      <c r="BO736" s="29"/>
      <c r="BP736" s="29"/>
      <c r="BQ736" s="29"/>
      <c r="BR736" s="29"/>
      <c r="BS736" s="29"/>
      <c r="BT736" s="29"/>
      <c r="BU736" s="29"/>
      <c r="BV736" s="29"/>
      <c r="BW736" s="29"/>
      <c r="BX736" s="29"/>
      <c r="BY736" s="29"/>
      <c r="BZ736" s="29"/>
      <c r="CA736" s="29"/>
      <c r="CB736" s="29"/>
      <c r="CC736" s="29"/>
      <c r="CD736" s="29"/>
      <c r="CE736" s="29"/>
      <c r="CF736" s="29"/>
      <c r="CG736" s="29"/>
      <c r="CH736" s="29"/>
      <c r="CI736" s="29"/>
      <c r="CJ736" s="29"/>
      <c r="CK736" s="29"/>
      <c r="CL736" s="29"/>
      <c r="CM736" s="29"/>
      <c r="CN736" s="29"/>
      <c r="CO736" s="29"/>
      <c r="CP736" s="29"/>
      <c r="CQ736" s="29"/>
      <c r="CR736" s="29"/>
      <c r="CS736" s="29"/>
      <c r="CT736" s="29"/>
      <c r="CU736" s="29"/>
      <c r="CV736" s="29"/>
    </row>
    <row r="737" spans="1:100" s="47" customFormat="1" ht="33" customHeight="1" x14ac:dyDescent="0.25">
      <c r="A737" s="90"/>
      <c r="B737" s="19" t="s">
        <v>74</v>
      </c>
      <c r="C737" s="4"/>
      <c r="D737" s="4"/>
      <c r="E737" s="4"/>
      <c r="F737" s="4"/>
      <c r="G737" s="276"/>
      <c r="H737" s="29"/>
      <c r="I737" s="30"/>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29"/>
      <c r="AK737" s="29"/>
      <c r="AL737" s="29"/>
      <c r="AM737" s="29"/>
      <c r="AN737" s="29"/>
      <c r="AO737" s="29"/>
      <c r="AP737" s="29"/>
      <c r="AQ737" s="29"/>
      <c r="AR737" s="29"/>
      <c r="AS737" s="29"/>
      <c r="AT737" s="29"/>
      <c r="AU737" s="29"/>
      <c r="AV737" s="29"/>
      <c r="AW737" s="29"/>
      <c r="AX737" s="29"/>
      <c r="AY737" s="29"/>
      <c r="AZ737" s="29"/>
      <c r="BA737" s="29"/>
      <c r="BB737" s="29"/>
      <c r="BC737" s="29"/>
      <c r="BD737" s="29"/>
      <c r="BE737" s="29"/>
      <c r="BF737" s="29"/>
      <c r="BG737" s="29"/>
      <c r="BH737" s="29"/>
      <c r="BI737" s="29"/>
      <c r="BJ737" s="29"/>
      <c r="BK737" s="29"/>
      <c r="BL737" s="29"/>
      <c r="BM737" s="29"/>
      <c r="BN737" s="29"/>
      <c r="BO737" s="29"/>
      <c r="BP737" s="29"/>
      <c r="BQ737" s="29"/>
      <c r="BR737" s="29"/>
      <c r="BS737" s="29"/>
      <c r="BT737" s="29"/>
      <c r="BU737" s="29"/>
      <c r="BV737" s="29"/>
      <c r="BW737" s="29"/>
      <c r="BX737" s="29"/>
      <c r="BY737" s="29"/>
      <c r="BZ737" s="29"/>
      <c r="CA737" s="29"/>
      <c r="CB737" s="29"/>
      <c r="CC737" s="29"/>
      <c r="CD737" s="29"/>
      <c r="CE737" s="29"/>
      <c r="CF737" s="29"/>
      <c r="CG737" s="29"/>
      <c r="CH737" s="29"/>
      <c r="CI737" s="29"/>
      <c r="CJ737" s="29"/>
      <c r="CK737" s="29"/>
      <c r="CL737" s="29"/>
      <c r="CM737" s="29"/>
      <c r="CN737" s="29"/>
      <c r="CO737" s="29"/>
      <c r="CP737" s="29"/>
      <c r="CQ737" s="29"/>
      <c r="CR737" s="29"/>
      <c r="CS737" s="29"/>
      <c r="CT737" s="29"/>
      <c r="CU737" s="29"/>
      <c r="CV737" s="29"/>
    </row>
    <row r="738" spans="1:100" s="47" customFormat="1" ht="137.25" customHeight="1" x14ac:dyDescent="0.25">
      <c r="A738" s="115" t="s">
        <v>54</v>
      </c>
      <c r="B738" s="18" t="s">
        <v>35</v>
      </c>
      <c r="C738" s="3">
        <f>C739+C740+C741</f>
        <v>11462.9</v>
      </c>
      <c r="D738" s="3">
        <f t="shared" ref="D738:E738" si="209">D739+D740+D741</f>
        <v>8576.7800000000007</v>
      </c>
      <c r="E738" s="3">
        <f t="shared" si="209"/>
        <v>8051.07</v>
      </c>
      <c r="F738" s="3">
        <f t="shared" si="199"/>
        <v>93.87</v>
      </c>
      <c r="G738" s="279" t="s">
        <v>796</v>
      </c>
      <c r="H738" s="29"/>
      <c r="I738" s="30"/>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29"/>
      <c r="AJ738" s="29"/>
      <c r="AK738" s="29"/>
      <c r="AL738" s="29"/>
      <c r="AM738" s="29"/>
      <c r="AN738" s="29"/>
      <c r="AO738" s="29"/>
      <c r="AP738" s="29"/>
      <c r="AQ738" s="29"/>
      <c r="AR738" s="29"/>
      <c r="AS738" s="29"/>
      <c r="AT738" s="29"/>
      <c r="AU738" s="29"/>
      <c r="AV738" s="29"/>
      <c r="AW738" s="29"/>
      <c r="AX738" s="29"/>
      <c r="AY738" s="29"/>
      <c r="AZ738" s="29"/>
      <c r="BA738" s="29"/>
      <c r="BB738" s="29"/>
      <c r="BC738" s="29"/>
      <c r="BD738" s="29"/>
      <c r="BE738" s="29"/>
      <c r="BF738" s="29"/>
      <c r="BG738" s="29"/>
      <c r="BH738" s="29"/>
      <c r="BI738" s="29"/>
      <c r="BJ738" s="29"/>
      <c r="BK738" s="29"/>
      <c r="BL738" s="29"/>
      <c r="BM738" s="29"/>
      <c r="BN738" s="29"/>
      <c r="BO738" s="29"/>
      <c r="BP738" s="29"/>
      <c r="BQ738" s="29"/>
      <c r="BR738" s="29"/>
      <c r="BS738" s="29"/>
      <c r="BT738" s="29"/>
      <c r="BU738" s="29"/>
      <c r="BV738" s="29"/>
      <c r="BW738" s="29"/>
      <c r="BX738" s="29"/>
      <c r="BY738" s="29"/>
      <c r="BZ738" s="29"/>
      <c r="CA738" s="29"/>
      <c r="CB738" s="29"/>
      <c r="CC738" s="29"/>
      <c r="CD738" s="29"/>
      <c r="CE738" s="29"/>
      <c r="CF738" s="29"/>
      <c r="CG738" s="29"/>
      <c r="CH738" s="29"/>
      <c r="CI738" s="29"/>
      <c r="CJ738" s="29"/>
      <c r="CK738" s="29"/>
      <c r="CL738" s="29"/>
      <c r="CM738" s="29"/>
      <c r="CN738" s="29"/>
      <c r="CO738" s="29"/>
      <c r="CP738" s="29"/>
      <c r="CQ738" s="29"/>
      <c r="CR738" s="29"/>
      <c r="CS738" s="29"/>
      <c r="CT738" s="29"/>
      <c r="CU738" s="29"/>
      <c r="CV738" s="29"/>
    </row>
    <row r="739" spans="1:100" s="47" customFormat="1" ht="27" customHeight="1" x14ac:dyDescent="0.25">
      <c r="A739" s="212"/>
      <c r="B739" s="19" t="s">
        <v>72</v>
      </c>
      <c r="C739" s="4">
        <v>9172.5</v>
      </c>
      <c r="D739" s="4">
        <v>6891.85</v>
      </c>
      <c r="E739" s="4">
        <v>6509.95</v>
      </c>
      <c r="F739" s="4">
        <f t="shared" si="199"/>
        <v>94.46</v>
      </c>
      <c r="G739" s="279"/>
      <c r="H739" s="29"/>
      <c r="I739" s="30"/>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c r="AK739" s="29"/>
      <c r="AL739" s="29"/>
      <c r="AM739" s="29"/>
      <c r="AN739" s="29"/>
      <c r="AO739" s="29"/>
      <c r="AP739" s="29"/>
      <c r="AQ739" s="29"/>
      <c r="AR739" s="29"/>
      <c r="AS739" s="29"/>
      <c r="AT739" s="29"/>
      <c r="AU739" s="29"/>
      <c r="AV739" s="29"/>
      <c r="AW739" s="29"/>
      <c r="AX739" s="29"/>
      <c r="AY739" s="29"/>
      <c r="AZ739" s="29"/>
      <c r="BA739" s="29"/>
      <c r="BB739" s="29"/>
      <c r="BC739" s="29"/>
      <c r="BD739" s="29"/>
      <c r="BE739" s="29"/>
      <c r="BF739" s="29"/>
      <c r="BG739" s="29"/>
      <c r="BH739" s="29"/>
      <c r="BI739" s="29"/>
      <c r="BJ739" s="29"/>
      <c r="BK739" s="29"/>
      <c r="BL739" s="29"/>
      <c r="BM739" s="29"/>
      <c r="BN739" s="29"/>
      <c r="BO739" s="29"/>
      <c r="BP739" s="29"/>
      <c r="BQ739" s="29"/>
      <c r="BR739" s="29"/>
      <c r="BS739" s="29"/>
      <c r="BT739" s="29"/>
      <c r="BU739" s="29"/>
      <c r="BV739" s="29"/>
      <c r="BW739" s="29"/>
      <c r="BX739" s="29"/>
      <c r="BY739" s="29"/>
      <c r="BZ739" s="29"/>
      <c r="CA739" s="29"/>
      <c r="CB739" s="29"/>
      <c r="CC739" s="29"/>
      <c r="CD739" s="29"/>
      <c r="CE739" s="29"/>
      <c r="CF739" s="29"/>
      <c r="CG739" s="29"/>
      <c r="CH739" s="29"/>
      <c r="CI739" s="29"/>
      <c r="CJ739" s="29"/>
      <c r="CK739" s="29"/>
      <c r="CL739" s="29"/>
      <c r="CM739" s="29"/>
      <c r="CN739" s="29"/>
      <c r="CO739" s="29"/>
      <c r="CP739" s="29"/>
      <c r="CQ739" s="29"/>
      <c r="CR739" s="29"/>
      <c r="CS739" s="29"/>
      <c r="CT739" s="29"/>
      <c r="CU739" s="29"/>
      <c r="CV739" s="29"/>
    </row>
    <row r="740" spans="1:100" s="47" customFormat="1" ht="29.25" customHeight="1" x14ac:dyDescent="0.25">
      <c r="A740" s="212"/>
      <c r="B740" s="19" t="s">
        <v>73</v>
      </c>
      <c r="C740" s="4">
        <v>2290.4</v>
      </c>
      <c r="D740" s="4">
        <v>1684.93</v>
      </c>
      <c r="E740" s="4">
        <v>1541.12</v>
      </c>
      <c r="F740" s="4">
        <f t="shared" si="199"/>
        <v>91.46</v>
      </c>
      <c r="G740" s="279"/>
      <c r="H740" s="30"/>
      <c r="I740" s="30"/>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29"/>
      <c r="AK740" s="29"/>
      <c r="AL740" s="29"/>
      <c r="AM740" s="29"/>
      <c r="AN740" s="29"/>
      <c r="AO740" s="29"/>
      <c r="AP740" s="29"/>
      <c r="AQ740" s="29"/>
      <c r="AR740" s="29"/>
      <c r="AS740" s="29"/>
      <c r="AT740" s="29"/>
      <c r="AU740" s="29"/>
      <c r="AV740" s="29"/>
      <c r="AW740" s="29"/>
      <c r="AX740" s="29"/>
      <c r="AY740" s="29"/>
      <c r="AZ740" s="29"/>
      <c r="BA740" s="29"/>
      <c r="BB740" s="29"/>
      <c r="BC740" s="29"/>
      <c r="BD740" s="29"/>
      <c r="BE740" s="29"/>
      <c r="BF740" s="29"/>
      <c r="BG740" s="29"/>
      <c r="BH740" s="29"/>
      <c r="BI740" s="29"/>
      <c r="BJ740" s="29"/>
      <c r="BK740" s="29"/>
      <c r="BL740" s="29"/>
      <c r="BM740" s="29"/>
      <c r="BN740" s="29"/>
      <c r="BO740" s="29"/>
      <c r="BP740" s="29"/>
      <c r="BQ740" s="29"/>
      <c r="BR740" s="29"/>
      <c r="BS740" s="29"/>
      <c r="BT740" s="29"/>
      <c r="BU740" s="29"/>
      <c r="BV740" s="29"/>
      <c r="BW740" s="29"/>
      <c r="BX740" s="29"/>
      <c r="BY740" s="29"/>
      <c r="BZ740" s="29"/>
      <c r="CA740" s="29"/>
      <c r="CB740" s="29"/>
      <c r="CC740" s="29"/>
      <c r="CD740" s="29"/>
      <c r="CE740" s="29"/>
      <c r="CF740" s="29"/>
      <c r="CG740" s="29"/>
      <c r="CH740" s="29"/>
      <c r="CI740" s="29"/>
      <c r="CJ740" s="29"/>
      <c r="CK740" s="29"/>
      <c r="CL740" s="29"/>
      <c r="CM740" s="29"/>
      <c r="CN740" s="29"/>
      <c r="CO740" s="29"/>
      <c r="CP740" s="29"/>
      <c r="CQ740" s="29"/>
      <c r="CR740" s="29"/>
      <c r="CS740" s="29"/>
      <c r="CT740" s="29"/>
      <c r="CU740" s="29"/>
      <c r="CV740" s="29"/>
    </row>
    <row r="741" spans="1:100" s="47" customFormat="1" ht="23.25" customHeight="1" x14ac:dyDescent="0.25">
      <c r="A741" s="90"/>
      <c r="B741" s="19" t="s">
        <v>74</v>
      </c>
      <c r="C741" s="4"/>
      <c r="D741" s="4"/>
      <c r="E741" s="4"/>
      <c r="F741" s="4"/>
      <c r="G741" s="279"/>
      <c r="H741" s="29"/>
      <c r="I741" s="30"/>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c r="AK741" s="29"/>
      <c r="AL741" s="29"/>
      <c r="AM741" s="29"/>
      <c r="AN741" s="29"/>
      <c r="AO741" s="29"/>
      <c r="AP741" s="29"/>
      <c r="AQ741" s="29"/>
      <c r="AR741" s="29"/>
      <c r="AS741" s="29"/>
      <c r="AT741" s="29"/>
      <c r="AU741" s="29"/>
      <c r="AV741" s="29"/>
      <c r="AW741" s="29"/>
      <c r="AX741" s="29"/>
      <c r="AY741" s="29"/>
      <c r="AZ741" s="29"/>
      <c r="BA741" s="29"/>
      <c r="BB741" s="29"/>
      <c r="BC741" s="29"/>
      <c r="BD741" s="29"/>
      <c r="BE741" s="29"/>
      <c r="BF741" s="29"/>
      <c r="BG741" s="29"/>
      <c r="BH741" s="29"/>
      <c r="BI741" s="29"/>
      <c r="BJ741" s="29"/>
      <c r="BK741" s="29"/>
      <c r="BL741" s="29"/>
      <c r="BM741" s="29"/>
      <c r="BN741" s="29"/>
      <c r="BO741" s="29"/>
      <c r="BP741" s="29"/>
      <c r="BQ741" s="29"/>
      <c r="BR741" s="29"/>
      <c r="BS741" s="29"/>
      <c r="BT741" s="29"/>
      <c r="BU741" s="29"/>
      <c r="BV741" s="29"/>
      <c r="BW741" s="29"/>
      <c r="BX741" s="29"/>
      <c r="BY741" s="29"/>
      <c r="BZ741" s="29"/>
      <c r="CA741" s="29"/>
      <c r="CB741" s="29"/>
      <c r="CC741" s="29"/>
      <c r="CD741" s="29"/>
      <c r="CE741" s="29"/>
      <c r="CF741" s="29"/>
      <c r="CG741" s="29"/>
      <c r="CH741" s="29"/>
      <c r="CI741" s="29"/>
      <c r="CJ741" s="29"/>
      <c r="CK741" s="29"/>
      <c r="CL741" s="29"/>
      <c r="CM741" s="29"/>
      <c r="CN741" s="29"/>
      <c r="CO741" s="29"/>
      <c r="CP741" s="29"/>
      <c r="CQ741" s="29"/>
      <c r="CR741" s="29"/>
      <c r="CS741" s="29"/>
      <c r="CT741" s="29"/>
      <c r="CU741" s="29"/>
      <c r="CV741" s="29"/>
    </row>
    <row r="742" spans="1:100" s="47" customFormat="1" ht="67.5" customHeight="1" x14ac:dyDescent="0.25">
      <c r="A742" s="115" t="s">
        <v>55</v>
      </c>
      <c r="B742" s="18" t="s">
        <v>36</v>
      </c>
      <c r="C742" s="3">
        <f>C743+C744+C745</f>
        <v>57367.24</v>
      </c>
      <c r="D742" s="3">
        <f t="shared" ref="D742:E742" si="210">D743+D744+D745</f>
        <v>50651.79</v>
      </c>
      <c r="E742" s="3">
        <f t="shared" si="210"/>
        <v>35337.01</v>
      </c>
      <c r="F742" s="3">
        <f t="shared" si="199"/>
        <v>69.760000000000005</v>
      </c>
      <c r="G742" s="237" t="s">
        <v>795</v>
      </c>
      <c r="H742" s="29"/>
      <c r="I742" s="30"/>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c r="AK742" s="29"/>
      <c r="AL742" s="29"/>
      <c r="AM742" s="29"/>
      <c r="AN742" s="29"/>
      <c r="AO742" s="29"/>
      <c r="AP742" s="29"/>
      <c r="AQ742" s="29"/>
      <c r="AR742" s="29"/>
      <c r="AS742" s="29"/>
      <c r="AT742" s="29"/>
      <c r="AU742" s="29"/>
      <c r="AV742" s="29"/>
      <c r="AW742" s="29"/>
      <c r="AX742" s="29"/>
      <c r="AY742" s="29"/>
      <c r="AZ742" s="29"/>
      <c r="BA742" s="29"/>
      <c r="BB742" s="29"/>
      <c r="BC742" s="29"/>
      <c r="BD742" s="29"/>
      <c r="BE742" s="29"/>
      <c r="BF742" s="29"/>
      <c r="BG742" s="29"/>
      <c r="BH742" s="29"/>
      <c r="BI742" s="29"/>
      <c r="BJ742" s="29"/>
      <c r="BK742" s="29"/>
      <c r="BL742" s="29"/>
      <c r="BM742" s="29"/>
      <c r="BN742" s="29"/>
      <c r="BO742" s="29"/>
      <c r="BP742" s="29"/>
      <c r="BQ742" s="29"/>
      <c r="BR742" s="29"/>
      <c r="BS742" s="29"/>
      <c r="BT742" s="29"/>
      <c r="BU742" s="29"/>
      <c r="BV742" s="29"/>
      <c r="BW742" s="29"/>
      <c r="BX742" s="29"/>
      <c r="BY742" s="29"/>
      <c r="BZ742" s="29"/>
      <c r="CA742" s="29"/>
      <c r="CB742" s="29"/>
      <c r="CC742" s="29"/>
      <c r="CD742" s="29"/>
      <c r="CE742" s="29"/>
      <c r="CF742" s="29"/>
      <c r="CG742" s="29"/>
      <c r="CH742" s="29"/>
      <c r="CI742" s="29"/>
      <c r="CJ742" s="29"/>
      <c r="CK742" s="29"/>
      <c r="CL742" s="29"/>
      <c r="CM742" s="29"/>
      <c r="CN742" s="29"/>
      <c r="CO742" s="29"/>
      <c r="CP742" s="29"/>
      <c r="CQ742" s="29"/>
      <c r="CR742" s="29"/>
      <c r="CS742" s="29"/>
      <c r="CT742" s="29"/>
      <c r="CU742" s="29"/>
      <c r="CV742" s="29"/>
    </row>
    <row r="743" spans="1:100" s="47" customFormat="1" ht="27.75" customHeight="1" x14ac:dyDescent="0.25">
      <c r="A743" s="212"/>
      <c r="B743" s="19" t="s">
        <v>72</v>
      </c>
      <c r="C743" s="4">
        <v>14056.3</v>
      </c>
      <c r="D743" s="4">
        <v>11749.6</v>
      </c>
      <c r="E743" s="4">
        <v>10570.78</v>
      </c>
      <c r="F743" s="4">
        <f t="shared" si="199"/>
        <v>89.97</v>
      </c>
      <c r="G743" s="237"/>
      <c r="H743" s="29"/>
      <c r="I743" s="30"/>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29"/>
      <c r="AK743" s="29"/>
      <c r="AL743" s="29"/>
      <c r="AM743" s="29"/>
      <c r="AN743" s="29"/>
      <c r="AO743" s="29"/>
      <c r="AP743" s="29"/>
      <c r="AQ743" s="29"/>
      <c r="AR743" s="29"/>
      <c r="AS743" s="29"/>
      <c r="AT743" s="29"/>
      <c r="AU743" s="29"/>
      <c r="AV743" s="29"/>
      <c r="AW743" s="29"/>
      <c r="AX743" s="29"/>
      <c r="AY743" s="29"/>
      <c r="AZ743" s="29"/>
      <c r="BA743" s="29"/>
      <c r="BB743" s="29"/>
      <c r="BC743" s="29"/>
      <c r="BD743" s="29"/>
      <c r="BE743" s="29"/>
      <c r="BF743" s="29"/>
      <c r="BG743" s="29"/>
      <c r="BH743" s="29"/>
      <c r="BI743" s="29"/>
      <c r="BJ743" s="29"/>
      <c r="BK743" s="29"/>
      <c r="BL743" s="29"/>
      <c r="BM743" s="29"/>
      <c r="BN743" s="29"/>
      <c r="BO743" s="29"/>
      <c r="BP743" s="29"/>
      <c r="BQ743" s="29"/>
      <c r="BR743" s="29"/>
      <c r="BS743" s="29"/>
      <c r="BT743" s="29"/>
      <c r="BU743" s="29"/>
      <c r="BV743" s="29"/>
      <c r="BW743" s="29"/>
      <c r="BX743" s="29"/>
      <c r="BY743" s="29"/>
      <c r="BZ743" s="29"/>
      <c r="CA743" s="29"/>
      <c r="CB743" s="29"/>
      <c r="CC743" s="29"/>
      <c r="CD743" s="29"/>
      <c r="CE743" s="29"/>
      <c r="CF743" s="29"/>
      <c r="CG743" s="29"/>
      <c r="CH743" s="29"/>
      <c r="CI743" s="29"/>
      <c r="CJ743" s="29"/>
      <c r="CK743" s="29"/>
      <c r="CL743" s="29"/>
      <c r="CM743" s="29"/>
      <c r="CN743" s="29"/>
      <c r="CO743" s="29"/>
      <c r="CP743" s="29"/>
      <c r="CQ743" s="29"/>
      <c r="CR743" s="29"/>
      <c r="CS743" s="29"/>
      <c r="CT743" s="29"/>
      <c r="CU743" s="29"/>
      <c r="CV743" s="29"/>
    </row>
    <row r="744" spans="1:100" s="47" customFormat="1" ht="21.75" customHeight="1" x14ac:dyDescent="0.25">
      <c r="A744" s="212"/>
      <c r="B744" s="19" t="s">
        <v>73</v>
      </c>
      <c r="C744" s="4">
        <v>43310.94</v>
      </c>
      <c r="D744" s="4">
        <v>38902.19</v>
      </c>
      <c r="E744" s="4">
        <v>24766.23</v>
      </c>
      <c r="F744" s="4">
        <f t="shared" si="199"/>
        <v>63.66</v>
      </c>
      <c r="G744" s="237"/>
      <c r="H744" s="30"/>
      <c r="I744" s="30"/>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c r="AK744" s="29"/>
      <c r="AL744" s="29"/>
      <c r="AM744" s="29"/>
      <c r="AN744" s="29"/>
      <c r="AO744" s="29"/>
      <c r="AP744" s="29"/>
      <c r="AQ744" s="29"/>
      <c r="AR744" s="29"/>
      <c r="AS744" s="29"/>
      <c r="AT744" s="29"/>
      <c r="AU744" s="29"/>
      <c r="AV744" s="29"/>
      <c r="AW744" s="29"/>
      <c r="AX744" s="29"/>
      <c r="AY744" s="29"/>
      <c r="AZ744" s="29"/>
      <c r="BA744" s="29"/>
      <c r="BB744" s="29"/>
      <c r="BC744" s="29"/>
      <c r="BD744" s="29"/>
      <c r="BE744" s="29"/>
      <c r="BF744" s="29"/>
      <c r="BG744" s="29"/>
      <c r="BH744" s="29"/>
      <c r="BI744" s="29"/>
      <c r="BJ744" s="29"/>
      <c r="BK744" s="29"/>
      <c r="BL744" s="29"/>
      <c r="BM744" s="29"/>
      <c r="BN744" s="29"/>
      <c r="BO744" s="29"/>
      <c r="BP744" s="29"/>
      <c r="BQ744" s="29"/>
      <c r="BR744" s="29"/>
      <c r="BS744" s="29"/>
      <c r="BT744" s="29"/>
      <c r="BU744" s="29"/>
      <c r="BV744" s="29"/>
      <c r="BW744" s="29"/>
      <c r="BX744" s="29"/>
      <c r="BY744" s="29"/>
      <c r="BZ744" s="29"/>
      <c r="CA744" s="29"/>
      <c r="CB744" s="29"/>
      <c r="CC744" s="29"/>
      <c r="CD744" s="29"/>
      <c r="CE744" s="29"/>
      <c r="CF744" s="29"/>
      <c r="CG744" s="29"/>
      <c r="CH744" s="29"/>
      <c r="CI744" s="29"/>
      <c r="CJ744" s="29"/>
      <c r="CK744" s="29"/>
      <c r="CL744" s="29"/>
      <c r="CM744" s="29"/>
      <c r="CN744" s="29"/>
      <c r="CO744" s="29"/>
      <c r="CP744" s="29"/>
      <c r="CQ744" s="29"/>
      <c r="CR744" s="29"/>
      <c r="CS744" s="29"/>
      <c r="CT744" s="29"/>
      <c r="CU744" s="29"/>
      <c r="CV744" s="29"/>
    </row>
    <row r="745" spans="1:100" s="47" customFormat="1" ht="21.75" customHeight="1" x14ac:dyDescent="0.25">
      <c r="A745" s="212"/>
      <c r="B745" s="19" t="s">
        <v>74</v>
      </c>
      <c r="C745" s="4"/>
      <c r="D745" s="4"/>
      <c r="E745" s="4"/>
      <c r="F745" s="4"/>
      <c r="G745" s="237"/>
      <c r="H745" s="29"/>
      <c r="I745" s="30"/>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c r="AK745" s="29"/>
      <c r="AL745" s="29"/>
      <c r="AM745" s="29"/>
      <c r="AN745" s="29"/>
      <c r="AO745" s="29"/>
      <c r="AP745" s="29"/>
      <c r="AQ745" s="29"/>
      <c r="AR745" s="29"/>
      <c r="AS745" s="29"/>
      <c r="AT745" s="29"/>
      <c r="AU745" s="29"/>
      <c r="AV745" s="29"/>
      <c r="AW745" s="29"/>
      <c r="AX745" s="29"/>
      <c r="AY745" s="29"/>
      <c r="AZ745" s="29"/>
      <c r="BA745" s="29"/>
      <c r="BB745" s="29"/>
      <c r="BC745" s="29"/>
      <c r="BD745" s="29"/>
      <c r="BE745" s="29"/>
      <c r="BF745" s="29"/>
      <c r="BG745" s="29"/>
      <c r="BH745" s="29"/>
      <c r="BI745" s="29"/>
      <c r="BJ745" s="29"/>
      <c r="BK745" s="29"/>
      <c r="BL745" s="29"/>
      <c r="BM745" s="29"/>
      <c r="BN745" s="29"/>
      <c r="BO745" s="29"/>
      <c r="BP745" s="29"/>
      <c r="BQ745" s="29"/>
      <c r="BR745" s="29"/>
      <c r="BS745" s="29"/>
      <c r="BT745" s="29"/>
      <c r="BU745" s="29"/>
      <c r="BV745" s="29"/>
      <c r="BW745" s="29"/>
      <c r="BX745" s="29"/>
      <c r="BY745" s="29"/>
      <c r="BZ745" s="29"/>
      <c r="CA745" s="29"/>
      <c r="CB745" s="29"/>
      <c r="CC745" s="29"/>
      <c r="CD745" s="29"/>
      <c r="CE745" s="29"/>
      <c r="CF745" s="29"/>
      <c r="CG745" s="29"/>
      <c r="CH745" s="29"/>
      <c r="CI745" s="29"/>
      <c r="CJ745" s="29"/>
      <c r="CK745" s="29"/>
      <c r="CL745" s="29"/>
      <c r="CM745" s="29"/>
      <c r="CN745" s="29"/>
      <c r="CO745" s="29"/>
      <c r="CP745" s="29"/>
      <c r="CQ745" s="29"/>
      <c r="CR745" s="29"/>
      <c r="CS745" s="29"/>
      <c r="CT745" s="29"/>
      <c r="CU745" s="29"/>
      <c r="CV745" s="29"/>
    </row>
    <row r="746" spans="1:100" s="47" customFormat="1" ht="63" x14ac:dyDescent="0.25">
      <c r="A746" s="115" t="s">
        <v>56</v>
      </c>
      <c r="B746" s="18" t="s">
        <v>37</v>
      </c>
      <c r="C746" s="3">
        <f>C747+C748+C749</f>
        <v>19963.43</v>
      </c>
      <c r="D746" s="3">
        <f t="shared" ref="D746:E746" si="211">D747+D748+D749</f>
        <v>14996.8</v>
      </c>
      <c r="E746" s="3">
        <f t="shared" si="211"/>
        <v>12172.2</v>
      </c>
      <c r="F746" s="3">
        <f t="shared" si="199"/>
        <v>81.17</v>
      </c>
      <c r="G746" s="237" t="s">
        <v>797</v>
      </c>
      <c r="H746" s="29"/>
      <c r="I746" s="30"/>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c r="BX746" s="29"/>
      <c r="BY746" s="29"/>
      <c r="BZ746" s="29"/>
      <c r="CA746" s="29"/>
      <c r="CB746" s="29"/>
      <c r="CC746" s="29"/>
      <c r="CD746" s="29"/>
      <c r="CE746" s="29"/>
      <c r="CF746" s="29"/>
      <c r="CG746" s="29"/>
      <c r="CH746" s="29"/>
      <c r="CI746" s="29"/>
      <c r="CJ746" s="29"/>
      <c r="CK746" s="29"/>
      <c r="CL746" s="29"/>
      <c r="CM746" s="29"/>
      <c r="CN746" s="29"/>
      <c r="CO746" s="29"/>
      <c r="CP746" s="29"/>
      <c r="CQ746" s="29"/>
      <c r="CR746" s="29"/>
      <c r="CS746" s="29"/>
      <c r="CT746" s="29"/>
      <c r="CU746" s="29"/>
      <c r="CV746" s="29"/>
    </row>
    <row r="747" spans="1:100" s="47" customFormat="1" ht="28.5" customHeight="1" x14ac:dyDescent="0.25">
      <c r="A747" s="212"/>
      <c r="B747" s="19" t="s">
        <v>72</v>
      </c>
      <c r="C747" s="4">
        <v>19902.7</v>
      </c>
      <c r="D747" s="4">
        <v>14954.8</v>
      </c>
      <c r="E747" s="4">
        <v>12136.67</v>
      </c>
      <c r="F747" s="4">
        <f t="shared" si="199"/>
        <v>81.16</v>
      </c>
      <c r="G747" s="237"/>
      <c r="H747" s="29"/>
      <c r="I747" s="30"/>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29"/>
      <c r="AL747" s="29"/>
      <c r="AM747" s="29"/>
      <c r="AN747" s="29"/>
      <c r="AO747" s="29"/>
      <c r="AP747" s="29"/>
      <c r="AQ747" s="29"/>
      <c r="AR747" s="29"/>
      <c r="AS747" s="29"/>
      <c r="AT747" s="29"/>
      <c r="AU747" s="29"/>
      <c r="AV747" s="29"/>
      <c r="AW747" s="29"/>
      <c r="AX747" s="29"/>
      <c r="AY747" s="29"/>
      <c r="AZ747" s="29"/>
      <c r="BA747" s="29"/>
      <c r="BB747" s="29"/>
      <c r="BC747" s="29"/>
      <c r="BD747" s="29"/>
      <c r="BE747" s="29"/>
      <c r="BF747" s="29"/>
      <c r="BG747" s="29"/>
      <c r="BH747" s="29"/>
      <c r="BI747" s="29"/>
      <c r="BJ747" s="29"/>
      <c r="BK747" s="29"/>
      <c r="BL747" s="29"/>
      <c r="BM747" s="29"/>
      <c r="BN747" s="29"/>
      <c r="BO747" s="29"/>
      <c r="BP747" s="29"/>
      <c r="BQ747" s="29"/>
      <c r="BR747" s="29"/>
      <c r="BS747" s="29"/>
      <c r="BT747" s="29"/>
      <c r="BU747" s="29"/>
      <c r="BV747" s="29"/>
      <c r="BW747" s="29"/>
      <c r="BX747" s="29"/>
      <c r="BY747" s="29"/>
      <c r="BZ747" s="29"/>
      <c r="CA747" s="29"/>
      <c r="CB747" s="29"/>
      <c r="CC747" s="29"/>
      <c r="CD747" s="29"/>
      <c r="CE747" s="29"/>
      <c r="CF747" s="29"/>
      <c r="CG747" s="29"/>
      <c r="CH747" s="29"/>
      <c r="CI747" s="29"/>
      <c r="CJ747" s="29"/>
      <c r="CK747" s="29"/>
      <c r="CL747" s="29"/>
      <c r="CM747" s="29"/>
      <c r="CN747" s="29"/>
      <c r="CO747" s="29"/>
      <c r="CP747" s="29"/>
      <c r="CQ747" s="29"/>
      <c r="CR747" s="29"/>
      <c r="CS747" s="29"/>
      <c r="CT747" s="29"/>
      <c r="CU747" s="29"/>
      <c r="CV747" s="29"/>
    </row>
    <row r="748" spans="1:100" s="47" customFormat="1" ht="23.25" customHeight="1" x14ac:dyDescent="0.25">
      <c r="A748" s="212"/>
      <c r="B748" s="19" t="s">
        <v>73</v>
      </c>
      <c r="C748" s="4">
        <v>60.73</v>
      </c>
      <c r="D748" s="4">
        <v>42</v>
      </c>
      <c r="E748" s="4">
        <v>35.53</v>
      </c>
      <c r="F748" s="4">
        <f t="shared" si="199"/>
        <v>84.6</v>
      </c>
      <c r="G748" s="237"/>
      <c r="H748" s="30"/>
      <c r="I748" s="30"/>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29"/>
      <c r="AL748" s="29"/>
      <c r="AM748" s="29"/>
      <c r="AN748" s="29"/>
      <c r="AO748" s="29"/>
      <c r="AP748" s="29"/>
      <c r="AQ748" s="29"/>
      <c r="AR748" s="29"/>
      <c r="AS748" s="29"/>
      <c r="AT748" s="29"/>
      <c r="AU748" s="29"/>
      <c r="AV748" s="29"/>
      <c r="AW748" s="29"/>
      <c r="AX748" s="29"/>
      <c r="AY748" s="29"/>
      <c r="AZ748" s="29"/>
      <c r="BA748" s="29"/>
      <c r="BB748" s="29"/>
      <c r="BC748" s="29"/>
      <c r="BD748" s="29"/>
      <c r="BE748" s="29"/>
      <c r="BF748" s="29"/>
      <c r="BG748" s="29"/>
      <c r="BH748" s="29"/>
      <c r="BI748" s="29"/>
      <c r="BJ748" s="29"/>
      <c r="BK748" s="29"/>
      <c r="BL748" s="29"/>
      <c r="BM748" s="29"/>
      <c r="BN748" s="29"/>
      <c r="BO748" s="29"/>
      <c r="BP748" s="29"/>
      <c r="BQ748" s="29"/>
      <c r="BR748" s="29"/>
      <c r="BS748" s="29"/>
      <c r="BT748" s="29"/>
      <c r="BU748" s="29"/>
      <c r="BV748" s="29"/>
      <c r="BW748" s="29"/>
      <c r="BX748" s="29"/>
      <c r="BY748" s="29"/>
      <c r="BZ748" s="29"/>
      <c r="CA748" s="29"/>
      <c r="CB748" s="29"/>
      <c r="CC748" s="29"/>
      <c r="CD748" s="29"/>
      <c r="CE748" s="29"/>
      <c r="CF748" s="29"/>
      <c r="CG748" s="29"/>
      <c r="CH748" s="29"/>
      <c r="CI748" s="29"/>
      <c r="CJ748" s="29"/>
      <c r="CK748" s="29"/>
      <c r="CL748" s="29"/>
      <c r="CM748" s="29"/>
      <c r="CN748" s="29"/>
      <c r="CO748" s="29"/>
      <c r="CP748" s="29"/>
      <c r="CQ748" s="29"/>
      <c r="CR748" s="29"/>
      <c r="CS748" s="29"/>
      <c r="CT748" s="29"/>
      <c r="CU748" s="29"/>
      <c r="CV748" s="29"/>
    </row>
    <row r="749" spans="1:100" s="47" customFormat="1" ht="16.5" customHeight="1" x14ac:dyDescent="0.25">
      <c r="A749" s="212"/>
      <c r="B749" s="19" t="s">
        <v>74</v>
      </c>
      <c r="C749" s="4"/>
      <c r="D749" s="4"/>
      <c r="E749" s="4"/>
      <c r="F749" s="4"/>
      <c r="G749" s="237"/>
      <c r="H749" s="29"/>
      <c r="I749" s="30"/>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c r="AK749" s="29"/>
      <c r="AL749" s="29"/>
      <c r="AM749" s="29"/>
      <c r="AN749" s="29"/>
      <c r="AO749" s="29"/>
      <c r="AP749" s="29"/>
      <c r="AQ749" s="29"/>
      <c r="AR749" s="29"/>
      <c r="AS749" s="29"/>
      <c r="AT749" s="29"/>
      <c r="AU749" s="29"/>
      <c r="AV749" s="29"/>
      <c r="AW749" s="29"/>
      <c r="AX749" s="29"/>
      <c r="AY749" s="29"/>
      <c r="AZ749" s="29"/>
      <c r="BA749" s="29"/>
      <c r="BB749" s="29"/>
      <c r="BC749" s="29"/>
      <c r="BD749" s="29"/>
      <c r="BE749" s="29"/>
      <c r="BF749" s="29"/>
      <c r="BG749" s="29"/>
      <c r="BH749" s="29"/>
      <c r="BI749" s="29"/>
      <c r="BJ749" s="29"/>
      <c r="BK749" s="29"/>
      <c r="BL749" s="29"/>
      <c r="BM749" s="29"/>
      <c r="BN749" s="29"/>
      <c r="BO749" s="29"/>
      <c r="BP749" s="29"/>
      <c r="BQ749" s="29"/>
      <c r="BR749" s="29"/>
      <c r="BS749" s="29"/>
      <c r="BT749" s="29"/>
      <c r="BU749" s="29"/>
      <c r="BV749" s="29"/>
      <c r="BW749" s="29"/>
      <c r="BX749" s="29"/>
      <c r="BY749" s="29"/>
      <c r="BZ749" s="29"/>
      <c r="CA749" s="29"/>
      <c r="CB749" s="29"/>
      <c r="CC749" s="29"/>
      <c r="CD749" s="29"/>
      <c r="CE749" s="29"/>
      <c r="CF749" s="29"/>
      <c r="CG749" s="29"/>
      <c r="CH749" s="29"/>
      <c r="CI749" s="29"/>
      <c r="CJ749" s="29"/>
      <c r="CK749" s="29"/>
      <c r="CL749" s="29"/>
      <c r="CM749" s="29"/>
      <c r="CN749" s="29"/>
      <c r="CO749" s="29"/>
      <c r="CP749" s="29"/>
      <c r="CQ749" s="29"/>
      <c r="CR749" s="29"/>
      <c r="CS749" s="29"/>
      <c r="CT749" s="29"/>
      <c r="CU749" s="29"/>
      <c r="CV749" s="29"/>
    </row>
    <row r="750" spans="1:100" s="47" customFormat="1" ht="98.25" customHeight="1" x14ac:dyDescent="0.25">
      <c r="A750" s="115" t="s">
        <v>57</v>
      </c>
      <c r="B750" s="18" t="s">
        <v>38</v>
      </c>
      <c r="C750" s="3">
        <f>C751+C752+C753</f>
        <v>801.61</v>
      </c>
      <c r="D750" s="3">
        <f t="shared" ref="D750:E750" si="212">D751+D752+D753</f>
        <v>533.45000000000005</v>
      </c>
      <c r="E750" s="3">
        <f t="shared" si="212"/>
        <v>513.36</v>
      </c>
      <c r="F750" s="3">
        <f t="shared" si="199"/>
        <v>96.23</v>
      </c>
      <c r="G750" s="237" t="s">
        <v>696</v>
      </c>
      <c r="H750" s="29"/>
      <c r="I750" s="30"/>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c r="AK750" s="29"/>
      <c r="AL750" s="29"/>
      <c r="AM750" s="29"/>
      <c r="AN750" s="29"/>
      <c r="AO750" s="29"/>
      <c r="AP750" s="29"/>
      <c r="AQ750" s="29"/>
      <c r="AR750" s="29"/>
      <c r="AS750" s="29"/>
      <c r="AT750" s="29"/>
      <c r="AU750" s="29"/>
      <c r="AV750" s="29"/>
      <c r="AW750" s="29"/>
      <c r="AX750" s="29"/>
      <c r="AY750" s="29"/>
      <c r="AZ750" s="29"/>
      <c r="BA750" s="29"/>
      <c r="BB750" s="29"/>
      <c r="BC750" s="29"/>
      <c r="BD750" s="29"/>
      <c r="BE750" s="29"/>
      <c r="BF750" s="29"/>
      <c r="BG750" s="29"/>
      <c r="BH750" s="29"/>
      <c r="BI750" s="29"/>
      <c r="BJ750" s="29"/>
      <c r="BK750" s="29"/>
      <c r="BL750" s="29"/>
      <c r="BM750" s="29"/>
      <c r="BN750" s="29"/>
      <c r="BO750" s="29"/>
      <c r="BP750" s="29"/>
      <c r="BQ750" s="29"/>
      <c r="BR750" s="29"/>
      <c r="BS750" s="29"/>
      <c r="BT750" s="29"/>
      <c r="BU750" s="29"/>
      <c r="BV750" s="29"/>
      <c r="BW750" s="29"/>
      <c r="BX750" s="29"/>
      <c r="BY750" s="29"/>
      <c r="BZ750" s="29"/>
      <c r="CA750" s="29"/>
      <c r="CB750" s="29"/>
      <c r="CC750" s="29"/>
      <c r="CD750" s="29"/>
      <c r="CE750" s="29"/>
      <c r="CF750" s="29"/>
      <c r="CG750" s="29"/>
      <c r="CH750" s="29"/>
      <c r="CI750" s="29"/>
      <c r="CJ750" s="29"/>
      <c r="CK750" s="29"/>
      <c r="CL750" s="29"/>
      <c r="CM750" s="29"/>
      <c r="CN750" s="29"/>
      <c r="CO750" s="29"/>
      <c r="CP750" s="29"/>
      <c r="CQ750" s="29"/>
      <c r="CR750" s="29"/>
      <c r="CS750" s="29"/>
      <c r="CT750" s="29"/>
      <c r="CU750" s="29"/>
      <c r="CV750" s="29"/>
    </row>
    <row r="751" spans="1:100" s="47" customFormat="1" ht="18" customHeight="1" x14ac:dyDescent="0.25">
      <c r="A751" s="212"/>
      <c r="B751" s="19" t="s">
        <v>72</v>
      </c>
      <c r="C751" s="4"/>
      <c r="D751" s="4"/>
      <c r="E751" s="4"/>
      <c r="F751" s="4"/>
      <c r="G751" s="237"/>
      <c r="H751" s="29"/>
      <c r="I751" s="30"/>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c r="AK751" s="29"/>
      <c r="AL751" s="29"/>
      <c r="AM751" s="29"/>
      <c r="AN751" s="29"/>
      <c r="AO751" s="29"/>
      <c r="AP751" s="29"/>
      <c r="AQ751" s="29"/>
      <c r="AR751" s="29"/>
      <c r="AS751" s="29"/>
      <c r="AT751" s="29"/>
      <c r="AU751" s="29"/>
      <c r="AV751" s="29"/>
      <c r="AW751" s="29"/>
      <c r="AX751" s="29"/>
      <c r="AY751" s="29"/>
      <c r="AZ751" s="29"/>
      <c r="BA751" s="29"/>
      <c r="BB751" s="29"/>
      <c r="BC751" s="29"/>
      <c r="BD751" s="29"/>
      <c r="BE751" s="29"/>
      <c r="BF751" s="29"/>
      <c r="BG751" s="29"/>
      <c r="BH751" s="29"/>
      <c r="BI751" s="29"/>
      <c r="BJ751" s="29"/>
      <c r="BK751" s="29"/>
      <c r="BL751" s="29"/>
      <c r="BM751" s="29"/>
      <c r="BN751" s="29"/>
      <c r="BO751" s="29"/>
      <c r="BP751" s="29"/>
      <c r="BQ751" s="29"/>
      <c r="BR751" s="29"/>
      <c r="BS751" s="29"/>
      <c r="BT751" s="29"/>
      <c r="BU751" s="29"/>
      <c r="BV751" s="29"/>
      <c r="BW751" s="29"/>
      <c r="BX751" s="29"/>
      <c r="BY751" s="29"/>
      <c r="BZ751" s="29"/>
      <c r="CA751" s="29"/>
      <c r="CB751" s="29"/>
      <c r="CC751" s="29"/>
      <c r="CD751" s="29"/>
      <c r="CE751" s="29"/>
      <c r="CF751" s="29"/>
      <c r="CG751" s="29"/>
      <c r="CH751" s="29"/>
      <c r="CI751" s="29"/>
      <c r="CJ751" s="29"/>
      <c r="CK751" s="29"/>
      <c r="CL751" s="29"/>
      <c r="CM751" s="29"/>
      <c r="CN751" s="29"/>
      <c r="CO751" s="29"/>
      <c r="CP751" s="29"/>
      <c r="CQ751" s="29"/>
      <c r="CR751" s="29"/>
      <c r="CS751" s="29"/>
      <c r="CT751" s="29"/>
      <c r="CU751" s="29"/>
      <c r="CV751" s="29"/>
    </row>
    <row r="752" spans="1:100" s="47" customFormat="1" ht="18" customHeight="1" x14ac:dyDescent="0.25">
      <c r="A752" s="212"/>
      <c r="B752" s="19" t="s">
        <v>73</v>
      </c>
      <c r="C752" s="4">
        <v>801.61</v>
      </c>
      <c r="D752" s="4">
        <v>533.45000000000005</v>
      </c>
      <c r="E752" s="4">
        <v>513.36</v>
      </c>
      <c r="F752" s="4">
        <f t="shared" si="199"/>
        <v>96.23</v>
      </c>
      <c r="G752" s="237"/>
      <c r="H752" s="30"/>
      <c r="I752" s="30"/>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29"/>
      <c r="AK752" s="29"/>
      <c r="AL752" s="29"/>
      <c r="AM752" s="29"/>
      <c r="AN752" s="29"/>
      <c r="AO752" s="29"/>
      <c r="AP752" s="29"/>
      <c r="AQ752" s="29"/>
      <c r="AR752" s="29"/>
      <c r="AS752" s="29"/>
      <c r="AT752" s="29"/>
      <c r="AU752" s="29"/>
      <c r="AV752" s="29"/>
      <c r="AW752" s="29"/>
      <c r="AX752" s="29"/>
      <c r="AY752" s="29"/>
      <c r="AZ752" s="29"/>
      <c r="BA752" s="29"/>
      <c r="BB752" s="29"/>
      <c r="BC752" s="29"/>
      <c r="BD752" s="29"/>
      <c r="BE752" s="29"/>
      <c r="BF752" s="29"/>
      <c r="BG752" s="29"/>
      <c r="BH752" s="29"/>
      <c r="BI752" s="29"/>
      <c r="BJ752" s="29"/>
      <c r="BK752" s="29"/>
      <c r="BL752" s="29"/>
      <c r="BM752" s="29"/>
      <c r="BN752" s="29"/>
      <c r="BO752" s="29"/>
      <c r="BP752" s="29"/>
      <c r="BQ752" s="29"/>
      <c r="BR752" s="29"/>
      <c r="BS752" s="29"/>
      <c r="BT752" s="29"/>
      <c r="BU752" s="29"/>
      <c r="BV752" s="29"/>
      <c r="BW752" s="29"/>
      <c r="BX752" s="29"/>
      <c r="BY752" s="29"/>
      <c r="BZ752" s="29"/>
      <c r="CA752" s="29"/>
      <c r="CB752" s="29"/>
      <c r="CC752" s="29"/>
      <c r="CD752" s="29"/>
      <c r="CE752" s="29"/>
      <c r="CF752" s="29"/>
      <c r="CG752" s="29"/>
      <c r="CH752" s="29"/>
      <c r="CI752" s="29"/>
      <c r="CJ752" s="29"/>
      <c r="CK752" s="29"/>
      <c r="CL752" s="29"/>
      <c r="CM752" s="29"/>
      <c r="CN752" s="29"/>
      <c r="CO752" s="29"/>
      <c r="CP752" s="29"/>
      <c r="CQ752" s="29"/>
      <c r="CR752" s="29"/>
      <c r="CS752" s="29"/>
      <c r="CT752" s="29"/>
      <c r="CU752" s="29"/>
      <c r="CV752" s="29"/>
    </row>
    <row r="753" spans="1:100" s="47" customFormat="1" ht="21.75" customHeight="1" x14ac:dyDescent="0.25">
      <c r="A753" s="212"/>
      <c r="B753" s="19" t="s">
        <v>74</v>
      </c>
      <c r="C753" s="4"/>
      <c r="D753" s="4"/>
      <c r="E753" s="4"/>
      <c r="F753" s="4"/>
      <c r="G753" s="237"/>
      <c r="H753" s="29"/>
      <c r="I753" s="30"/>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29"/>
      <c r="AJ753" s="29"/>
      <c r="AK753" s="29"/>
      <c r="AL753" s="29"/>
      <c r="AM753" s="29"/>
      <c r="AN753" s="29"/>
      <c r="AO753" s="29"/>
      <c r="AP753" s="29"/>
      <c r="AQ753" s="29"/>
      <c r="AR753" s="29"/>
      <c r="AS753" s="29"/>
      <c r="AT753" s="29"/>
      <c r="AU753" s="29"/>
      <c r="AV753" s="29"/>
      <c r="AW753" s="29"/>
      <c r="AX753" s="29"/>
      <c r="AY753" s="29"/>
      <c r="AZ753" s="29"/>
      <c r="BA753" s="29"/>
      <c r="BB753" s="29"/>
      <c r="BC753" s="29"/>
      <c r="BD753" s="29"/>
      <c r="BE753" s="29"/>
      <c r="BF753" s="29"/>
      <c r="BG753" s="29"/>
      <c r="BH753" s="29"/>
      <c r="BI753" s="29"/>
      <c r="BJ753" s="29"/>
      <c r="BK753" s="29"/>
      <c r="BL753" s="29"/>
      <c r="BM753" s="29"/>
      <c r="BN753" s="29"/>
      <c r="BO753" s="29"/>
      <c r="BP753" s="29"/>
      <c r="BQ753" s="29"/>
      <c r="BR753" s="29"/>
      <c r="BS753" s="29"/>
      <c r="BT753" s="29"/>
      <c r="BU753" s="29"/>
      <c r="BV753" s="29"/>
      <c r="BW753" s="29"/>
      <c r="BX753" s="29"/>
      <c r="BY753" s="29"/>
      <c r="BZ753" s="29"/>
      <c r="CA753" s="29"/>
      <c r="CB753" s="29"/>
      <c r="CC753" s="29"/>
      <c r="CD753" s="29"/>
      <c r="CE753" s="29"/>
      <c r="CF753" s="29"/>
      <c r="CG753" s="29"/>
      <c r="CH753" s="29"/>
      <c r="CI753" s="29"/>
      <c r="CJ753" s="29"/>
      <c r="CK753" s="29"/>
      <c r="CL753" s="29"/>
      <c r="CM753" s="29"/>
      <c r="CN753" s="29"/>
      <c r="CO753" s="29"/>
      <c r="CP753" s="29"/>
      <c r="CQ753" s="29"/>
      <c r="CR753" s="29"/>
      <c r="CS753" s="29"/>
      <c r="CT753" s="29"/>
      <c r="CU753" s="29"/>
      <c r="CV753" s="29"/>
    </row>
    <row r="754" spans="1:100" s="47" customFormat="1" ht="36.75" customHeight="1" x14ac:dyDescent="0.25">
      <c r="A754" s="115" t="s">
        <v>58</v>
      </c>
      <c r="B754" s="18" t="s">
        <v>39</v>
      </c>
      <c r="C754" s="3">
        <f>C755+C756+C757</f>
        <v>91.52</v>
      </c>
      <c r="D754" s="3">
        <f t="shared" ref="D754:E754" si="213">D755+D756+D757</f>
        <v>22.88</v>
      </c>
      <c r="E754" s="3">
        <f t="shared" si="213"/>
        <v>0</v>
      </c>
      <c r="F754" s="3"/>
      <c r="G754" s="279" t="s">
        <v>804</v>
      </c>
      <c r="H754" s="29"/>
      <c r="I754" s="30"/>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29"/>
      <c r="AK754" s="29"/>
      <c r="AL754" s="29"/>
      <c r="AM754" s="29"/>
      <c r="AN754" s="29"/>
      <c r="AO754" s="29"/>
      <c r="AP754" s="29"/>
      <c r="AQ754" s="29"/>
      <c r="AR754" s="29"/>
      <c r="AS754" s="29"/>
      <c r="AT754" s="29"/>
      <c r="AU754" s="29"/>
      <c r="AV754" s="29"/>
      <c r="AW754" s="29"/>
      <c r="AX754" s="29"/>
      <c r="AY754" s="29"/>
      <c r="AZ754" s="29"/>
      <c r="BA754" s="29"/>
      <c r="BB754" s="29"/>
      <c r="BC754" s="29"/>
      <c r="BD754" s="29"/>
      <c r="BE754" s="29"/>
      <c r="BF754" s="29"/>
      <c r="BG754" s="29"/>
      <c r="BH754" s="29"/>
      <c r="BI754" s="29"/>
      <c r="BJ754" s="29"/>
      <c r="BK754" s="29"/>
      <c r="BL754" s="29"/>
      <c r="BM754" s="29"/>
      <c r="BN754" s="29"/>
      <c r="BO754" s="29"/>
      <c r="BP754" s="29"/>
      <c r="BQ754" s="29"/>
      <c r="BR754" s="29"/>
      <c r="BS754" s="29"/>
      <c r="BT754" s="29"/>
      <c r="BU754" s="29"/>
      <c r="BV754" s="29"/>
      <c r="BW754" s="29"/>
      <c r="BX754" s="29"/>
      <c r="BY754" s="29"/>
      <c r="BZ754" s="29"/>
      <c r="CA754" s="29"/>
      <c r="CB754" s="29"/>
      <c r="CC754" s="29"/>
      <c r="CD754" s="29"/>
      <c r="CE754" s="29"/>
      <c r="CF754" s="29"/>
      <c r="CG754" s="29"/>
      <c r="CH754" s="29"/>
      <c r="CI754" s="29"/>
      <c r="CJ754" s="29"/>
      <c r="CK754" s="29"/>
      <c r="CL754" s="29"/>
      <c r="CM754" s="29"/>
      <c r="CN754" s="29"/>
      <c r="CO754" s="29"/>
      <c r="CP754" s="29"/>
      <c r="CQ754" s="29"/>
      <c r="CR754" s="29"/>
      <c r="CS754" s="29"/>
      <c r="CT754" s="29"/>
      <c r="CU754" s="29"/>
      <c r="CV754" s="29"/>
    </row>
    <row r="755" spans="1:100" s="47" customFormat="1" ht="18.75" customHeight="1" x14ac:dyDescent="0.25">
      <c r="A755" s="212"/>
      <c r="B755" s="19" t="s">
        <v>72</v>
      </c>
      <c r="C755" s="4"/>
      <c r="D755" s="4"/>
      <c r="E755" s="4"/>
      <c r="F755" s="4"/>
      <c r="G755" s="279"/>
      <c r="H755" s="29"/>
      <c r="I755" s="30"/>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29"/>
      <c r="AK755" s="29"/>
      <c r="AL755" s="29"/>
      <c r="AM755" s="29"/>
      <c r="AN755" s="29"/>
      <c r="AO755" s="29"/>
      <c r="AP755" s="29"/>
      <c r="AQ755" s="29"/>
      <c r="AR755" s="29"/>
      <c r="AS755" s="29"/>
      <c r="AT755" s="29"/>
      <c r="AU755" s="29"/>
      <c r="AV755" s="29"/>
      <c r="AW755" s="29"/>
      <c r="AX755" s="29"/>
      <c r="AY755" s="29"/>
      <c r="AZ755" s="29"/>
      <c r="BA755" s="29"/>
      <c r="BB755" s="29"/>
      <c r="BC755" s="29"/>
      <c r="BD755" s="29"/>
      <c r="BE755" s="29"/>
      <c r="BF755" s="29"/>
      <c r="BG755" s="29"/>
      <c r="BH755" s="29"/>
      <c r="BI755" s="29"/>
      <c r="BJ755" s="29"/>
      <c r="BK755" s="29"/>
      <c r="BL755" s="29"/>
      <c r="BM755" s="29"/>
      <c r="BN755" s="29"/>
      <c r="BO755" s="29"/>
      <c r="BP755" s="29"/>
      <c r="BQ755" s="29"/>
      <c r="BR755" s="29"/>
      <c r="BS755" s="29"/>
      <c r="BT755" s="29"/>
      <c r="BU755" s="29"/>
      <c r="BV755" s="29"/>
      <c r="BW755" s="29"/>
      <c r="BX755" s="29"/>
      <c r="BY755" s="29"/>
      <c r="BZ755" s="29"/>
      <c r="CA755" s="29"/>
      <c r="CB755" s="29"/>
      <c r="CC755" s="29"/>
      <c r="CD755" s="29"/>
      <c r="CE755" s="29"/>
      <c r="CF755" s="29"/>
      <c r="CG755" s="29"/>
      <c r="CH755" s="29"/>
      <c r="CI755" s="29"/>
      <c r="CJ755" s="29"/>
      <c r="CK755" s="29"/>
      <c r="CL755" s="29"/>
      <c r="CM755" s="29"/>
      <c r="CN755" s="29"/>
      <c r="CO755" s="29"/>
      <c r="CP755" s="29"/>
      <c r="CQ755" s="29"/>
      <c r="CR755" s="29"/>
      <c r="CS755" s="29"/>
      <c r="CT755" s="29"/>
      <c r="CU755" s="29"/>
      <c r="CV755" s="29"/>
    </row>
    <row r="756" spans="1:100" s="47" customFormat="1" ht="18.75" customHeight="1" x14ac:dyDescent="0.25">
      <c r="A756" s="212"/>
      <c r="B756" s="19" t="s">
        <v>73</v>
      </c>
      <c r="C756" s="4">
        <v>91.52</v>
      </c>
      <c r="D756" s="4">
        <v>22.88</v>
      </c>
      <c r="E756" s="4">
        <v>0</v>
      </c>
      <c r="F756" s="4">
        <f t="shared" si="199"/>
        <v>0</v>
      </c>
      <c r="G756" s="279"/>
      <c r="H756" s="30"/>
      <c r="I756" s="30"/>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c r="BX756" s="29"/>
      <c r="BY756" s="29"/>
      <c r="BZ756" s="29"/>
      <c r="CA756" s="29"/>
      <c r="CB756" s="29"/>
      <c r="CC756" s="29"/>
      <c r="CD756" s="29"/>
      <c r="CE756" s="29"/>
      <c r="CF756" s="29"/>
      <c r="CG756" s="29"/>
      <c r="CH756" s="29"/>
      <c r="CI756" s="29"/>
      <c r="CJ756" s="29"/>
      <c r="CK756" s="29"/>
      <c r="CL756" s="29"/>
      <c r="CM756" s="29"/>
      <c r="CN756" s="29"/>
      <c r="CO756" s="29"/>
      <c r="CP756" s="29"/>
      <c r="CQ756" s="29"/>
      <c r="CR756" s="29"/>
      <c r="CS756" s="29"/>
      <c r="CT756" s="29"/>
      <c r="CU756" s="29"/>
      <c r="CV756" s="29"/>
    </row>
    <row r="757" spans="1:100" s="47" customFormat="1" ht="18.75" customHeight="1" x14ac:dyDescent="0.25">
      <c r="A757" s="212"/>
      <c r="B757" s="19" t="s">
        <v>74</v>
      </c>
      <c r="C757" s="4"/>
      <c r="D757" s="4"/>
      <c r="E757" s="4"/>
      <c r="F757" s="4"/>
      <c r="G757" s="279"/>
      <c r="H757" s="29"/>
      <c r="I757" s="30"/>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29"/>
      <c r="AK757" s="29"/>
      <c r="AL757" s="29"/>
      <c r="AM757" s="29"/>
      <c r="AN757" s="29"/>
      <c r="AO757" s="29"/>
      <c r="AP757" s="29"/>
      <c r="AQ757" s="29"/>
      <c r="AR757" s="29"/>
      <c r="AS757" s="29"/>
      <c r="AT757" s="29"/>
      <c r="AU757" s="29"/>
      <c r="AV757" s="29"/>
      <c r="AW757" s="29"/>
      <c r="AX757" s="29"/>
      <c r="AY757" s="29"/>
      <c r="AZ757" s="29"/>
      <c r="BA757" s="29"/>
      <c r="BB757" s="29"/>
      <c r="BC757" s="29"/>
      <c r="BD757" s="29"/>
      <c r="BE757" s="29"/>
      <c r="BF757" s="29"/>
      <c r="BG757" s="29"/>
      <c r="BH757" s="29"/>
      <c r="BI757" s="29"/>
      <c r="BJ757" s="29"/>
      <c r="BK757" s="29"/>
      <c r="BL757" s="29"/>
      <c r="BM757" s="29"/>
      <c r="BN757" s="29"/>
      <c r="BO757" s="29"/>
      <c r="BP757" s="29"/>
      <c r="BQ757" s="29"/>
      <c r="BR757" s="29"/>
      <c r="BS757" s="29"/>
      <c r="BT757" s="29"/>
      <c r="BU757" s="29"/>
      <c r="BV757" s="29"/>
      <c r="BW757" s="29"/>
      <c r="BX757" s="29"/>
      <c r="BY757" s="29"/>
      <c r="BZ757" s="29"/>
      <c r="CA757" s="29"/>
      <c r="CB757" s="29"/>
      <c r="CC757" s="29"/>
      <c r="CD757" s="29"/>
      <c r="CE757" s="29"/>
      <c r="CF757" s="29"/>
      <c r="CG757" s="29"/>
      <c r="CH757" s="29"/>
      <c r="CI757" s="29"/>
      <c r="CJ757" s="29"/>
      <c r="CK757" s="29"/>
      <c r="CL757" s="29"/>
      <c r="CM757" s="29"/>
      <c r="CN757" s="29"/>
      <c r="CO757" s="29"/>
      <c r="CP757" s="29"/>
      <c r="CQ757" s="29"/>
      <c r="CR757" s="29"/>
      <c r="CS757" s="29"/>
      <c r="CT757" s="29"/>
      <c r="CU757" s="29"/>
      <c r="CV757" s="29"/>
    </row>
    <row r="758" spans="1:100" s="47" customFormat="1" ht="47.25" x14ac:dyDescent="0.25">
      <c r="A758" s="115" t="s">
        <v>59</v>
      </c>
      <c r="B758" s="18" t="s">
        <v>40</v>
      </c>
      <c r="C758" s="3">
        <f>C759+C760+C761</f>
        <v>2673.75</v>
      </c>
      <c r="D758" s="3">
        <f t="shared" ref="D758:E758" si="214">D759+D760+D761</f>
        <v>1781.1</v>
      </c>
      <c r="E758" s="3">
        <f t="shared" si="214"/>
        <v>1780.98</v>
      </c>
      <c r="F758" s="3">
        <f t="shared" si="199"/>
        <v>99.99</v>
      </c>
      <c r="G758" s="280" t="s">
        <v>814</v>
      </c>
      <c r="H758" s="29"/>
      <c r="I758" s="30"/>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29"/>
      <c r="AK758" s="29"/>
      <c r="AL758" s="29"/>
      <c r="AM758" s="29"/>
      <c r="AN758" s="29"/>
      <c r="AO758" s="29"/>
      <c r="AP758" s="29"/>
      <c r="AQ758" s="29"/>
      <c r="AR758" s="29"/>
      <c r="AS758" s="29"/>
      <c r="AT758" s="29"/>
      <c r="AU758" s="29"/>
      <c r="AV758" s="29"/>
      <c r="AW758" s="29"/>
      <c r="AX758" s="29"/>
      <c r="AY758" s="29"/>
      <c r="AZ758" s="29"/>
      <c r="BA758" s="29"/>
      <c r="BB758" s="29"/>
      <c r="BC758" s="29"/>
      <c r="BD758" s="29"/>
      <c r="BE758" s="29"/>
      <c r="BF758" s="29"/>
      <c r="BG758" s="29"/>
      <c r="BH758" s="29"/>
      <c r="BI758" s="29"/>
      <c r="BJ758" s="29"/>
      <c r="BK758" s="29"/>
      <c r="BL758" s="29"/>
      <c r="BM758" s="29"/>
      <c r="BN758" s="29"/>
      <c r="BO758" s="29"/>
      <c r="BP758" s="29"/>
      <c r="BQ758" s="29"/>
      <c r="BR758" s="29"/>
      <c r="BS758" s="29"/>
      <c r="BT758" s="29"/>
      <c r="BU758" s="29"/>
      <c r="BV758" s="29"/>
      <c r="BW758" s="29"/>
      <c r="BX758" s="29"/>
      <c r="BY758" s="29"/>
      <c r="BZ758" s="29"/>
      <c r="CA758" s="29"/>
      <c r="CB758" s="29"/>
      <c r="CC758" s="29"/>
      <c r="CD758" s="29"/>
      <c r="CE758" s="29"/>
      <c r="CF758" s="29"/>
      <c r="CG758" s="29"/>
      <c r="CH758" s="29"/>
      <c r="CI758" s="29"/>
      <c r="CJ758" s="29"/>
      <c r="CK758" s="29"/>
      <c r="CL758" s="29"/>
      <c r="CM758" s="29"/>
      <c r="CN758" s="29"/>
      <c r="CO758" s="29"/>
      <c r="CP758" s="29"/>
      <c r="CQ758" s="29"/>
      <c r="CR758" s="29"/>
      <c r="CS758" s="29"/>
      <c r="CT758" s="29"/>
      <c r="CU758" s="29"/>
      <c r="CV758" s="29"/>
    </row>
    <row r="759" spans="1:100" s="47" customFormat="1" ht="21" customHeight="1" x14ac:dyDescent="0.25">
      <c r="A759" s="212"/>
      <c r="B759" s="19" t="s">
        <v>72</v>
      </c>
      <c r="C759" s="4">
        <v>2139</v>
      </c>
      <c r="D759" s="4">
        <v>1246.3499999999999</v>
      </c>
      <c r="E759" s="4">
        <v>1246.23</v>
      </c>
      <c r="F759" s="4">
        <f t="shared" si="199"/>
        <v>99.99</v>
      </c>
      <c r="G759" s="281"/>
      <c r="H759" s="29"/>
      <c r="I759" s="30"/>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29"/>
      <c r="AK759" s="29"/>
      <c r="AL759" s="29"/>
      <c r="AM759" s="29"/>
      <c r="AN759" s="29"/>
      <c r="AO759" s="29"/>
      <c r="AP759" s="29"/>
      <c r="AQ759" s="29"/>
      <c r="AR759" s="29"/>
      <c r="AS759" s="29"/>
      <c r="AT759" s="29"/>
      <c r="AU759" s="29"/>
      <c r="AV759" s="29"/>
      <c r="AW759" s="29"/>
      <c r="AX759" s="29"/>
      <c r="AY759" s="29"/>
      <c r="AZ759" s="29"/>
      <c r="BA759" s="29"/>
      <c r="BB759" s="29"/>
      <c r="BC759" s="29"/>
      <c r="BD759" s="29"/>
      <c r="BE759" s="29"/>
      <c r="BF759" s="29"/>
      <c r="BG759" s="29"/>
      <c r="BH759" s="29"/>
      <c r="BI759" s="29"/>
      <c r="BJ759" s="29"/>
      <c r="BK759" s="29"/>
      <c r="BL759" s="29"/>
      <c r="BM759" s="29"/>
      <c r="BN759" s="29"/>
      <c r="BO759" s="29"/>
      <c r="BP759" s="29"/>
      <c r="BQ759" s="29"/>
      <c r="BR759" s="29"/>
      <c r="BS759" s="29"/>
      <c r="BT759" s="29"/>
      <c r="BU759" s="29"/>
      <c r="BV759" s="29"/>
      <c r="BW759" s="29"/>
      <c r="BX759" s="29"/>
      <c r="BY759" s="29"/>
      <c r="BZ759" s="29"/>
      <c r="CA759" s="29"/>
      <c r="CB759" s="29"/>
      <c r="CC759" s="29"/>
      <c r="CD759" s="29"/>
      <c r="CE759" s="29"/>
      <c r="CF759" s="29"/>
      <c r="CG759" s="29"/>
      <c r="CH759" s="29"/>
      <c r="CI759" s="29"/>
      <c r="CJ759" s="29"/>
      <c r="CK759" s="29"/>
      <c r="CL759" s="29"/>
      <c r="CM759" s="29"/>
      <c r="CN759" s="29"/>
      <c r="CO759" s="29"/>
      <c r="CP759" s="29"/>
      <c r="CQ759" s="29"/>
      <c r="CR759" s="29"/>
      <c r="CS759" s="29"/>
      <c r="CT759" s="29"/>
      <c r="CU759" s="29"/>
      <c r="CV759" s="29"/>
    </row>
    <row r="760" spans="1:100" s="47" customFormat="1" ht="21" customHeight="1" x14ac:dyDescent="0.25">
      <c r="A760" s="212"/>
      <c r="B760" s="19" t="s">
        <v>73</v>
      </c>
      <c r="C760" s="4">
        <v>534.75</v>
      </c>
      <c r="D760" s="4">
        <v>534.75</v>
      </c>
      <c r="E760" s="4">
        <v>534.75</v>
      </c>
      <c r="F760" s="4">
        <f t="shared" si="199"/>
        <v>100</v>
      </c>
      <c r="G760" s="281"/>
      <c r="H760" s="30"/>
      <c r="I760" s="30"/>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29"/>
      <c r="AK760" s="29"/>
      <c r="AL760" s="29"/>
      <c r="AM760" s="29"/>
      <c r="AN760" s="29"/>
      <c r="AO760" s="29"/>
      <c r="AP760" s="29"/>
      <c r="AQ760" s="29"/>
      <c r="AR760" s="29"/>
      <c r="AS760" s="29"/>
      <c r="AT760" s="29"/>
      <c r="AU760" s="29"/>
      <c r="AV760" s="29"/>
      <c r="AW760" s="29"/>
      <c r="AX760" s="29"/>
      <c r="AY760" s="29"/>
      <c r="AZ760" s="29"/>
      <c r="BA760" s="29"/>
      <c r="BB760" s="29"/>
      <c r="BC760" s="29"/>
      <c r="BD760" s="29"/>
      <c r="BE760" s="29"/>
      <c r="BF760" s="29"/>
      <c r="BG760" s="29"/>
      <c r="BH760" s="29"/>
      <c r="BI760" s="29"/>
      <c r="BJ760" s="29"/>
      <c r="BK760" s="29"/>
      <c r="BL760" s="29"/>
      <c r="BM760" s="29"/>
      <c r="BN760" s="29"/>
      <c r="BO760" s="29"/>
      <c r="BP760" s="29"/>
      <c r="BQ760" s="29"/>
      <c r="BR760" s="29"/>
      <c r="BS760" s="29"/>
      <c r="BT760" s="29"/>
      <c r="BU760" s="29"/>
      <c r="BV760" s="29"/>
      <c r="BW760" s="29"/>
      <c r="BX760" s="29"/>
      <c r="BY760" s="29"/>
      <c r="BZ760" s="29"/>
      <c r="CA760" s="29"/>
      <c r="CB760" s="29"/>
      <c r="CC760" s="29"/>
      <c r="CD760" s="29"/>
      <c r="CE760" s="29"/>
      <c r="CF760" s="29"/>
      <c r="CG760" s="29"/>
      <c r="CH760" s="29"/>
      <c r="CI760" s="29"/>
      <c r="CJ760" s="29"/>
      <c r="CK760" s="29"/>
      <c r="CL760" s="29"/>
      <c r="CM760" s="29"/>
      <c r="CN760" s="29"/>
      <c r="CO760" s="29"/>
      <c r="CP760" s="29"/>
      <c r="CQ760" s="29"/>
      <c r="CR760" s="29"/>
      <c r="CS760" s="29"/>
      <c r="CT760" s="29"/>
      <c r="CU760" s="29"/>
      <c r="CV760" s="29"/>
    </row>
    <row r="761" spans="1:100" s="47" customFormat="1" ht="21" customHeight="1" x14ac:dyDescent="0.25">
      <c r="A761" s="90"/>
      <c r="B761" s="19" t="s">
        <v>74</v>
      </c>
      <c r="C761" s="4"/>
      <c r="D761" s="4"/>
      <c r="E761" s="4"/>
      <c r="F761" s="4"/>
      <c r="G761" s="281"/>
      <c r="H761" s="29"/>
      <c r="I761" s="30"/>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29"/>
      <c r="AK761" s="29"/>
      <c r="AL761" s="29"/>
      <c r="AM761" s="29"/>
      <c r="AN761" s="29"/>
      <c r="AO761" s="29"/>
      <c r="AP761" s="29"/>
      <c r="AQ761" s="29"/>
      <c r="AR761" s="29"/>
      <c r="AS761" s="29"/>
      <c r="AT761" s="29"/>
      <c r="AU761" s="29"/>
      <c r="AV761" s="29"/>
      <c r="AW761" s="29"/>
      <c r="AX761" s="29"/>
      <c r="AY761" s="29"/>
      <c r="AZ761" s="29"/>
      <c r="BA761" s="29"/>
      <c r="BB761" s="29"/>
      <c r="BC761" s="29"/>
      <c r="BD761" s="29"/>
      <c r="BE761" s="29"/>
      <c r="BF761" s="29"/>
      <c r="BG761" s="29"/>
      <c r="BH761" s="29"/>
      <c r="BI761" s="29"/>
      <c r="BJ761" s="29"/>
      <c r="BK761" s="29"/>
      <c r="BL761" s="29"/>
      <c r="BM761" s="29"/>
      <c r="BN761" s="29"/>
      <c r="BO761" s="29"/>
      <c r="BP761" s="29"/>
      <c r="BQ761" s="29"/>
      <c r="BR761" s="29"/>
      <c r="BS761" s="29"/>
      <c r="BT761" s="29"/>
      <c r="BU761" s="29"/>
      <c r="BV761" s="29"/>
      <c r="BW761" s="29"/>
      <c r="BX761" s="29"/>
      <c r="BY761" s="29"/>
      <c r="BZ761" s="29"/>
      <c r="CA761" s="29"/>
      <c r="CB761" s="29"/>
      <c r="CC761" s="29"/>
      <c r="CD761" s="29"/>
      <c r="CE761" s="29"/>
      <c r="CF761" s="29"/>
      <c r="CG761" s="29"/>
      <c r="CH761" s="29"/>
      <c r="CI761" s="29"/>
      <c r="CJ761" s="29"/>
      <c r="CK761" s="29"/>
      <c r="CL761" s="29"/>
      <c r="CM761" s="29"/>
      <c r="CN761" s="29"/>
      <c r="CO761" s="29"/>
      <c r="CP761" s="29"/>
      <c r="CQ761" s="29"/>
      <c r="CR761" s="29"/>
      <c r="CS761" s="29"/>
      <c r="CT761" s="29"/>
      <c r="CU761" s="29"/>
      <c r="CV761" s="29"/>
    </row>
    <row r="762" spans="1:100" s="47" customFormat="1" ht="59.25" customHeight="1" x14ac:dyDescent="0.25">
      <c r="A762" s="115" t="s">
        <v>60</v>
      </c>
      <c r="B762" s="18" t="s">
        <v>41</v>
      </c>
      <c r="C762" s="3">
        <f>C763+C764+C765</f>
        <v>5967.5</v>
      </c>
      <c r="D762" s="3">
        <f t="shared" ref="D762:E762" si="215">D763+D764+D765</f>
        <v>5967.5</v>
      </c>
      <c r="E762" s="3">
        <f t="shared" si="215"/>
        <v>3003.13</v>
      </c>
      <c r="F762" s="3">
        <f t="shared" si="199"/>
        <v>50.32</v>
      </c>
      <c r="G762" s="237" t="s">
        <v>743</v>
      </c>
      <c r="H762" s="29"/>
      <c r="I762" s="30"/>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29"/>
      <c r="AK762" s="29"/>
      <c r="AL762" s="29"/>
      <c r="AM762" s="29"/>
      <c r="AN762" s="29"/>
      <c r="AO762" s="29"/>
      <c r="AP762" s="29"/>
      <c r="AQ762" s="29"/>
      <c r="AR762" s="29"/>
      <c r="AS762" s="29"/>
      <c r="AT762" s="29"/>
      <c r="AU762" s="29"/>
      <c r="AV762" s="29"/>
      <c r="AW762" s="29"/>
      <c r="AX762" s="29"/>
      <c r="AY762" s="29"/>
      <c r="AZ762" s="29"/>
      <c r="BA762" s="29"/>
      <c r="BB762" s="29"/>
      <c r="BC762" s="29"/>
      <c r="BD762" s="29"/>
      <c r="BE762" s="29"/>
      <c r="BF762" s="29"/>
      <c r="BG762" s="29"/>
      <c r="BH762" s="29"/>
      <c r="BI762" s="29"/>
      <c r="BJ762" s="29"/>
      <c r="BK762" s="29"/>
      <c r="BL762" s="29"/>
      <c r="BM762" s="29"/>
      <c r="BN762" s="29"/>
      <c r="BO762" s="29"/>
      <c r="BP762" s="29"/>
      <c r="BQ762" s="29"/>
      <c r="BR762" s="29"/>
      <c r="BS762" s="29"/>
      <c r="BT762" s="29"/>
      <c r="BU762" s="29"/>
      <c r="BV762" s="29"/>
      <c r="BW762" s="29"/>
      <c r="BX762" s="29"/>
      <c r="BY762" s="29"/>
      <c r="BZ762" s="29"/>
      <c r="CA762" s="29"/>
      <c r="CB762" s="29"/>
      <c r="CC762" s="29"/>
      <c r="CD762" s="29"/>
      <c r="CE762" s="29"/>
      <c r="CF762" s="29"/>
      <c r="CG762" s="29"/>
      <c r="CH762" s="29"/>
      <c r="CI762" s="29"/>
      <c r="CJ762" s="29"/>
      <c r="CK762" s="29"/>
      <c r="CL762" s="29"/>
      <c r="CM762" s="29"/>
      <c r="CN762" s="29"/>
      <c r="CO762" s="29"/>
      <c r="CP762" s="29"/>
      <c r="CQ762" s="29"/>
      <c r="CR762" s="29"/>
      <c r="CS762" s="29"/>
      <c r="CT762" s="29"/>
      <c r="CU762" s="29"/>
      <c r="CV762" s="29"/>
    </row>
    <row r="763" spans="1:100" s="47" customFormat="1" ht="19.5" customHeight="1" x14ac:dyDescent="0.25">
      <c r="A763" s="212"/>
      <c r="B763" s="19" t="s">
        <v>72</v>
      </c>
      <c r="C763" s="4"/>
      <c r="D763" s="4"/>
      <c r="E763" s="4"/>
      <c r="F763" s="4"/>
      <c r="G763" s="237"/>
      <c r="H763" s="29"/>
      <c r="I763" s="30"/>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29"/>
      <c r="AJ763" s="29"/>
      <c r="AK763" s="29"/>
      <c r="AL763" s="29"/>
      <c r="AM763" s="29"/>
      <c r="AN763" s="29"/>
      <c r="AO763" s="29"/>
      <c r="AP763" s="29"/>
      <c r="AQ763" s="29"/>
      <c r="AR763" s="29"/>
      <c r="AS763" s="29"/>
      <c r="AT763" s="29"/>
      <c r="AU763" s="29"/>
      <c r="AV763" s="29"/>
      <c r="AW763" s="29"/>
      <c r="AX763" s="29"/>
      <c r="AY763" s="29"/>
      <c r="AZ763" s="29"/>
      <c r="BA763" s="29"/>
      <c r="BB763" s="29"/>
      <c r="BC763" s="29"/>
      <c r="BD763" s="29"/>
      <c r="BE763" s="29"/>
      <c r="BF763" s="29"/>
      <c r="BG763" s="29"/>
      <c r="BH763" s="29"/>
      <c r="BI763" s="29"/>
      <c r="BJ763" s="29"/>
      <c r="BK763" s="29"/>
      <c r="BL763" s="29"/>
      <c r="BM763" s="29"/>
      <c r="BN763" s="29"/>
      <c r="BO763" s="29"/>
      <c r="BP763" s="29"/>
      <c r="BQ763" s="29"/>
      <c r="BR763" s="29"/>
      <c r="BS763" s="29"/>
      <c r="BT763" s="29"/>
      <c r="BU763" s="29"/>
      <c r="BV763" s="29"/>
      <c r="BW763" s="29"/>
      <c r="BX763" s="29"/>
      <c r="BY763" s="29"/>
      <c r="BZ763" s="29"/>
      <c r="CA763" s="29"/>
      <c r="CB763" s="29"/>
      <c r="CC763" s="29"/>
      <c r="CD763" s="29"/>
      <c r="CE763" s="29"/>
      <c r="CF763" s="29"/>
      <c r="CG763" s="29"/>
      <c r="CH763" s="29"/>
      <c r="CI763" s="29"/>
      <c r="CJ763" s="29"/>
      <c r="CK763" s="29"/>
      <c r="CL763" s="29"/>
      <c r="CM763" s="29"/>
      <c r="CN763" s="29"/>
      <c r="CO763" s="29"/>
      <c r="CP763" s="29"/>
      <c r="CQ763" s="29"/>
      <c r="CR763" s="29"/>
      <c r="CS763" s="29"/>
      <c r="CT763" s="29"/>
      <c r="CU763" s="29"/>
      <c r="CV763" s="29"/>
    </row>
    <row r="764" spans="1:100" s="47" customFormat="1" ht="19.5" customHeight="1" x14ac:dyDescent="0.25">
      <c r="A764" s="212"/>
      <c r="B764" s="19" t="s">
        <v>73</v>
      </c>
      <c r="C764" s="4">
        <v>5967.5</v>
      </c>
      <c r="D764" s="4">
        <v>5967.5</v>
      </c>
      <c r="E764" s="4">
        <v>3003.13</v>
      </c>
      <c r="F764" s="4">
        <f t="shared" si="199"/>
        <v>50.32</v>
      </c>
      <c r="G764" s="237"/>
      <c r="H764" s="30"/>
      <c r="I764" s="30"/>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29"/>
      <c r="AJ764" s="29"/>
      <c r="AK764" s="29"/>
      <c r="AL764" s="29"/>
      <c r="AM764" s="29"/>
      <c r="AN764" s="29"/>
      <c r="AO764" s="29"/>
      <c r="AP764" s="29"/>
      <c r="AQ764" s="29"/>
      <c r="AR764" s="29"/>
      <c r="AS764" s="29"/>
      <c r="AT764" s="29"/>
      <c r="AU764" s="29"/>
      <c r="AV764" s="29"/>
      <c r="AW764" s="29"/>
      <c r="AX764" s="29"/>
      <c r="AY764" s="29"/>
      <c r="AZ764" s="29"/>
      <c r="BA764" s="29"/>
      <c r="BB764" s="29"/>
      <c r="BC764" s="29"/>
      <c r="BD764" s="29"/>
      <c r="BE764" s="29"/>
      <c r="BF764" s="29"/>
      <c r="BG764" s="29"/>
      <c r="BH764" s="29"/>
      <c r="BI764" s="29"/>
      <c r="BJ764" s="29"/>
      <c r="BK764" s="29"/>
      <c r="BL764" s="29"/>
      <c r="BM764" s="29"/>
      <c r="BN764" s="29"/>
      <c r="BO764" s="29"/>
      <c r="BP764" s="29"/>
      <c r="BQ764" s="29"/>
      <c r="BR764" s="29"/>
      <c r="BS764" s="29"/>
      <c r="BT764" s="29"/>
      <c r="BU764" s="29"/>
      <c r="BV764" s="29"/>
      <c r="BW764" s="29"/>
      <c r="BX764" s="29"/>
      <c r="BY764" s="29"/>
      <c r="BZ764" s="29"/>
      <c r="CA764" s="29"/>
      <c r="CB764" s="29"/>
      <c r="CC764" s="29"/>
      <c r="CD764" s="29"/>
      <c r="CE764" s="29"/>
      <c r="CF764" s="29"/>
      <c r="CG764" s="29"/>
      <c r="CH764" s="29"/>
      <c r="CI764" s="29"/>
      <c r="CJ764" s="29"/>
      <c r="CK764" s="29"/>
      <c r="CL764" s="29"/>
      <c r="CM764" s="29"/>
      <c r="CN764" s="29"/>
      <c r="CO764" s="29"/>
      <c r="CP764" s="29"/>
      <c r="CQ764" s="29"/>
      <c r="CR764" s="29"/>
      <c r="CS764" s="29"/>
      <c r="CT764" s="29"/>
      <c r="CU764" s="29"/>
      <c r="CV764" s="29"/>
    </row>
    <row r="765" spans="1:100" s="47" customFormat="1" ht="19.5" customHeight="1" x14ac:dyDescent="0.25">
      <c r="A765" s="90"/>
      <c r="B765" s="19" t="s">
        <v>74</v>
      </c>
      <c r="C765" s="4"/>
      <c r="D765" s="4"/>
      <c r="E765" s="4"/>
      <c r="F765" s="4"/>
      <c r="G765" s="237"/>
      <c r="H765" s="29"/>
      <c r="I765" s="30"/>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29"/>
      <c r="AJ765" s="29"/>
      <c r="AK765" s="29"/>
      <c r="AL765" s="29"/>
      <c r="AM765" s="29"/>
      <c r="AN765" s="29"/>
      <c r="AO765" s="29"/>
      <c r="AP765" s="29"/>
      <c r="AQ765" s="29"/>
      <c r="AR765" s="29"/>
      <c r="AS765" s="29"/>
      <c r="AT765" s="29"/>
      <c r="AU765" s="29"/>
      <c r="AV765" s="29"/>
      <c r="AW765" s="29"/>
      <c r="AX765" s="29"/>
      <c r="AY765" s="29"/>
      <c r="AZ765" s="29"/>
      <c r="BA765" s="29"/>
      <c r="BB765" s="29"/>
      <c r="BC765" s="29"/>
      <c r="BD765" s="29"/>
      <c r="BE765" s="29"/>
      <c r="BF765" s="29"/>
      <c r="BG765" s="29"/>
      <c r="BH765" s="29"/>
      <c r="BI765" s="29"/>
      <c r="BJ765" s="29"/>
      <c r="BK765" s="29"/>
      <c r="BL765" s="29"/>
      <c r="BM765" s="29"/>
      <c r="BN765" s="29"/>
      <c r="BO765" s="29"/>
      <c r="BP765" s="29"/>
      <c r="BQ765" s="29"/>
      <c r="BR765" s="29"/>
      <c r="BS765" s="29"/>
      <c r="BT765" s="29"/>
      <c r="BU765" s="29"/>
      <c r="BV765" s="29"/>
      <c r="BW765" s="29"/>
      <c r="BX765" s="29"/>
      <c r="BY765" s="29"/>
      <c r="BZ765" s="29"/>
      <c r="CA765" s="29"/>
      <c r="CB765" s="29"/>
      <c r="CC765" s="29"/>
      <c r="CD765" s="29"/>
      <c r="CE765" s="29"/>
      <c r="CF765" s="29"/>
      <c r="CG765" s="29"/>
      <c r="CH765" s="29"/>
      <c r="CI765" s="29"/>
      <c r="CJ765" s="29"/>
      <c r="CK765" s="29"/>
      <c r="CL765" s="29"/>
      <c r="CM765" s="29"/>
      <c r="CN765" s="29"/>
      <c r="CO765" s="29"/>
      <c r="CP765" s="29"/>
      <c r="CQ765" s="29"/>
      <c r="CR765" s="29"/>
      <c r="CS765" s="29"/>
      <c r="CT765" s="29"/>
      <c r="CU765" s="29"/>
      <c r="CV765" s="29"/>
    </row>
    <row r="766" spans="1:100" s="47" customFormat="1" ht="86.25" customHeight="1" x14ac:dyDescent="0.25">
      <c r="A766" s="115" t="s">
        <v>61</v>
      </c>
      <c r="B766" s="18" t="s">
        <v>42</v>
      </c>
      <c r="C766" s="3">
        <f>C767+C768+C769</f>
        <v>375</v>
      </c>
      <c r="D766" s="3">
        <f t="shared" ref="D766:E766" si="216">D767+D768+D769</f>
        <v>0</v>
      </c>
      <c r="E766" s="3">
        <f t="shared" si="216"/>
        <v>0</v>
      </c>
      <c r="F766" s="3"/>
      <c r="G766" s="279" t="s">
        <v>826</v>
      </c>
      <c r="H766" s="29"/>
      <c r="I766" s="30"/>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c r="BX766" s="29"/>
      <c r="BY766" s="29"/>
      <c r="BZ766" s="29"/>
      <c r="CA766" s="29"/>
      <c r="CB766" s="29"/>
      <c r="CC766" s="29"/>
      <c r="CD766" s="29"/>
      <c r="CE766" s="29"/>
      <c r="CF766" s="29"/>
      <c r="CG766" s="29"/>
      <c r="CH766" s="29"/>
      <c r="CI766" s="29"/>
      <c r="CJ766" s="29"/>
      <c r="CK766" s="29"/>
      <c r="CL766" s="29"/>
      <c r="CM766" s="29"/>
      <c r="CN766" s="29"/>
      <c r="CO766" s="29"/>
      <c r="CP766" s="29"/>
      <c r="CQ766" s="29"/>
      <c r="CR766" s="29"/>
      <c r="CS766" s="29"/>
      <c r="CT766" s="29"/>
      <c r="CU766" s="29"/>
      <c r="CV766" s="29"/>
    </row>
    <row r="767" spans="1:100" s="47" customFormat="1" ht="21.75" customHeight="1" x14ac:dyDescent="0.25">
      <c r="A767" s="212"/>
      <c r="B767" s="19" t="s">
        <v>72</v>
      </c>
      <c r="C767" s="4">
        <v>375</v>
      </c>
      <c r="D767" s="4"/>
      <c r="E767" s="4"/>
      <c r="F767" s="4"/>
      <c r="G767" s="279"/>
      <c r="H767" s="29"/>
      <c r="I767" s="30"/>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29"/>
      <c r="AJ767" s="29"/>
      <c r="AK767" s="29"/>
      <c r="AL767" s="29"/>
      <c r="AM767" s="29"/>
      <c r="AN767" s="29"/>
      <c r="AO767" s="29"/>
      <c r="AP767" s="29"/>
      <c r="AQ767" s="29"/>
      <c r="AR767" s="29"/>
      <c r="AS767" s="29"/>
      <c r="AT767" s="29"/>
      <c r="AU767" s="29"/>
      <c r="AV767" s="29"/>
      <c r="AW767" s="29"/>
      <c r="AX767" s="29"/>
      <c r="AY767" s="29"/>
      <c r="AZ767" s="29"/>
      <c r="BA767" s="29"/>
      <c r="BB767" s="29"/>
      <c r="BC767" s="29"/>
      <c r="BD767" s="29"/>
      <c r="BE767" s="29"/>
      <c r="BF767" s="29"/>
      <c r="BG767" s="29"/>
      <c r="BH767" s="29"/>
      <c r="BI767" s="29"/>
      <c r="BJ767" s="29"/>
      <c r="BK767" s="29"/>
      <c r="BL767" s="29"/>
      <c r="BM767" s="29"/>
      <c r="BN767" s="29"/>
      <c r="BO767" s="29"/>
      <c r="BP767" s="29"/>
      <c r="BQ767" s="29"/>
      <c r="BR767" s="29"/>
      <c r="BS767" s="29"/>
      <c r="BT767" s="29"/>
      <c r="BU767" s="29"/>
      <c r="BV767" s="29"/>
      <c r="BW767" s="29"/>
      <c r="BX767" s="29"/>
      <c r="BY767" s="29"/>
      <c r="BZ767" s="29"/>
      <c r="CA767" s="29"/>
      <c r="CB767" s="29"/>
      <c r="CC767" s="29"/>
      <c r="CD767" s="29"/>
      <c r="CE767" s="29"/>
      <c r="CF767" s="29"/>
      <c r="CG767" s="29"/>
      <c r="CH767" s="29"/>
      <c r="CI767" s="29"/>
      <c r="CJ767" s="29"/>
      <c r="CK767" s="29"/>
      <c r="CL767" s="29"/>
      <c r="CM767" s="29"/>
      <c r="CN767" s="29"/>
      <c r="CO767" s="29"/>
      <c r="CP767" s="29"/>
      <c r="CQ767" s="29"/>
      <c r="CR767" s="29"/>
      <c r="CS767" s="29"/>
      <c r="CT767" s="29"/>
      <c r="CU767" s="29"/>
      <c r="CV767" s="29"/>
    </row>
    <row r="768" spans="1:100" s="47" customFormat="1" ht="21.75" customHeight="1" x14ac:dyDescent="0.25">
      <c r="A768" s="212"/>
      <c r="B768" s="19" t="s">
        <v>73</v>
      </c>
      <c r="C768" s="4"/>
      <c r="D768" s="4"/>
      <c r="E768" s="4"/>
      <c r="F768" s="4"/>
      <c r="G768" s="279"/>
      <c r="H768" s="30"/>
      <c r="I768" s="30"/>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29"/>
      <c r="AJ768" s="29"/>
      <c r="AK768" s="29"/>
      <c r="AL768" s="29"/>
      <c r="AM768" s="29"/>
      <c r="AN768" s="29"/>
      <c r="AO768" s="29"/>
      <c r="AP768" s="29"/>
      <c r="AQ768" s="29"/>
      <c r="AR768" s="29"/>
      <c r="AS768" s="29"/>
      <c r="AT768" s="29"/>
      <c r="AU768" s="29"/>
      <c r="AV768" s="29"/>
      <c r="AW768" s="29"/>
      <c r="AX768" s="29"/>
      <c r="AY768" s="29"/>
      <c r="AZ768" s="29"/>
      <c r="BA768" s="29"/>
      <c r="BB768" s="29"/>
      <c r="BC768" s="29"/>
      <c r="BD768" s="29"/>
      <c r="BE768" s="29"/>
      <c r="BF768" s="29"/>
      <c r="BG768" s="29"/>
      <c r="BH768" s="29"/>
      <c r="BI768" s="29"/>
      <c r="BJ768" s="29"/>
      <c r="BK768" s="29"/>
      <c r="BL768" s="29"/>
      <c r="BM768" s="29"/>
      <c r="BN768" s="29"/>
      <c r="BO768" s="29"/>
      <c r="BP768" s="29"/>
      <c r="BQ768" s="29"/>
      <c r="BR768" s="29"/>
      <c r="BS768" s="29"/>
      <c r="BT768" s="29"/>
      <c r="BU768" s="29"/>
      <c r="BV768" s="29"/>
      <c r="BW768" s="29"/>
      <c r="BX768" s="29"/>
      <c r="BY768" s="29"/>
      <c r="BZ768" s="29"/>
      <c r="CA768" s="29"/>
      <c r="CB768" s="29"/>
      <c r="CC768" s="29"/>
      <c r="CD768" s="29"/>
      <c r="CE768" s="29"/>
      <c r="CF768" s="29"/>
      <c r="CG768" s="29"/>
      <c r="CH768" s="29"/>
      <c r="CI768" s="29"/>
      <c r="CJ768" s="29"/>
      <c r="CK768" s="29"/>
      <c r="CL768" s="29"/>
      <c r="CM768" s="29"/>
      <c r="CN768" s="29"/>
      <c r="CO768" s="29"/>
      <c r="CP768" s="29"/>
      <c r="CQ768" s="29"/>
      <c r="CR768" s="29"/>
      <c r="CS768" s="29"/>
      <c r="CT768" s="29"/>
      <c r="CU768" s="29"/>
      <c r="CV768" s="29"/>
    </row>
    <row r="769" spans="1:100" s="47" customFormat="1" ht="21.75" customHeight="1" x14ac:dyDescent="0.25">
      <c r="A769" s="212"/>
      <c r="B769" s="19" t="s">
        <v>74</v>
      </c>
      <c r="C769" s="4"/>
      <c r="D769" s="4"/>
      <c r="E769" s="4"/>
      <c r="F769" s="4"/>
      <c r="G769" s="279"/>
      <c r="H769" s="29"/>
      <c r="I769" s="30"/>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29"/>
      <c r="AK769" s="29"/>
      <c r="AL769" s="29"/>
      <c r="AM769" s="29"/>
      <c r="AN769" s="29"/>
      <c r="AO769" s="29"/>
      <c r="AP769" s="29"/>
      <c r="AQ769" s="29"/>
      <c r="AR769" s="29"/>
      <c r="AS769" s="29"/>
      <c r="AT769" s="29"/>
      <c r="AU769" s="29"/>
      <c r="AV769" s="29"/>
      <c r="AW769" s="29"/>
      <c r="AX769" s="29"/>
      <c r="AY769" s="29"/>
      <c r="AZ769" s="29"/>
      <c r="BA769" s="29"/>
      <c r="BB769" s="29"/>
      <c r="BC769" s="29"/>
      <c r="BD769" s="29"/>
      <c r="BE769" s="29"/>
      <c r="BF769" s="29"/>
      <c r="BG769" s="29"/>
      <c r="BH769" s="29"/>
      <c r="BI769" s="29"/>
      <c r="BJ769" s="29"/>
      <c r="BK769" s="29"/>
      <c r="BL769" s="29"/>
      <c r="BM769" s="29"/>
      <c r="BN769" s="29"/>
      <c r="BO769" s="29"/>
      <c r="BP769" s="29"/>
      <c r="BQ769" s="29"/>
      <c r="BR769" s="29"/>
      <c r="BS769" s="29"/>
      <c r="BT769" s="29"/>
      <c r="BU769" s="29"/>
      <c r="BV769" s="29"/>
      <c r="BW769" s="29"/>
      <c r="BX769" s="29"/>
      <c r="BY769" s="29"/>
      <c r="BZ769" s="29"/>
      <c r="CA769" s="29"/>
      <c r="CB769" s="29"/>
      <c r="CC769" s="29"/>
      <c r="CD769" s="29"/>
      <c r="CE769" s="29"/>
      <c r="CF769" s="29"/>
      <c r="CG769" s="29"/>
      <c r="CH769" s="29"/>
      <c r="CI769" s="29"/>
      <c r="CJ769" s="29"/>
      <c r="CK769" s="29"/>
      <c r="CL769" s="29"/>
      <c r="CM769" s="29"/>
      <c r="CN769" s="29"/>
      <c r="CO769" s="29"/>
      <c r="CP769" s="29"/>
      <c r="CQ769" s="29"/>
      <c r="CR769" s="29"/>
      <c r="CS769" s="29"/>
      <c r="CT769" s="29"/>
      <c r="CU769" s="29"/>
      <c r="CV769" s="29"/>
    </row>
    <row r="770" spans="1:100" s="47" customFormat="1" ht="28.5" customHeight="1" x14ac:dyDescent="0.25">
      <c r="A770" s="211" t="s">
        <v>28</v>
      </c>
      <c r="B770" s="18" t="s">
        <v>31</v>
      </c>
      <c r="C770" s="3">
        <f>C771+C772+C773</f>
        <v>565.66</v>
      </c>
      <c r="D770" s="3">
        <f t="shared" ref="D770:E770" si="217">D771+D772+D773</f>
        <v>450.66</v>
      </c>
      <c r="E770" s="3">
        <f t="shared" si="217"/>
        <v>432.16</v>
      </c>
      <c r="F770" s="3">
        <f t="shared" si="199"/>
        <v>95.89</v>
      </c>
      <c r="G770" s="276"/>
      <c r="H770" s="29"/>
      <c r="I770" s="30"/>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29"/>
      <c r="AK770" s="29"/>
      <c r="AL770" s="29"/>
      <c r="AM770" s="29"/>
      <c r="AN770" s="29"/>
      <c r="AO770" s="29"/>
      <c r="AP770" s="29"/>
      <c r="AQ770" s="29"/>
      <c r="AR770" s="29"/>
      <c r="AS770" s="29"/>
      <c r="AT770" s="29"/>
      <c r="AU770" s="29"/>
      <c r="AV770" s="29"/>
      <c r="AW770" s="29"/>
      <c r="AX770" s="29"/>
      <c r="AY770" s="29"/>
      <c r="AZ770" s="29"/>
      <c r="BA770" s="29"/>
      <c r="BB770" s="29"/>
      <c r="BC770" s="29"/>
      <c r="BD770" s="29"/>
      <c r="BE770" s="29"/>
      <c r="BF770" s="29"/>
      <c r="BG770" s="29"/>
      <c r="BH770" s="29"/>
      <c r="BI770" s="29"/>
      <c r="BJ770" s="29"/>
      <c r="BK770" s="29"/>
      <c r="BL770" s="29"/>
      <c r="BM770" s="29"/>
      <c r="BN770" s="29"/>
      <c r="BO770" s="29"/>
      <c r="BP770" s="29"/>
      <c r="BQ770" s="29"/>
      <c r="BR770" s="29"/>
      <c r="BS770" s="29"/>
      <c r="BT770" s="29"/>
      <c r="BU770" s="29"/>
      <c r="BV770" s="29"/>
      <c r="BW770" s="29"/>
      <c r="BX770" s="29"/>
      <c r="BY770" s="29"/>
      <c r="BZ770" s="29"/>
      <c r="CA770" s="29"/>
      <c r="CB770" s="29"/>
      <c r="CC770" s="29"/>
      <c r="CD770" s="29"/>
      <c r="CE770" s="29"/>
      <c r="CF770" s="29"/>
      <c r="CG770" s="29"/>
      <c r="CH770" s="29"/>
      <c r="CI770" s="29"/>
      <c r="CJ770" s="29"/>
      <c r="CK770" s="29"/>
      <c r="CL770" s="29"/>
      <c r="CM770" s="29"/>
      <c r="CN770" s="29"/>
      <c r="CO770" s="29"/>
      <c r="CP770" s="29"/>
      <c r="CQ770" s="29"/>
      <c r="CR770" s="29"/>
      <c r="CS770" s="29"/>
      <c r="CT770" s="29"/>
      <c r="CU770" s="29"/>
      <c r="CV770" s="29"/>
    </row>
    <row r="771" spans="1:100" s="47" customFormat="1" x14ac:dyDescent="0.25">
      <c r="A771" s="116"/>
      <c r="B771" s="19" t="s">
        <v>72</v>
      </c>
      <c r="C771" s="4">
        <f>C775+C779+C783+C787</f>
        <v>0</v>
      </c>
      <c r="D771" s="4">
        <f t="shared" ref="D771:E771" si="218">D775+D779+D783+D787</f>
        <v>0</v>
      </c>
      <c r="E771" s="4">
        <f t="shared" si="218"/>
        <v>0</v>
      </c>
      <c r="F771" s="4"/>
      <c r="G771" s="276"/>
      <c r="H771" s="29"/>
      <c r="I771" s="30"/>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29"/>
      <c r="AK771" s="29"/>
      <c r="AL771" s="29"/>
      <c r="AM771" s="29"/>
      <c r="AN771" s="29"/>
      <c r="AO771" s="29"/>
      <c r="AP771" s="29"/>
      <c r="AQ771" s="29"/>
      <c r="AR771" s="29"/>
      <c r="AS771" s="29"/>
      <c r="AT771" s="29"/>
      <c r="AU771" s="29"/>
      <c r="AV771" s="29"/>
      <c r="AW771" s="29"/>
      <c r="AX771" s="29"/>
      <c r="AY771" s="29"/>
      <c r="AZ771" s="29"/>
      <c r="BA771" s="29"/>
      <c r="BB771" s="29"/>
      <c r="BC771" s="29"/>
      <c r="BD771" s="29"/>
      <c r="BE771" s="29"/>
      <c r="BF771" s="29"/>
      <c r="BG771" s="29"/>
      <c r="BH771" s="29"/>
      <c r="BI771" s="29"/>
      <c r="BJ771" s="29"/>
      <c r="BK771" s="29"/>
      <c r="BL771" s="29"/>
      <c r="BM771" s="29"/>
      <c r="BN771" s="29"/>
      <c r="BO771" s="29"/>
      <c r="BP771" s="29"/>
      <c r="BQ771" s="29"/>
      <c r="BR771" s="29"/>
      <c r="BS771" s="29"/>
      <c r="BT771" s="29"/>
      <c r="BU771" s="29"/>
      <c r="BV771" s="29"/>
      <c r="BW771" s="29"/>
      <c r="BX771" s="29"/>
      <c r="BY771" s="29"/>
      <c r="BZ771" s="29"/>
      <c r="CA771" s="29"/>
      <c r="CB771" s="29"/>
      <c r="CC771" s="29"/>
      <c r="CD771" s="29"/>
      <c r="CE771" s="29"/>
      <c r="CF771" s="29"/>
      <c r="CG771" s="29"/>
      <c r="CH771" s="29"/>
      <c r="CI771" s="29"/>
      <c r="CJ771" s="29"/>
      <c r="CK771" s="29"/>
      <c r="CL771" s="29"/>
      <c r="CM771" s="29"/>
      <c r="CN771" s="29"/>
      <c r="CO771" s="29"/>
      <c r="CP771" s="29"/>
      <c r="CQ771" s="29"/>
      <c r="CR771" s="29"/>
      <c r="CS771" s="29"/>
      <c r="CT771" s="29"/>
      <c r="CU771" s="29"/>
      <c r="CV771" s="29"/>
    </row>
    <row r="772" spans="1:100" s="47" customFormat="1" x14ac:dyDescent="0.25">
      <c r="A772" s="116"/>
      <c r="B772" s="19" t="s">
        <v>73</v>
      </c>
      <c r="C772" s="4">
        <f t="shared" ref="C772:E773" si="219">C776+C780+C784+C788</f>
        <v>565.66</v>
      </c>
      <c r="D772" s="4">
        <f t="shared" si="219"/>
        <v>450.66</v>
      </c>
      <c r="E772" s="4">
        <f t="shared" si="219"/>
        <v>432.16</v>
      </c>
      <c r="F772" s="4">
        <f t="shared" si="199"/>
        <v>95.89</v>
      </c>
      <c r="G772" s="276"/>
      <c r="H772" s="30"/>
      <c r="I772" s="30"/>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29"/>
      <c r="AK772" s="29"/>
      <c r="AL772" s="29"/>
      <c r="AM772" s="29"/>
      <c r="AN772" s="29"/>
      <c r="AO772" s="29"/>
      <c r="AP772" s="29"/>
      <c r="AQ772" s="29"/>
      <c r="AR772" s="29"/>
      <c r="AS772" s="29"/>
      <c r="AT772" s="29"/>
      <c r="AU772" s="29"/>
      <c r="AV772" s="29"/>
      <c r="AW772" s="29"/>
      <c r="AX772" s="29"/>
      <c r="AY772" s="29"/>
      <c r="AZ772" s="29"/>
      <c r="BA772" s="29"/>
      <c r="BB772" s="29"/>
      <c r="BC772" s="29"/>
      <c r="BD772" s="29"/>
      <c r="BE772" s="29"/>
      <c r="BF772" s="29"/>
      <c r="BG772" s="29"/>
      <c r="BH772" s="29"/>
      <c r="BI772" s="29"/>
      <c r="BJ772" s="29"/>
      <c r="BK772" s="29"/>
      <c r="BL772" s="29"/>
      <c r="BM772" s="29"/>
      <c r="BN772" s="29"/>
      <c r="BO772" s="29"/>
      <c r="BP772" s="29"/>
      <c r="BQ772" s="29"/>
      <c r="BR772" s="29"/>
      <c r="BS772" s="29"/>
      <c r="BT772" s="29"/>
      <c r="BU772" s="29"/>
      <c r="BV772" s="29"/>
      <c r="BW772" s="29"/>
      <c r="BX772" s="29"/>
      <c r="BY772" s="29"/>
      <c r="BZ772" s="29"/>
      <c r="CA772" s="29"/>
      <c r="CB772" s="29"/>
      <c r="CC772" s="29"/>
      <c r="CD772" s="29"/>
      <c r="CE772" s="29"/>
      <c r="CF772" s="29"/>
      <c r="CG772" s="29"/>
      <c r="CH772" s="29"/>
      <c r="CI772" s="29"/>
      <c r="CJ772" s="29"/>
      <c r="CK772" s="29"/>
      <c r="CL772" s="29"/>
      <c r="CM772" s="29"/>
      <c r="CN772" s="29"/>
      <c r="CO772" s="29"/>
      <c r="CP772" s="29"/>
      <c r="CQ772" s="29"/>
      <c r="CR772" s="29"/>
      <c r="CS772" s="29"/>
      <c r="CT772" s="29"/>
      <c r="CU772" s="29"/>
      <c r="CV772" s="29"/>
    </row>
    <row r="773" spans="1:100" s="47" customFormat="1" x14ac:dyDescent="0.25">
      <c r="A773" s="116"/>
      <c r="B773" s="19" t="s">
        <v>74</v>
      </c>
      <c r="C773" s="4">
        <f t="shared" si="219"/>
        <v>0</v>
      </c>
      <c r="D773" s="4">
        <f t="shared" si="219"/>
        <v>0</v>
      </c>
      <c r="E773" s="4">
        <f t="shared" si="219"/>
        <v>0</v>
      </c>
      <c r="F773" s="4"/>
      <c r="G773" s="276"/>
      <c r="H773" s="29"/>
      <c r="I773" s="30"/>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c r="AK773" s="29"/>
      <c r="AL773" s="29"/>
      <c r="AM773" s="29"/>
      <c r="AN773" s="29"/>
      <c r="AO773" s="29"/>
      <c r="AP773" s="29"/>
      <c r="AQ773" s="29"/>
      <c r="AR773" s="29"/>
      <c r="AS773" s="29"/>
      <c r="AT773" s="29"/>
      <c r="AU773" s="29"/>
      <c r="AV773" s="29"/>
      <c r="AW773" s="29"/>
      <c r="AX773" s="29"/>
      <c r="AY773" s="29"/>
      <c r="AZ773" s="29"/>
      <c r="BA773" s="29"/>
      <c r="BB773" s="29"/>
      <c r="BC773" s="29"/>
      <c r="BD773" s="29"/>
      <c r="BE773" s="29"/>
      <c r="BF773" s="29"/>
      <c r="BG773" s="29"/>
      <c r="BH773" s="29"/>
      <c r="BI773" s="29"/>
      <c r="BJ773" s="29"/>
      <c r="BK773" s="29"/>
      <c r="BL773" s="29"/>
      <c r="BM773" s="29"/>
      <c r="BN773" s="29"/>
      <c r="BO773" s="29"/>
      <c r="BP773" s="29"/>
      <c r="BQ773" s="29"/>
      <c r="BR773" s="29"/>
      <c r="BS773" s="29"/>
      <c r="BT773" s="29"/>
      <c r="BU773" s="29"/>
      <c r="BV773" s="29"/>
      <c r="BW773" s="29"/>
      <c r="BX773" s="29"/>
      <c r="BY773" s="29"/>
      <c r="BZ773" s="29"/>
      <c r="CA773" s="29"/>
      <c r="CB773" s="29"/>
      <c r="CC773" s="29"/>
      <c r="CD773" s="29"/>
      <c r="CE773" s="29"/>
      <c r="CF773" s="29"/>
      <c r="CG773" s="29"/>
      <c r="CH773" s="29"/>
      <c r="CI773" s="29"/>
      <c r="CJ773" s="29"/>
      <c r="CK773" s="29"/>
      <c r="CL773" s="29"/>
      <c r="CM773" s="29"/>
      <c r="CN773" s="29"/>
      <c r="CO773" s="29"/>
      <c r="CP773" s="29"/>
      <c r="CQ773" s="29"/>
      <c r="CR773" s="29"/>
      <c r="CS773" s="29"/>
      <c r="CT773" s="29"/>
      <c r="CU773" s="29"/>
      <c r="CV773" s="29"/>
    </row>
    <row r="774" spans="1:100" s="47" customFormat="1" ht="21.75" customHeight="1" x14ac:dyDescent="0.25">
      <c r="A774" s="211" t="s">
        <v>62</v>
      </c>
      <c r="B774" s="18" t="s">
        <v>43</v>
      </c>
      <c r="C774" s="3">
        <f>C775+C776+C777</f>
        <v>40</v>
      </c>
      <c r="D774" s="3">
        <f t="shared" ref="D774:E774" si="220">D775+D776+D777</f>
        <v>0</v>
      </c>
      <c r="E774" s="3">
        <f t="shared" si="220"/>
        <v>0</v>
      </c>
      <c r="F774" s="3"/>
      <c r="G774" s="279" t="s">
        <v>815</v>
      </c>
      <c r="H774" s="29"/>
      <c r="I774" s="30"/>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29"/>
      <c r="AK774" s="29"/>
      <c r="AL774" s="29"/>
      <c r="AM774" s="29"/>
      <c r="AN774" s="29"/>
      <c r="AO774" s="29"/>
      <c r="AP774" s="29"/>
      <c r="AQ774" s="29"/>
      <c r="AR774" s="29"/>
      <c r="AS774" s="29"/>
      <c r="AT774" s="29"/>
      <c r="AU774" s="29"/>
      <c r="AV774" s="29"/>
      <c r="AW774" s="29"/>
      <c r="AX774" s="29"/>
      <c r="AY774" s="29"/>
      <c r="AZ774" s="29"/>
      <c r="BA774" s="29"/>
      <c r="BB774" s="29"/>
      <c r="BC774" s="29"/>
      <c r="BD774" s="29"/>
      <c r="BE774" s="29"/>
      <c r="BF774" s="29"/>
      <c r="BG774" s="29"/>
      <c r="BH774" s="29"/>
      <c r="BI774" s="29"/>
      <c r="BJ774" s="29"/>
      <c r="BK774" s="29"/>
      <c r="BL774" s="29"/>
      <c r="BM774" s="29"/>
      <c r="BN774" s="29"/>
      <c r="BO774" s="29"/>
      <c r="BP774" s="29"/>
      <c r="BQ774" s="29"/>
      <c r="BR774" s="29"/>
      <c r="BS774" s="29"/>
      <c r="BT774" s="29"/>
      <c r="BU774" s="29"/>
      <c r="BV774" s="29"/>
      <c r="BW774" s="29"/>
      <c r="BX774" s="29"/>
      <c r="BY774" s="29"/>
      <c r="BZ774" s="29"/>
      <c r="CA774" s="29"/>
      <c r="CB774" s="29"/>
      <c r="CC774" s="29"/>
      <c r="CD774" s="29"/>
      <c r="CE774" s="29"/>
      <c r="CF774" s="29"/>
      <c r="CG774" s="29"/>
      <c r="CH774" s="29"/>
      <c r="CI774" s="29"/>
      <c r="CJ774" s="29"/>
      <c r="CK774" s="29"/>
      <c r="CL774" s="29"/>
      <c r="CM774" s="29"/>
      <c r="CN774" s="29"/>
      <c r="CO774" s="29"/>
      <c r="CP774" s="29"/>
      <c r="CQ774" s="29"/>
      <c r="CR774" s="29"/>
      <c r="CS774" s="29"/>
      <c r="CT774" s="29"/>
      <c r="CU774" s="29"/>
      <c r="CV774" s="29"/>
    </row>
    <row r="775" spans="1:100" s="47" customFormat="1" ht="21" customHeight="1" x14ac:dyDescent="0.25">
      <c r="A775" s="212"/>
      <c r="B775" s="19" t="s">
        <v>72</v>
      </c>
      <c r="C775" s="4"/>
      <c r="D775" s="4"/>
      <c r="E775" s="4"/>
      <c r="F775" s="4"/>
      <c r="G775" s="279"/>
      <c r="H775" s="29"/>
      <c r="I775" s="30"/>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29"/>
      <c r="AJ775" s="29"/>
      <c r="AK775" s="29"/>
      <c r="AL775" s="29"/>
      <c r="AM775" s="29"/>
      <c r="AN775" s="29"/>
      <c r="AO775" s="29"/>
      <c r="AP775" s="29"/>
      <c r="AQ775" s="29"/>
      <c r="AR775" s="29"/>
      <c r="AS775" s="29"/>
      <c r="AT775" s="29"/>
      <c r="AU775" s="29"/>
      <c r="AV775" s="29"/>
      <c r="AW775" s="29"/>
      <c r="AX775" s="29"/>
      <c r="AY775" s="29"/>
      <c r="AZ775" s="29"/>
      <c r="BA775" s="29"/>
      <c r="BB775" s="29"/>
      <c r="BC775" s="29"/>
      <c r="BD775" s="29"/>
      <c r="BE775" s="29"/>
      <c r="BF775" s="29"/>
      <c r="BG775" s="29"/>
      <c r="BH775" s="29"/>
      <c r="BI775" s="29"/>
      <c r="BJ775" s="29"/>
      <c r="BK775" s="29"/>
      <c r="BL775" s="29"/>
      <c r="BM775" s="29"/>
      <c r="BN775" s="29"/>
      <c r="BO775" s="29"/>
      <c r="BP775" s="29"/>
      <c r="BQ775" s="29"/>
      <c r="BR775" s="29"/>
      <c r="BS775" s="29"/>
      <c r="BT775" s="29"/>
      <c r="BU775" s="29"/>
      <c r="BV775" s="29"/>
      <c r="BW775" s="29"/>
      <c r="BX775" s="29"/>
      <c r="BY775" s="29"/>
      <c r="BZ775" s="29"/>
      <c r="CA775" s="29"/>
      <c r="CB775" s="29"/>
      <c r="CC775" s="29"/>
      <c r="CD775" s="29"/>
      <c r="CE775" s="29"/>
      <c r="CF775" s="29"/>
      <c r="CG775" s="29"/>
      <c r="CH775" s="29"/>
      <c r="CI775" s="29"/>
      <c r="CJ775" s="29"/>
      <c r="CK775" s="29"/>
      <c r="CL775" s="29"/>
      <c r="CM775" s="29"/>
      <c r="CN775" s="29"/>
      <c r="CO775" s="29"/>
      <c r="CP775" s="29"/>
      <c r="CQ775" s="29"/>
      <c r="CR775" s="29"/>
      <c r="CS775" s="29"/>
      <c r="CT775" s="29"/>
      <c r="CU775" s="29"/>
      <c r="CV775" s="29"/>
    </row>
    <row r="776" spans="1:100" s="47" customFormat="1" ht="21" customHeight="1" x14ac:dyDescent="0.25">
      <c r="A776" s="212"/>
      <c r="B776" s="19" t="s">
        <v>73</v>
      </c>
      <c r="C776" s="4">
        <v>40</v>
      </c>
      <c r="D776" s="4"/>
      <c r="E776" s="4"/>
      <c r="F776" s="4"/>
      <c r="G776" s="279"/>
      <c r="H776" s="30"/>
      <c r="I776" s="30"/>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c r="AX776" s="29"/>
      <c r="AY776" s="29"/>
      <c r="AZ776" s="29"/>
      <c r="BA776" s="29"/>
      <c r="BB776" s="29"/>
      <c r="BC776" s="29"/>
      <c r="BD776" s="29"/>
      <c r="BE776" s="29"/>
      <c r="BF776" s="29"/>
      <c r="BG776" s="29"/>
      <c r="BH776" s="29"/>
      <c r="BI776" s="29"/>
      <c r="BJ776" s="29"/>
      <c r="BK776" s="29"/>
      <c r="BL776" s="29"/>
      <c r="BM776" s="29"/>
      <c r="BN776" s="29"/>
      <c r="BO776" s="29"/>
      <c r="BP776" s="29"/>
      <c r="BQ776" s="29"/>
      <c r="BR776" s="29"/>
      <c r="BS776" s="29"/>
      <c r="BT776" s="29"/>
      <c r="BU776" s="29"/>
      <c r="BV776" s="29"/>
      <c r="BW776" s="29"/>
      <c r="BX776" s="29"/>
      <c r="BY776" s="29"/>
      <c r="BZ776" s="29"/>
      <c r="CA776" s="29"/>
      <c r="CB776" s="29"/>
      <c r="CC776" s="29"/>
      <c r="CD776" s="29"/>
      <c r="CE776" s="29"/>
      <c r="CF776" s="29"/>
      <c r="CG776" s="29"/>
      <c r="CH776" s="29"/>
      <c r="CI776" s="29"/>
      <c r="CJ776" s="29"/>
      <c r="CK776" s="29"/>
      <c r="CL776" s="29"/>
      <c r="CM776" s="29"/>
      <c r="CN776" s="29"/>
      <c r="CO776" s="29"/>
      <c r="CP776" s="29"/>
      <c r="CQ776" s="29"/>
      <c r="CR776" s="29"/>
      <c r="CS776" s="29"/>
      <c r="CT776" s="29"/>
      <c r="CU776" s="29"/>
      <c r="CV776" s="29"/>
    </row>
    <row r="777" spans="1:100" s="47" customFormat="1" ht="21" customHeight="1" x14ac:dyDescent="0.25">
      <c r="A777" s="212"/>
      <c r="B777" s="19" t="s">
        <v>74</v>
      </c>
      <c r="C777" s="4"/>
      <c r="D777" s="4"/>
      <c r="E777" s="4"/>
      <c r="F777" s="4"/>
      <c r="G777" s="279"/>
      <c r="H777" s="29"/>
      <c r="I777" s="30"/>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29"/>
      <c r="AK777" s="29"/>
      <c r="AL777" s="29"/>
      <c r="AM777" s="29"/>
      <c r="AN777" s="29"/>
      <c r="AO777" s="29"/>
      <c r="AP777" s="29"/>
      <c r="AQ777" s="29"/>
      <c r="AR777" s="29"/>
      <c r="AS777" s="29"/>
      <c r="AT777" s="29"/>
      <c r="AU777" s="29"/>
      <c r="AV777" s="29"/>
      <c r="AW777" s="29"/>
      <c r="AX777" s="29"/>
      <c r="AY777" s="29"/>
      <c r="AZ777" s="29"/>
      <c r="BA777" s="29"/>
      <c r="BB777" s="29"/>
      <c r="BC777" s="29"/>
      <c r="BD777" s="29"/>
      <c r="BE777" s="29"/>
      <c r="BF777" s="29"/>
      <c r="BG777" s="29"/>
      <c r="BH777" s="29"/>
      <c r="BI777" s="29"/>
      <c r="BJ777" s="29"/>
      <c r="BK777" s="29"/>
      <c r="BL777" s="29"/>
      <c r="BM777" s="29"/>
      <c r="BN777" s="29"/>
      <c r="BO777" s="29"/>
      <c r="BP777" s="29"/>
      <c r="BQ777" s="29"/>
      <c r="BR777" s="29"/>
      <c r="BS777" s="29"/>
      <c r="BT777" s="29"/>
      <c r="BU777" s="29"/>
      <c r="BV777" s="29"/>
      <c r="BW777" s="29"/>
      <c r="BX777" s="29"/>
      <c r="BY777" s="29"/>
      <c r="BZ777" s="29"/>
      <c r="CA777" s="29"/>
      <c r="CB777" s="29"/>
      <c r="CC777" s="29"/>
      <c r="CD777" s="29"/>
      <c r="CE777" s="29"/>
      <c r="CF777" s="29"/>
      <c r="CG777" s="29"/>
      <c r="CH777" s="29"/>
      <c r="CI777" s="29"/>
      <c r="CJ777" s="29"/>
      <c r="CK777" s="29"/>
      <c r="CL777" s="29"/>
      <c r="CM777" s="29"/>
      <c r="CN777" s="29"/>
      <c r="CO777" s="29"/>
      <c r="CP777" s="29"/>
      <c r="CQ777" s="29"/>
      <c r="CR777" s="29"/>
      <c r="CS777" s="29"/>
      <c r="CT777" s="29"/>
      <c r="CU777" s="29"/>
      <c r="CV777" s="29"/>
    </row>
    <row r="778" spans="1:100" s="47" customFormat="1" ht="47.25" x14ac:dyDescent="0.25">
      <c r="A778" s="115" t="s">
        <v>63</v>
      </c>
      <c r="B778" s="18" t="s">
        <v>44</v>
      </c>
      <c r="C778" s="3">
        <f>C779+C780+C781</f>
        <v>204.66</v>
      </c>
      <c r="D778" s="3">
        <f t="shared" ref="D778:E778" si="221">D779+D780+D781</f>
        <v>204.66</v>
      </c>
      <c r="E778" s="3">
        <f t="shared" si="221"/>
        <v>203.45</v>
      </c>
      <c r="F778" s="3">
        <f t="shared" ref="F778:F840" si="222">E778/D778*100</f>
        <v>99.41</v>
      </c>
      <c r="G778" s="237" t="s">
        <v>615</v>
      </c>
      <c r="H778" s="29"/>
      <c r="I778" s="30"/>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c r="AK778" s="29"/>
      <c r="AL778" s="29"/>
      <c r="AM778" s="29"/>
      <c r="AN778" s="29"/>
      <c r="AO778" s="29"/>
      <c r="AP778" s="29"/>
      <c r="AQ778" s="29"/>
      <c r="AR778" s="29"/>
      <c r="AS778" s="29"/>
      <c r="AT778" s="29"/>
      <c r="AU778" s="29"/>
      <c r="AV778" s="29"/>
      <c r="AW778" s="29"/>
      <c r="AX778" s="29"/>
      <c r="AY778" s="29"/>
      <c r="AZ778" s="29"/>
      <c r="BA778" s="29"/>
      <c r="BB778" s="29"/>
      <c r="BC778" s="29"/>
      <c r="BD778" s="29"/>
      <c r="BE778" s="29"/>
      <c r="BF778" s="29"/>
      <c r="BG778" s="29"/>
      <c r="BH778" s="29"/>
      <c r="BI778" s="29"/>
      <c r="BJ778" s="29"/>
      <c r="BK778" s="29"/>
      <c r="BL778" s="29"/>
      <c r="BM778" s="29"/>
      <c r="BN778" s="29"/>
      <c r="BO778" s="29"/>
      <c r="BP778" s="29"/>
      <c r="BQ778" s="29"/>
      <c r="BR778" s="29"/>
      <c r="BS778" s="29"/>
      <c r="BT778" s="29"/>
      <c r="BU778" s="29"/>
      <c r="BV778" s="29"/>
      <c r="BW778" s="29"/>
      <c r="BX778" s="29"/>
      <c r="BY778" s="29"/>
      <c r="BZ778" s="29"/>
      <c r="CA778" s="29"/>
      <c r="CB778" s="29"/>
      <c r="CC778" s="29"/>
      <c r="CD778" s="29"/>
      <c r="CE778" s="29"/>
      <c r="CF778" s="29"/>
      <c r="CG778" s="29"/>
      <c r="CH778" s="29"/>
      <c r="CI778" s="29"/>
      <c r="CJ778" s="29"/>
      <c r="CK778" s="29"/>
      <c r="CL778" s="29"/>
      <c r="CM778" s="29"/>
      <c r="CN778" s="29"/>
      <c r="CO778" s="29"/>
      <c r="CP778" s="29"/>
      <c r="CQ778" s="29"/>
      <c r="CR778" s="29"/>
      <c r="CS778" s="29"/>
      <c r="CT778" s="29"/>
      <c r="CU778" s="29"/>
      <c r="CV778" s="29"/>
    </row>
    <row r="779" spans="1:100" s="47" customFormat="1" ht="22.5" customHeight="1" x14ac:dyDescent="0.25">
      <c r="A779" s="212"/>
      <c r="B779" s="19" t="s">
        <v>72</v>
      </c>
      <c r="C779" s="4"/>
      <c r="D779" s="4"/>
      <c r="E779" s="4"/>
      <c r="F779" s="4"/>
      <c r="G779" s="237"/>
      <c r="H779" s="29"/>
      <c r="I779" s="30"/>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29"/>
      <c r="AL779" s="29"/>
      <c r="AM779" s="29"/>
      <c r="AN779" s="29"/>
      <c r="AO779" s="29"/>
      <c r="AP779" s="29"/>
      <c r="AQ779" s="29"/>
      <c r="AR779" s="29"/>
      <c r="AS779" s="29"/>
      <c r="AT779" s="29"/>
      <c r="AU779" s="29"/>
      <c r="AV779" s="29"/>
      <c r="AW779" s="29"/>
      <c r="AX779" s="29"/>
      <c r="AY779" s="29"/>
      <c r="AZ779" s="29"/>
      <c r="BA779" s="29"/>
      <c r="BB779" s="29"/>
      <c r="BC779" s="29"/>
      <c r="BD779" s="29"/>
      <c r="BE779" s="29"/>
      <c r="BF779" s="29"/>
      <c r="BG779" s="29"/>
      <c r="BH779" s="29"/>
      <c r="BI779" s="29"/>
      <c r="BJ779" s="29"/>
      <c r="BK779" s="29"/>
      <c r="BL779" s="29"/>
      <c r="BM779" s="29"/>
      <c r="BN779" s="29"/>
      <c r="BO779" s="29"/>
      <c r="BP779" s="29"/>
      <c r="BQ779" s="29"/>
      <c r="BR779" s="29"/>
      <c r="BS779" s="29"/>
      <c r="BT779" s="29"/>
      <c r="BU779" s="29"/>
      <c r="BV779" s="29"/>
      <c r="BW779" s="29"/>
      <c r="BX779" s="29"/>
      <c r="BY779" s="29"/>
      <c r="BZ779" s="29"/>
      <c r="CA779" s="29"/>
      <c r="CB779" s="29"/>
      <c r="CC779" s="29"/>
      <c r="CD779" s="29"/>
      <c r="CE779" s="29"/>
      <c r="CF779" s="29"/>
      <c r="CG779" s="29"/>
      <c r="CH779" s="29"/>
      <c r="CI779" s="29"/>
      <c r="CJ779" s="29"/>
      <c r="CK779" s="29"/>
      <c r="CL779" s="29"/>
      <c r="CM779" s="29"/>
      <c r="CN779" s="29"/>
      <c r="CO779" s="29"/>
      <c r="CP779" s="29"/>
      <c r="CQ779" s="29"/>
      <c r="CR779" s="29"/>
      <c r="CS779" s="29"/>
      <c r="CT779" s="29"/>
      <c r="CU779" s="29"/>
      <c r="CV779" s="29"/>
    </row>
    <row r="780" spans="1:100" s="47" customFormat="1" ht="22.5" customHeight="1" x14ac:dyDescent="0.25">
      <c r="A780" s="212"/>
      <c r="B780" s="19" t="s">
        <v>73</v>
      </c>
      <c r="C780" s="4">
        <v>204.66</v>
      </c>
      <c r="D780" s="4">
        <v>204.66</v>
      </c>
      <c r="E780" s="4">
        <v>203.45</v>
      </c>
      <c r="F780" s="4">
        <f t="shared" si="222"/>
        <v>99.41</v>
      </c>
      <c r="G780" s="237"/>
      <c r="H780" s="30"/>
      <c r="I780" s="30"/>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29"/>
      <c r="AJ780" s="29"/>
      <c r="AK780" s="29"/>
      <c r="AL780" s="29"/>
      <c r="AM780" s="29"/>
      <c r="AN780" s="29"/>
      <c r="AO780" s="29"/>
      <c r="AP780" s="29"/>
      <c r="AQ780" s="29"/>
      <c r="AR780" s="29"/>
      <c r="AS780" s="29"/>
      <c r="AT780" s="29"/>
      <c r="AU780" s="29"/>
      <c r="AV780" s="29"/>
      <c r="AW780" s="29"/>
      <c r="AX780" s="29"/>
      <c r="AY780" s="29"/>
      <c r="AZ780" s="29"/>
      <c r="BA780" s="29"/>
      <c r="BB780" s="29"/>
      <c r="BC780" s="29"/>
      <c r="BD780" s="29"/>
      <c r="BE780" s="29"/>
      <c r="BF780" s="29"/>
      <c r="BG780" s="29"/>
      <c r="BH780" s="29"/>
      <c r="BI780" s="29"/>
      <c r="BJ780" s="29"/>
      <c r="BK780" s="29"/>
      <c r="BL780" s="29"/>
      <c r="BM780" s="29"/>
      <c r="BN780" s="29"/>
      <c r="BO780" s="29"/>
      <c r="BP780" s="29"/>
      <c r="BQ780" s="29"/>
      <c r="BR780" s="29"/>
      <c r="BS780" s="29"/>
      <c r="BT780" s="29"/>
      <c r="BU780" s="29"/>
      <c r="BV780" s="29"/>
      <c r="BW780" s="29"/>
      <c r="BX780" s="29"/>
      <c r="BY780" s="29"/>
      <c r="BZ780" s="29"/>
      <c r="CA780" s="29"/>
      <c r="CB780" s="29"/>
      <c r="CC780" s="29"/>
      <c r="CD780" s="29"/>
      <c r="CE780" s="29"/>
      <c r="CF780" s="29"/>
      <c r="CG780" s="29"/>
      <c r="CH780" s="29"/>
      <c r="CI780" s="29"/>
      <c r="CJ780" s="29"/>
      <c r="CK780" s="29"/>
      <c r="CL780" s="29"/>
      <c r="CM780" s="29"/>
      <c r="CN780" s="29"/>
      <c r="CO780" s="29"/>
      <c r="CP780" s="29"/>
      <c r="CQ780" s="29"/>
      <c r="CR780" s="29"/>
      <c r="CS780" s="29"/>
      <c r="CT780" s="29"/>
      <c r="CU780" s="29"/>
      <c r="CV780" s="29"/>
    </row>
    <row r="781" spans="1:100" s="47" customFormat="1" ht="22.5" customHeight="1" x14ac:dyDescent="0.25">
      <c r="A781" s="212"/>
      <c r="B781" s="19" t="s">
        <v>74</v>
      </c>
      <c r="C781" s="4"/>
      <c r="D781" s="4"/>
      <c r="E781" s="4"/>
      <c r="F781" s="4"/>
      <c r="G781" s="237"/>
      <c r="H781" s="29"/>
      <c r="I781" s="30"/>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29"/>
      <c r="AJ781" s="29"/>
      <c r="AK781" s="29"/>
      <c r="AL781" s="29"/>
      <c r="AM781" s="29"/>
      <c r="AN781" s="29"/>
      <c r="AO781" s="29"/>
      <c r="AP781" s="29"/>
      <c r="AQ781" s="29"/>
      <c r="AR781" s="29"/>
      <c r="AS781" s="29"/>
      <c r="AT781" s="29"/>
      <c r="AU781" s="29"/>
      <c r="AV781" s="29"/>
      <c r="AW781" s="29"/>
      <c r="AX781" s="29"/>
      <c r="AY781" s="29"/>
      <c r="AZ781" s="29"/>
      <c r="BA781" s="29"/>
      <c r="BB781" s="29"/>
      <c r="BC781" s="29"/>
      <c r="BD781" s="29"/>
      <c r="BE781" s="29"/>
      <c r="BF781" s="29"/>
      <c r="BG781" s="29"/>
      <c r="BH781" s="29"/>
      <c r="BI781" s="29"/>
      <c r="BJ781" s="29"/>
      <c r="BK781" s="29"/>
      <c r="BL781" s="29"/>
      <c r="BM781" s="29"/>
      <c r="BN781" s="29"/>
      <c r="BO781" s="29"/>
      <c r="BP781" s="29"/>
      <c r="BQ781" s="29"/>
      <c r="BR781" s="29"/>
      <c r="BS781" s="29"/>
      <c r="BT781" s="29"/>
      <c r="BU781" s="29"/>
      <c r="BV781" s="29"/>
      <c r="BW781" s="29"/>
      <c r="BX781" s="29"/>
      <c r="BY781" s="29"/>
      <c r="BZ781" s="29"/>
      <c r="CA781" s="29"/>
      <c r="CB781" s="29"/>
      <c r="CC781" s="29"/>
      <c r="CD781" s="29"/>
      <c r="CE781" s="29"/>
      <c r="CF781" s="29"/>
      <c r="CG781" s="29"/>
      <c r="CH781" s="29"/>
      <c r="CI781" s="29"/>
      <c r="CJ781" s="29"/>
      <c r="CK781" s="29"/>
      <c r="CL781" s="29"/>
      <c r="CM781" s="29"/>
      <c r="CN781" s="29"/>
      <c r="CO781" s="29"/>
      <c r="CP781" s="29"/>
      <c r="CQ781" s="29"/>
      <c r="CR781" s="29"/>
      <c r="CS781" s="29"/>
      <c r="CT781" s="29"/>
      <c r="CU781" s="29"/>
      <c r="CV781" s="29"/>
    </row>
    <row r="782" spans="1:100" s="47" customFormat="1" ht="31.5" x14ac:dyDescent="0.25">
      <c r="A782" s="115" t="s">
        <v>64</v>
      </c>
      <c r="B782" s="18" t="s">
        <v>45</v>
      </c>
      <c r="C782" s="3">
        <f>C783+C784+C785</f>
        <v>150</v>
      </c>
      <c r="D782" s="3">
        <f t="shared" ref="D782:E782" si="223">D783+D784+D785</f>
        <v>75</v>
      </c>
      <c r="E782" s="3">
        <f t="shared" si="223"/>
        <v>57.71</v>
      </c>
      <c r="F782" s="3">
        <f t="shared" si="222"/>
        <v>76.95</v>
      </c>
      <c r="G782" s="237" t="s">
        <v>800</v>
      </c>
      <c r="H782" s="29"/>
      <c r="I782" s="30"/>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29"/>
      <c r="AJ782" s="29"/>
      <c r="AK782" s="29"/>
      <c r="AL782" s="29"/>
      <c r="AM782" s="29"/>
      <c r="AN782" s="29"/>
      <c r="AO782" s="29"/>
      <c r="AP782" s="29"/>
      <c r="AQ782" s="29"/>
      <c r="AR782" s="29"/>
      <c r="AS782" s="29"/>
      <c r="AT782" s="29"/>
      <c r="AU782" s="29"/>
      <c r="AV782" s="29"/>
      <c r="AW782" s="29"/>
      <c r="AX782" s="29"/>
      <c r="AY782" s="29"/>
      <c r="AZ782" s="29"/>
      <c r="BA782" s="29"/>
      <c r="BB782" s="29"/>
      <c r="BC782" s="29"/>
      <c r="BD782" s="29"/>
      <c r="BE782" s="29"/>
      <c r="BF782" s="29"/>
      <c r="BG782" s="29"/>
      <c r="BH782" s="29"/>
      <c r="BI782" s="29"/>
      <c r="BJ782" s="29"/>
      <c r="BK782" s="29"/>
      <c r="BL782" s="29"/>
      <c r="BM782" s="29"/>
      <c r="BN782" s="29"/>
      <c r="BO782" s="29"/>
      <c r="BP782" s="29"/>
      <c r="BQ782" s="29"/>
      <c r="BR782" s="29"/>
      <c r="BS782" s="29"/>
      <c r="BT782" s="29"/>
      <c r="BU782" s="29"/>
      <c r="BV782" s="29"/>
      <c r="BW782" s="29"/>
      <c r="BX782" s="29"/>
      <c r="BY782" s="29"/>
      <c r="BZ782" s="29"/>
      <c r="CA782" s="29"/>
      <c r="CB782" s="29"/>
      <c r="CC782" s="29"/>
      <c r="CD782" s="29"/>
      <c r="CE782" s="29"/>
      <c r="CF782" s="29"/>
      <c r="CG782" s="29"/>
      <c r="CH782" s="29"/>
      <c r="CI782" s="29"/>
      <c r="CJ782" s="29"/>
      <c r="CK782" s="29"/>
      <c r="CL782" s="29"/>
      <c r="CM782" s="29"/>
      <c r="CN782" s="29"/>
      <c r="CO782" s="29"/>
      <c r="CP782" s="29"/>
      <c r="CQ782" s="29"/>
      <c r="CR782" s="29"/>
      <c r="CS782" s="29"/>
      <c r="CT782" s="29"/>
      <c r="CU782" s="29"/>
      <c r="CV782" s="29"/>
    </row>
    <row r="783" spans="1:100" s="47" customFormat="1" ht="23.25" customHeight="1" x14ac:dyDescent="0.25">
      <c r="A783" s="212"/>
      <c r="B783" s="19" t="s">
        <v>72</v>
      </c>
      <c r="C783" s="4"/>
      <c r="D783" s="4"/>
      <c r="E783" s="4"/>
      <c r="F783" s="4"/>
      <c r="G783" s="237"/>
      <c r="H783" s="29"/>
      <c r="I783" s="30"/>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29"/>
      <c r="AJ783" s="29"/>
      <c r="AK783" s="29"/>
      <c r="AL783" s="29"/>
      <c r="AM783" s="29"/>
      <c r="AN783" s="29"/>
      <c r="AO783" s="29"/>
      <c r="AP783" s="29"/>
      <c r="AQ783" s="29"/>
      <c r="AR783" s="29"/>
      <c r="AS783" s="29"/>
      <c r="AT783" s="29"/>
      <c r="AU783" s="29"/>
      <c r="AV783" s="29"/>
      <c r="AW783" s="29"/>
      <c r="AX783" s="29"/>
      <c r="AY783" s="29"/>
      <c r="AZ783" s="29"/>
      <c r="BA783" s="29"/>
      <c r="BB783" s="29"/>
      <c r="BC783" s="29"/>
      <c r="BD783" s="29"/>
      <c r="BE783" s="29"/>
      <c r="BF783" s="29"/>
      <c r="BG783" s="29"/>
      <c r="BH783" s="29"/>
      <c r="BI783" s="29"/>
      <c r="BJ783" s="29"/>
      <c r="BK783" s="29"/>
      <c r="BL783" s="29"/>
      <c r="BM783" s="29"/>
      <c r="BN783" s="29"/>
      <c r="BO783" s="29"/>
      <c r="BP783" s="29"/>
      <c r="BQ783" s="29"/>
      <c r="BR783" s="29"/>
      <c r="BS783" s="29"/>
      <c r="BT783" s="29"/>
      <c r="BU783" s="29"/>
      <c r="BV783" s="29"/>
      <c r="BW783" s="29"/>
      <c r="BX783" s="29"/>
      <c r="BY783" s="29"/>
      <c r="BZ783" s="29"/>
      <c r="CA783" s="29"/>
      <c r="CB783" s="29"/>
      <c r="CC783" s="29"/>
      <c r="CD783" s="29"/>
      <c r="CE783" s="29"/>
      <c r="CF783" s="29"/>
      <c r="CG783" s="29"/>
      <c r="CH783" s="29"/>
      <c r="CI783" s="29"/>
      <c r="CJ783" s="29"/>
      <c r="CK783" s="29"/>
      <c r="CL783" s="29"/>
      <c r="CM783" s="29"/>
      <c r="CN783" s="29"/>
      <c r="CO783" s="29"/>
      <c r="CP783" s="29"/>
      <c r="CQ783" s="29"/>
      <c r="CR783" s="29"/>
      <c r="CS783" s="29"/>
      <c r="CT783" s="29"/>
      <c r="CU783" s="29"/>
      <c r="CV783" s="29"/>
    </row>
    <row r="784" spans="1:100" s="47" customFormat="1" ht="23.25" customHeight="1" x14ac:dyDescent="0.25">
      <c r="A784" s="212"/>
      <c r="B784" s="19" t="s">
        <v>73</v>
      </c>
      <c r="C784" s="4">
        <v>150</v>
      </c>
      <c r="D784" s="4">
        <v>75</v>
      </c>
      <c r="E784" s="4">
        <v>57.71</v>
      </c>
      <c r="F784" s="4">
        <f t="shared" si="222"/>
        <v>76.95</v>
      </c>
      <c r="G784" s="237"/>
      <c r="H784" s="30"/>
      <c r="I784" s="30"/>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29"/>
      <c r="AJ784" s="29"/>
      <c r="AK784" s="29"/>
      <c r="AL784" s="29"/>
      <c r="AM784" s="29"/>
      <c r="AN784" s="29"/>
      <c r="AO784" s="29"/>
      <c r="AP784" s="29"/>
      <c r="AQ784" s="29"/>
      <c r="AR784" s="29"/>
      <c r="AS784" s="29"/>
      <c r="AT784" s="29"/>
      <c r="AU784" s="29"/>
      <c r="AV784" s="29"/>
      <c r="AW784" s="29"/>
      <c r="AX784" s="29"/>
      <c r="AY784" s="29"/>
      <c r="AZ784" s="29"/>
      <c r="BA784" s="29"/>
      <c r="BB784" s="29"/>
      <c r="BC784" s="29"/>
      <c r="BD784" s="29"/>
      <c r="BE784" s="29"/>
      <c r="BF784" s="29"/>
      <c r="BG784" s="29"/>
      <c r="BH784" s="29"/>
      <c r="BI784" s="29"/>
      <c r="BJ784" s="29"/>
      <c r="BK784" s="29"/>
      <c r="BL784" s="29"/>
      <c r="BM784" s="29"/>
      <c r="BN784" s="29"/>
      <c r="BO784" s="29"/>
      <c r="BP784" s="29"/>
      <c r="BQ784" s="29"/>
      <c r="BR784" s="29"/>
      <c r="BS784" s="29"/>
      <c r="BT784" s="29"/>
      <c r="BU784" s="29"/>
      <c r="BV784" s="29"/>
      <c r="BW784" s="29"/>
      <c r="BX784" s="29"/>
      <c r="BY784" s="29"/>
      <c r="BZ784" s="29"/>
      <c r="CA784" s="29"/>
      <c r="CB784" s="29"/>
      <c r="CC784" s="29"/>
      <c r="CD784" s="29"/>
      <c r="CE784" s="29"/>
      <c r="CF784" s="29"/>
      <c r="CG784" s="29"/>
      <c r="CH784" s="29"/>
      <c r="CI784" s="29"/>
      <c r="CJ784" s="29"/>
      <c r="CK784" s="29"/>
      <c r="CL784" s="29"/>
      <c r="CM784" s="29"/>
      <c r="CN784" s="29"/>
      <c r="CO784" s="29"/>
      <c r="CP784" s="29"/>
      <c r="CQ784" s="29"/>
      <c r="CR784" s="29"/>
      <c r="CS784" s="29"/>
      <c r="CT784" s="29"/>
      <c r="CU784" s="29"/>
      <c r="CV784" s="29"/>
    </row>
    <row r="785" spans="1:100" s="47" customFormat="1" ht="20.25" customHeight="1" x14ac:dyDescent="0.25">
      <c r="A785" s="212"/>
      <c r="B785" s="19" t="s">
        <v>74</v>
      </c>
      <c r="C785" s="4"/>
      <c r="D785" s="4"/>
      <c r="E785" s="4"/>
      <c r="F785" s="4"/>
      <c r="G785" s="237"/>
      <c r="H785" s="29"/>
      <c r="I785" s="30"/>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29"/>
      <c r="AJ785" s="29"/>
      <c r="AK785" s="29"/>
      <c r="AL785" s="29"/>
      <c r="AM785" s="29"/>
      <c r="AN785" s="29"/>
      <c r="AO785" s="29"/>
      <c r="AP785" s="29"/>
      <c r="AQ785" s="29"/>
      <c r="AR785" s="29"/>
      <c r="AS785" s="29"/>
      <c r="AT785" s="29"/>
      <c r="AU785" s="29"/>
      <c r="AV785" s="29"/>
      <c r="AW785" s="29"/>
      <c r="AX785" s="29"/>
      <c r="AY785" s="29"/>
      <c r="AZ785" s="29"/>
      <c r="BA785" s="29"/>
      <c r="BB785" s="29"/>
      <c r="BC785" s="29"/>
      <c r="BD785" s="29"/>
      <c r="BE785" s="29"/>
      <c r="BF785" s="29"/>
      <c r="BG785" s="29"/>
      <c r="BH785" s="29"/>
      <c r="BI785" s="29"/>
      <c r="BJ785" s="29"/>
      <c r="BK785" s="29"/>
      <c r="BL785" s="29"/>
      <c r="BM785" s="29"/>
      <c r="BN785" s="29"/>
      <c r="BO785" s="29"/>
      <c r="BP785" s="29"/>
      <c r="BQ785" s="29"/>
      <c r="BR785" s="29"/>
      <c r="BS785" s="29"/>
      <c r="BT785" s="29"/>
      <c r="BU785" s="29"/>
      <c r="BV785" s="29"/>
      <c r="BW785" s="29"/>
      <c r="BX785" s="29"/>
      <c r="BY785" s="29"/>
      <c r="BZ785" s="29"/>
      <c r="CA785" s="29"/>
      <c r="CB785" s="29"/>
      <c r="CC785" s="29"/>
      <c r="CD785" s="29"/>
      <c r="CE785" s="29"/>
      <c r="CF785" s="29"/>
      <c r="CG785" s="29"/>
      <c r="CH785" s="29"/>
      <c r="CI785" s="29"/>
      <c r="CJ785" s="29"/>
      <c r="CK785" s="29"/>
      <c r="CL785" s="29"/>
      <c r="CM785" s="29"/>
      <c r="CN785" s="29"/>
      <c r="CO785" s="29"/>
      <c r="CP785" s="29"/>
      <c r="CQ785" s="29"/>
      <c r="CR785" s="29"/>
      <c r="CS785" s="29"/>
      <c r="CT785" s="29"/>
      <c r="CU785" s="29"/>
      <c r="CV785" s="29"/>
    </row>
    <row r="786" spans="1:100" s="47" customFormat="1" ht="60.75" customHeight="1" x14ac:dyDescent="0.25">
      <c r="A786" s="115" t="s">
        <v>65</v>
      </c>
      <c r="B786" s="18" t="s">
        <v>46</v>
      </c>
      <c r="C786" s="3">
        <f>C787+C788+C789</f>
        <v>171</v>
      </c>
      <c r="D786" s="3">
        <f t="shared" ref="D786:E786" si="224">D787+D788+D789</f>
        <v>171</v>
      </c>
      <c r="E786" s="3">
        <f t="shared" si="224"/>
        <v>171</v>
      </c>
      <c r="F786" s="3">
        <f t="shared" si="222"/>
        <v>100</v>
      </c>
      <c r="G786" s="237" t="s">
        <v>616</v>
      </c>
      <c r="H786" s="29"/>
      <c r="I786" s="30"/>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c r="AX786" s="29"/>
      <c r="AY786" s="29"/>
      <c r="AZ786" s="29"/>
      <c r="BA786" s="29"/>
      <c r="BB786" s="29"/>
      <c r="BC786" s="29"/>
      <c r="BD786" s="29"/>
      <c r="BE786" s="29"/>
      <c r="BF786" s="29"/>
      <c r="BG786" s="29"/>
      <c r="BH786" s="29"/>
      <c r="BI786" s="29"/>
      <c r="BJ786" s="29"/>
      <c r="BK786" s="29"/>
      <c r="BL786" s="29"/>
      <c r="BM786" s="29"/>
      <c r="BN786" s="29"/>
      <c r="BO786" s="29"/>
      <c r="BP786" s="29"/>
      <c r="BQ786" s="29"/>
      <c r="BR786" s="29"/>
      <c r="BS786" s="29"/>
      <c r="BT786" s="29"/>
      <c r="BU786" s="29"/>
      <c r="BV786" s="29"/>
      <c r="BW786" s="29"/>
      <c r="BX786" s="29"/>
      <c r="BY786" s="29"/>
      <c r="BZ786" s="29"/>
      <c r="CA786" s="29"/>
      <c r="CB786" s="29"/>
      <c r="CC786" s="29"/>
      <c r="CD786" s="29"/>
      <c r="CE786" s="29"/>
      <c r="CF786" s="29"/>
      <c r="CG786" s="29"/>
      <c r="CH786" s="29"/>
      <c r="CI786" s="29"/>
      <c r="CJ786" s="29"/>
      <c r="CK786" s="29"/>
      <c r="CL786" s="29"/>
      <c r="CM786" s="29"/>
      <c r="CN786" s="29"/>
      <c r="CO786" s="29"/>
      <c r="CP786" s="29"/>
      <c r="CQ786" s="29"/>
      <c r="CR786" s="29"/>
      <c r="CS786" s="29"/>
      <c r="CT786" s="29"/>
      <c r="CU786" s="29"/>
      <c r="CV786" s="29"/>
    </row>
    <row r="787" spans="1:100" s="47" customFormat="1" ht="20.25" customHeight="1" x14ac:dyDescent="0.25">
      <c r="A787" s="212"/>
      <c r="B787" s="19" t="s">
        <v>72</v>
      </c>
      <c r="C787" s="4"/>
      <c r="D787" s="4"/>
      <c r="E787" s="4"/>
      <c r="F787" s="4"/>
      <c r="G787" s="237"/>
      <c r="H787" s="29"/>
      <c r="I787" s="30"/>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29"/>
      <c r="AK787" s="29"/>
      <c r="AL787" s="29"/>
      <c r="AM787" s="29"/>
      <c r="AN787" s="29"/>
      <c r="AO787" s="29"/>
      <c r="AP787" s="29"/>
      <c r="AQ787" s="29"/>
      <c r="AR787" s="29"/>
      <c r="AS787" s="29"/>
      <c r="AT787" s="29"/>
      <c r="AU787" s="29"/>
      <c r="AV787" s="29"/>
      <c r="AW787" s="29"/>
      <c r="AX787" s="29"/>
      <c r="AY787" s="29"/>
      <c r="AZ787" s="29"/>
      <c r="BA787" s="29"/>
      <c r="BB787" s="29"/>
      <c r="BC787" s="29"/>
      <c r="BD787" s="29"/>
      <c r="BE787" s="29"/>
      <c r="BF787" s="29"/>
      <c r="BG787" s="29"/>
      <c r="BH787" s="29"/>
      <c r="BI787" s="29"/>
      <c r="BJ787" s="29"/>
      <c r="BK787" s="29"/>
      <c r="BL787" s="29"/>
      <c r="BM787" s="29"/>
      <c r="BN787" s="29"/>
      <c r="BO787" s="29"/>
      <c r="BP787" s="29"/>
      <c r="BQ787" s="29"/>
      <c r="BR787" s="29"/>
      <c r="BS787" s="29"/>
      <c r="BT787" s="29"/>
      <c r="BU787" s="29"/>
      <c r="BV787" s="29"/>
      <c r="BW787" s="29"/>
      <c r="BX787" s="29"/>
      <c r="BY787" s="29"/>
      <c r="BZ787" s="29"/>
      <c r="CA787" s="29"/>
      <c r="CB787" s="29"/>
      <c r="CC787" s="29"/>
      <c r="CD787" s="29"/>
      <c r="CE787" s="29"/>
      <c r="CF787" s="29"/>
      <c r="CG787" s="29"/>
      <c r="CH787" s="29"/>
      <c r="CI787" s="29"/>
      <c r="CJ787" s="29"/>
      <c r="CK787" s="29"/>
      <c r="CL787" s="29"/>
      <c r="CM787" s="29"/>
      <c r="CN787" s="29"/>
      <c r="CO787" s="29"/>
      <c r="CP787" s="29"/>
      <c r="CQ787" s="29"/>
      <c r="CR787" s="29"/>
      <c r="CS787" s="29"/>
      <c r="CT787" s="29"/>
      <c r="CU787" s="29"/>
      <c r="CV787" s="29"/>
    </row>
    <row r="788" spans="1:100" s="47" customFormat="1" ht="21" customHeight="1" x14ac:dyDescent="0.25">
      <c r="A788" s="212"/>
      <c r="B788" s="19" t="s">
        <v>73</v>
      </c>
      <c r="C788" s="4">
        <v>171</v>
      </c>
      <c r="D788" s="4">
        <v>171</v>
      </c>
      <c r="E788" s="4">
        <v>171</v>
      </c>
      <c r="F788" s="4">
        <f t="shared" si="222"/>
        <v>100</v>
      </c>
      <c r="G788" s="237"/>
      <c r="H788" s="30"/>
      <c r="I788" s="30"/>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29"/>
      <c r="AJ788" s="29"/>
      <c r="AK788" s="29"/>
      <c r="AL788" s="29"/>
      <c r="AM788" s="29"/>
      <c r="AN788" s="29"/>
      <c r="AO788" s="29"/>
      <c r="AP788" s="29"/>
      <c r="AQ788" s="29"/>
      <c r="AR788" s="29"/>
      <c r="AS788" s="29"/>
      <c r="AT788" s="29"/>
      <c r="AU788" s="29"/>
      <c r="AV788" s="29"/>
      <c r="AW788" s="29"/>
      <c r="AX788" s="29"/>
      <c r="AY788" s="29"/>
      <c r="AZ788" s="29"/>
      <c r="BA788" s="29"/>
      <c r="BB788" s="29"/>
      <c r="BC788" s="29"/>
      <c r="BD788" s="29"/>
      <c r="BE788" s="29"/>
      <c r="BF788" s="29"/>
      <c r="BG788" s="29"/>
      <c r="BH788" s="29"/>
      <c r="BI788" s="29"/>
      <c r="BJ788" s="29"/>
      <c r="BK788" s="29"/>
      <c r="BL788" s="29"/>
      <c r="BM788" s="29"/>
      <c r="BN788" s="29"/>
      <c r="BO788" s="29"/>
      <c r="BP788" s="29"/>
      <c r="BQ788" s="29"/>
      <c r="BR788" s="29"/>
      <c r="BS788" s="29"/>
      <c r="BT788" s="29"/>
      <c r="BU788" s="29"/>
      <c r="BV788" s="29"/>
      <c r="BW788" s="29"/>
      <c r="BX788" s="29"/>
      <c r="BY788" s="29"/>
      <c r="BZ788" s="29"/>
      <c r="CA788" s="29"/>
      <c r="CB788" s="29"/>
      <c r="CC788" s="29"/>
      <c r="CD788" s="29"/>
      <c r="CE788" s="29"/>
      <c r="CF788" s="29"/>
      <c r="CG788" s="29"/>
      <c r="CH788" s="29"/>
      <c r="CI788" s="29"/>
      <c r="CJ788" s="29"/>
      <c r="CK788" s="29"/>
      <c r="CL788" s="29"/>
      <c r="CM788" s="29"/>
      <c r="CN788" s="29"/>
      <c r="CO788" s="29"/>
      <c r="CP788" s="29"/>
      <c r="CQ788" s="29"/>
      <c r="CR788" s="29"/>
      <c r="CS788" s="29"/>
      <c r="CT788" s="29"/>
      <c r="CU788" s="29"/>
      <c r="CV788" s="29"/>
    </row>
    <row r="789" spans="1:100" s="47" customFormat="1" ht="20.25" customHeight="1" x14ac:dyDescent="0.25">
      <c r="A789" s="90"/>
      <c r="B789" s="19" t="s">
        <v>74</v>
      </c>
      <c r="C789" s="4"/>
      <c r="D789" s="4"/>
      <c r="E789" s="4"/>
      <c r="F789" s="4"/>
      <c r="G789" s="237"/>
      <c r="H789" s="29"/>
      <c r="I789" s="30"/>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29"/>
      <c r="AK789" s="29"/>
      <c r="AL789" s="29"/>
      <c r="AM789" s="29"/>
      <c r="AN789" s="29"/>
      <c r="AO789" s="29"/>
      <c r="AP789" s="29"/>
      <c r="AQ789" s="29"/>
      <c r="AR789" s="29"/>
      <c r="AS789" s="29"/>
      <c r="AT789" s="29"/>
      <c r="AU789" s="29"/>
      <c r="AV789" s="29"/>
      <c r="AW789" s="29"/>
      <c r="AX789" s="29"/>
      <c r="AY789" s="29"/>
      <c r="AZ789" s="29"/>
      <c r="BA789" s="29"/>
      <c r="BB789" s="29"/>
      <c r="BC789" s="29"/>
      <c r="BD789" s="29"/>
      <c r="BE789" s="29"/>
      <c r="BF789" s="29"/>
      <c r="BG789" s="29"/>
      <c r="BH789" s="29"/>
      <c r="BI789" s="29"/>
      <c r="BJ789" s="29"/>
      <c r="BK789" s="29"/>
      <c r="BL789" s="29"/>
      <c r="BM789" s="29"/>
      <c r="BN789" s="29"/>
      <c r="BO789" s="29"/>
      <c r="BP789" s="29"/>
      <c r="BQ789" s="29"/>
      <c r="BR789" s="29"/>
      <c r="BS789" s="29"/>
      <c r="BT789" s="29"/>
      <c r="BU789" s="29"/>
      <c r="BV789" s="29"/>
      <c r="BW789" s="29"/>
      <c r="BX789" s="29"/>
      <c r="BY789" s="29"/>
      <c r="BZ789" s="29"/>
      <c r="CA789" s="29"/>
      <c r="CB789" s="29"/>
      <c r="CC789" s="29"/>
      <c r="CD789" s="29"/>
      <c r="CE789" s="29"/>
      <c r="CF789" s="29"/>
      <c r="CG789" s="29"/>
      <c r="CH789" s="29"/>
      <c r="CI789" s="29"/>
      <c r="CJ789" s="29"/>
      <c r="CK789" s="29"/>
      <c r="CL789" s="29"/>
      <c r="CM789" s="29"/>
      <c r="CN789" s="29"/>
      <c r="CO789" s="29"/>
      <c r="CP789" s="29"/>
      <c r="CQ789" s="29"/>
      <c r="CR789" s="29"/>
      <c r="CS789" s="29"/>
      <c r="CT789" s="29"/>
      <c r="CU789" s="29"/>
      <c r="CV789" s="29"/>
    </row>
    <row r="790" spans="1:100" s="47" customFormat="1" ht="37.5" customHeight="1" x14ac:dyDescent="0.25">
      <c r="A790" s="214" t="s">
        <v>415</v>
      </c>
      <c r="B790" s="15" t="s">
        <v>204</v>
      </c>
      <c r="C790" s="5">
        <f>SUM(C791:C793)</f>
        <v>394453.78</v>
      </c>
      <c r="D790" s="5">
        <f>SUM(D791:D793)</f>
        <v>204206.15</v>
      </c>
      <c r="E790" s="5">
        <f>SUM(E791:E793)</f>
        <v>173093.94</v>
      </c>
      <c r="F790" s="11">
        <f t="shared" si="222"/>
        <v>84.76</v>
      </c>
      <c r="G790" s="207"/>
      <c r="H790" s="29"/>
      <c r="I790" s="30"/>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29"/>
      <c r="AK790" s="29"/>
      <c r="AL790" s="29"/>
      <c r="AM790" s="29"/>
      <c r="AN790" s="29"/>
      <c r="AO790" s="29"/>
      <c r="AP790" s="29"/>
      <c r="AQ790" s="29"/>
      <c r="AR790" s="29"/>
      <c r="AS790" s="29"/>
      <c r="AT790" s="29"/>
      <c r="AU790" s="29"/>
      <c r="AV790" s="29"/>
      <c r="AW790" s="29"/>
      <c r="AX790" s="29"/>
      <c r="AY790" s="29"/>
      <c r="AZ790" s="29"/>
      <c r="BA790" s="29"/>
      <c r="BB790" s="29"/>
      <c r="BC790" s="29"/>
      <c r="BD790" s="29"/>
      <c r="BE790" s="29"/>
      <c r="BF790" s="29"/>
      <c r="BG790" s="29"/>
      <c r="BH790" s="29"/>
      <c r="BI790" s="29"/>
      <c r="BJ790" s="29"/>
      <c r="BK790" s="29"/>
      <c r="BL790" s="29"/>
      <c r="BM790" s="29"/>
      <c r="BN790" s="29"/>
      <c r="BO790" s="29"/>
      <c r="BP790" s="29"/>
      <c r="BQ790" s="29"/>
      <c r="BR790" s="29"/>
      <c r="BS790" s="29"/>
      <c r="BT790" s="29"/>
      <c r="BU790" s="29"/>
      <c r="BV790" s="29"/>
      <c r="BW790" s="29"/>
      <c r="BX790" s="29"/>
      <c r="BY790" s="29"/>
      <c r="BZ790" s="29"/>
      <c r="CA790" s="29"/>
      <c r="CB790" s="29"/>
      <c r="CC790" s="29"/>
      <c r="CD790" s="29"/>
      <c r="CE790" s="29"/>
      <c r="CF790" s="29"/>
      <c r="CG790" s="29"/>
      <c r="CH790" s="29"/>
      <c r="CI790" s="29"/>
      <c r="CJ790" s="29"/>
      <c r="CK790" s="29"/>
      <c r="CL790" s="29"/>
      <c r="CM790" s="29"/>
      <c r="CN790" s="29"/>
      <c r="CO790" s="29"/>
      <c r="CP790" s="29"/>
      <c r="CQ790" s="29"/>
      <c r="CR790" s="29"/>
      <c r="CS790" s="29"/>
      <c r="CT790" s="29"/>
      <c r="CU790" s="29"/>
      <c r="CV790" s="29"/>
    </row>
    <row r="791" spans="1:100" s="47" customFormat="1" ht="23.25" customHeight="1" x14ac:dyDescent="0.25">
      <c r="A791" s="112"/>
      <c r="B791" s="17" t="s">
        <v>72</v>
      </c>
      <c r="C791" s="6">
        <f t="shared" ref="C791:E792" si="225">SUM(C795+C807+C827+C839+C855)</f>
        <v>76080.81</v>
      </c>
      <c r="D791" s="6">
        <f t="shared" si="225"/>
        <v>13890.8</v>
      </c>
      <c r="E791" s="6">
        <f t="shared" si="225"/>
        <v>1061.49</v>
      </c>
      <c r="F791" s="12">
        <f t="shared" si="222"/>
        <v>7.64</v>
      </c>
      <c r="G791" s="208"/>
      <c r="H791" s="29"/>
      <c r="I791" s="30"/>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c r="BT791" s="29"/>
      <c r="BU791" s="29"/>
      <c r="BV791" s="29"/>
      <c r="BW791" s="29"/>
      <c r="BX791" s="29"/>
      <c r="BY791" s="29"/>
      <c r="BZ791" s="29"/>
      <c r="CA791" s="29"/>
      <c r="CB791" s="29"/>
      <c r="CC791" s="29"/>
      <c r="CD791" s="29"/>
      <c r="CE791" s="29"/>
      <c r="CF791" s="29"/>
      <c r="CG791" s="29"/>
      <c r="CH791" s="29"/>
      <c r="CI791" s="29"/>
      <c r="CJ791" s="29"/>
      <c r="CK791" s="29"/>
      <c r="CL791" s="29"/>
      <c r="CM791" s="29"/>
      <c r="CN791" s="29"/>
      <c r="CO791" s="29"/>
      <c r="CP791" s="29"/>
      <c r="CQ791" s="29"/>
      <c r="CR791" s="29"/>
      <c r="CS791" s="29"/>
      <c r="CT791" s="29"/>
      <c r="CU791" s="29"/>
      <c r="CV791" s="29"/>
    </row>
    <row r="792" spans="1:100" s="47" customFormat="1" ht="23.25" customHeight="1" x14ac:dyDescent="0.25">
      <c r="A792" s="112"/>
      <c r="B792" s="17" t="s">
        <v>73</v>
      </c>
      <c r="C792" s="6">
        <f t="shared" si="225"/>
        <v>318372.96999999997</v>
      </c>
      <c r="D792" s="6">
        <f t="shared" si="225"/>
        <v>190315.35</v>
      </c>
      <c r="E792" s="6">
        <f>SUM(E796+E808+E828+E840+E856)</f>
        <v>172032.45</v>
      </c>
      <c r="F792" s="12">
        <f t="shared" si="222"/>
        <v>90.39</v>
      </c>
      <c r="G792" s="208"/>
      <c r="H792" s="29"/>
      <c r="I792" s="30"/>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c r="AK792" s="29"/>
      <c r="AL792" s="29"/>
      <c r="AM792" s="29"/>
      <c r="AN792" s="29"/>
      <c r="AO792" s="29"/>
      <c r="AP792" s="29"/>
      <c r="AQ792" s="29"/>
      <c r="AR792" s="29"/>
      <c r="AS792" s="29"/>
      <c r="AT792" s="29"/>
      <c r="AU792" s="29"/>
      <c r="AV792" s="29"/>
      <c r="AW792" s="29"/>
      <c r="AX792" s="29"/>
      <c r="AY792" s="29"/>
      <c r="AZ792" s="29"/>
      <c r="BA792" s="29"/>
      <c r="BB792" s="29"/>
      <c r="BC792" s="29"/>
      <c r="BD792" s="29"/>
      <c r="BE792" s="29"/>
      <c r="BF792" s="29"/>
      <c r="BG792" s="29"/>
      <c r="BH792" s="29"/>
      <c r="BI792" s="29"/>
      <c r="BJ792" s="29"/>
      <c r="BK792" s="29"/>
      <c r="BL792" s="29"/>
      <c r="BM792" s="29"/>
      <c r="BN792" s="29"/>
      <c r="BO792" s="29"/>
      <c r="BP792" s="29"/>
      <c r="BQ792" s="29"/>
      <c r="BR792" s="29"/>
      <c r="BS792" s="29"/>
      <c r="BT792" s="29"/>
      <c r="BU792" s="29"/>
      <c r="BV792" s="29"/>
      <c r="BW792" s="29"/>
      <c r="BX792" s="29"/>
      <c r="BY792" s="29"/>
      <c r="BZ792" s="29"/>
      <c r="CA792" s="29"/>
      <c r="CB792" s="29"/>
      <c r="CC792" s="29"/>
      <c r="CD792" s="29"/>
      <c r="CE792" s="29"/>
      <c r="CF792" s="29"/>
      <c r="CG792" s="29"/>
      <c r="CH792" s="29"/>
      <c r="CI792" s="29"/>
      <c r="CJ792" s="29"/>
      <c r="CK792" s="29"/>
      <c r="CL792" s="29"/>
      <c r="CM792" s="29"/>
      <c r="CN792" s="29"/>
      <c r="CO792" s="29"/>
      <c r="CP792" s="29"/>
      <c r="CQ792" s="29"/>
      <c r="CR792" s="29"/>
      <c r="CS792" s="29"/>
      <c r="CT792" s="29"/>
      <c r="CU792" s="29"/>
      <c r="CV792" s="29"/>
    </row>
    <row r="793" spans="1:100" s="47" customFormat="1" ht="23.25" customHeight="1" x14ac:dyDescent="0.25">
      <c r="A793" s="113"/>
      <c r="B793" s="17" t="s">
        <v>74</v>
      </c>
      <c r="C793" s="6"/>
      <c r="D793" s="6"/>
      <c r="E793" s="35"/>
      <c r="F793" s="46"/>
      <c r="G793" s="209"/>
      <c r="H793" s="29"/>
      <c r="I793" s="30"/>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c r="AK793" s="29"/>
      <c r="AL793" s="29"/>
      <c r="AM793" s="29"/>
      <c r="AN793" s="29"/>
      <c r="AO793" s="29"/>
      <c r="AP793" s="29"/>
      <c r="AQ793" s="29"/>
      <c r="AR793" s="29"/>
      <c r="AS793" s="29"/>
      <c r="AT793" s="29"/>
      <c r="AU793" s="29"/>
      <c r="AV793" s="29"/>
      <c r="AW793" s="29"/>
      <c r="AX793" s="29"/>
      <c r="AY793" s="29"/>
      <c r="AZ793" s="29"/>
      <c r="BA793" s="29"/>
      <c r="BB793" s="29"/>
      <c r="BC793" s="29"/>
      <c r="BD793" s="29"/>
      <c r="BE793" s="29"/>
      <c r="BF793" s="29"/>
      <c r="BG793" s="29"/>
      <c r="BH793" s="29"/>
      <c r="BI793" s="29"/>
      <c r="BJ793" s="29"/>
      <c r="BK793" s="29"/>
      <c r="BL793" s="29"/>
      <c r="BM793" s="29"/>
      <c r="BN793" s="29"/>
      <c r="BO793" s="29"/>
      <c r="BP793" s="29"/>
      <c r="BQ793" s="29"/>
      <c r="BR793" s="29"/>
      <c r="BS793" s="29"/>
      <c r="BT793" s="29"/>
      <c r="BU793" s="29"/>
      <c r="BV793" s="29"/>
      <c r="BW793" s="29"/>
      <c r="BX793" s="29"/>
      <c r="BY793" s="29"/>
      <c r="BZ793" s="29"/>
      <c r="CA793" s="29"/>
      <c r="CB793" s="29"/>
      <c r="CC793" s="29"/>
      <c r="CD793" s="29"/>
      <c r="CE793" s="29"/>
      <c r="CF793" s="29"/>
      <c r="CG793" s="29"/>
      <c r="CH793" s="29"/>
      <c r="CI793" s="29"/>
      <c r="CJ793" s="29"/>
      <c r="CK793" s="29"/>
      <c r="CL793" s="29"/>
      <c r="CM793" s="29"/>
      <c r="CN793" s="29"/>
      <c r="CO793" s="29"/>
      <c r="CP793" s="29"/>
      <c r="CQ793" s="29"/>
      <c r="CR793" s="29"/>
      <c r="CS793" s="29"/>
      <c r="CT793" s="29"/>
      <c r="CU793" s="29"/>
      <c r="CV793" s="29"/>
    </row>
    <row r="794" spans="1:100" s="47" customFormat="1" ht="31.5" x14ac:dyDescent="0.25">
      <c r="A794" s="211" t="s">
        <v>416</v>
      </c>
      <c r="B794" s="18" t="s">
        <v>205</v>
      </c>
      <c r="C794" s="4">
        <f>SUM(C795:C797)</f>
        <v>9620</v>
      </c>
      <c r="D794" s="4">
        <f>SUM(D795:D797)</f>
        <v>6645.3</v>
      </c>
      <c r="E794" s="4">
        <f>SUM(E795:E797)</f>
        <v>4484.7</v>
      </c>
      <c r="F794" s="4">
        <f t="shared" si="222"/>
        <v>67.489999999999995</v>
      </c>
      <c r="G794" s="273"/>
      <c r="H794" s="29"/>
      <c r="I794" s="30"/>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c r="AK794" s="29"/>
      <c r="AL794" s="29"/>
      <c r="AM794" s="29"/>
      <c r="AN794" s="29"/>
      <c r="AO794" s="29"/>
      <c r="AP794" s="29"/>
      <c r="AQ794" s="29"/>
      <c r="AR794" s="29"/>
      <c r="AS794" s="29"/>
      <c r="AT794" s="29"/>
      <c r="AU794" s="29"/>
      <c r="AV794" s="29"/>
      <c r="AW794" s="29"/>
      <c r="AX794" s="29"/>
      <c r="AY794" s="29"/>
      <c r="AZ794" s="29"/>
      <c r="BA794" s="29"/>
      <c r="BB794" s="29"/>
      <c r="BC794" s="29"/>
      <c r="BD794" s="29"/>
      <c r="BE794" s="29"/>
      <c r="BF794" s="29"/>
      <c r="BG794" s="29"/>
      <c r="BH794" s="29"/>
      <c r="BI794" s="29"/>
      <c r="BJ794" s="29"/>
      <c r="BK794" s="29"/>
      <c r="BL794" s="29"/>
      <c r="BM794" s="29"/>
      <c r="BN794" s="29"/>
      <c r="BO794" s="29"/>
      <c r="BP794" s="29"/>
      <c r="BQ794" s="29"/>
      <c r="BR794" s="29"/>
      <c r="BS794" s="29"/>
      <c r="BT794" s="29"/>
      <c r="BU794" s="29"/>
      <c r="BV794" s="29"/>
      <c r="BW794" s="29"/>
      <c r="BX794" s="29"/>
      <c r="BY794" s="29"/>
      <c r="BZ794" s="29"/>
      <c r="CA794" s="29"/>
      <c r="CB794" s="29"/>
      <c r="CC794" s="29"/>
      <c r="CD794" s="29"/>
      <c r="CE794" s="29"/>
      <c r="CF794" s="29"/>
      <c r="CG794" s="29"/>
      <c r="CH794" s="29"/>
      <c r="CI794" s="29"/>
      <c r="CJ794" s="29"/>
      <c r="CK794" s="29"/>
      <c r="CL794" s="29"/>
      <c r="CM794" s="29"/>
      <c r="CN794" s="29"/>
      <c r="CO794" s="29"/>
      <c r="CP794" s="29"/>
      <c r="CQ794" s="29"/>
      <c r="CR794" s="29"/>
      <c r="CS794" s="29"/>
      <c r="CT794" s="29"/>
      <c r="CU794" s="29"/>
      <c r="CV794" s="29"/>
    </row>
    <row r="795" spans="1:100" s="47" customFormat="1" x14ac:dyDescent="0.25">
      <c r="A795" s="212"/>
      <c r="B795" s="19" t="s">
        <v>613</v>
      </c>
      <c r="C795" s="4">
        <f t="shared" ref="C795:E796" si="226">SUM(C799+C803)</f>
        <v>0</v>
      </c>
      <c r="D795" s="4">
        <f t="shared" si="226"/>
        <v>0</v>
      </c>
      <c r="E795" s="4">
        <f t="shared" si="226"/>
        <v>0</v>
      </c>
      <c r="F795" s="4"/>
      <c r="G795" s="274"/>
      <c r="H795" s="29"/>
      <c r="I795" s="30"/>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c r="AK795" s="29"/>
      <c r="AL795" s="29"/>
      <c r="AM795" s="29"/>
      <c r="AN795" s="29"/>
      <c r="AO795" s="29"/>
      <c r="AP795" s="29"/>
      <c r="AQ795" s="29"/>
      <c r="AR795" s="29"/>
      <c r="AS795" s="29"/>
      <c r="AT795" s="29"/>
      <c r="AU795" s="29"/>
      <c r="AV795" s="29"/>
      <c r="AW795" s="29"/>
      <c r="AX795" s="29"/>
      <c r="AY795" s="29"/>
      <c r="AZ795" s="29"/>
      <c r="BA795" s="29"/>
      <c r="BB795" s="29"/>
      <c r="BC795" s="29"/>
      <c r="BD795" s="29"/>
      <c r="BE795" s="29"/>
      <c r="BF795" s="29"/>
      <c r="BG795" s="29"/>
      <c r="BH795" s="29"/>
      <c r="BI795" s="29"/>
      <c r="BJ795" s="29"/>
      <c r="BK795" s="29"/>
      <c r="BL795" s="29"/>
      <c r="BM795" s="29"/>
      <c r="BN795" s="29"/>
      <c r="BO795" s="29"/>
      <c r="BP795" s="29"/>
      <c r="BQ795" s="29"/>
      <c r="BR795" s="29"/>
      <c r="BS795" s="29"/>
      <c r="BT795" s="29"/>
      <c r="BU795" s="29"/>
      <c r="BV795" s="29"/>
      <c r="BW795" s="29"/>
      <c r="BX795" s="29"/>
      <c r="BY795" s="29"/>
      <c r="BZ795" s="29"/>
      <c r="CA795" s="29"/>
      <c r="CB795" s="29"/>
      <c r="CC795" s="29"/>
      <c r="CD795" s="29"/>
      <c r="CE795" s="29"/>
      <c r="CF795" s="29"/>
      <c r="CG795" s="29"/>
      <c r="CH795" s="29"/>
      <c r="CI795" s="29"/>
      <c r="CJ795" s="29"/>
      <c r="CK795" s="29"/>
      <c r="CL795" s="29"/>
      <c r="CM795" s="29"/>
      <c r="CN795" s="29"/>
      <c r="CO795" s="29"/>
      <c r="CP795" s="29"/>
      <c r="CQ795" s="29"/>
      <c r="CR795" s="29"/>
      <c r="CS795" s="29"/>
      <c r="CT795" s="29"/>
      <c r="CU795" s="29"/>
      <c r="CV795" s="29"/>
    </row>
    <row r="796" spans="1:100" s="47" customFormat="1" x14ac:dyDescent="0.25">
      <c r="A796" s="212"/>
      <c r="B796" s="19" t="s">
        <v>223</v>
      </c>
      <c r="C796" s="4">
        <f>SUM(C800+C804)</f>
        <v>9620</v>
      </c>
      <c r="D796" s="4">
        <f>SUM(D800+D804)</f>
        <v>6645.3</v>
      </c>
      <c r="E796" s="4">
        <f t="shared" si="226"/>
        <v>4484.7</v>
      </c>
      <c r="F796" s="4">
        <f t="shared" si="222"/>
        <v>67.489999999999995</v>
      </c>
      <c r="G796" s="274"/>
      <c r="H796" s="29"/>
      <c r="I796" s="30"/>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c r="BC796" s="29"/>
      <c r="BD796" s="29"/>
      <c r="BE796" s="29"/>
      <c r="BF796" s="29"/>
      <c r="BG796" s="29"/>
      <c r="BH796" s="29"/>
      <c r="BI796" s="29"/>
      <c r="BJ796" s="29"/>
      <c r="BK796" s="29"/>
      <c r="BL796" s="29"/>
      <c r="BM796" s="29"/>
      <c r="BN796" s="29"/>
      <c r="BO796" s="29"/>
      <c r="BP796" s="29"/>
      <c r="BQ796" s="29"/>
      <c r="BR796" s="29"/>
      <c r="BS796" s="29"/>
      <c r="BT796" s="29"/>
      <c r="BU796" s="29"/>
      <c r="BV796" s="29"/>
      <c r="BW796" s="29"/>
      <c r="BX796" s="29"/>
      <c r="BY796" s="29"/>
      <c r="BZ796" s="29"/>
      <c r="CA796" s="29"/>
      <c r="CB796" s="29"/>
      <c r="CC796" s="29"/>
      <c r="CD796" s="29"/>
      <c r="CE796" s="29"/>
      <c r="CF796" s="29"/>
      <c r="CG796" s="29"/>
      <c r="CH796" s="29"/>
      <c r="CI796" s="29"/>
      <c r="CJ796" s="29"/>
      <c r="CK796" s="29"/>
      <c r="CL796" s="29"/>
      <c r="CM796" s="29"/>
      <c r="CN796" s="29"/>
      <c r="CO796" s="29"/>
      <c r="CP796" s="29"/>
      <c r="CQ796" s="29"/>
      <c r="CR796" s="29"/>
      <c r="CS796" s="29"/>
      <c r="CT796" s="29"/>
      <c r="CU796" s="29"/>
      <c r="CV796" s="29"/>
    </row>
    <row r="797" spans="1:100" s="47" customFormat="1" x14ac:dyDescent="0.25">
      <c r="A797" s="212"/>
      <c r="B797" s="19" t="s">
        <v>74</v>
      </c>
      <c r="C797" s="4"/>
      <c r="D797" s="4"/>
      <c r="E797" s="4"/>
      <c r="F797" s="4"/>
      <c r="G797" s="275"/>
      <c r="H797" s="29"/>
      <c r="I797" s="30"/>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29"/>
      <c r="AJ797" s="29"/>
      <c r="AK797" s="29"/>
      <c r="AL797" s="29"/>
      <c r="AM797" s="29"/>
      <c r="AN797" s="29"/>
      <c r="AO797" s="29"/>
      <c r="AP797" s="29"/>
      <c r="AQ797" s="29"/>
      <c r="AR797" s="29"/>
      <c r="AS797" s="29"/>
      <c r="AT797" s="29"/>
      <c r="AU797" s="29"/>
      <c r="AV797" s="29"/>
      <c r="AW797" s="29"/>
      <c r="AX797" s="29"/>
      <c r="AY797" s="29"/>
      <c r="AZ797" s="29"/>
      <c r="BA797" s="29"/>
      <c r="BB797" s="29"/>
      <c r="BC797" s="29"/>
      <c r="BD797" s="29"/>
      <c r="BE797" s="29"/>
      <c r="BF797" s="29"/>
      <c r="BG797" s="29"/>
      <c r="BH797" s="29"/>
      <c r="BI797" s="29"/>
      <c r="BJ797" s="29"/>
      <c r="BK797" s="29"/>
      <c r="BL797" s="29"/>
      <c r="BM797" s="29"/>
      <c r="BN797" s="29"/>
      <c r="BO797" s="29"/>
      <c r="BP797" s="29"/>
      <c r="BQ797" s="29"/>
      <c r="BR797" s="29"/>
      <c r="BS797" s="29"/>
      <c r="BT797" s="29"/>
      <c r="BU797" s="29"/>
      <c r="BV797" s="29"/>
      <c r="BW797" s="29"/>
      <c r="BX797" s="29"/>
      <c r="BY797" s="29"/>
      <c r="BZ797" s="29"/>
      <c r="CA797" s="29"/>
      <c r="CB797" s="29"/>
      <c r="CC797" s="29"/>
      <c r="CD797" s="29"/>
      <c r="CE797" s="29"/>
      <c r="CF797" s="29"/>
      <c r="CG797" s="29"/>
      <c r="CH797" s="29"/>
      <c r="CI797" s="29"/>
      <c r="CJ797" s="29"/>
      <c r="CK797" s="29"/>
      <c r="CL797" s="29"/>
      <c r="CM797" s="29"/>
      <c r="CN797" s="29"/>
      <c r="CO797" s="29"/>
      <c r="CP797" s="29"/>
      <c r="CQ797" s="29"/>
      <c r="CR797" s="29"/>
      <c r="CS797" s="29"/>
      <c r="CT797" s="29"/>
      <c r="CU797" s="29"/>
      <c r="CV797" s="29"/>
    </row>
    <row r="798" spans="1:100" s="47" customFormat="1" ht="60" customHeight="1" x14ac:dyDescent="0.25">
      <c r="A798" s="211" t="s">
        <v>417</v>
      </c>
      <c r="B798" s="18" t="s">
        <v>209</v>
      </c>
      <c r="C798" s="4">
        <f>SUM(C799:C801)</f>
        <v>6510</v>
      </c>
      <c r="D798" s="4">
        <f>SUM(D799:D801)</f>
        <v>5208</v>
      </c>
      <c r="E798" s="4">
        <f>SUM(E799:E801)</f>
        <v>3805.19</v>
      </c>
      <c r="F798" s="4">
        <f t="shared" si="222"/>
        <v>73.06</v>
      </c>
      <c r="G798" s="229" t="s">
        <v>744</v>
      </c>
      <c r="H798" s="29"/>
      <c r="I798" s="30"/>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29"/>
      <c r="AJ798" s="29"/>
      <c r="AK798" s="29"/>
      <c r="AL798" s="29"/>
      <c r="AM798" s="29"/>
      <c r="AN798" s="29"/>
      <c r="AO798" s="29"/>
      <c r="AP798" s="29"/>
      <c r="AQ798" s="29"/>
      <c r="AR798" s="29"/>
      <c r="AS798" s="29"/>
      <c r="AT798" s="29"/>
      <c r="AU798" s="29"/>
      <c r="AV798" s="29"/>
      <c r="AW798" s="29"/>
      <c r="AX798" s="29"/>
      <c r="AY798" s="29"/>
      <c r="AZ798" s="29"/>
      <c r="BA798" s="29"/>
      <c r="BB798" s="29"/>
      <c r="BC798" s="29"/>
      <c r="BD798" s="29"/>
      <c r="BE798" s="29"/>
      <c r="BF798" s="29"/>
      <c r="BG798" s="29"/>
      <c r="BH798" s="29"/>
      <c r="BI798" s="29"/>
      <c r="BJ798" s="29"/>
      <c r="BK798" s="29"/>
      <c r="BL798" s="29"/>
      <c r="BM798" s="29"/>
      <c r="BN798" s="29"/>
      <c r="BO798" s="29"/>
      <c r="BP798" s="29"/>
      <c r="BQ798" s="29"/>
      <c r="BR798" s="29"/>
      <c r="BS798" s="29"/>
      <c r="BT798" s="29"/>
      <c r="BU798" s="29"/>
      <c r="BV798" s="29"/>
      <c r="BW798" s="29"/>
      <c r="BX798" s="29"/>
      <c r="BY798" s="29"/>
      <c r="BZ798" s="29"/>
      <c r="CA798" s="29"/>
      <c r="CB798" s="29"/>
      <c r="CC798" s="29"/>
      <c r="CD798" s="29"/>
      <c r="CE798" s="29"/>
      <c r="CF798" s="29"/>
      <c r="CG798" s="29"/>
      <c r="CH798" s="29"/>
      <c r="CI798" s="29"/>
      <c r="CJ798" s="29"/>
      <c r="CK798" s="29"/>
      <c r="CL798" s="29"/>
      <c r="CM798" s="29"/>
      <c r="CN798" s="29"/>
      <c r="CO798" s="29"/>
      <c r="CP798" s="29"/>
      <c r="CQ798" s="29"/>
      <c r="CR798" s="29"/>
      <c r="CS798" s="29"/>
      <c r="CT798" s="29"/>
      <c r="CU798" s="29"/>
      <c r="CV798" s="29"/>
    </row>
    <row r="799" spans="1:100" s="47" customFormat="1" x14ac:dyDescent="0.25">
      <c r="A799" s="212"/>
      <c r="B799" s="19" t="s">
        <v>613</v>
      </c>
      <c r="C799" s="4">
        <v>0</v>
      </c>
      <c r="D799" s="4">
        <v>0</v>
      </c>
      <c r="E799" s="4">
        <v>0</v>
      </c>
      <c r="F799" s="4"/>
      <c r="G799" s="277"/>
      <c r="H799" s="29"/>
      <c r="I799" s="30"/>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29"/>
      <c r="AK799" s="29"/>
      <c r="AL799" s="29"/>
      <c r="AM799" s="29"/>
      <c r="AN799" s="29"/>
      <c r="AO799" s="29"/>
      <c r="AP799" s="29"/>
      <c r="AQ799" s="29"/>
      <c r="AR799" s="29"/>
      <c r="AS799" s="29"/>
      <c r="AT799" s="29"/>
      <c r="AU799" s="29"/>
      <c r="AV799" s="29"/>
      <c r="AW799" s="29"/>
      <c r="AX799" s="29"/>
      <c r="AY799" s="29"/>
      <c r="AZ799" s="29"/>
      <c r="BA799" s="29"/>
      <c r="BB799" s="29"/>
      <c r="BC799" s="29"/>
      <c r="BD799" s="29"/>
      <c r="BE799" s="29"/>
      <c r="BF799" s="29"/>
      <c r="BG799" s="29"/>
      <c r="BH799" s="29"/>
      <c r="BI799" s="29"/>
      <c r="BJ799" s="29"/>
      <c r="BK799" s="29"/>
      <c r="BL799" s="29"/>
      <c r="BM799" s="29"/>
      <c r="BN799" s="29"/>
      <c r="BO799" s="29"/>
      <c r="BP799" s="29"/>
      <c r="BQ799" s="29"/>
      <c r="BR799" s="29"/>
      <c r="BS799" s="29"/>
      <c r="BT799" s="29"/>
      <c r="BU799" s="29"/>
      <c r="BV799" s="29"/>
      <c r="BW799" s="29"/>
      <c r="BX799" s="29"/>
      <c r="BY799" s="29"/>
      <c r="BZ799" s="29"/>
      <c r="CA799" s="29"/>
      <c r="CB799" s="29"/>
      <c r="CC799" s="29"/>
      <c r="CD799" s="29"/>
      <c r="CE799" s="29"/>
      <c r="CF799" s="29"/>
      <c r="CG799" s="29"/>
      <c r="CH799" s="29"/>
      <c r="CI799" s="29"/>
      <c r="CJ799" s="29"/>
      <c r="CK799" s="29"/>
      <c r="CL799" s="29"/>
      <c r="CM799" s="29"/>
      <c r="CN799" s="29"/>
      <c r="CO799" s="29"/>
      <c r="CP799" s="29"/>
      <c r="CQ799" s="29"/>
      <c r="CR799" s="29"/>
      <c r="CS799" s="29"/>
      <c r="CT799" s="29"/>
      <c r="CU799" s="29"/>
      <c r="CV799" s="29"/>
    </row>
    <row r="800" spans="1:100" s="47" customFormat="1" ht="33" customHeight="1" x14ac:dyDescent="0.25">
      <c r="A800" s="212"/>
      <c r="B800" s="19" t="s">
        <v>223</v>
      </c>
      <c r="C800" s="4">
        <v>6510</v>
      </c>
      <c r="D800" s="4">
        <v>5208</v>
      </c>
      <c r="E800" s="4">
        <v>3805.19</v>
      </c>
      <c r="F800" s="4">
        <f t="shared" si="222"/>
        <v>73.06</v>
      </c>
      <c r="G800" s="277"/>
      <c r="H800" s="29"/>
      <c r="I800" s="30"/>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29"/>
      <c r="AK800" s="29"/>
      <c r="AL800" s="29"/>
      <c r="AM800" s="29"/>
      <c r="AN800" s="29"/>
      <c r="AO800" s="29"/>
      <c r="AP800" s="29"/>
      <c r="AQ800" s="29"/>
      <c r="AR800" s="29"/>
      <c r="AS800" s="29"/>
      <c r="AT800" s="29"/>
      <c r="AU800" s="29"/>
      <c r="AV800" s="29"/>
      <c r="AW800" s="29"/>
      <c r="AX800" s="29"/>
      <c r="AY800" s="29"/>
      <c r="AZ800" s="29"/>
      <c r="BA800" s="29"/>
      <c r="BB800" s="29"/>
      <c r="BC800" s="29"/>
      <c r="BD800" s="29"/>
      <c r="BE800" s="29"/>
      <c r="BF800" s="29"/>
      <c r="BG800" s="29"/>
      <c r="BH800" s="29"/>
      <c r="BI800" s="29"/>
      <c r="BJ800" s="29"/>
      <c r="BK800" s="29"/>
      <c r="BL800" s="29"/>
      <c r="BM800" s="29"/>
      <c r="BN800" s="29"/>
      <c r="BO800" s="29"/>
      <c r="BP800" s="29"/>
      <c r="BQ800" s="29"/>
      <c r="BR800" s="29"/>
      <c r="BS800" s="29"/>
      <c r="BT800" s="29"/>
      <c r="BU800" s="29"/>
      <c r="BV800" s="29"/>
      <c r="BW800" s="29"/>
      <c r="BX800" s="29"/>
      <c r="BY800" s="29"/>
      <c r="BZ800" s="29"/>
      <c r="CA800" s="29"/>
      <c r="CB800" s="29"/>
      <c r="CC800" s="29"/>
      <c r="CD800" s="29"/>
      <c r="CE800" s="29"/>
      <c r="CF800" s="29"/>
      <c r="CG800" s="29"/>
      <c r="CH800" s="29"/>
      <c r="CI800" s="29"/>
      <c r="CJ800" s="29"/>
      <c r="CK800" s="29"/>
      <c r="CL800" s="29"/>
      <c r="CM800" s="29"/>
      <c r="CN800" s="29"/>
      <c r="CO800" s="29"/>
      <c r="CP800" s="29"/>
      <c r="CQ800" s="29"/>
      <c r="CR800" s="29"/>
      <c r="CS800" s="29"/>
      <c r="CT800" s="29"/>
      <c r="CU800" s="29"/>
      <c r="CV800" s="29"/>
    </row>
    <row r="801" spans="1:100" s="47" customFormat="1" ht="40.5" customHeight="1" x14ac:dyDescent="0.25">
      <c r="A801" s="212"/>
      <c r="B801" s="19" t="s">
        <v>74</v>
      </c>
      <c r="C801" s="4"/>
      <c r="D801" s="4"/>
      <c r="E801" s="4"/>
      <c r="F801" s="4"/>
      <c r="G801" s="278"/>
      <c r="H801" s="29"/>
      <c r="I801" s="30"/>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c r="AK801" s="29"/>
      <c r="AL801" s="29"/>
      <c r="AM801" s="29"/>
      <c r="AN801" s="29"/>
      <c r="AO801" s="29"/>
      <c r="AP801" s="29"/>
      <c r="AQ801" s="29"/>
      <c r="AR801" s="29"/>
      <c r="AS801" s="29"/>
      <c r="AT801" s="29"/>
      <c r="AU801" s="29"/>
      <c r="AV801" s="29"/>
      <c r="AW801" s="29"/>
      <c r="AX801" s="29"/>
      <c r="AY801" s="29"/>
      <c r="AZ801" s="29"/>
      <c r="BA801" s="29"/>
      <c r="BB801" s="29"/>
      <c r="BC801" s="29"/>
      <c r="BD801" s="29"/>
      <c r="BE801" s="29"/>
      <c r="BF801" s="29"/>
      <c r="BG801" s="29"/>
      <c r="BH801" s="29"/>
      <c r="BI801" s="29"/>
      <c r="BJ801" s="29"/>
      <c r="BK801" s="29"/>
      <c r="BL801" s="29"/>
      <c r="BM801" s="29"/>
      <c r="BN801" s="29"/>
      <c r="BO801" s="29"/>
      <c r="BP801" s="29"/>
      <c r="BQ801" s="29"/>
      <c r="BR801" s="29"/>
      <c r="BS801" s="29"/>
      <c r="BT801" s="29"/>
      <c r="BU801" s="29"/>
      <c r="BV801" s="29"/>
      <c r="BW801" s="29"/>
      <c r="BX801" s="29"/>
      <c r="BY801" s="29"/>
      <c r="BZ801" s="29"/>
      <c r="CA801" s="29"/>
      <c r="CB801" s="29"/>
      <c r="CC801" s="29"/>
      <c r="CD801" s="29"/>
      <c r="CE801" s="29"/>
      <c r="CF801" s="29"/>
      <c r="CG801" s="29"/>
      <c r="CH801" s="29"/>
      <c r="CI801" s="29"/>
      <c r="CJ801" s="29"/>
      <c r="CK801" s="29"/>
      <c r="CL801" s="29"/>
      <c r="CM801" s="29"/>
      <c r="CN801" s="29"/>
      <c r="CO801" s="29"/>
      <c r="CP801" s="29"/>
      <c r="CQ801" s="29"/>
      <c r="CR801" s="29"/>
      <c r="CS801" s="29"/>
      <c r="CT801" s="29"/>
      <c r="CU801" s="29"/>
      <c r="CV801" s="29"/>
    </row>
    <row r="802" spans="1:100" s="47" customFormat="1" ht="186.75" customHeight="1" x14ac:dyDescent="0.25">
      <c r="A802" s="211" t="s">
        <v>418</v>
      </c>
      <c r="B802" s="18" t="s">
        <v>210</v>
      </c>
      <c r="C802" s="4">
        <f>SUM(C803:C805)</f>
        <v>3110</v>
      </c>
      <c r="D802" s="4">
        <f>SUM(D803:D805)</f>
        <v>1437.3</v>
      </c>
      <c r="E802" s="4">
        <f>SUM(E803:E805)</f>
        <v>679.51</v>
      </c>
      <c r="F802" s="4">
        <f t="shared" si="222"/>
        <v>47.28</v>
      </c>
      <c r="G802" s="229" t="s">
        <v>745</v>
      </c>
      <c r="H802" s="29"/>
      <c r="I802" s="30"/>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29"/>
      <c r="AK802" s="29"/>
      <c r="AL802" s="29"/>
      <c r="AM802" s="29"/>
      <c r="AN802" s="29"/>
      <c r="AO802" s="29"/>
      <c r="AP802" s="29"/>
      <c r="AQ802" s="29"/>
      <c r="AR802" s="29"/>
      <c r="AS802" s="29"/>
      <c r="AT802" s="29"/>
      <c r="AU802" s="29"/>
      <c r="AV802" s="29"/>
      <c r="AW802" s="29"/>
      <c r="AX802" s="29"/>
      <c r="AY802" s="29"/>
      <c r="AZ802" s="29"/>
      <c r="BA802" s="29"/>
      <c r="BB802" s="29"/>
      <c r="BC802" s="29"/>
      <c r="BD802" s="29"/>
      <c r="BE802" s="29"/>
      <c r="BF802" s="29"/>
      <c r="BG802" s="29"/>
      <c r="BH802" s="29"/>
      <c r="BI802" s="29"/>
      <c r="BJ802" s="29"/>
      <c r="BK802" s="29"/>
      <c r="BL802" s="29"/>
      <c r="BM802" s="29"/>
      <c r="BN802" s="29"/>
      <c r="BO802" s="29"/>
      <c r="BP802" s="29"/>
      <c r="BQ802" s="29"/>
      <c r="BR802" s="29"/>
      <c r="BS802" s="29"/>
      <c r="BT802" s="29"/>
      <c r="BU802" s="29"/>
      <c r="BV802" s="29"/>
      <c r="BW802" s="29"/>
      <c r="BX802" s="29"/>
      <c r="BY802" s="29"/>
      <c r="BZ802" s="29"/>
      <c r="CA802" s="29"/>
      <c r="CB802" s="29"/>
      <c r="CC802" s="29"/>
      <c r="CD802" s="29"/>
      <c r="CE802" s="29"/>
      <c r="CF802" s="29"/>
      <c r="CG802" s="29"/>
      <c r="CH802" s="29"/>
      <c r="CI802" s="29"/>
      <c r="CJ802" s="29"/>
      <c r="CK802" s="29"/>
      <c r="CL802" s="29"/>
      <c r="CM802" s="29"/>
      <c r="CN802" s="29"/>
      <c r="CO802" s="29"/>
      <c r="CP802" s="29"/>
      <c r="CQ802" s="29"/>
      <c r="CR802" s="29"/>
      <c r="CS802" s="29"/>
      <c r="CT802" s="29"/>
      <c r="CU802" s="29"/>
      <c r="CV802" s="29"/>
    </row>
    <row r="803" spans="1:100" s="47" customFormat="1" ht="30.75" customHeight="1" x14ac:dyDescent="0.25">
      <c r="A803" s="212"/>
      <c r="B803" s="19" t="s">
        <v>613</v>
      </c>
      <c r="C803" s="4">
        <v>0</v>
      </c>
      <c r="D803" s="4">
        <v>0</v>
      </c>
      <c r="E803" s="4">
        <v>0</v>
      </c>
      <c r="F803" s="4"/>
      <c r="G803" s="230"/>
      <c r="H803" s="29"/>
      <c r="I803" s="30"/>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29"/>
      <c r="AK803" s="29"/>
      <c r="AL803" s="29"/>
      <c r="AM803" s="29"/>
      <c r="AN803" s="29"/>
      <c r="AO803" s="29"/>
      <c r="AP803" s="29"/>
      <c r="AQ803" s="29"/>
      <c r="AR803" s="29"/>
      <c r="AS803" s="29"/>
      <c r="AT803" s="29"/>
      <c r="AU803" s="29"/>
      <c r="AV803" s="29"/>
      <c r="AW803" s="29"/>
      <c r="AX803" s="29"/>
      <c r="AY803" s="29"/>
      <c r="AZ803" s="29"/>
      <c r="BA803" s="29"/>
      <c r="BB803" s="29"/>
      <c r="BC803" s="29"/>
      <c r="BD803" s="29"/>
      <c r="BE803" s="29"/>
      <c r="BF803" s="29"/>
      <c r="BG803" s="29"/>
      <c r="BH803" s="29"/>
      <c r="BI803" s="29"/>
      <c r="BJ803" s="29"/>
      <c r="BK803" s="29"/>
      <c r="BL803" s="29"/>
      <c r="BM803" s="29"/>
      <c r="BN803" s="29"/>
      <c r="BO803" s="29"/>
      <c r="BP803" s="29"/>
      <c r="BQ803" s="29"/>
      <c r="BR803" s="29"/>
      <c r="BS803" s="29"/>
      <c r="BT803" s="29"/>
      <c r="BU803" s="29"/>
      <c r="BV803" s="29"/>
      <c r="BW803" s="29"/>
      <c r="BX803" s="29"/>
      <c r="BY803" s="29"/>
      <c r="BZ803" s="29"/>
      <c r="CA803" s="29"/>
      <c r="CB803" s="29"/>
      <c r="CC803" s="29"/>
      <c r="CD803" s="29"/>
      <c r="CE803" s="29"/>
      <c r="CF803" s="29"/>
      <c r="CG803" s="29"/>
      <c r="CH803" s="29"/>
      <c r="CI803" s="29"/>
      <c r="CJ803" s="29"/>
      <c r="CK803" s="29"/>
      <c r="CL803" s="29"/>
      <c r="CM803" s="29"/>
      <c r="CN803" s="29"/>
      <c r="CO803" s="29"/>
      <c r="CP803" s="29"/>
      <c r="CQ803" s="29"/>
      <c r="CR803" s="29"/>
      <c r="CS803" s="29"/>
      <c r="CT803" s="29"/>
      <c r="CU803" s="29"/>
      <c r="CV803" s="29"/>
    </row>
    <row r="804" spans="1:100" s="47" customFormat="1" ht="30.75" customHeight="1" x14ac:dyDescent="0.25">
      <c r="A804" s="212"/>
      <c r="B804" s="19" t="s">
        <v>223</v>
      </c>
      <c r="C804" s="4">
        <v>3110</v>
      </c>
      <c r="D804" s="4">
        <v>1437.3</v>
      </c>
      <c r="E804" s="4">
        <v>679.51</v>
      </c>
      <c r="F804" s="4">
        <f t="shared" si="222"/>
        <v>47.28</v>
      </c>
      <c r="G804" s="230"/>
      <c r="H804" s="29"/>
      <c r="I804" s="30"/>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29"/>
      <c r="AK804" s="29"/>
      <c r="AL804" s="29"/>
      <c r="AM804" s="29"/>
      <c r="AN804" s="29"/>
      <c r="AO804" s="29"/>
      <c r="AP804" s="29"/>
      <c r="AQ804" s="29"/>
      <c r="AR804" s="29"/>
      <c r="AS804" s="29"/>
      <c r="AT804" s="29"/>
      <c r="AU804" s="29"/>
      <c r="AV804" s="29"/>
      <c r="AW804" s="29"/>
      <c r="AX804" s="29"/>
      <c r="AY804" s="29"/>
      <c r="AZ804" s="29"/>
      <c r="BA804" s="29"/>
      <c r="BB804" s="29"/>
      <c r="BC804" s="29"/>
      <c r="BD804" s="29"/>
      <c r="BE804" s="29"/>
      <c r="BF804" s="29"/>
      <c r="BG804" s="29"/>
      <c r="BH804" s="29"/>
      <c r="BI804" s="29"/>
      <c r="BJ804" s="29"/>
      <c r="BK804" s="29"/>
      <c r="BL804" s="29"/>
      <c r="BM804" s="29"/>
      <c r="BN804" s="29"/>
      <c r="BO804" s="29"/>
      <c r="BP804" s="29"/>
      <c r="BQ804" s="29"/>
      <c r="BR804" s="29"/>
      <c r="BS804" s="29"/>
      <c r="BT804" s="29"/>
      <c r="BU804" s="29"/>
      <c r="BV804" s="29"/>
      <c r="BW804" s="29"/>
      <c r="BX804" s="29"/>
      <c r="BY804" s="29"/>
      <c r="BZ804" s="29"/>
      <c r="CA804" s="29"/>
      <c r="CB804" s="29"/>
      <c r="CC804" s="29"/>
      <c r="CD804" s="29"/>
      <c r="CE804" s="29"/>
      <c r="CF804" s="29"/>
      <c r="CG804" s="29"/>
      <c r="CH804" s="29"/>
      <c r="CI804" s="29"/>
      <c r="CJ804" s="29"/>
      <c r="CK804" s="29"/>
      <c r="CL804" s="29"/>
      <c r="CM804" s="29"/>
      <c r="CN804" s="29"/>
      <c r="CO804" s="29"/>
      <c r="CP804" s="29"/>
      <c r="CQ804" s="29"/>
      <c r="CR804" s="29"/>
      <c r="CS804" s="29"/>
      <c r="CT804" s="29"/>
      <c r="CU804" s="29"/>
      <c r="CV804" s="29"/>
    </row>
    <row r="805" spans="1:100" s="47" customFormat="1" ht="44.25" customHeight="1" x14ac:dyDescent="0.25">
      <c r="A805" s="90"/>
      <c r="B805" s="19" t="s">
        <v>74</v>
      </c>
      <c r="C805" s="4"/>
      <c r="D805" s="4"/>
      <c r="E805" s="4"/>
      <c r="F805" s="4"/>
      <c r="G805" s="231"/>
      <c r="H805" s="29"/>
      <c r="I805" s="30"/>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29"/>
      <c r="AK805" s="29"/>
      <c r="AL805" s="29"/>
      <c r="AM805" s="29"/>
      <c r="AN805" s="29"/>
      <c r="AO805" s="29"/>
      <c r="AP805" s="29"/>
      <c r="AQ805" s="29"/>
      <c r="AR805" s="29"/>
      <c r="AS805" s="29"/>
      <c r="AT805" s="29"/>
      <c r="AU805" s="29"/>
      <c r="AV805" s="29"/>
      <c r="AW805" s="29"/>
      <c r="AX805" s="29"/>
      <c r="AY805" s="29"/>
      <c r="AZ805" s="29"/>
      <c r="BA805" s="29"/>
      <c r="BB805" s="29"/>
      <c r="BC805" s="29"/>
      <c r="BD805" s="29"/>
      <c r="BE805" s="29"/>
      <c r="BF805" s="29"/>
      <c r="BG805" s="29"/>
      <c r="BH805" s="29"/>
      <c r="BI805" s="29"/>
      <c r="BJ805" s="29"/>
      <c r="BK805" s="29"/>
      <c r="BL805" s="29"/>
      <c r="BM805" s="29"/>
      <c r="BN805" s="29"/>
      <c r="BO805" s="29"/>
      <c r="BP805" s="29"/>
      <c r="BQ805" s="29"/>
      <c r="BR805" s="29"/>
      <c r="BS805" s="29"/>
      <c r="BT805" s="29"/>
      <c r="BU805" s="29"/>
      <c r="BV805" s="29"/>
      <c r="BW805" s="29"/>
      <c r="BX805" s="29"/>
      <c r="BY805" s="29"/>
      <c r="BZ805" s="29"/>
      <c r="CA805" s="29"/>
      <c r="CB805" s="29"/>
      <c r="CC805" s="29"/>
      <c r="CD805" s="29"/>
      <c r="CE805" s="29"/>
      <c r="CF805" s="29"/>
      <c r="CG805" s="29"/>
      <c r="CH805" s="29"/>
      <c r="CI805" s="29"/>
      <c r="CJ805" s="29"/>
      <c r="CK805" s="29"/>
      <c r="CL805" s="29"/>
      <c r="CM805" s="29"/>
      <c r="CN805" s="29"/>
      <c r="CO805" s="29"/>
      <c r="CP805" s="29"/>
      <c r="CQ805" s="29"/>
      <c r="CR805" s="29"/>
      <c r="CS805" s="29"/>
      <c r="CT805" s="29"/>
      <c r="CU805" s="29"/>
      <c r="CV805" s="29"/>
    </row>
    <row r="806" spans="1:100" s="47" customFormat="1" ht="49.5" customHeight="1" x14ac:dyDescent="0.25">
      <c r="A806" s="211" t="s">
        <v>419</v>
      </c>
      <c r="B806" s="18" t="s">
        <v>206</v>
      </c>
      <c r="C806" s="4">
        <f>SUM(C807:C809)</f>
        <v>319558.06</v>
      </c>
      <c r="D806" s="4">
        <f>SUM(D807:D809)</f>
        <v>145815.81</v>
      </c>
      <c r="E806" s="4">
        <f>SUM(E807:E809)</f>
        <v>128626.27</v>
      </c>
      <c r="F806" s="4">
        <f t="shared" si="222"/>
        <v>88.21</v>
      </c>
      <c r="G806" s="273"/>
      <c r="H806" s="29"/>
      <c r="I806" s="30"/>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c r="AX806" s="29"/>
      <c r="AY806" s="29"/>
      <c r="AZ806" s="29"/>
      <c r="BA806" s="29"/>
      <c r="BB806" s="29"/>
      <c r="BC806" s="29"/>
      <c r="BD806" s="29"/>
      <c r="BE806" s="29"/>
      <c r="BF806" s="29"/>
      <c r="BG806" s="29"/>
      <c r="BH806" s="29"/>
      <c r="BI806" s="29"/>
      <c r="BJ806" s="29"/>
      <c r="BK806" s="29"/>
      <c r="BL806" s="29"/>
      <c r="BM806" s="29"/>
      <c r="BN806" s="29"/>
      <c r="BO806" s="29"/>
      <c r="BP806" s="29"/>
      <c r="BQ806" s="29"/>
      <c r="BR806" s="29"/>
      <c r="BS806" s="29"/>
      <c r="BT806" s="29"/>
      <c r="BU806" s="29"/>
      <c r="BV806" s="29"/>
      <c r="BW806" s="29"/>
      <c r="BX806" s="29"/>
      <c r="BY806" s="29"/>
      <c r="BZ806" s="29"/>
      <c r="CA806" s="29"/>
      <c r="CB806" s="29"/>
      <c r="CC806" s="29"/>
      <c r="CD806" s="29"/>
      <c r="CE806" s="29"/>
      <c r="CF806" s="29"/>
      <c r="CG806" s="29"/>
      <c r="CH806" s="29"/>
      <c r="CI806" s="29"/>
      <c r="CJ806" s="29"/>
      <c r="CK806" s="29"/>
      <c r="CL806" s="29"/>
      <c r="CM806" s="29"/>
      <c r="CN806" s="29"/>
      <c r="CO806" s="29"/>
      <c r="CP806" s="29"/>
      <c r="CQ806" s="29"/>
      <c r="CR806" s="29"/>
      <c r="CS806" s="29"/>
      <c r="CT806" s="29"/>
      <c r="CU806" s="29"/>
      <c r="CV806" s="29"/>
    </row>
    <row r="807" spans="1:100" s="47" customFormat="1" ht="49.5" customHeight="1" x14ac:dyDescent="0.25">
      <c r="A807" s="212"/>
      <c r="B807" s="19" t="s">
        <v>613</v>
      </c>
      <c r="C807" s="4">
        <f t="shared" ref="C807:E808" si="227">SUM(C811+C815+C819+C823)</f>
        <v>75967.94</v>
      </c>
      <c r="D807" s="4">
        <f t="shared" si="227"/>
        <v>13777.93</v>
      </c>
      <c r="E807" s="4">
        <f t="shared" si="227"/>
        <v>959.77</v>
      </c>
      <c r="F807" s="4"/>
      <c r="G807" s="274"/>
      <c r="H807" s="29"/>
      <c r="I807" s="30"/>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29"/>
      <c r="AK807" s="29"/>
      <c r="AL807" s="29"/>
      <c r="AM807" s="29"/>
      <c r="AN807" s="29"/>
      <c r="AO807" s="29"/>
      <c r="AP807" s="29"/>
      <c r="AQ807" s="29"/>
      <c r="AR807" s="29"/>
      <c r="AS807" s="29"/>
      <c r="AT807" s="29"/>
      <c r="AU807" s="29"/>
      <c r="AV807" s="29"/>
      <c r="AW807" s="29"/>
      <c r="AX807" s="29"/>
      <c r="AY807" s="29"/>
      <c r="AZ807" s="29"/>
      <c r="BA807" s="29"/>
      <c r="BB807" s="29"/>
      <c r="BC807" s="29"/>
      <c r="BD807" s="29"/>
      <c r="BE807" s="29"/>
      <c r="BF807" s="29"/>
      <c r="BG807" s="29"/>
      <c r="BH807" s="29"/>
      <c r="BI807" s="29"/>
      <c r="BJ807" s="29"/>
      <c r="BK807" s="29"/>
      <c r="BL807" s="29"/>
      <c r="BM807" s="29"/>
      <c r="BN807" s="29"/>
      <c r="BO807" s="29"/>
      <c r="BP807" s="29"/>
      <c r="BQ807" s="29"/>
      <c r="BR807" s="29"/>
      <c r="BS807" s="29"/>
      <c r="BT807" s="29"/>
      <c r="BU807" s="29"/>
      <c r="BV807" s="29"/>
      <c r="BW807" s="29"/>
      <c r="BX807" s="29"/>
      <c r="BY807" s="29"/>
      <c r="BZ807" s="29"/>
      <c r="CA807" s="29"/>
      <c r="CB807" s="29"/>
      <c r="CC807" s="29"/>
      <c r="CD807" s="29"/>
      <c r="CE807" s="29"/>
      <c r="CF807" s="29"/>
      <c r="CG807" s="29"/>
      <c r="CH807" s="29"/>
      <c r="CI807" s="29"/>
      <c r="CJ807" s="29"/>
      <c r="CK807" s="29"/>
      <c r="CL807" s="29"/>
      <c r="CM807" s="29"/>
      <c r="CN807" s="29"/>
      <c r="CO807" s="29"/>
      <c r="CP807" s="29"/>
      <c r="CQ807" s="29"/>
      <c r="CR807" s="29"/>
      <c r="CS807" s="29"/>
      <c r="CT807" s="29"/>
      <c r="CU807" s="29"/>
      <c r="CV807" s="29"/>
    </row>
    <row r="808" spans="1:100" s="47" customFormat="1" ht="54.75" customHeight="1" x14ac:dyDescent="0.25">
      <c r="A808" s="212"/>
      <c r="B808" s="19" t="s">
        <v>223</v>
      </c>
      <c r="C808" s="4">
        <f t="shared" si="227"/>
        <v>243590.12</v>
      </c>
      <c r="D808" s="4">
        <f t="shared" si="227"/>
        <v>132037.88</v>
      </c>
      <c r="E808" s="4">
        <f t="shared" si="227"/>
        <v>127666.5</v>
      </c>
      <c r="F808" s="4">
        <f t="shared" si="222"/>
        <v>96.69</v>
      </c>
      <c r="G808" s="274"/>
      <c r="H808" s="29"/>
      <c r="I808" s="30"/>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c r="AK808" s="29"/>
      <c r="AL808" s="29"/>
      <c r="AM808" s="29"/>
      <c r="AN808" s="29"/>
      <c r="AO808" s="29"/>
      <c r="AP808" s="29"/>
      <c r="AQ808" s="29"/>
      <c r="AR808" s="29"/>
      <c r="AS808" s="29"/>
      <c r="AT808" s="29"/>
      <c r="AU808" s="29"/>
      <c r="AV808" s="29"/>
      <c r="AW808" s="29"/>
      <c r="AX808" s="29"/>
      <c r="AY808" s="29"/>
      <c r="AZ808" s="29"/>
      <c r="BA808" s="29"/>
      <c r="BB808" s="29"/>
      <c r="BC808" s="29"/>
      <c r="BD808" s="29"/>
      <c r="BE808" s="29"/>
      <c r="BF808" s="29"/>
      <c r="BG808" s="29"/>
      <c r="BH808" s="29"/>
      <c r="BI808" s="29"/>
      <c r="BJ808" s="29"/>
      <c r="BK808" s="29"/>
      <c r="BL808" s="29"/>
      <c r="BM808" s="29"/>
      <c r="BN808" s="29"/>
      <c r="BO808" s="29"/>
      <c r="BP808" s="29"/>
      <c r="BQ808" s="29"/>
      <c r="BR808" s="29"/>
      <c r="BS808" s="29"/>
      <c r="BT808" s="29"/>
      <c r="BU808" s="29"/>
      <c r="BV808" s="29"/>
      <c r="BW808" s="29"/>
      <c r="BX808" s="29"/>
      <c r="BY808" s="29"/>
      <c r="BZ808" s="29"/>
      <c r="CA808" s="29"/>
      <c r="CB808" s="29"/>
      <c r="CC808" s="29"/>
      <c r="CD808" s="29"/>
      <c r="CE808" s="29"/>
      <c r="CF808" s="29"/>
      <c r="CG808" s="29"/>
      <c r="CH808" s="29"/>
      <c r="CI808" s="29"/>
      <c r="CJ808" s="29"/>
      <c r="CK808" s="29"/>
      <c r="CL808" s="29"/>
      <c r="CM808" s="29"/>
      <c r="CN808" s="29"/>
      <c r="CO808" s="29"/>
      <c r="CP808" s="29"/>
      <c r="CQ808" s="29"/>
      <c r="CR808" s="29"/>
      <c r="CS808" s="29"/>
      <c r="CT808" s="29"/>
      <c r="CU808" s="29"/>
      <c r="CV808" s="29"/>
    </row>
    <row r="809" spans="1:100" s="47" customFormat="1" ht="80.25" customHeight="1" x14ac:dyDescent="0.25">
      <c r="A809" s="212"/>
      <c r="B809" s="19" t="s">
        <v>74</v>
      </c>
      <c r="C809" s="4"/>
      <c r="D809" s="4"/>
      <c r="E809" s="4"/>
      <c r="F809" s="4"/>
      <c r="G809" s="275"/>
      <c r="H809" s="29"/>
      <c r="I809" s="30"/>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c r="AK809" s="29"/>
      <c r="AL809" s="29"/>
      <c r="AM809" s="29"/>
      <c r="AN809" s="29"/>
      <c r="AO809" s="29"/>
      <c r="AP809" s="29"/>
      <c r="AQ809" s="29"/>
      <c r="AR809" s="29"/>
      <c r="AS809" s="29"/>
      <c r="AT809" s="29"/>
      <c r="AU809" s="29"/>
      <c r="AV809" s="29"/>
      <c r="AW809" s="29"/>
      <c r="AX809" s="29"/>
      <c r="AY809" s="29"/>
      <c r="AZ809" s="29"/>
      <c r="BA809" s="29"/>
      <c r="BB809" s="29"/>
      <c r="BC809" s="29"/>
      <c r="BD809" s="29"/>
      <c r="BE809" s="29"/>
      <c r="BF809" s="29"/>
      <c r="BG809" s="29"/>
      <c r="BH809" s="29"/>
      <c r="BI809" s="29"/>
      <c r="BJ809" s="29"/>
      <c r="BK809" s="29"/>
      <c r="BL809" s="29"/>
      <c r="BM809" s="29"/>
      <c r="BN809" s="29"/>
      <c r="BO809" s="29"/>
      <c r="BP809" s="29"/>
      <c r="BQ809" s="29"/>
      <c r="BR809" s="29"/>
      <c r="BS809" s="29"/>
      <c r="BT809" s="29"/>
      <c r="BU809" s="29"/>
      <c r="BV809" s="29"/>
      <c r="BW809" s="29"/>
      <c r="BX809" s="29"/>
      <c r="BY809" s="29"/>
      <c r="BZ809" s="29"/>
      <c r="CA809" s="29"/>
      <c r="CB809" s="29"/>
      <c r="CC809" s="29"/>
      <c r="CD809" s="29"/>
      <c r="CE809" s="29"/>
      <c r="CF809" s="29"/>
      <c r="CG809" s="29"/>
      <c r="CH809" s="29"/>
      <c r="CI809" s="29"/>
      <c r="CJ809" s="29"/>
      <c r="CK809" s="29"/>
      <c r="CL809" s="29"/>
      <c r="CM809" s="29"/>
      <c r="CN809" s="29"/>
      <c r="CO809" s="29"/>
      <c r="CP809" s="29"/>
      <c r="CQ809" s="29"/>
      <c r="CR809" s="29"/>
      <c r="CS809" s="29"/>
      <c r="CT809" s="29"/>
      <c r="CU809" s="29"/>
      <c r="CV809" s="29"/>
    </row>
    <row r="810" spans="1:100" s="47" customFormat="1" ht="129" customHeight="1" x14ac:dyDescent="0.25">
      <c r="A810" s="211" t="s">
        <v>420</v>
      </c>
      <c r="B810" s="18" t="s">
        <v>211</v>
      </c>
      <c r="C810" s="99">
        <f>SUM(C811:C813)</f>
        <v>189746</v>
      </c>
      <c r="D810" s="99">
        <f>SUM(D811:D813)</f>
        <v>123777.87</v>
      </c>
      <c r="E810" s="99">
        <f>SUM(E811:E813)</f>
        <v>123452.62</v>
      </c>
      <c r="F810" s="99">
        <f t="shared" si="222"/>
        <v>99.74</v>
      </c>
      <c r="G810" s="273" t="s">
        <v>746</v>
      </c>
      <c r="H810" s="29"/>
      <c r="I810" s="30"/>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c r="AK810" s="29"/>
      <c r="AL810" s="29"/>
      <c r="AM810" s="29"/>
      <c r="AN810" s="29"/>
      <c r="AO810" s="29"/>
      <c r="AP810" s="29"/>
      <c r="AQ810" s="29"/>
      <c r="AR810" s="29"/>
      <c r="AS810" s="29"/>
      <c r="AT810" s="29"/>
      <c r="AU810" s="29"/>
      <c r="AV810" s="29"/>
      <c r="AW810" s="29"/>
      <c r="AX810" s="29"/>
      <c r="AY810" s="29"/>
      <c r="AZ810" s="29"/>
      <c r="BA810" s="29"/>
      <c r="BB810" s="29"/>
      <c r="BC810" s="29"/>
      <c r="BD810" s="29"/>
      <c r="BE810" s="29"/>
      <c r="BF810" s="29"/>
      <c r="BG810" s="29"/>
      <c r="BH810" s="29"/>
      <c r="BI810" s="29"/>
      <c r="BJ810" s="29"/>
      <c r="BK810" s="29"/>
      <c r="BL810" s="29"/>
      <c r="BM810" s="29"/>
      <c r="BN810" s="29"/>
      <c r="BO810" s="29"/>
      <c r="BP810" s="29"/>
      <c r="BQ810" s="29"/>
      <c r="BR810" s="29"/>
      <c r="BS810" s="29"/>
      <c r="BT810" s="29"/>
      <c r="BU810" s="29"/>
      <c r="BV810" s="29"/>
      <c r="BW810" s="29"/>
      <c r="BX810" s="29"/>
      <c r="BY810" s="29"/>
      <c r="BZ810" s="29"/>
      <c r="CA810" s="29"/>
      <c r="CB810" s="29"/>
      <c r="CC810" s="29"/>
      <c r="CD810" s="29"/>
      <c r="CE810" s="29"/>
      <c r="CF810" s="29"/>
      <c r="CG810" s="29"/>
      <c r="CH810" s="29"/>
      <c r="CI810" s="29"/>
      <c r="CJ810" s="29"/>
      <c r="CK810" s="29"/>
      <c r="CL810" s="29"/>
      <c r="CM810" s="29"/>
      <c r="CN810" s="29"/>
      <c r="CO810" s="29"/>
      <c r="CP810" s="29"/>
      <c r="CQ810" s="29"/>
      <c r="CR810" s="29"/>
      <c r="CS810" s="29"/>
      <c r="CT810" s="29"/>
      <c r="CU810" s="29"/>
      <c r="CV810" s="29"/>
    </row>
    <row r="811" spans="1:100" s="47" customFormat="1" ht="93" customHeight="1" x14ac:dyDescent="0.25">
      <c r="A811" s="55"/>
      <c r="B811" s="19" t="s">
        <v>613</v>
      </c>
      <c r="C811" s="4">
        <v>0</v>
      </c>
      <c r="D811" s="4">
        <v>0</v>
      </c>
      <c r="E811" s="4">
        <v>0</v>
      </c>
      <c r="F811" s="4"/>
      <c r="G811" s="274"/>
      <c r="H811" s="29"/>
      <c r="I811" s="30"/>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c r="AK811" s="29"/>
      <c r="AL811" s="29"/>
      <c r="AM811" s="29"/>
      <c r="AN811" s="29"/>
      <c r="AO811" s="29"/>
      <c r="AP811" s="29"/>
      <c r="AQ811" s="29"/>
      <c r="AR811" s="29"/>
      <c r="AS811" s="29"/>
      <c r="AT811" s="29"/>
      <c r="AU811" s="29"/>
      <c r="AV811" s="29"/>
      <c r="AW811" s="29"/>
      <c r="AX811" s="29"/>
      <c r="AY811" s="29"/>
      <c r="AZ811" s="29"/>
      <c r="BA811" s="29"/>
      <c r="BB811" s="29"/>
      <c r="BC811" s="29"/>
      <c r="BD811" s="29"/>
      <c r="BE811" s="29"/>
      <c r="BF811" s="29"/>
      <c r="BG811" s="29"/>
      <c r="BH811" s="29"/>
      <c r="BI811" s="29"/>
      <c r="BJ811" s="29"/>
      <c r="BK811" s="29"/>
      <c r="BL811" s="29"/>
      <c r="BM811" s="29"/>
      <c r="BN811" s="29"/>
      <c r="BO811" s="29"/>
      <c r="BP811" s="29"/>
      <c r="BQ811" s="29"/>
      <c r="BR811" s="29"/>
      <c r="BS811" s="29"/>
      <c r="BT811" s="29"/>
      <c r="BU811" s="29"/>
      <c r="BV811" s="29"/>
      <c r="BW811" s="29"/>
      <c r="BX811" s="29"/>
      <c r="BY811" s="29"/>
      <c r="BZ811" s="29"/>
      <c r="CA811" s="29"/>
      <c r="CB811" s="29"/>
      <c r="CC811" s="29"/>
      <c r="CD811" s="29"/>
      <c r="CE811" s="29"/>
      <c r="CF811" s="29"/>
      <c r="CG811" s="29"/>
      <c r="CH811" s="29"/>
      <c r="CI811" s="29"/>
      <c r="CJ811" s="29"/>
      <c r="CK811" s="29"/>
      <c r="CL811" s="29"/>
      <c r="CM811" s="29"/>
      <c r="CN811" s="29"/>
      <c r="CO811" s="29"/>
      <c r="CP811" s="29"/>
      <c r="CQ811" s="29"/>
      <c r="CR811" s="29"/>
      <c r="CS811" s="29"/>
      <c r="CT811" s="29"/>
      <c r="CU811" s="29"/>
      <c r="CV811" s="29"/>
    </row>
    <row r="812" spans="1:100" s="47" customFormat="1" ht="67.5" customHeight="1" x14ac:dyDescent="0.25">
      <c r="A812" s="55"/>
      <c r="B812" s="19" t="s">
        <v>223</v>
      </c>
      <c r="C812" s="4">
        <v>189746</v>
      </c>
      <c r="D812" s="4">
        <v>123777.87</v>
      </c>
      <c r="E812" s="4">
        <v>123452.62</v>
      </c>
      <c r="F812" s="4">
        <f t="shared" si="222"/>
        <v>99.74</v>
      </c>
      <c r="G812" s="274"/>
      <c r="H812" s="29"/>
      <c r="I812" s="30"/>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c r="AK812" s="29"/>
      <c r="AL812" s="29"/>
      <c r="AM812" s="29"/>
      <c r="AN812" s="29"/>
      <c r="AO812" s="29"/>
      <c r="AP812" s="29"/>
      <c r="AQ812" s="29"/>
      <c r="AR812" s="29"/>
      <c r="AS812" s="29"/>
      <c r="AT812" s="29"/>
      <c r="AU812" s="29"/>
      <c r="AV812" s="29"/>
      <c r="AW812" s="29"/>
      <c r="AX812" s="29"/>
      <c r="AY812" s="29"/>
      <c r="AZ812" s="29"/>
      <c r="BA812" s="29"/>
      <c r="BB812" s="29"/>
      <c r="BC812" s="29"/>
      <c r="BD812" s="29"/>
      <c r="BE812" s="29"/>
      <c r="BF812" s="29"/>
      <c r="BG812" s="29"/>
      <c r="BH812" s="29"/>
      <c r="BI812" s="29"/>
      <c r="BJ812" s="29"/>
      <c r="BK812" s="29"/>
      <c r="BL812" s="29"/>
      <c r="BM812" s="29"/>
      <c r="BN812" s="29"/>
      <c r="BO812" s="29"/>
      <c r="BP812" s="29"/>
      <c r="BQ812" s="29"/>
      <c r="BR812" s="29"/>
      <c r="BS812" s="29"/>
      <c r="BT812" s="29"/>
      <c r="BU812" s="29"/>
      <c r="BV812" s="29"/>
      <c r="BW812" s="29"/>
      <c r="BX812" s="29"/>
      <c r="BY812" s="29"/>
      <c r="BZ812" s="29"/>
      <c r="CA812" s="29"/>
      <c r="CB812" s="29"/>
      <c r="CC812" s="29"/>
      <c r="CD812" s="29"/>
      <c r="CE812" s="29"/>
      <c r="CF812" s="29"/>
      <c r="CG812" s="29"/>
      <c r="CH812" s="29"/>
      <c r="CI812" s="29"/>
      <c r="CJ812" s="29"/>
      <c r="CK812" s="29"/>
      <c r="CL812" s="29"/>
      <c r="CM812" s="29"/>
      <c r="CN812" s="29"/>
      <c r="CO812" s="29"/>
      <c r="CP812" s="29"/>
      <c r="CQ812" s="29"/>
      <c r="CR812" s="29"/>
      <c r="CS812" s="29"/>
      <c r="CT812" s="29"/>
      <c r="CU812" s="29"/>
      <c r="CV812" s="29"/>
    </row>
    <row r="813" spans="1:100" s="47" customFormat="1" ht="113.25" customHeight="1" x14ac:dyDescent="0.25">
      <c r="A813" s="55"/>
      <c r="B813" s="19" t="s">
        <v>74</v>
      </c>
      <c r="C813" s="4"/>
      <c r="D813" s="4"/>
      <c r="E813" s="4"/>
      <c r="F813" s="4"/>
      <c r="G813" s="275"/>
      <c r="H813" s="29"/>
      <c r="I813" s="30"/>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c r="AK813" s="29"/>
      <c r="AL813" s="29"/>
      <c r="AM813" s="29"/>
      <c r="AN813" s="29"/>
      <c r="AO813" s="29"/>
      <c r="AP813" s="29"/>
      <c r="AQ813" s="29"/>
      <c r="AR813" s="29"/>
      <c r="AS813" s="29"/>
      <c r="AT813" s="29"/>
      <c r="AU813" s="29"/>
      <c r="AV813" s="29"/>
      <c r="AW813" s="29"/>
      <c r="AX813" s="29"/>
      <c r="AY813" s="29"/>
      <c r="AZ813" s="29"/>
      <c r="BA813" s="29"/>
      <c r="BB813" s="29"/>
      <c r="BC813" s="29"/>
      <c r="BD813" s="29"/>
      <c r="BE813" s="29"/>
      <c r="BF813" s="29"/>
      <c r="BG813" s="29"/>
      <c r="BH813" s="29"/>
      <c r="BI813" s="29"/>
      <c r="BJ813" s="29"/>
      <c r="BK813" s="29"/>
      <c r="BL813" s="29"/>
      <c r="BM813" s="29"/>
      <c r="BN813" s="29"/>
      <c r="BO813" s="29"/>
      <c r="BP813" s="29"/>
      <c r="BQ813" s="29"/>
      <c r="BR813" s="29"/>
      <c r="BS813" s="29"/>
      <c r="BT813" s="29"/>
      <c r="BU813" s="29"/>
      <c r="BV813" s="29"/>
      <c r="BW813" s="29"/>
      <c r="BX813" s="29"/>
      <c r="BY813" s="29"/>
      <c r="BZ813" s="29"/>
      <c r="CA813" s="29"/>
      <c r="CB813" s="29"/>
      <c r="CC813" s="29"/>
      <c r="CD813" s="29"/>
      <c r="CE813" s="29"/>
      <c r="CF813" s="29"/>
      <c r="CG813" s="29"/>
      <c r="CH813" s="29"/>
      <c r="CI813" s="29"/>
      <c r="CJ813" s="29"/>
      <c r="CK813" s="29"/>
      <c r="CL813" s="29"/>
      <c r="CM813" s="29"/>
      <c r="CN813" s="29"/>
      <c r="CO813" s="29"/>
      <c r="CP813" s="29"/>
      <c r="CQ813" s="29"/>
      <c r="CR813" s="29"/>
      <c r="CS813" s="29"/>
      <c r="CT813" s="29"/>
      <c r="CU813" s="29"/>
      <c r="CV813" s="29"/>
    </row>
    <row r="814" spans="1:100" s="47" customFormat="1" ht="31.5" x14ac:dyDescent="0.25">
      <c r="A814" s="211" t="s">
        <v>421</v>
      </c>
      <c r="B814" s="18" t="s">
        <v>212</v>
      </c>
      <c r="C814" s="99">
        <f>SUM(C815:C817)</f>
        <v>42345.86</v>
      </c>
      <c r="D814" s="99">
        <f>SUM(D815:D817)</f>
        <v>0</v>
      </c>
      <c r="E814" s="99">
        <f>SUM(E815:E817)</f>
        <v>0</v>
      </c>
      <c r="F814" s="4"/>
      <c r="G814" s="229" t="s">
        <v>701</v>
      </c>
      <c r="H814" s="29"/>
      <c r="I814" s="30"/>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29"/>
      <c r="AK814" s="29"/>
      <c r="AL814" s="29"/>
      <c r="AM814" s="29"/>
      <c r="AN814" s="29"/>
      <c r="AO814" s="29"/>
      <c r="AP814" s="29"/>
      <c r="AQ814" s="29"/>
      <c r="AR814" s="29"/>
      <c r="AS814" s="29"/>
      <c r="AT814" s="29"/>
      <c r="AU814" s="29"/>
      <c r="AV814" s="29"/>
      <c r="AW814" s="29"/>
      <c r="AX814" s="29"/>
      <c r="AY814" s="29"/>
      <c r="AZ814" s="29"/>
      <c r="BA814" s="29"/>
      <c r="BB814" s="29"/>
      <c r="BC814" s="29"/>
      <c r="BD814" s="29"/>
      <c r="BE814" s="29"/>
      <c r="BF814" s="29"/>
      <c r="BG814" s="29"/>
      <c r="BH814" s="29"/>
      <c r="BI814" s="29"/>
      <c r="BJ814" s="29"/>
      <c r="BK814" s="29"/>
      <c r="BL814" s="29"/>
      <c r="BM814" s="29"/>
      <c r="BN814" s="29"/>
      <c r="BO814" s="29"/>
      <c r="BP814" s="29"/>
      <c r="BQ814" s="29"/>
      <c r="BR814" s="29"/>
      <c r="BS814" s="29"/>
      <c r="BT814" s="29"/>
      <c r="BU814" s="29"/>
      <c r="BV814" s="29"/>
      <c r="BW814" s="29"/>
      <c r="BX814" s="29"/>
      <c r="BY814" s="29"/>
      <c r="BZ814" s="29"/>
      <c r="CA814" s="29"/>
      <c r="CB814" s="29"/>
      <c r="CC814" s="29"/>
      <c r="CD814" s="29"/>
      <c r="CE814" s="29"/>
      <c r="CF814" s="29"/>
      <c r="CG814" s="29"/>
      <c r="CH814" s="29"/>
      <c r="CI814" s="29"/>
      <c r="CJ814" s="29"/>
      <c r="CK814" s="29"/>
      <c r="CL814" s="29"/>
      <c r="CM814" s="29"/>
      <c r="CN814" s="29"/>
      <c r="CO814" s="29"/>
      <c r="CP814" s="29"/>
      <c r="CQ814" s="29"/>
      <c r="CR814" s="29"/>
      <c r="CS814" s="29"/>
      <c r="CT814" s="29"/>
      <c r="CU814" s="29"/>
      <c r="CV814" s="29"/>
    </row>
    <row r="815" spans="1:100" s="47" customFormat="1" x14ac:dyDescent="0.25">
      <c r="A815" s="212"/>
      <c r="B815" s="19" t="s">
        <v>613</v>
      </c>
      <c r="C815" s="4">
        <v>0</v>
      </c>
      <c r="D815" s="4">
        <v>0</v>
      </c>
      <c r="E815" s="4">
        <v>0</v>
      </c>
      <c r="F815" s="4"/>
      <c r="G815" s="230"/>
      <c r="H815" s="29"/>
      <c r="I815" s="30"/>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29"/>
      <c r="AK815" s="29"/>
      <c r="AL815" s="29"/>
      <c r="AM815" s="29"/>
      <c r="AN815" s="29"/>
      <c r="AO815" s="29"/>
      <c r="AP815" s="29"/>
      <c r="AQ815" s="29"/>
      <c r="AR815" s="29"/>
      <c r="AS815" s="29"/>
      <c r="AT815" s="29"/>
      <c r="AU815" s="29"/>
      <c r="AV815" s="29"/>
      <c r="AW815" s="29"/>
      <c r="AX815" s="29"/>
      <c r="AY815" s="29"/>
      <c r="AZ815" s="29"/>
      <c r="BA815" s="29"/>
      <c r="BB815" s="29"/>
      <c r="BC815" s="29"/>
      <c r="BD815" s="29"/>
      <c r="BE815" s="29"/>
      <c r="BF815" s="29"/>
      <c r="BG815" s="29"/>
      <c r="BH815" s="29"/>
      <c r="BI815" s="29"/>
      <c r="BJ815" s="29"/>
      <c r="BK815" s="29"/>
      <c r="BL815" s="29"/>
      <c r="BM815" s="29"/>
      <c r="BN815" s="29"/>
      <c r="BO815" s="29"/>
      <c r="BP815" s="29"/>
      <c r="BQ815" s="29"/>
      <c r="BR815" s="29"/>
      <c r="BS815" s="29"/>
      <c r="BT815" s="29"/>
      <c r="BU815" s="29"/>
      <c r="BV815" s="29"/>
      <c r="BW815" s="29"/>
      <c r="BX815" s="29"/>
      <c r="BY815" s="29"/>
      <c r="BZ815" s="29"/>
      <c r="CA815" s="29"/>
      <c r="CB815" s="29"/>
      <c r="CC815" s="29"/>
      <c r="CD815" s="29"/>
      <c r="CE815" s="29"/>
      <c r="CF815" s="29"/>
      <c r="CG815" s="29"/>
      <c r="CH815" s="29"/>
      <c r="CI815" s="29"/>
      <c r="CJ815" s="29"/>
      <c r="CK815" s="29"/>
      <c r="CL815" s="29"/>
      <c r="CM815" s="29"/>
      <c r="CN815" s="29"/>
      <c r="CO815" s="29"/>
      <c r="CP815" s="29"/>
      <c r="CQ815" s="29"/>
      <c r="CR815" s="29"/>
      <c r="CS815" s="29"/>
      <c r="CT815" s="29"/>
      <c r="CU815" s="29"/>
      <c r="CV815" s="29"/>
    </row>
    <row r="816" spans="1:100" s="47" customFormat="1" ht="17.25" customHeight="1" x14ac:dyDescent="0.25">
      <c r="A816" s="212"/>
      <c r="B816" s="19" t="s">
        <v>223</v>
      </c>
      <c r="C816" s="4">
        <v>42345.86</v>
      </c>
      <c r="D816" s="4">
        <v>0</v>
      </c>
      <c r="E816" s="4">
        <v>0</v>
      </c>
      <c r="F816" s="4"/>
      <c r="G816" s="230"/>
      <c r="H816" s="29"/>
      <c r="I816" s="30"/>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c r="AX816" s="29"/>
      <c r="AY816" s="29"/>
      <c r="AZ816" s="29"/>
      <c r="BA816" s="29"/>
      <c r="BB816" s="29"/>
      <c r="BC816" s="29"/>
      <c r="BD816" s="29"/>
      <c r="BE816" s="29"/>
      <c r="BF816" s="29"/>
      <c r="BG816" s="29"/>
      <c r="BH816" s="29"/>
      <c r="BI816" s="29"/>
      <c r="BJ816" s="29"/>
      <c r="BK816" s="29"/>
      <c r="BL816" s="29"/>
      <c r="BM816" s="29"/>
      <c r="BN816" s="29"/>
      <c r="BO816" s="29"/>
      <c r="BP816" s="29"/>
      <c r="BQ816" s="29"/>
      <c r="BR816" s="29"/>
      <c r="BS816" s="29"/>
      <c r="BT816" s="29"/>
      <c r="BU816" s="29"/>
      <c r="BV816" s="29"/>
      <c r="BW816" s="29"/>
      <c r="BX816" s="29"/>
      <c r="BY816" s="29"/>
      <c r="BZ816" s="29"/>
      <c r="CA816" s="29"/>
      <c r="CB816" s="29"/>
      <c r="CC816" s="29"/>
      <c r="CD816" s="29"/>
      <c r="CE816" s="29"/>
      <c r="CF816" s="29"/>
      <c r="CG816" s="29"/>
      <c r="CH816" s="29"/>
      <c r="CI816" s="29"/>
      <c r="CJ816" s="29"/>
      <c r="CK816" s="29"/>
      <c r="CL816" s="29"/>
      <c r="CM816" s="29"/>
      <c r="CN816" s="29"/>
      <c r="CO816" s="29"/>
      <c r="CP816" s="29"/>
      <c r="CQ816" s="29"/>
      <c r="CR816" s="29"/>
      <c r="CS816" s="29"/>
      <c r="CT816" s="29"/>
      <c r="CU816" s="29"/>
      <c r="CV816" s="29"/>
    </row>
    <row r="817" spans="1:100" s="47" customFormat="1" ht="23.25" customHeight="1" x14ac:dyDescent="0.25">
      <c r="A817" s="90"/>
      <c r="B817" s="19" t="s">
        <v>74</v>
      </c>
      <c r="C817" s="4"/>
      <c r="D817" s="4"/>
      <c r="E817" s="4"/>
      <c r="F817" s="4"/>
      <c r="G817" s="231"/>
      <c r="H817" s="29"/>
      <c r="I817" s="30"/>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c r="AK817" s="29"/>
      <c r="AL817" s="29"/>
      <c r="AM817" s="29"/>
      <c r="AN817" s="29"/>
      <c r="AO817" s="29"/>
      <c r="AP817" s="29"/>
      <c r="AQ817" s="29"/>
      <c r="AR817" s="29"/>
      <c r="AS817" s="29"/>
      <c r="AT817" s="29"/>
      <c r="AU817" s="29"/>
      <c r="AV817" s="29"/>
      <c r="AW817" s="29"/>
      <c r="AX817" s="29"/>
      <c r="AY817" s="29"/>
      <c r="AZ817" s="29"/>
      <c r="BA817" s="29"/>
      <c r="BB817" s="29"/>
      <c r="BC817" s="29"/>
      <c r="BD817" s="29"/>
      <c r="BE817" s="29"/>
      <c r="BF817" s="29"/>
      <c r="BG817" s="29"/>
      <c r="BH817" s="29"/>
      <c r="BI817" s="29"/>
      <c r="BJ817" s="29"/>
      <c r="BK817" s="29"/>
      <c r="BL817" s="29"/>
      <c r="BM817" s="29"/>
      <c r="BN817" s="29"/>
      <c r="BO817" s="29"/>
      <c r="BP817" s="29"/>
      <c r="BQ817" s="29"/>
      <c r="BR817" s="29"/>
      <c r="BS817" s="29"/>
      <c r="BT817" s="29"/>
      <c r="BU817" s="29"/>
      <c r="BV817" s="29"/>
      <c r="BW817" s="29"/>
      <c r="BX817" s="29"/>
      <c r="BY817" s="29"/>
      <c r="BZ817" s="29"/>
      <c r="CA817" s="29"/>
      <c r="CB817" s="29"/>
      <c r="CC817" s="29"/>
      <c r="CD817" s="29"/>
      <c r="CE817" s="29"/>
      <c r="CF817" s="29"/>
      <c r="CG817" s="29"/>
      <c r="CH817" s="29"/>
      <c r="CI817" s="29"/>
      <c r="CJ817" s="29"/>
      <c r="CK817" s="29"/>
      <c r="CL817" s="29"/>
      <c r="CM817" s="29"/>
      <c r="CN817" s="29"/>
      <c r="CO817" s="29"/>
      <c r="CP817" s="29"/>
      <c r="CQ817" s="29"/>
      <c r="CR817" s="29"/>
      <c r="CS817" s="29"/>
      <c r="CT817" s="29"/>
      <c r="CU817" s="29"/>
      <c r="CV817" s="29"/>
    </row>
    <row r="818" spans="1:100" s="47" customFormat="1" ht="53.25" customHeight="1" x14ac:dyDescent="0.25">
      <c r="A818" s="211" t="s">
        <v>422</v>
      </c>
      <c r="B818" s="18" t="s">
        <v>213</v>
      </c>
      <c r="C818" s="4">
        <f>SUM(C819:C821)</f>
        <v>6566.19</v>
      </c>
      <c r="D818" s="4">
        <f>SUM(D819:D821)</f>
        <v>6566.19</v>
      </c>
      <c r="E818" s="4">
        <f>SUM(E819:E821)</f>
        <v>4368.03</v>
      </c>
      <c r="F818" s="4">
        <f>E818/D818*100</f>
        <v>66.52</v>
      </c>
      <c r="G818" s="229" t="s">
        <v>747</v>
      </c>
      <c r="H818" s="29"/>
      <c r="I818" s="30"/>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29"/>
      <c r="AK818" s="29"/>
      <c r="AL818" s="29"/>
      <c r="AM818" s="29"/>
      <c r="AN818" s="29"/>
      <c r="AO818" s="29"/>
      <c r="AP818" s="29"/>
      <c r="AQ818" s="29"/>
      <c r="AR818" s="29"/>
      <c r="AS818" s="29"/>
      <c r="AT818" s="29"/>
      <c r="AU818" s="29"/>
      <c r="AV818" s="29"/>
      <c r="AW818" s="29"/>
      <c r="AX818" s="29"/>
      <c r="AY818" s="29"/>
      <c r="AZ818" s="29"/>
      <c r="BA818" s="29"/>
      <c r="BB818" s="29"/>
      <c r="BC818" s="29"/>
      <c r="BD818" s="29"/>
      <c r="BE818" s="29"/>
      <c r="BF818" s="29"/>
      <c r="BG818" s="29"/>
      <c r="BH818" s="29"/>
      <c r="BI818" s="29"/>
      <c r="BJ818" s="29"/>
      <c r="BK818" s="29"/>
      <c r="BL818" s="29"/>
      <c r="BM818" s="29"/>
      <c r="BN818" s="29"/>
      <c r="BO818" s="29"/>
      <c r="BP818" s="29"/>
      <c r="BQ818" s="29"/>
      <c r="BR818" s="29"/>
      <c r="BS818" s="29"/>
      <c r="BT818" s="29"/>
      <c r="BU818" s="29"/>
      <c r="BV818" s="29"/>
      <c r="BW818" s="29"/>
      <c r="BX818" s="29"/>
      <c r="BY818" s="29"/>
      <c r="BZ818" s="29"/>
      <c r="CA818" s="29"/>
      <c r="CB818" s="29"/>
      <c r="CC818" s="29"/>
      <c r="CD818" s="29"/>
      <c r="CE818" s="29"/>
      <c r="CF818" s="29"/>
      <c r="CG818" s="29"/>
      <c r="CH818" s="29"/>
      <c r="CI818" s="29"/>
      <c r="CJ818" s="29"/>
      <c r="CK818" s="29"/>
      <c r="CL818" s="29"/>
      <c r="CM818" s="29"/>
      <c r="CN818" s="29"/>
      <c r="CO818" s="29"/>
      <c r="CP818" s="29"/>
      <c r="CQ818" s="29"/>
      <c r="CR818" s="29"/>
      <c r="CS818" s="29"/>
      <c r="CT818" s="29"/>
      <c r="CU818" s="29"/>
      <c r="CV818" s="29"/>
    </row>
    <row r="819" spans="1:100" s="47" customFormat="1" x14ac:dyDescent="0.25">
      <c r="A819" s="212"/>
      <c r="B819" s="19" t="s">
        <v>613</v>
      </c>
      <c r="C819" s="4">
        <v>3157.93</v>
      </c>
      <c r="D819" s="4">
        <v>3157.93</v>
      </c>
      <c r="E819" s="4">
        <v>959.77</v>
      </c>
      <c r="F819" s="4">
        <f>E819/D819*100</f>
        <v>30.39</v>
      </c>
      <c r="G819" s="230"/>
      <c r="H819" s="29"/>
      <c r="I819" s="30"/>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29"/>
      <c r="AK819" s="29"/>
      <c r="AL819" s="29"/>
      <c r="AM819" s="29"/>
      <c r="AN819" s="29"/>
      <c r="AO819" s="29"/>
      <c r="AP819" s="29"/>
      <c r="AQ819" s="29"/>
      <c r="AR819" s="29"/>
      <c r="AS819" s="29"/>
      <c r="AT819" s="29"/>
      <c r="AU819" s="29"/>
      <c r="AV819" s="29"/>
      <c r="AW819" s="29"/>
      <c r="AX819" s="29"/>
      <c r="AY819" s="29"/>
      <c r="AZ819" s="29"/>
      <c r="BA819" s="29"/>
      <c r="BB819" s="29"/>
      <c r="BC819" s="29"/>
      <c r="BD819" s="29"/>
      <c r="BE819" s="29"/>
      <c r="BF819" s="29"/>
      <c r="BG819" s="29"/>
      <c r="BH819" s="29"/>
      <c r="BI819" s="29"/>
      <c r="BJ819" s="29"/>
      <c r="BK819" s="29"/>
      <c r="BL819" s="29"/>
      <c r="BM819" s="29"/>
      <c r="BN819" s="29"/>
      <c r="BO819" s="29"/>
      <c r="BP819" s="29"/>
      <c r="BQ819" s="29"/>
      <c r="BR819" s="29"/>
      <c r="BS819" s="29"/>
      <c r="BT819" s="29"/>
      <c r="BU819" s="29"/>
      <c r="BV819" s="29"/>
      <c r="BW819" s="29"/>
      <c r="BX819" s="29"/>
      <c r="BY819" s="29"/>
      <c r="BZ819" s="29"/>
      <c r="CA819" s="29"/>
      <c r="CB819" s="29"/>
      <c r="CC819" s="29"/>
      <c r="CD819" s="29"/>
      <c r="CE819" s="29"/>
      <c r="CF819" s="29"/>
      <c r="CG819" s="29"/>
      <c r="CH819" s="29"/>
      <c r="CI819" s="29"/>
      <c r="CJ819" s="29"/>
      <c r="CK819" s="29"/>
      <c r="CL819" s="29"/>
      <c r="CM819" s="29"/>
      <c r="CN819" s="29"/>
      <c r="CO819" s="29"/>
      <c r="CP819" s="29"/>
      <c r="CQ819" s="29"/>
      <c r="CR819" s="29"/>
      <c r="CS819" s="29"/>
      <c r="CT819" s="29"/>
      <c r="CU819" s="29"/>
      <c r="CV819" s="29"/>
    </row>
    <row r="820" spans="1:100" s="47" customFormat="1" x14ac:dyDescent="0.25">
      <c r="A820" s="212"/>
      <c r="B820" s="19" t="s">
        <v>223</v>
      </c>
      <c r="C820" s="4">
        <v>3408.26</v>
      </c>
      <c r="D820" s="4">
        <v>3408.26</v>
      </c>
      <c r="E820" s="4">
        <v>3408.26</v>
      </c>
      <c r="F820" s="4">
        <f>E820/D820*100</f>
        <v>100</v>
      </c>
      <c r="G820" s="230"/>
      <c r="H820" s="29"/>
      <c r="I820" s="30"/>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29"/>
      <c r="AK820" s="29"/>
      <c r="AL820" s="29"/>
      <c r="AM820" s="29"/>
      <c r="AN820" s="29"/>
      <c r="AO820" s="29"/>
      <c r="AP820" s="29"/>
      <c r="AQ820" s="29"/>
      <c r="AR820" s="29"/>
      <c r="AS820" s="29"/>
      <c r="AT820" s="29"/>
      <c r="AU820" s="29"/>
      <c r="AV820" s="29"/>
      <c r="AW820" s="29"/>
      <c r="AX820" s="29"/>
      <c r="AY820" s="29"/>
      <c r="AZ820" s="29"/>
      <c r="BA820" s="29"/>
      <c r="BB820" s="29"/>
      <c r="BC820" s="29"/>
      <c r="BD820" s="29"/>
      <c r="BE820" s="29"/>
      <c r="BF820" s="29"/>
      <c r="BG820" s="29"/>
      <c r="BH820" s="29"/>
      <c r="BI820" s="29"/>
      <c r="BJ820" s="29"/>
      <c r="BK820" s="29"/>
      <c r="BL820" s="29"/>
      <c r="BM820" s="29"/>
      <c r="BN820" s="29"/>
      <c r="BO820" s="29"/>
      <c r="BP820" s="29"/>
      <c r="BQ820" s="29"/>
      <c r="BR820" s="29"/>
      <c r="BS820" s="29"/>
      <c r="BT820" s="29"/>
      <c r="BU820" s="29"/>
      <c r="BV820" s="29"/>
      <c r="BW820" s="29"/>
      <c r="BX820" s="29"/>
      <c r="BY820" s="29"/>
      <c r="BZ820" s="29"/>
      <c r="CA820" s="29"/>
      <c r="CB820" s="29"/>
      <c r="CC820" s="29"/>
      <c r="CD820" s="29"/>
      <c r="CE820" s="29"/>
      <c r="CF820" s="29"/>
      <c r="CG820" s="29"/>
      <c r="CH820" s="29"/>
      <c r="CI820" s="29"/>
      <c r="CJ820" s="29"/>
      <c r="CK820" s="29"/>
      <c r="CL820" s="29"/>
      <c r="CM820" s="29"/>
      <c r="CN820" s="29"/>
      <c r="CO820" s="29"/>
      <c r="CP820" s="29"/>
      <c r="CQ820" s="29"/>
      <c r="CR820" s="29"/>
      <c r="CS820" s="29"/>
      <c r="CT820" s="29"/>
      <c r="CU820" s="29"/>
      <c r="CV820" s="29"/>
    </row>
    <row r="821" spans="1:100" s="47" customFormat="1" x14ac:dyDescent="0.25">
      <c r="A821" s="90"/>
      <c r="B821" s="19" t="s">
        <v>74</v>
      </c>
      <c r="C821" s="4"/>
      <c r="D821" s="4"/>
      <c r="E821" s="4"/>
      <c r="F821" s="4"/>
      <c r="G821" s="231"/>
      <c r="H821" s="29"/>
      <c r="I821" s="30"/>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29"/>
      <c r="AK821" s="29"/>
      <c r="AL821" s="29"/>
      <c r="AM821" s="29"/>
      <c r="AN821" s="29"/>
      <c r="AO821" s="29"/>
      <c r="AP821" s="29"/>
      <c r="AQ821" s="29"/>
      <c r="AR821" s="29"/>
      <c r="AS821" s="29"/>
      <c r="AT821" s="29"/>
      <c r="AU821" s="29"/>
      <c r="AV821" s="29"/>
      <c r="AW821" s="29"/>
      <c r="AX821" s="29"/>
      <c r="AY821" s="29"/>
      <c r="AZ821" s="29"/>
      <c r="BA821" s="29"/>
      <c r="BB821" s="29"/>
      <c r="BC821" s="29"/>
      <c r="BD821" s="29"/>
      <c r="BE821" s="29"/>
      <c r="BF821" s="29"/>
      <c r="BG821" s="29"/>
      <c r="BH821" s="29"/>
      <c r="BI821" s="29"/>
      <c r="BJ821" s="29"/>
      <c r="BK821" s="29"/>
      <c r="BL821" s="29"/>
      <c r="BM821" s="29"/>
      <c r="BN821" s="29"/>
      <c r="BO821" s="29"/>
      <c r="BP821" s="29"/>
      <c r="BQ821" s="29"/>
      <c r="BR821" s="29"/>
      <c r="BS821" s="29"/>
      <c r="BT821" s="29"/>
      <c r="BU821" s="29"/>
      <c r="BV821" s="29"/>
      <c r="BW821" s="29"/>
      <c r="BX821" s="29"/>
      <c r="BY821" s="29"/>
      <c r="BZ821" s="29"/>
      <c r="CA821" s="29"/>
      <c r="CB821" s="29"/>
      <c r="CC821" s="29"/>
      <c r="CD821" s="29"/>
      <c r="CE821" s="29"/>
      <c r="CF821" s="29"/>
      <c r="CG821" s="29"/>
      <c r="CH821" s="29"/>
      <c r="CI821" s="29"/>
      <c r="CJ821" s="29"/>
      <c r="CK821" s="29"/>
      <c r="CL821" s="29"/>
      <c r="CM821" s="29"/>
      <c r="CN821" s="29"/>
      <c r="CO821" s="29"/>
      <c r="CP821" s="29"/>
      <c r="CQ821" s="29"/>
      <c r="CR821" s="29"/>
      <c r="CS821" s="29"/>
      <c r="CT821" s="29"/>
      <c r="CU821" s="29"/>
      <c r="CV821" s="29"/>
    </row>
    <row r="822" spans="1:100" s="47" customFormat="1" ht="60" customHeight="1" x14ac:dyDescent="0.25">
      <c r="A822" s="211" t="s">
        <v>423</v>
      </c>
      <c r="B822" s="18" t="s">
        <v>214</v>
      </c>
      <c r="C822" s="4">
        <f>SUM(C823:C825)</f>
        <v>80900.009999999995</v>
      </c>
      <c r="D822" s="4">
        <f>SUM(D823:D825)</f>
        <v>15471.75</v>
      </c>
      <c r="E822" s="4">
        <f>SUM(E823:E825)</f>
        <v>805.62</v>
      </c>
      <c r="F822" s="4">
        <f>E822/D822*100</f>
        <v>5.21</v>
      </c>
      <c r="G822" s="232" t="s">
        <v>748</v>
      </c>
      <c r="H822" s="29"/>
      <c r="I822" s="30"/>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29"/>
      <c r="AK822" s="29"/>
      <c r="AL822" s="29"/>
      <c r="AM822" s="29"/>
      <c r="AN822" s="29"/>
      <c r="AO822" s="29"/>
      <c r="AP822" s="29"/>
      <c r="AQ822" s="29"/>
      <c r="AR822" s="29"/>
      <c r="AS822" s="29"/>
      <c r="AT822" s="29"/>
      <c r="AU822" s="29"/>
      <c r="AV822" s="29"/>
      <c r="AW822" s="29"/>
      <c r="AX822" s="29"/>
      <c r="AY822" s="29"/>
      <c r="AZ822" s="29"/>
      <c r="BA822" s="29"/>
      <c r="BB822" s="29"/>
      <c r="BC822" s="29"/>
      <c r="BD822" s="29"/>
      <c r="BE822" s="29"/>
      <c r="BF822" s="29"/>
      <c r="BG822" s="29"/>
      <c r="BH822" s="29"/>
      <c r="BI822" s="29"/>
      <c r="BJ822" s="29"/>
      <c r="BK822" s="29"/>
      <c r="BL822" s="29"/>
      <c r="BM822" s="29"/>
      <c r="BN822" s="29"/>
      <c r="BO822" s="29"/>
      <c r="BP822" s="29"/>
      <c r="BQ822" s="29"/>
      <c r="BR822" s="29"/>
      <c r="BS822" s="29"/>
      <c r="BT822" s="29"/>
      <c r="BU822" s="29"/>
      <c r="BV822" s="29"/>
      <c r="BW822" s="29"/>
      <c r="BX822" s="29"/>
      <c r="BY822" s="29"/>
      <c r="BZ822" s="29"/>
      <c r="CA822" s="29"/>
      <c r="CB822" s="29"/>
      <c r="CC822" s="29"/>
      <c r="CD822" s="29"/>
      <c r="CE822" s="29"/>
      <c r="CF822" s="29"/>
      <c r="CG822" s="29"/>
      <c r="CH822" s="29"/>
      <c r="CI822" s="29"/>
      <c r="CJ822" s="29"/>
      <c r="CK822" s="29"/>
      <c r="CL822" s="29"/>
      <c r="CM822" s="29"/>
      <c r="CN822" s="29"/>
      <c r="CO822" s="29"/>
      <c r="CP822" s="29"/>
      <c r="CQ822" s="29"/>
      <c r="CR822" s="29"/>
      <c r="CS822" s="29"/>
      <c r="CT822" s="29"/>
      <c r="CU822" s="29"/>
      <c r="CV822" s="29"/>
    </row>
    <row r="823" spans="1:100" s="47" customFormat="1" x14ac:dyDescent="0.25">
      <c r="A823" s="212"/>
      <c r="B823" s="19" t="s">
        <v>613</v>
      </c>
      <c r="C823" s="4">
        <v>72810.009999999995</v>
      </c>
      <c r="D823" s="4">
        <v>10620</v>
      </c>
      <c r="E823" s="4">
        <v>0</v>
      </c>
      <c r="F823" s="4">
        <f>E823/D823*100</f>
        <v>0</v>
      </c>
      <c r="G823" s="233"/>
      <c r="H823" s="29"/>
      <c r="I823" s="30"/>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29"/>
      <c r="AK823" s="29"/>
      <c r="AL823" s="29"/>
      <c r="AM823" s="29"/>
      <c r="AN823" s="29"/>
      <c r="AO823" s="29"/>
      <c r="AP823" s="29"/>
      <c r="AQ823" s="29"/>
      <c r="AR823" s="29"/>
      <c r="AS823" s="29"/>
      <c r="AT823" s="29"/>
      <c r="AU823" s="29"/>
      <c r="AV823" s="29"/>
      <c r="AW823" s="29"/>
      <c r="AX823" s="29"/>
      <c r="AY823" s="29"/>
      <c r="AZ823" s="29"/>
      <c r="BA823" s="29"/>
      <c r="BB823" s="29"/>
      <c r="BC823" s="29"/>
      <c r="BD823" s="29"/>
      <c r="BE823" s="29"/>
      <c r="BF823" s="29"/>
      <c r="BG823" s="29"/>
      <c r="BH823" s="29"/>
      <c r="BI823" s="29"/>
      <c r="BJ823" s="29"/>
      <c r="BK823" s="29"/>
      <c r="BL823" s="29"/>
      <c r="BM823" s="29"/>
      <c r="BN823" s="29"/>
      <c r="BO823" s="29"/>
      <c r="BP823" s="29"/>
      <c r="BQ823" s="29"/>
      <c r="BR823" s="29"/>
      <c r="BS823" s="29"/>
      <c r="BT823" s="29"/>
      <c r="BU823" s="29"/>
      <c r="BV823" s="29"/>
      <c r="BW823" s="29"/>
      <c r="BX823" s="29"/>
      <c r="BY823" s="29"/>
      <c r="BZ823" s="29"/>
      <c r="CA823" s="29"/>
      <c r="CB823" s="29"/>
      <c r="CC823" s="29"/>
      <c r="CD823" s="29"/>
      <c r="CE823" s="29"/>
      <c r="CF823" s="29"/>
      <c r="CG823" s="29"/>
      <c r="CH823" s="29"/>
      <c r="CI823" s="29"/>
      <c r="CJ823" s="29"/>
      <c r="CK823" s="29"/>
      <c r="CL823" s="29"/>
      <c r="CM823" s="29"/>
      <c r="CN823" s="29"/>
      <c r="CO823" s="29"/>
      <c r="CP823" s="29"/>
      <c r="CQ823" s="29"/>
      <c r="CR823" s="29"/>
      <c r="CS823" s="29"/>
      <c r="CT823" s="29"/>
      <c r="CU823" s="29"/>
      <c r="CV823" s="29"/>
    </row>
    <row r="824" spans="1:100" s="47" customFormat="1" ht="87" customHeight="1" x14ac:dyDescent="0.25">
      <c r="A824" s="212"/>
      <c r="B824" s="19" t="s">
        <v>223</v>
      </c>
      <c r="C824" s="4">
        <v>8090</v>
      </c>
      <c r="D824" s="4">
        <v>4851.75</v>
      </c>
      <c r="E824" s="4">
        <v>805.62</v>
      </c>
      <c r="F824" s="4">
        <f>E824/D824*100</f>
        <v>16.600000000000001</v>
      </c>
      <c r="G824" s="233"/>
      <c r="H824" s="29"/>
      <c r="I824" s="30"/>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29"/>
      <c r="AJ824" s="29"/>
      <c r="AK824" s="29"/>
      <c r="AL824" s="29"/>
      <c r="AM824" s="29"/>
      <c r="AN824" s="29"/>
      <c r="AO824" s="29"/>
      <c r="AP824" s="29"/>
      <c r="AQ824" s="29"/>
      <c r="AR824" s="29"/>
      <c r="AS824" s="29"/>
      <c r="AT824" s="29"/>
      <c r="AU824" s="29"/>
      <c r="AV824" s="29"/>
      <c r="AW824" s="29"/>
      <c r="AX824" s="29"/>
      <c r="AY824" s="29"/>
      <c r="AZ824" s="29"/>
      <c r="BA824" s="29"/>
      <c r="BB824" s="29"/>
      <c r="BC824" s="29"/>
      <c r="BD824" s="29"/>
      <c r="BE824" s="29"/>
      <c r="BF824" s="29"/>
      <c r="BG824" s="29"/>
      <c r="BH824" s="29"/>
      <c r="BI824" s="29"/>
      <c r="BJ824" s="29"/>
      <c r="BK824" s="29"/>
      <c r="BL824" s="29"/>
      <c r="BM824" s="29"/>
      <c r="BN824" s="29"/>
      <c r="BO824" s="29"/>
      <c r="BP824" s="29"/>
      <c r="BQ824" s="29"/>
      <c r="BR824" s="29"/>
      <c r="BS824" s="29"/>
      <c r="BT824" s="29"/>
      <c r="BU824" s="29"/>
      <c r="BV824" s="29"/>
      <c r="BW824" s="29"/>
      <c r="BX824" s="29"/>
      <c r="BY824" s="29"/>
      <c r="BZ824" s="29"/>
      <c r="CA824" s="29"/>
      <c r="CB824" s="29"/>
      <c r="CC824" s="29"/>
      <c r="CD824" s="29"/>
      <c r="CE824" s="29"/>
      <c r="CF824" s="29"/>
      <c r="CG824" s="29"/>
      <c r="CH824" s="29"/>
      <c r="CI824" s="29"/>
      <c r="CJ824" s="29"/>
      <c r="CK824" s="29"/>
      <c r="CL824" s="29"/>
      <c r="CM824" s="29"/>
      <c r="CN824" s="29"/>
      <c r="CO824" s="29"/>
      <c r="CP824" s="29"/>
      <c r="CQ824" s="29"/>
      <c r="CR824" s="29"/>
      <c r="CS824" s="29"/>
      <c r="CT824" s="29"/>
      <c r="CU824" s="29"/>
      <c r="CV824" s="29"/>
    </row>
    <row r="825" spans="1:100" s="47" customFormat="1" x14ac:dyDescent="0.25">
      <c r="A825" s="212"/>
      <c r="B825" s="19" t="s">
        <v>74</v>
      </c>
      <c r="C825" s="4"/>
      <c r="D825" s="4"/>
      <c r="E825" s="4"/>
      <c r="F825" s="4"/>
      <c r="G825" s="234"/>
      <c r="H825" s="29"/>
      <c r="I825" s="30"/>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29"/>
      <c r="AJ825" s="29"/>
      <c r="AK825" s="29"/>
      <c r="AL825" s="29"/>
      <c r="AM825" s="29"/>
      <c r="AN825" s="29"/>
      <c r="AO825" s="29"/>
      <c r="AP825" s="29"/>
      <c r="AQ825" s="29"/>
      <c r="AR825" s="29"/>
      <c r="AS825" s="29"/>
      <c r="AT825" s="29"/>
      <c r="AU825" s="29"/>
      <c r="AV825" s="29"/>
      <c r="AW825" s="29"/>
      <c r="AX825" s="29"/>
      <c r="AY825" s="29"/>
      <c r="AZ825" s="29"/>
      <c r="BA825" s="29"/>
      <c r="BB825" s="29"/>
      <c r="BC825" s="29"/>
      <c r="BD825" s="29"/>
      <c r="BE825" s="29"/>
      <c r="BF825" s="29"/>
      <c r="BG825" s="29"/>
      <c r="BH825" s="29"/>
      <c r="BI825" s="29"/>
      <c r="BJ825" s="29"/>
      <c r="BK825" s="29"/>
      <c r="BL825" s="29"/>
      <c r="BM825" s="29"/>
      <c r="BN825" s="29"/>
      <c r="BO825" s="29"/>
      <c r="BP825" s="29"/>
      <c r="BQ825" s="29"/>
      <c r="BR825" s="29"/>
      <c r="BS825" s="29"/>
      <c r="BT825" s="29"/>
      <c r="BU825" s="29"/>
      <c r="BV825" s="29"/>
      <c r="BW825" s="29"/>
      <c r="BX825" s="29"/>
      <c r="BY825" s="29"/>
      <c r="BZ825" s="29"/>
      <c r="CA825" s="29"/>
      <c r="CB825" s="29"/>
      <c r="CC825" s="29"/>
      <c r="CD825" s="29"/>
      <c r="CE825" s="29"/>
      <c r="CF825" s="29"/>
      <c r="CG825" s="29"/>
      <c r="CH825" s="29"/>
      <c r="CI825" s="29"/>
      <c r="CJ825" s="29"/>
      <c r="CK825" s="29"/>
      <c r="CL825" s="29"/>
      <c r="CM825" s="29"/>
      <c r="CN825" s="29"/>
      <c r="CO825" s="29"/>
      <c r="CP825" s="29"/>
      <c r="CQ825" s="29"/>
      <c r="CR825" s="29"/>
      <c r="CS825" s="29"/>
      <c r="CT825" s="29"/>
      <c r="CU825" s="29"/>
      <c r="CV825" s="29"/>
    </row>
    <row r="826" spans="1:100" s="47" customFormat="1" ht="62.25" customHeight="1" x14ac:dyDescent="0.25">
      <c r="A826" s="211" t="s">
        <v>424</v>
      </c>
      <c r="B826" s="18" t="s">
        <v>207</v>
      </c>
      <c r="C826" s="4">
        <f>SUM(C827:C829)</f>
        <v>10912.67</v>
      </c>
      <c r="D826" s="4">
        <f>SUM(D827:D829)</f>
        <v>9887.09</v>
      </c>
      <c r="E826" s="4">
        <f>SUM(E827:E829)</f>
        <v>9887.09</v>
      </c>
      <c r="F826" s="4">
        <f t="shared" si="222"/>
        <v>100</v>
      </c>
      <c r="G826" s="273"/>
      <c r="H826" s="29"/>
      <c r="I826" s="30"/>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c r="AX826" s="29"/>
      <c r="AY826" s="29"/>
      <c r="AZ826" s="29"/>
      <c r="BA826" s="29"/>
      <c r="BB826" s="29"/>
      <c r="BC826" s="29"/>
      <c r="BD826" s="29"/>
      <c r="BE826" s="29"/>
      <c r="BF826" s="29"/>
      <c r="BG826" s="29"/>
      <c r="BH826" s="29"/>
      <c r="BI826" s="29"/>
      <c r="BJ826" s="29"/>
      <c r="BK826" s="29"/>
      <c r="BL826" s="29"/>
      <c r="BM826" s="29"/>
      <c r="BN826" s="29"/>
      <c r="BO826" s="29"/>
      <c r="BP826" s="29"/>
      <c r="BQ826" s="29"/>
      <c r="BR826" s="29"/>
      <c r="BS826" s="29"/>
      <c r="BT826" s="29"/>
      <c r="BU826" s="29"/>
      <c r="BV826" s="29"/>
      <c r="BW826" s="29"/>
      <c r="BX826" s="29"/>
      <c r="BY826" s="29"/>
      <c r="BZ826" s="29"/>
      <c r="CA826" s="29"/>
      <c r="CB826" s="29"/>
      <c r="CC826" s="29"/>
      <c r="CD826" s="29"/>
      <c r="CE826" s="29"/>
      <c r="CF826" s="29"/>
      <c r="CG826" s="29"/>
      <c r="CH826" s="29"/>
      <c r="CI826" s="29"/>
      <c r="CJ826" s="29"/>
      <c r="CK826" s="29"/>
      <c r="CL826" s="29"/>
      <c r="CM826" s="29"/>
      <c r="CN826" s="29"/>
      <c r="CO826" s="29"/>
      <c r="CP826" s="29"/>
      <c r="CQ826" s="29"/>
      <c r="CR826" s="29"/>
      <c r="CS826" s="29"/>
      <c r="CT826" s="29"/>
      <c r="CU826" s="29"/>
      <c r="CV826" s="29"/>
    </row>
    <row r="827" spans="1:100" s="47" customFormat="1" ht="33.75" customHeight="1" x14ac:dyDescent="0.25">
      <c r="A827" s="212"/>
      <c r="B827" s="19" t="s">
        <v>613</v>
      </c>
      <c r="C827" s="4">
        <f t="shared" ref="C827:E828" si="228">SUM(C831+C835)</f>
        <v>0</v>
      </c>
      <c r="D827" s="4">
        <f t="shared" si="228"/>
        <v>0</v>
      </c>
      <c r="E827" s="4">
        <f t="shared" si="228"/>
        <v>0</v>
      </c>
      <c r="F827" s="4"/>
      <c r="G827" s="274"/>
      <c r="H827" s="29"/>
      <c r="I827" s="30"/>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29"/>
      <c r="AK827" s="29"/>
      <c r="AL827" s="29"/>
      <c r="AM827" s="29"/>
      <c r="AN827" s="29"/>
      <c r="AO827" s="29"/>
      <c r="AP827" s="29"/>
      <c r="AQ827" s="29"/>
      <c r="AR827" s="29"/>
      <c r="AS827" s="29"/>
      <c r="AT827" s="29"/>
      <c r="AU827" s="29"/>
      <c r="AV827" s="29"/>
      <c r="AW827" s="29"/>
      <c r="AX827" s="29"/>
      <c r="AY827" s="29"/>
      <c r="AZ827" s="29"/>
      <c r="BA827" s="29"/>
      <c r="BB827" s="29"/>
      <c r="BC827" s="29"/>
      <c r="BD827" s="29"/>
      <c r="BE827" s="29"/>
      <c r="BF827" s="29"/>
      <c r="BG827" s="29"/>
      <c r="BH827" s="29"/>
      <c r="BI827" s="29"/>
      <c r="BJ827" s="29"/>
      <c r="BK827" s="29"/>
      <c r="BL827" s="29"/>
      <c r="BM827" s="29"/>
      <c r="BN827" s="29"/>
      <c r="BO827" s="29"/>
      <c r="BP827" s="29"/>
      <c r="BQ827" s="29"/>
      <c r="BR827" s="29"/>
      <c r="BS827" s="29"/>
      <c r="BT827" s="29"/>
      <c r="BU827" s="29"/>
      <c r="BV827" s="29"/>
      <c r="BW827" s="29"/>
      <c r="BX827" s="29"/>
      <c r="BY827" s="29"/>
      <c r="BZ827" s="29"/>
      <c r="CA827" s="29"/>
      <c r="CB827" s="29"/>
      <c r="CC827" s="29"/>
      <c r="CD827" s="29"/>
      <c r="CE827" s="29"/>
      <c r="CF827" s="29"/>
      <c r="CG827" s="29"/>
      <c r="CH827" s="29"/>
      <c r="CI827" s="29"/>
      <c r="CJ827" s="29"/>
      <c r="CK827" s="29"/>
      <c r="CL827" s="29"/>
      <c r="CM827" s="29"/>
      <c r="CN827" s="29"/>
      <c r="CO827" s="29"/>
      <c r="CP827" s="29"/>
      <c r="CQ827" s="29"/>
      <c r="CR827" s="29"/>
      <c r="CS827" s="29"/>
      <c r="CT827" s="29"/>
      <c r="CU827" s="29"/>
      <c r="CV827" s="29"/>
    </row>
    <row r="828" spans="1:100" s="47" customFormat="1" ht="27" customHeight="1" x14ac:dyDescent="0.25">
      <c r="A828" s="212"/>
      <c r="B828" s="19" t="s">
        <v>223</v>
      </c>
      <c r="C828" s="4">
        <f t="shared" si="228"/>
        <v>10912.67</v>
      </c>
      <c r="D828" s="4">
        <f>SUM(D832+D836)</f>
        <v>9887.09</v>
      </c>
      <c r="E828" s="4">
        <f t="shared" si="228"/>
        <v>9887.09</v>
      </c>
      <c r="F828" s="4">
        <f t="shared" si="222"/>
        <v>100</v>
      </c>
      <c r="G828" s="274"/>
      <c r="H828" s="29"/>
      <c r="I828" s="30"/>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29"/>
      <c r="AK828" s="29"/>
      <c r="AL828" s="29"/>
      <c r="AM828" s="29"/>
      <c r="AN828" s="29"/>
      <c r="AO828" s="29"/>
      <c r="AP828" s="29"/>
      <c r="AQ828" s="29"/>
      <c r="AR828" s="29"/>
      <c r="AS828" s="29"/>
      <c r="AT828" s="29"/>
      <c r="AU828" s="29"/>
      <c r="AV828" s="29"/>
      <c r="AW828" s="29"/>
      <c r="AX828" s="29"/>
      <c r="AY828" s="29"/>
      <c r="AZ828" s="29"/>
      <c r="BA828" s="29"/>
      <c r="BB828" s="29"/>
      <c r="BC828" s="29"/>
      <c r="BD828" s="29"/>
      <c r="BE828" s="29"/>
      <c r="BF828" s="29"/>
      <c r="BG828" s="29"/>
      <c r="BH828" s="29"/>
      <c r="BI828" s="29"/>
      <c r="BJ828" s="29"/>
      <c r="BK828" s="29"/>
      <c r="BL828" s="29"/>
      <c r="BM828" s="29"/>
      <c r="BN828" s="29"/>
      <c r="BO828" s="29"/>
      <c r="BP828" s="29"/>
      <c r="BQ828" s="29"/>
      <c r="BR828" s="29"/>
      <c r="BS828" s="29"/>
      <c r="BT828" s="29"/>
      <c r="BU828" s="29"/>
      <c r="BV828" s="29"/>
      <c r="BW828" s="29"/>
      <c r="BX828" s="29"/>
      <c r="BY828" s="29"/>
      <c r="BZ828" s="29"/>
      <c r="CA828" s="29"/>
      <c r="CB828" s="29"/>
      <c r="CC828" s="29"/>
      <c r="CD828" s="29"/>
      <c r="CE828" s="29"/>
      <c r="CF828" s="29"/>
      <c r="CG828" s="29"/>
      <c r="CH828" s="29"/>
      <c r="CI828" s="29"/>
      <c r="CJ828" s="29"/>
      <c r="CK828" s="29"/>
      <c r="CL828" s="29"/>
      <c r="CM828" s="29"/>
      <c r="CN828" s="29"/>
      <c r="CO828" s="29"/>
      <c r="CP828" s="29"/>
      <c r="CQ828" s="29"/>
      <c r="CR828" s="29"/>
      <c r="CS828" s="29"/>
      <c r="CT828" s="29"/>
      <c r="CU828" s="29"/>
      <c r="CV828" s="29"/>
    </row>
    <row r="829" spans="1:100" s="47" customFormat="1" ht="28.5" customHeight="1" x14ac:dyDescent="0.25">
      <c r="A829" s="212"/>
      <c r="B829" s="19" t="s">
        <v>74</v>
      </c>
      <c r="C829" s="4"/>
      <c r="D829" s="4"/>
      <c r="E829" s="4"/>
      <c r="F829" s="4"/>
      <c r="G829" s="275"/>
      <c r="H829" s="29"/>
      <c r="I829" s="30"/>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29"/>
      <c r="AJ829" s="29"/>
      <c r="AK829" s="29"/>
      <c r="AL829" s="29"/>
      <c r="AM829" s="29"/>
      <c r="AN829" s="29"/>
      <c r="AO829" s="29"/>
      <c r="AP829" s="29"/>
      <c r="AQ829" s="29"/>
      <c r="AR829" s="29"/>
      <c r="AS829" s="29"/>
      <c r="AT829" s="29"/>
      <c r="AU829" s="29"/>
      <c r="AV829" s="29"/>
      <c r="AW829" s="29"/>
      <c r="AX829" s="29"/>
      <c r="AY829" s="29"/>
      <c r="AZ829" s="29"/>
      <c r="BA829" s="29"/>
      <c r="BB829" s="29"/>
      <c r="BC829" s="29"/>
      <c r="BD829" s="29"/>
      <c r="BE829" s="29"/>
      <c r="BF829" s="29"/>
      <c r="BG829" s="29"/>
      <c r="BH829" s="29"/>
      <c r="BI829" s="29"/>
      <c r="BJ829" s="29"/>
      <c r="BK829" s="29"/>
      <c r="BL829" s="29"/>
      <c r="BM829" s="29"/>
      <c r="BN829" s="29"/>
      <c r="BO829" s="29"/>
      <c r="BP829" s="29"/>
      <c r="BQ829" s="29"/>
      <c r="BR829" s="29"/>
      <c r="BS829" s="29"/>
      <c r="BT829" s="29"/>
      <c r="BU829" s="29"/>
      <c r="BV829" s="29"/>
      <c r="BW829" s="29"/>
      <c r="BX829" s="29"/>
      <c r="BY829" s="29"/>
      <c r="BZ829" s="29"/>
      <c r="CA829" s="29"/>
      <c r="CB829" s="29"/>
      <c r="CC829" s="29"/>
      <c r="CD829" s="29"/>
      <c r="CE829" s="29"/>
      <c r="CF829" s="29"/>
      <c r="CG829" s="29"/>
      <c r="CH829" s="29"/>
      <c r="CI829" s="29"/>
      <c r="CJ829" s="29"/>
      <c r="CK829" s="29"/>
      <c r="CL829" s="29"/>
      <c r="CM829" s="29"/>
      <c r="CN829" s="29"/>
      <c r="CO829" s="29"/>
      <c r="CP829" s="29"/>
      <c r="CQ829" s="29"/>
      <c r="CR829" s="29"/>
      <c r="CS829" s="29"/>
      <c r="CT829" s="29"/>
      <c r="CU829" s="29"/>
      <c r="CV829" s="29"/>
    </row>
    <row r="830" spans="1:100" s="47" customFormat="1" ht="172.5" customHeight="1" x14ac:dyDescent="0.25">
      <c r="A830" s="211" t="s">
        <v>425</v>
      </c>
      <c r="B830" s="18" t="s">
        <v>215</v>
      </c>
      <c r="C830" s="4">
        <f>SUM(C831:C833)</f>
        <v>7885.75</v>
      </c>
      <c r="D830" s="4">
        <f>SUM(D831:D833)</f>
        <v>7487.87</v>
      </c>
      <c r="E830" s="4">
        <f>SUM(E831:E833)</f>
        <v>7487.87</v>
      </c>
      <c r="F830" s="4">
        <f t="shared" si="222"/>
        <v>100</v>
      </c>
      <c r="G830" s="273" t="s">
        <v>624</v>
      </c>
      <c r="H830" s="29"/>
      <c r="I830" s="30"/>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29"/>
      <c r="AJ830" s="29"/>
      <c r="AK830" s="29"/>
      <c r="AL830" s="29"/>
      <c r="AM830" s="29"/>
      <c r="AN830" s="29"/>
      <c r="AO830" s="29"/>
      <c r="AP830" s="29"/>
      <c r="AQ830" s="29"/>
      <c r="AR830" s="29"/>
      <c r="AS830" s="29"/>
      <c r="AT830" s="29"/>
      <c r="AU830" s="29"/>
      <c r="AV830" s="29"/>
      <c r="AW830" s="29"/>
      <c r="AX830" s="29"/>
      <c r="AY830" s="29"/>
      <c r="AZ830" s="29"/>
      <c r="BA830" s="29"/>
      <c r="BB830" s="29"/>
      <c r="BC830" s="29"/>
      <c r="BD830" s="29"/>
      <c r="BE830" s="29"/>
      <c r="BF830" s="29"/>
      <c r="BG830" s="29"/>
      <c r="BH830" s="29"/>
      <c r="BI830" s="29"/>
      <c r="BJ830" s="29"/>
      <c r="BK830" s="29"/>
      <c r="BL830" s="29"/>
      <c r="BM830" s="29"/>
      <c r="BN830" s="29"/>
      <c r="BO830" s="29"/>
      <c r="BP830" s="29"/>
      <c r="BQ830" s="29"/>
      <c r="BR830" s="29"/>
      <c r="BS830" s="29"/>
      <c r="BT830" s="29"/>
      <c r="BU830" s="29"/>
      <c r="BV830" s="29"/>
      <c r="BW830" s="29"/>
      <c r="BX830" s="29"/>
      <c r="BY830" s="29"/>
      <c r="BZ830" s="29"/>
      <c r="CA830" s="29"/>
      <c r="CB830" s="29"/>
      <c r="CC830" s="29"/>
      <c r="CD830" s="29"/>
      <c r="CE830" s="29"/>
      <c r="CF830" s="29"/>
      <c r="CG830" s="29"/>
      <c r="CH830" s="29"/>
      <c r="CI830" s="29"/>
      <c r="CJ830" s="29"/>
      <c r="CK830" s="29"/>
      <c r="CL830" s="29"/>
      <c r="CM830" s="29"/>
      <c r="CN830" s="29"/>
      <c r="CO830" s="29"/>
      <c r="CP830" s="29"/>
      <c r="CQ830" s="29"/>
      <c r="CR830" s="29"/>
      <c r="CS830" s="29"/>
      <c r="CT830" s="29"/>
      <c r="CU830" s="29"/>
      <c r="CV830" s="29"/>
    </row>
    <row r="831" spans="1:100" s="47" customFormat="1" ht="45.75" customHeight="1" x14ac:dyDescent="0.25">
      <c r="A831" s="212"/>
      <c r="B831" s="19" t="s">
        <v>613</v>
      </c>
      <c r="C831" s="4">
        <v>0</v>
      </c>
      <c r="D831" s="4">
        <v>0</v>
      </c>
      <c r="E831" s="4">
        <v>0</v>
      </c>
      <c r="F831" s="4"/>
      <c r="G831" s="274"/>
      <c r="H831" s="29"/>
      <c r="I831" s="30"/>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29"/>
      <c r="AJ831" s="29"/>
      <c r="AK831" s="29"/>
      <c r="AL831" s="29"/>
      <c r="AM831" s="29"/>
      <c r="AN831" s="29"/>
      <c r="AO831" s="29"/>
      <c r="AP831" s="29"/>
      <c r="AQ831" s="29"/>
      <c r="AR831" s="29"/>
      <c r="AS831" s="29"/>
      <c r="AT831" s="29"/>
      <c r="AU831" s="29"/>
      <c r="AV831" s="29"/>
      <c r="AW831" s="29"/>
      <c r="AX831" s="29"/>
      <c r="AY831" s="29"/>
      <c r="AZ831" s="29"/>
      <c r="BA831" s="29"/>
      <c r="BB831" s="29"/>
      <c r="BC831" s="29"/>
      <c r="BD831" s="29"/>
      <c r="BE831" s="29"/>
      <c r="BF831" s="29"/>
      <c r="BG831" s="29"/>
      <c r="BH831" s="29"/>
      <c r="BI831" s="29"/>
      <c r="BJ831" s="29"/>
      <c r="BK831" s="29"/>
      <c r="BL831" s="29"/>
      <c r="BM831" s="29"/>
      <c r="BN831" s="29"/>
      <c r="BO831" s="29"/>
      <c r="BP831" s="29"/>
      <c r="BQ831" s="29"/>
      <c r="BR831" s="29"/>
      <c r="BS831" s="29"/>
      <c r="BT831" s="29"/>
      <c r="BU831" s="29"/>
      <c r="BV831" s="29"/>
      <c r="BW831" s="29"/>
      <c r="BX831" s="29"/>
      <c r="BY831" s="29"/>
      <c r="BZ831" s="29"/>
      <c r="CA831" s="29"/>
      <c r="CB831" s="29"/>
      <c r="CC831" s="29"/>
      <c r="CD831" s="29"/>
      <c r="CE831" s="29"/>
      <c r="CF831" s="29"/>
      <c r="CG831" s="29"/>
      <c r="CH831" s="29"/>
      <c r="CI831" s="29"/>
      <c r="CJ831" s="29"/>
      <c r="CK831" s="29"/>
      <c r="CL831" s="29"/>
      <c r="CM831" s="29"/>
      <c r="CN831" s="29"/>
      <c r="CO831" s="29"/>
      <c r="CP831" s="29"/>
      <c r="CQ831" s="29"/>
      <c r="CR831" s="29"/>
      <c r="CS831" s="29"/>
      <c r="CT831" s="29"/>
      <c r="CU831" s="29"/>
      <c r="CV831" s="29"/>
    </row>
    <row r="832" spans="1:100" s="47" customFormat="1" ht="52.5" customHeight="1" x14ac:dyDescent="0.25">
      <c r="A832" s="212"/>
      <c r="B832" s="19" t="s">
        <v>223</v>
      </c>
      <c r="C832" s="4">
        <v>7885.75</v>
      </c>
      <c r="D832" s="4">
        <v>7487.87</v>
      </c>
      <c r="E832" s="4">
        <v>7487.87</v>
      </c>
      <c r="F832" s="4">
        <f t="shared" si="222"/>
        <v>100</v>
      </c>
      <c r="G832" s="274"/>
      <c r="H832" s="29"/>
      <c r="I832" s="30"/>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c r="AS832" s="29"/>
      <c r="AT832" s="29"/>
      <c r="AU832" s="29"/>
      <c r="AV832" s="29"/>
      <c r="AW832" s="29"/>
      <c r="AX832" s="29"/>
      <c r="AY832" s="29"/>
      <c r="AZ832" s="29"/>
      <c r="BA832" s="29"/>
      <c r="BB832" s="29"/>
      <c r="BC832" s="29"/>
      <c r="BD832" s="29"/>
      <c r="BE832" s="29"/>
      <c r="BF832" s="29"/>
      <c r="BG832" s="29"/>
      <c r="BH832" s="29"/>
      <c r="BI832" s="29"/>
      <c r="BJ832" s="29"/>
      <c r="BK832" s="29"/>
      <c r="BL832" s="29"/>
      <c r="BM832" s="29"/>
      <c r="BN832" s="29"/>
      <c r="BO832" s="29"/>
      <c r="BP832" s="29"/>
      <c r="BQ832" s="29"/>
      <c r="BR832" s="29"/>
      <c r="BS832" s="29"/>
      <c r="BT832" s="29"/>
      <c r="BU832" s="29"/>
      <c r="BV832" s="29"/>
      <c r="BW832" s="29"/>
      <c r="BX832" s="29"/>
      <c r="BY832" s="29"/>
      <c r="BZ832" s="29"/>
      <c r="CA832" s="29"/>
      <c r="CB832" s="29"/>
      <c r="CC832" s="29"/>
      <c r="CD832" s="29"/>
      <c r="CE832" s="29"/>
      <c r="CF832" s="29"/>
      <c r="CG832" s="29"/>
      <c r="CH832" s="29"/>
      <c r="CI832" s="29"/>
      <c r="CJ832" s="29"/>
      <c r="CK832" s="29"/>
      <c r="CL832" s="29"/>
      <c r="CM832" s="29"/>
      <c r="CN832" s="29"/>
      <c r="CO832" s="29"/>
      <c r="CP832" s="29"/>
      <c r="CQ832" s="29"/>
      <c r="CR832" s="29"/>
      <c r="CS832" s="29"/>
      <c r="CT832" s="29"/>
      <c r="CU832" s="29"/>
      <c r="CV832" s="29"/>
    </row>
    <row r="833" spans="1:100" s="47" customFormat="1" ht="25.5" customHeight="1" x14ac:dyDescent="0.25">
      <c r="A833" s="90"/>
      <c r="B833" s="19" t="s">
        <v>74</v>
      </c>
      <c r="C833" s="4"/>
      <c r="D833" s="4"/>
      <c r="E833" s="4"/>
      <c r="F833" s="4"/>
      <c r="G833" s="275"/>
      <c r="H833" s="29"/>
      <c r="I833" s="30"/>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29"/>
      <c r="AJ833" s="29"/>
      <c r="AK833" s="29"/>
      <c r="AL833" s="29"/>
      <c r="AM833" s="29"/>
      <c r="AN833" s="29"/>
      <c r="AO833" s="29"/>
      <c r="AP833" s="29"/>
      <c r="AQ833" s="29"/>
      <c r="AR833" s="29"/>
      <c r="AS833" s="29"/>
      <c r="AT833" s="29"/>
      <c r="AU833" s="29"/>
      <c r="AV833" s="29"/>
      <c r="AW833" s="29"/>
      <c r="AX833" s="29"/>
      <c r="AY833" s="29"/>
      <c r="AZ833" s="29"/>
      <c r="BA833" s="29"/>
      <c r="BB833" s="29"/>
      <c r="BC833" s="29"/>
      <c r="BD833" s="29"/>
      <c r="BE833" s="29"/>
      <c r="BF833" s="29"/>
      <c r="BG833" s="29"/>
      <c r="BH833" s="29"/>
      <c r="BI833" s="29"/>
      <c r="BJ833" s="29"/>
      <c r="BK833" s="29"/>
      <c r="BL833" s="29"/>
      <c r="BM833" s="29"/>
      <c r="BN833" s="29"/>
      <c r="BO833" s="29"/>
      <c r="BP833" s="29"/>
      <c r="BQ833" s="29"/>
      <c r="BR833" s="29"/>
      <c r="BS833" s="29"/>
      <c r="BT833" s="29"/>
      <c r="BU833" s="29"/>
      <c r="BV833" s="29"/>
      <c r="BW833" s="29"/>
      <c r="BX833" s="29"/>
      <c r="BY833" s="29"/>
      <c r="BZ833" s="29"/>
      <c r="CA833" s="29"/>
      <c r="CB833" s="29"/>
      <c r="CC833" s="29"/>
      <c r="CD833" s="29"/>
      <c r="CE833" s="29"/>
      <c r="CF833" s="29"/>
      <c r="CG833" s="29"/>
      <c r="CH833" s="29"/>
      <c r="CI833" s="29"/>
      <c r="CJ833" s="29"/>
      <c r="CK833" s="29"/>
      <c r="CL833" s="29"/>
      <c r="CM833" s="29"/>
      <c r="CN833" s="29"/>
      <c r="CO833" s="29"/>
      <c r="CP833" s="29"/>
      <c r="CQ833" s="29"/>
      <c r="CR833" s="29"/>
      <c r="CS833" s="29"/>
      <c r="CT833" s="29"/>
      <c r="CU833" s="29"/>
      <c r="CV833" s="29"/>
    </row>
    <row r="834" spans="1:100" s="47" customFormat="1" ht="138" customHeight="1" x14ac:dyDescent="0.25">
      <c r="A834" s="211" t="s">
        <v>426</v>
      </c>
      <c r="B834" s="18" t="s">
        <v>216</v>
      </c>
      <c r="C834" s="4">
        <f>SUM(C835:C837)</f>
        <v>3026.92</v>
      </c>
      <c r="D834" s="4">
        <f>SUM(D835:D837)</f>
        <v>2399.2199999999998</v>
      </c>
      <c r="E834" s="4">
        <f>SUM(E835:E837)</f>
        <v>2399.2199999999998</v>
      </c>
      <c r="F834" s="4">
        <f t="shared" si="222"/>
        <v>100</v>
      </c>
      <c r="G834" s="229" t="s">
        <v>625</v>
      </c>
      <c r="H834" s="29"/>
      <c r="I834" s="30"/>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c r="BC834" s="29"/>
      <c r="BD834" s="29"/>
      <c r="BE834" s="29"/>
      <c r="BF834" s="29"/>
      <c r="BG834" s="29"/>
      <c r="BH834" s="29"/>
      <c r="BI834" s="29"/>
      <c r="BJ834" s="29"/>
      <c r="BK834" s="29"/>
      <c r="BL834" s="29"/>
      <c r="BM834" s="29"/>
      <c r="BN834" s="29"/>
      <c r="BO834" s="29"/>
      <c r="BP834" s="29"/>
      <c r="BQ834" s="29"/>
      <c r="BR834" s="29"/>
      <c r="BS834" s="29"/>
      <c r="BT834" s="29"/>
      <c r="BU834" s="29"/>
      <c r="BV834" s="29"/>
      <c r="BW834" s="29"/>
      <c r="BX834" s="29"/>
      <c r="BY834" s="29"/>
      <c r="BZ834" s="29"/>
      <c r="CA834" s="29"/>
      <c r="CB834" s="29"/>
      <c r="CC834" s="29"/>
      <c r="CD834" s="29"/>
      <c r="CE834" s="29"/>
      <c r="CF834" s="29"/>
      <c r="CG834" s="29"/>
      <c r="CH834" s="29"/>
      <c r="CI834" s="29"/>
      <c r="CJ834" s="29"/>
      <c r="CK834" s="29"/>
      <c r="CL834" s="29"/>
      <c r="CM834" s="29"/>
      <c r="CN834" s="29"/>
      <c r="CO834" s="29"/>
      <c r="CP834" s="29"/>
      <c r="CQ834" s="29"/>
      <c r="CR834" s="29"/>
      <c r="CS834" s="29"/>
      <c r="CT834" s="29"/>
      <c r="CU834" s="29"/>
      <c r="CV834" s="29"/>
    </row>
    <row r="835" spans="1:100" s="47" customFormat="1" ht="37.5" customHeight="1" x14ac:dyDescent="0.25">
      <c r="A835" s="212"/>
      <c r="B835" s="19" t="s">
        <v>613</v>
      </c>
      <c r="C835" s="4">
        <v>0</v>
      </c>
      <c r="D835" s="4">
        <v>0</v>
      </c>
      <c r="E835" s="4">
        <v>0</v>
      </c>
      <c r="F835" s="4"/>
      <c r="G835" s="230"/>
      <c r="H835" s="29"/>
      <c r="I835" s="30"/>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29"/>
      <c r="AJ835" s="29"/>
      <c r="AK835" s="29"/>
      <c r="AL835" s="29"/>
      <c r="AM835" s="29"/>
      <c r="AN835" s="29"/>
      <c r="AO835" s="29"/>
      <c r="AP835" s="29"/>
      <c r="AQ835" s="29"/>
      <c r="AR835" s="29"/>
      <c r="AS835" s="29"/>
      <c r="AT835" s="29"/>
      <c r="AU835" s="29"/>
      <c r="AV835" s="29"/>
      <c r="AW835" s="29"/>
      <c r="AX835" s="29"/>
      <c r="AY835" s="29"/>
      <c r="AZ835" s="29"/>
      <c r="BA835" s="29"/>
      <c r="BB835" s="29"/>
      <c r="BC835" s="29"/>
      <c r="BD835" s="29"/>
      <c r="BE835" s="29"/>
      <c r="BF835" s="29"/>
      <c r="BG835" s="29"/>
      <c r="BH835" s="29"/>
      <c r="BI835" s="29"/>
      <c r="BJ835" s="29"/>
      <c r="BK835" s="29"/>
      <c r="BL835" s="29"/>
      <c r="BM835" s="29"/>
      <c r="BN835" s="29"/>
      <c r="BO835" s="29"/>
      <c r="BP835" s="29"/>
      <c r="BQ835" s="29"/>
      <c r="BR835" s="29"/>
      <c r="BS835" s="29"/>
      <c r="BT835" s="29"/>
      <c r="BU835" s="29"/>
      <c r="BV835" s="29"/>
      <c r="BW835" s="29"/>
      <c r="BX835" s="29"/>
      <c r="BY835" s="29"/>
      <c r="BZ835" s="29"/>
      <c r="CA835" s="29"/>
      <c r="CB835" s="29"/>
      <c r="CC835" s="29"/>
      <c r="CD835" s="29"/>
      <c r="CE835" s="29"/>
      <c r="CF835" s="29"/>
      <c r="CG835" s="29"/>
      <c r="CH835" s="29"/>
      <c r="CI835" s="29"/>
      <c r="CJ835" s="29"/>
      <c r="CK835" s="29"/>
      <c r="CL835" s="29"/>
      <c r="CM835" s="29"/>
      <c r="CN835" s="29"/>
      <c r="CO835" s="29"/>
      <c r="CP835" s="29"/>
      <c r="CQ835" s="29"/>
      <c r="CR835" s="29"/>
      <c r="CS835" s="29"/>
      <c r="CT835" s="29"/>
      <c r="CU835" s="29"/>
      <c r="CV835" s="29"/>
    </row>
    <row r="836" spans="1:100" s="47" customFormat="1" ht="37.5" customHeight="1" x14ac:dyDescent="0.25">
      <c r="A836" s="212"/>
      <c r="B836" s="19" t="s">
        <v>223</v>
      </c>
      <c r="C836" s="4">
        <f>3026918/1000</f>
        <v>3026.92</v>
      </c>
      <c r="D836" s="4">
        <v>2399.2199999999998</v>
      </c>
      <c r="E836" s="4">
        <v>2399.2199999999998</v>
      </c>
      <c r="F836" s="4">
        <f t="shared" si="222"/>
        <v>100</v>
      </c>
      <c r="G836" s="230"/>
      <c r="H836" s="29"/>
      <c r="I836" s="30"/>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c r="AS836" s="29"/>
      <c r="AT836" s="29"/>
      <c r="AU836" s="29"/>
      <c r="AV836" s="29"/>
      <c r="AW836" s="29"/>
      <c r="AX836" s="29"/>
      <c r="AY836" s="29"/>
      <c r="AZ836" s="29"/>
      <c r="BA836" s="29"/>
      <c r="BB836" s="29"/>
      <c r="BC836" s="29"/>
      <c r="BD836" s="29"/>
      <c r="BE836" s="29"/>
      <c r="BF836" s="29"/>
      <c r="BG836" s="29"/>
      <c r="BH836" s="29"/>
      <c r="BI836" s="29"/>
      <c r="BJ836" s="29"/>
      <c r="BK836" s="29"/>
      <c r="BL836" s="29"/>
      <c r="BM836" s="29"/>
      <c r="BN836" s="29"/>
      <c r="BO836" s="29"/>
      <c r="BP836" s="29"/>
      <c r="BQ836" s="29"/>
      <c r="BR836" s="29"/>
      <c r="BS836" s="29"/>
      <c r="BT836" s="29"/>
      <c r="BU836" s="29"/>
      <c r="BV836" s="29"/>
      <c r="BW836" s="29"/>
      <c r="BX836" s="29"/>
      <c r="BY836" s="29"/>
      <c r="BZ836" s="29"/>
      <c r="CA836" s="29"/>
      <c r="CB836" s="29"/>
      <c r="CC836" s="29"/>
      <c r="CD836" s="29"/>
      <c r="CE836" s="29"/>
      <c r="CF836" s="29"/>
      <c r="CG836" s="29"/>
      <c r="CH836" s="29"/>
      <c r="CI836" s="29"/>
      <c r="CJ836" s="29"/>
      <c r="CK836" s="29"/>
      <c r="CL836" s="29"/>
      <c r="CM836" s="29"/>
      <c r="CN836" s="29"/>
      <c r="CO836" s="29"/>
      <c r="CP836" s="29"/>
      <c r="CQ836" s="29"/>
      <c r="CR836" s="29"/>
      <c r="CS836" s="29"/>
      <c r="CT836" s="29"/>
      <c r="CU836" s="29"/>
      <c r="CV836" s="29"/>
    </row>
    <row r="837" spans="1:100" s="47" customFormat="1" ht="45" customHeight="1" x14ac:dyDescent="0.25">
      <c r="A837" s="90"/>
      <c r="B837" s="19" t="s">
        <v>74</v>
      </c>
      <c r="C837" s="4"/>
      <c r="D837" s="4"/>
      <c r="E837" s="4"/>
      <c r="F837" s="4"/>
      <c r="G837" s="231"/>
      <c r="H837" s="29"/>
      <c r="I837" s="30"/>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29"/>
      <c r="AJ837" s="29"/>
      <c r="AK837" s="29"/>
      <c r="AL837" s="29"/>
      <c r="AM837" s="29"/>
      <c r="AN837" s="29"/>
      <c r="AO837" s="29"/>
      <c r="AP837" s="29"/>
      <c r="AQ837" s="29"/>
      <c r="AR837" s="29"/>
      <c r="AS837" s="29"/>
      <c r="AT837" s="29"/>
      <c r="AU837" s="29"/>
      <c r="AV837" s="29"/>
      <c r="AW837" s="29"/>
      <c r="AX837" s="29"/>
      <c r="AY837" s="29"/>
      <c r="AZ837" s="29"/>
      <c r="BA837" s="29"/>
      <c r="BB837" s="29"/>
      <c r="BC837" s="29"/>
      <c r="BD837" s="29"/>
      <c r="BE837" s="29"/>
      <c r="BF837" s="29"/>
      <c r="BG837" s="29"/>
      <c r="BH837" s="29"/>
      <c r="BI837" s="29"/>
      <c r="BJ837" s="29"/>
      <c r="BK837" s="29"/>
      <c r="BL837" s="29"/>
      <c r="BM837" s="29"/>
      <c r="BN837" s="29"/>
      <c r="BO837" s="29"/>
      <c r="BP837" s="29"/>
      <c r="BQ837" s="29"/>
      <c r="BR837" s="29"/>
      <c r="BS837" s="29"/>
      <c r="BT837" s="29"/>
      <c r="BU837" s="29"/>
      <c r="BV837" s="29"/>
      <c r="BW837" s="29"/>
      <c r="BX837" s="29"/>
      <c r="BY837" s="29"/>
      <c r="BZ837" s="29"/>
      <c r="CA837" s="29"/>
      <c r="CB837" s="29"/>
      <c r="CC837" s="29"/>
      <c r="CD837" s="29"/>
      <c r="CE837" s="29"/>
      <c r="CF837" s="29"/>
      <c r="CG837" s="29"/>
      <c r="CH837" s="29"/>
      <c r="CI837" s="29"/>
      <c r="CJ837" s="29"/>
      <c r="CK837" s="29"/>
      <c r="CL837" s="29"/>
      <c r="CM837" s="29"/>
      <c r="CN837" s="29"/>
      <c r="CO837" s="29"/>
      <c r="CP837" s="29"/>
      <c r="CQ837" s="29"/>
      <c r="CR837" s="29"/>
      <c r="CS837" s="29"/>
      <c r="CT837" s="29"/>
      <c r="CU837" s="29"/>
      <c r="CV837" s="29"/>
    </row>
    <row r="838" spans="1:100" s="47" customFormat="1" ht="36" customHeight="1" x14ac:dyDescent="0.25">
      <c r="A838" s="211" t="s">
        <v>427</v>
      </c>
      <c r="B838" s="18" t="s">
        <v>208</v>
      </c>
      <c r="C838" s="111">
        <f>SUM(C839:C841)</f>
        <v>28153.45</v>
      </c>
      <c r="D838" s="111">
        <f>SUM(D839:D841)</f>
        <v>20648.349999999999</v>
      </c>
      <c r="E838" s="111">
        <f>SUM(E839:E841)</f>
        <v>17269.14</v>
      </c>
      <c r="F838" s="111">
        <f t="shared" si="222"/>
        <v>83.63</v>
      </c>
      <c r="G838" s="273"/>
      <c r="H838" s="29"/>
      <c r="I838" s="30"/>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29"/>
      <c r="AJ838" s="29"/>
      <c r="AK838" s="29"/>
      <c r="AL838" s="29"/>
      <c r="AM838" s="29"/>
      <c r="AN838" s="29"/>
      <c r="AO838" s="29"/>
      <c r="AP838" s="29"/>
      <c r="AQ838" s="29"/>
      <c r="AR838" s="29"/>
      <c r="AS838" s="29"/>
      <c r="AT838" s="29"/>
      <c r="AU838" s="29"/>
      <c r="AV838" s="29"/>
      <c r="AW838" s="29"/>
      <c r="AX838" s="29"/>
      <c r="AY838" s="29"/>
      <c r="AZ838" s="29"/>
      <c r="BA838" s="29"/>
      <c r="BB838" s="29"/>
      <c r="BC838" s="29"/>
      <c r="BD838" s="29"/>
      <c r="BE838" s="29"/>
      <c r="BF838" s="29"/>
      <c r="BG838" s="29"/>
      <c r="BH838" s="29"/>
      <c r="BI838" s="29"/>
      <c r="BJ838" s="29"/>
      <c r="BK838" s="29"/>
      <c r="BL838" s="29"/>
      <c r="BM838" s="29"/>
      <c r="BN838" s="29"/>
      <c r="BO838" s="29"/>
      <c r="BP838" s="29"/>
      <c r="BQ838" s="29"/>
      <c r="BR838" s="29"/>
      <c r="BS838" s="29"/>
      <c r="BT838" s="29"/>
      <c r="BU838" s="29"/>
      <c r="BV838" s="29"/>
      <c r="BW838" s="29"/>
      <c r="BX838" s="29"/>
      <c r="BY838" s="29"/>
      <c r="BZ838" s="29"/>
      <c r="CA838" s="29"/>
      <c r="CB838" s="29"/>
      <c r="CC838" s="29"/>
      <c r="CD838" s="29"/>
      <c r="CE838" s="29"/>
      <c r="CF838" s="29"/>
      <c r="CG838" s="29"/>
      <c r="CH838" s="29"/>
      <c r="CI838" s="29"/>
      <c r="CJ838" s="29"/>
      <c r="CK838" s="29"/>
      <c r="CL838" s="29"/>
      <c r="CM838" s="29"/>
      <c r="CN838" s="29"/>
      <c r="CO838" s="29"/>
      <c r="CP838" s="29"/>
      <c r="CQ838" s="29"/>
      <c r="CR838" s="29"/>
      <c r="CS838" s="29"/>
      <c r="CT838" s="29"/>
      <c r="CU838" s="29"/>
      <c r="CV838" s="29"/>
    </row>
    <row r="839" spans="1:100" s="47" customFormat="1" x14ac:dyDescent="0.25">
      <c r="A839" s="212"/>
      <c r="B839" s="19" t="s">
        <v>613</v>
      </c>
      <c r="C839" s="4">
        <f>SUM(C843+C847+C851)</f>
        <v>112.87</v>
      </c>
      <c r="D839" s="4">
        <f>SUM(D843+D847+D851)</f>
        <v>112.87</v>
      </c>
      <c r="E839" s="4">
        <f>SUM(E843+E847+E851)</f>
        <v>101.72</v>
      </c>
      <c r="F839" s="4">
        <f t="shared" si="222"/>
        <v>90.12</v>
      </c>
      <c r="G839" s="274"/>
      <c r="H839" s="29"/>
      <c r="I839" s="30"/>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29"/>
      <c r="AJ839" s="29"/>
      <c r="AK839" s="29"/>
      <c r="AL839" s="29"/>
      <c r="AM839" s="29"/>
      <c r="AN839" s="29"/>
      <c r="AO839" s="29"/>
      <c r="AP839" s="29"/>
      <c r="AQ839" s="29"/>
      <c r="AR839" s="29"/>
      <c r="AS839" s="29"/>
      <c r="AT839" s="29"/>
      <c r="AU839" s="29"/>
      <c r="AV839" s="29"/>
      <c r="AW839" s="29"/>
      <c r="AX839" s="29"/>
      <c r="AY839" s="29"/>
      <c r="AZ839" s="29"/>
      <c r="BA839" s="29"/>
      <c r="BB839" s="29"/>
      <c r="BC839" s="29"/>
      <c r="BD839" s="29"/>
      <c r="BE839" s="29"/>
      <c r="BF839" s="29"/>
      <c r="BG839" s="29"/>
      <c r="BH839" s="29"/>
      <c r="BI839" s="29"/>
      <c r="BJ839" s="29"/>
      <c r="BK839" s="29"/>
      <c r="BL839" s="29"/>
      <c r="BM839" s="29"/>
      <c r="BN839" s="29"/>
      <c r="BO839" s="29"/>
      <c r="BP839" s="29"/>
      <c r="BQ839" s="29"/>
      <c r="BR839" s="29"/>
      <c r="BS839" s="29"/>
      <c r="BT839" s="29"/>
      <c r="BU839" s="29"/>
      <c r="BV839" s="29"/>
      <c r="BW839" s="29"/>
      <c r="BX839" s="29"/>
      <c r="BY839" s="29"/>
      <c r="BZ839" s="29"/>
      <c r="CA839" s="29"/>
      <c r="CB839" s="29"/>
      <c r="CC839" s="29"/>
      <c r="CD839" s="29"/>
      <c r="CE839" s="29"/>
      <c r="CF839" s="29"/>
      <c r="CG839" s="29"/>
      <c r="CH839" s="29"/>
      <c r="CI839" s="29"/>
      <c r="CJ839" s="29"/>
      <c r="CK839" s="29"/>
      <c r="CL839" s="29"/>
      <c r="CM839" s="29"/>
      <c r="CN839" s="29"/>
      <c r="CO839" s="29"/>
      <c r="CP839" s="29"/>
      <c r="CQ839" s="29"/>
      <c r="CR839" s="29"/>
      <c r="CS839" s="29"/>
      <c r="CT839" s="29"/>
      <c r="CU839" s="29"/>
      <c r="CV839" s="29"/>
    </row>
    <row r="840" spans="1:100" s="47" customFormat="1" x14ac:dyDescent="0.25">
      <c r="A840" s="212"/>
      <c r="B840" s="19" t="s">
        <v>223</v>
      </c>
      <c r="C840" s="4">
        <f>C844+C848</f>
        <v>28040.58</v>
      </c>
      <c r="D840" s="4">
        <f>D844</f>
        <v>20535.48</v>
      </c>
      <c r="E840" s="4">
        <f>E844+E848+E852</f>
        <v>17167.419999999998</v>
      </c>
      <c r="F840" s="4">
        <f t="shared" si="222"/>
        <v>83.6</v>
      </c>
      <c r="G840" s="274"/>
      <c r="H840" s="29"/>
      <c r="I840" s="30"/>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29"/>
      <c r="AJ840" s="29"/>
      <c r="AK840" s="29"/>
      <c r="AL840" s="29"/>
      <c r="AM840" s="29"/>
      <c r="AN840" s="29"/>
      <c r="AO840" s="29"/>
      <c r="AP840" s="29"/>
      <c r="AQ840" s="29"/>
      <c r="AR840" s="29"/>
      <c r="AS840" s="29"/>
      <c r="AT840" s="29"/>
      <c r="AU840" s="29"/>
      <c r="AV840" s="29"/>
      <c r="AW840" s="29"/>
      <c r="AX840" s="29"/>
      <c r="AY840" s="29"/>
      <c r="AZ840" s="29"/>
      <c r="BA840" s="29"/>
      <c r="BB840" s="29"/>
      <c r="BC840" s="29"/>
      <c r="BD840" s="29"/>
      <c r="BE840" s="29"/>
      <c r="BF840" s="29"/>
      <c r="BG840" s="29"/>
      <c r="BH840" s="29"/>
      <c r="BI840" s="29"/>
      <c r="BJ840" s="29"/>
      <c r="BK840" s="29"/>
      <c r="BL840" s="29"/>
      <c r="BM840" s="29"/>
      <c r="BN840" s="29"/>
      <c r="BO840" s="29"/>
      <c r="BP840" s="29"/>
      <c r="BQ840" s="29"/>
      <c r="BR840" s="29"/>
      <c r="BS840" s="29"/>
      <c r="BT840" s="29"/>
      <c r="BU840" s="29"/>
      <c r="BV840" s="29"/>
      <c r="BW840" s="29"/>
      <c r="BX840" s="29"/>
      <c r="BY840" s="29"/>
      <c r="BZ840" s="29"/>
      <c r="CA840" s="29"/>
      <c r="CB840" s="29"/>
      <c r="CC840" s="29"/>
      <c r="CD840" s="29"/>
      <c r="CE840" s="29"/>
      <c r="CF840" s="29"/>
      <c r="CG840" s="29"/>
      <c r="CH840" s="29"/>
      <c r="CI840" s="29"/>
      <c r="CJ840" s="29"/>
      <c r="CK840" s="29"/>
      <c r="CL840" s="29"/>
      <c r="CM840" s="29"/>
      <c r="CN840" s="29"/>
      <c r="CO840" s="29"/>
      <c r="CP840" s="29"/>
      <c r="CQ840" s="29"/>
      <c r="CR840" s="29"/>
      <c r="CS840" s="29"/>
      <c r="CT840" s="29"/>
      <c r="CU840" s="29"/>
      <c r="CV840" s="29"/>
    </row>
    <row r="841" spans="1:100" s="47" customFormat="1" x14ac:dyDescent="0.25">
      <c r="A841" s="212"/>
      <c r="B841" s="19" t="s">
        <v>74</v>
      </c>
      <c r="C841" s="4"/>
      <c r="D841" s="4"/>
      <c r="E841" s="4"/>
      <c r="F841" s="4"/>
      <c r="G841" s="275"/>
      <c r="H841" s="29"/>
      <c r="I841" s="30"/>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29"/>
      <c r="AJ841" s="29"/>
      <c r="AK841" s="29"/>
      <c r="AL841" s="29"/>
      <c r="AM841" s="29"/>
      <c r="AN841" s="29"/>
      <c r="AO841" s="29"/>
      <c r="AP841" s="29"/>
      <c r="AQ841" s="29"/>
      <c r="AR841" s="29"/>
      <c r="AS841" s="29"/>
      <c r="AT841" s="29"/>
      <c r="AU841" s="29"/>
      <c r="AV841" s="29"/>
      <c r="AW841" s="29"/>
      <c r="AX841" s="29"/>
      <c r="AY841" s="29"/>
      <c r="AZ841" s="29"/>
      <c r="BA841" s="29"/>
      <c r="BB841" s="29"/>
      <c r="BC841" s="29"/>
      <c r="BD841" s="29"/>
      <c r="BE841" s="29"/>
      <c r="BF841" s="29"/>
      <c r="BG841" s="29"/>
      <c r="BH841" s="29"/>
      <c r="BI841" s="29"/>
      <c r="BJ841" s="29"/>
      <c r="BK841" s="29"/>
      <c r="BL841" s="29"/>
      <c r="BM841" s="29"/>
      <c r="BN841" s="29"/>
      <c r="BO841" s="29"/>
      <c r="BP841" s="29"/>
      <c r="BQ841" s="29"/>
      <c r="BR841" s="29"/>
      <c r="BS841" s="29"/>
      <c r="BT841" s="29"/>
      <c r="BU841" s="29"/>
      <c r="BV841" s="29"/>
      <c r="BW841" s="29"/>
      <c r="BX841" s="29"/>
      <c r="BY841" s="29"/>
      <c r="BZ841" s="29"/>
      <c r="CA841" s="29"/>
      <c r="CB841" s="29"/>
      <c r="CC841" s="29"/>
      <c r="CD841" s="29"/>
      <c r="CE841" s="29"/>
      <c r="CF841" s="29"/>
      <c r="CG841" s="29"/>
      <c r="CH841" s="29"/>
      <c r="CI841" s="29"/>
      <c r="CJ841" s="29"/>
      <c r="CK841" s="29"/>
      <c r="CL841" s="29"/>
      <c r="CM841" s="29"/>
      <c r="CN841" s="29"/>
      <c r="CO841" s="29"/>
      <c r="CP841" s="29"/>
      <c r="CQ841" s="29"/>
      <c r="CR841" s="29"/>
      <c r="CS841" s="29"/>
      <c r="CT841" s="29"/>
      <c r="CU841" s="29"/>
      <c r="CV841" s="29"/>
    </row>
    <row r="842" spans="1:100" s="47" customFormat="1" ht="31.5" x14ac:dyDescent="0.25">
      <c r="A842" s="211" t="s">
        <v>428</v>
      </c>
      <c r="B842" s="18" t="s">
        <v>221</v>
      </c>
      <c r="C842" s="99">
        <f>SUM(C843:C845)</f>
        <v>28040.58</v>
      </c>
      <c r="D842" s="99">
        <f>SUM(D843:D845)</f>
        <v>20535.48</v>
      </c>
      <c r="E842" s="99">
        <f>SUM(E843:E845)</f>
        <v>17167.419999999998</v>
      </c>
      <c r="F842" s="99">
        <f t="shared" ref="F842:F895" si="229">E842/D842*100</f>
        <v>83.6</v>
      </c>
      <c r="G842" s="229" t="s">
        <v>749</v>
      </c>
      <c r="H842" s="29"/>
      <c r="I842" s="30"/>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29"/>
      <c r="AJ842" s="29"/>
      <c r="AK842" s="29"/>
      <c r="AL842" s="29"/>
      <c r="AM842" s="29"/>
      <c r="AN842" s="29"/>
      <c r="AO842" s="29"/>
      <c r="AP842" s="29"/>
      <c r="AQ842" s="29"/>
      <c r="AR842" s="29"/>
      <c r="AS842" s="29"/>
      <c r="AT842" s="29"/>
      <c r="AU842" s="29"/>
      <c r="AV842" s="29"/>
      <c r="AW842" s="29"/>
      <c r="AX842" s="29"/>
      <c r="AY842" s="29"/>
      <c r="AZ842" s="29"/>
      <c r="BA842" s="29"/>
      <c r="BB842" s="29"/>
      <c r="BC842" s="29"/>
      <c r="BD842" s="29"/>
      <c r="BE842" s="29"/>
      <c r="BF842" s="29"/>
      <c r="BG842" s="29"/>
      <c r="BH842" s="29"/>
      <c r="BI842" s="29"/>
      <c r="BJ842" s="29"/>
      <c r="BK842" s="29"/>
      <c r="BL842" s="29"/>
      <c r="BM842" s="29"/>
      <c r="BN842" s="29"/>
      <c r="BO842" s="29"/>
      <c r="BP842" s="29"/>
      <c r="BQ842" s="29"/>
      <c r="BR842" s="29"/>
      <c r="BS842" s="29"/>
      <c r="BT842" s="29"/>
      <c r="BU842" s="29"/>
      <c r="BV842" s="29"/>
      <c r="BW842" s="29"/>
      <c r="BX842" s="29"/>
      <c r="BY842" s="29"/>
      <c r="BZ842" s="29"/>
      <c r="CA842" s="29"/>
      <c r="CB842" s="29"/>
      <c r="CC842" s="29"/>
      <c r="CD842" s="29"/>
      <c r="CE842" s="29"/>
      <c r="CF842" s="29"/>
      <c r="CG842" s="29"/>
      <c r="CH842" s="29"/>
      <c r="CI842" s="29"/>
      <c r="CJ842" s="29"/>
      <c r="CK842" s="29"/>
      <c r="CL842" s="29"/>
      <c r="CM842" s="29"/>
      <c r="CN842" s="29"/>
      <c r="CO842" s="29"/>
      <c r="CP842" s="29"/>
      <c r="CQ842" s="29"/>
      <c r="CR842" s="29"/>
      <c r="CS842" s="29"/>
      <c r="CT842" s="29"/>
      <c r="CU842" s="29"/>
      <c r="CV842" s="29"/>
    </row>
    <row r="843" spans="1:100" s="47" customFormat="1" x14ac:dyDescent="0.25">
      <c r="A843" s="212"/>
      <c r="B843" s="19" t="s">
        <v>613</v>
      </c>
      <c r="C843" s="4">
        <v>0</v>
      </c>
      <c r="D843" s="4">
        <v>0</v>
      </c>
      <c r="E843" s="4">
        <v>0</v>
      </c>
      <c r="F843" s="4"/>
      <c r="G843" s="274"/>
      <c r="H843" s="29"/>
      <c r="I843" s="30"/>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29"/>
      <c r="AJ843" s="29"/>
      <c r="AK843" s="29"/>
      <c r="AL843" s="29"/>
      <c r="AM843" s="29"/>
      <c r="AN843" s="29"/>
      <c r="AO843" s="29"/>
      <c r="AP843" s="29"/>
      <c r="AQ843" s="29"/>
      <c r="AR843" s="29"/>
      <c r="AS843" s="29"/>
      <c r="AT843" s="29"/>
      <c r="AU843" s="29"/>
      <c r="AV843" s="29"/>
      <c r="AW843" s="29"/>
      <c r="AX843" s="29"/>
      <c r="AY843" s="29"/>
      <c r="AZ843" s="29"/>
      <c r="BA843" s="29"/>
      <c r="BB843" s="29"/>
      <c r="BC843" s="29"/>
      <c r="BD843" s="29"/>
      <c r="BE843" s="29"/>
      <c r="BF843" s="29"/>
      <c r="BG843" s="29"/>
      <c r="BH843" s="29"/>
      <c r="BI843" s="29"/>
      <c r="BJ843" s="29"/>
      <c r="BK843" s="29"/>
      <c r="BL843" s="29"/>
      <c r="BM843" s="29"/>
      <c r="BN843" s="29"/>
      <c r="BO843" s="29"/>
      <c r="BP843" s="29"/>
      <c r="BQ843" s="29"/>
      <c r="BR843" s="29"/>
      <c r="BS843" s="29"/>
      <c r="BT843" s="29"/>
      <c r="BU843" s="29"/>
      <c r="BV843" s="29"/>
      <c r="BW843" s="29"/>
      <c r="BX843" s="29"/>
      <c r="BY843" s="29"/>
      <c r="BZ843" s="29"/>
      <c r="CA843" s="29"/>
      <c r="CB843" s="29"/>
      <c r="CC843" s="29"/>
      <c r="CD843" s="29"/>
      <c r="CE843" s="29"/>
      <c r="CF843" s="29"/>
      <c r="CG843" s="29"/>
      <c r="CH843" s="29"/>
      <c r="CI843" s="29"/>
      <c r="CJ843" s="29"/>
      <c r="CK843" s="29"/>
      <c r="CL843" s="29"/>
      <c r="CM843" s="29"/>
      <c r="CN843" s="29"/>
      <c r="CO843" s="29"/>
      <c r="CP843" s="29"/>
      <c r="CQ843" s="29"/>
      <c r="CR843" s="29"/>
      <c r="CS843" s="29"/>
      <c r="CT843" s="29"/>
      <c r="CU843" s="29"/>
      <c r="CV843" s="29"/>
    </row>
    <row r="844" spans="1:100" s="47" customFormat="1" x14ac:dyDescent="0.25">
      <c r="A844" s="212"/>
      <c r="B844" s="19" t="s">
        <v>223</v>
      </c>
      <c r="C844" s="4">
        <f>28040576/1000</f>
        <v>28040.58</v>
      </c>
      <c r="D844" s="4">
        <v>20535.48</v>
      </c>
      <c r="E844" s="4">
        <v>17167.419999999998</v>
      </c>
      <c r="F844" s="4">
        <f t="shared" si="229"/>
        <v>83.6</v>
      </c>
      <c r="G844" s="274"/>
      <c r="H844" s="29"/>
      <c r="I844" s="30"/>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29"/>
      <c r="AJ844" s="29"/>
      <c r="AK844" s="29"/>
      <c r="AL844" s="29"/>
      <c r="AM844" s="29"/>
      <c r="AN844" s="29"/>
      <c r="AO844" s="29"/>
      <c r="AP844" s="29"/>
      <c r="AQ844" s="29"/>
      <c r="AR844" s="29"/>
      <c r="AS844" s="29"/>
      <c r="AT844" s="29"/>
      <c r="AU844" s="29"/>
      <c r="AV844" s="29"/>
      <c r="AW844" s="29"/>
      <c r="AX844" s="29"/>
      <c r="AY844" s="29"/>
      <c r="AZ844" s="29"/>
      <c r="BA844" s="29"/>
      <c r="BB844" s="29"/>
      <c r="BC844" s="29"/>
      <c r="BD844" s="29"/>
      <c r="BE844" s="29"/>
      <c r="BF844" s="29"/>
      <c r="BG844" s="29"/>
      <c r="BH844" s="29"/>
      <c r="BI844" s="29"/>
      <c r="BJ844" s="29"/>
      <c r="BK844" s="29"/>
      <c r="BL844" s="29"/>
      <c r="BM844" s="29"/>
      <c r="BN844" s="29"/>
      <c r="BO844" s="29"/>
      <c r="BP844" s="29"/>
      <c r="BQ844" s="29"/>
      <c r="BR844" s="29"/>
      <c r="BS844" s="29"/>
      <c r="BT844" s="29"/>
      <c r="BU844" s="29"/>
      <c r="BV844" s="29"/>
      <c r="BW844" s="29"/>
      <c r="BX844" s="29"/>
      <c r="BY844" s="29"/>
      <c r="BZ844" s="29"/>
      <c r="CA844" s="29"/>
      <c r="CB844" s="29"/>
      <c r="CC844" s="29"/>
      <c r="CD844" s="29"/>
      <c r="CE844" s="29"/>
      <c r="CF844" s="29"/>
      <c r="CG844" s="29"/>
      <c r="CH844" s="29"/>
      <c r="CI844" s="29"/>
      <c r="CJ844" s="29"/>
      <c r="CK844" s="29"/>
      <c r="CL844" s="29"/>
      <c r="CM844" s="29"/>
      <c r="CN844" s="29"/>
      <c r="CO844" s="29"/>
      <c r="CP844" s="29"/>
      <c r="CQ844" s="29"/>
      <c r="CR844" s="29"/>
      <c r="CS844" s="29"/>
      <c r="CT844" s="29"/>
      <c r="CU844" s="29"/>
      <c r="CV844" s="29"/>
    </row>
    <row r="845" spans="1:100" s="47" customFormat="1" x14ac:dyDescent="0.25">
      <c r="A845" s="212"/>
      <c r="B845" s="19" t="s">
        <v>74</v>
      </c>
      <c r="C845" s="4"/>
      <c r="D845" s="4"/>
      <c r="E845" s="4"/>
      <c r="F845" s="4"/>
      <c r="G845" s="275"/>
      <c r="H845" s="29"/>
      <c r="I845" s="30"/>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29"/>
      <c r="AK845" s="29"/>
      <c r="AL845" s="29"/>
      <c r="AM845" s="29"/>
      <c r="AN845" s="29"/>
      <c r="AO845" s="29"/>
      <c r="AP845" s="29"/>
      <c r="AQ845" s="29"/>
      <c r="AR845" s="29"/>
      <c r="AS845" s="29"/>
      <c r="AT845" s="29"/>
      <c r="AU845" s="29"/>
      <c r="AV845" s="29"/>
      <c r="AW845" s="29"/>
      <c r="AX845" s="29"/>
      <c r="AY845" s="29"/>
      <c r="AZ845" s="29"/>
      <c r="BA845" s="29"/>
      <c r="BB845" s="29"/>
      <c r="BC845" s="29"/>
      <c r="BD845" s="29"/>
      <c r="BE845" s="29"/>
      <c r="BF845" s="29"/>
      <c r="BG845" s="29"/>
      <c r="BH845" s="29"/>
      <c r="BI845" s="29"/>
      <c r="BJ845" s="29"/>
      <c r="BK845" s="29"/>
      <c r="BL845" s="29"/>
      <c r="BM845" s="29"/>
      <c r="BN845" s="29"/>
      <c r="BO845" s="29"/>
      <c r="BP845" s="29"/>
      <c r="BQ845" s="29"/>
      <c r="BR845" s="29"/>
      <c r="BS845" s="29"/>
      <c r="BT845" s="29"/>
      <c r="BU845" s="29"/>
      <c r="BV845" s="29"/>
      <c r="BW845" s="29"/>
      <c r="BX845" s="29"/>
      <c r="BY845" s="29"/>
      <c r="BZ845" s="29"/>
      <c r="CA845" s="29"/>
      <c r="CB845" s="29"/>
      <c r="CC845" s="29"/>
      <c r="CD845" s="29"/>
      <c r="CE845" s="29"/>
      <c r="CF845" s="29"/>
      <c r="CG845" s="29"/>
      <c r="CH845" s="29"/>
      <c r="CI845" s="29"/>
      <c r="CJ845" s="29"/>
      <c r="CK845" s="29"/>
      <c r="CL845" s="29"/>
      <c r="CM845" s="29"/>
      <c r="CN845" s="29"/>
      <c r="CO845" s="29"/>
      <c r="CP845" s="29"/>
      <c r="CQ845" s="29"/>
      <c r="CR845" s="29"/>
      <c r="CS845" s="29"/>
      <c r="CT845" s="29"/>
      <c r="CU845" s="29"/>
      <c r="CV845" s="29"/>
    </row>
    <row r="846" spans="1:100" s="47" customFormat="1" ht="47.25" x14ac:dyDescent="0.25">
      <c r="A846" s="211" t="s">
        <v>429</v>
      </c>
      <c r="B846" s="18" t="s">
        <v>217</v>
      </c>
      <c r="C846" s="4">
        <f>SUM(C847:C849)</f>
        <v>84.1</v>
      </c>
      <c r="D846" s="4">
        <f>SUM(D847:D849)</f>
        <v>84.1</v>
      </c>
      <c r="E846" s="4">
        <f>SUM(E847:E849)</f>
        <v>76.63</v>
      </c>
      <c r="F846" s="4">
        <f t="shared" si="229"/>
        <v>91.12</v>
      </c>
      <c r="G846" s="229" t="s">
        <v>750</v>
      </c>
      <c r="H846" s="29"/>
      <c r="I846" s="30"/>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c r="AO846" s="29"/>
      <c r="AP846" s="29"/>
      <c r="AQ846" s="29"/>
      <c r="AR846" s="29"/>
      <c r="AS846" s="29"/>
      <c r="AT846" s="29"/>
      <c r="AU846" s="29"/>
      <c r="AV846" s="29"/>
      <c r="AW846" s="29"/>
      <c r="AX846" s="29"/>
      <c r="AY846" s="29"/>
      <c r="AZ846" s="29"/>
      <c r="BA846" s="29"/>
      <c r="BB846" s="29"/>
      <c r="BC846" s="29"/>
      <c r="BD846" s="29"/>
      <c r="BE846" s="29"/>
      <c r="BF846" s="29"/>
      <c r="BG846" s="29"/>
      <c r="BH846" s="29"/>
      <c r="BI846" s="29"/>
      <c r="BJ846" s="29"/>
      <c r="BK846" s="29"/>
      <c r="BL846" s="29"/>
      <c r="BM846" s="29"/>
      <c r="BN846" s="29"/>
      <c r="BO846" s="29"/>
      <c r="BP846" s="29"/>
      <c r="BQ846" s="29"/>
      <c r="BR846" s="29"/>
      <c r="BS846" s="29"/>
      <c r="BT846" s="29"/>
      <c r="BU846" s="29"/>
      <c r="BV846" s="29"/>
      <c r="BW846" s="29"/>
      <c r="BX846" s="29"/>
      <c r="BY846" s="29"/>
      <c r="BZ846" s="29"/>
      <c r="CA846" s="29"/>
      <c r="CB846" s="29"/>
      <c r="CC846" s="29"/>
      <c r="CD846" s="29"/>
      <c r="CE846" s="29"/>
      <c r="CF846" s="29"/>
      <c r="CG846" s="29"/>
      <c r="CH846" s="29"/>
      <c r="CI846" s="29"/>
      <c r="CJ846" s="29"/>
      <c r="CK846" s="29"/>
      <c r="CL846" s="29"/>
      <c r="CM846" s="29"/>
      <c r="CN846" s="29"/>
      <c r="CO846" s="29"/>
      <c r="CP846" s="29"/>
      <c r="CQ846" s="29"/>
      <c r="CR846" s="29"/>
      <c r="CS846" s="29"/>
      <c r="CT846" s="29"/>
      <c r="CU846" s="29"/>
      <c r="CV846" s="29"/>
    </row>
    <row r="847" spans="1:100" s="47" customFormat="1" x14ac:dyDescent="0.25">
      <c r="A847" s="212"/>
      <c r="B847" s="19" t="s">
        <v>613</v>
      </c>
      <c r="C847" s="4">
        <v>84.1</v>
      </c>
      <c r="D847" s="4">
        <f>84100/1000</f>
        <v>84.1</v>
      </c>
      <c r="E847" s="4">
        <v>76.63</v>
      </c>
      <c r="F847" s="4">
        <f t="shared" si="229"/>
        <v>91.12</v>
      </c>
      <c r="G847" s="274"/>
      <c r="H847" s="29"/>
      <c r="I847" s="30"/>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29"/>
      <c r="AJ847" s="29"/>
      <c r="AK847" s="29"/>
      <c r="AL847" s="29"/>
      <c r="AM847" s="29"/>
      <c r="AN847" s="29"/>
      <c r="AO847" s="29"/>
      <c r="AP847" s="29"/>
      <c r="AQ847" s="29"/>
      <c r="AR847" s="29"/>
      <c r="AS847" s="29"/>
      <c r="AT847" s="29"/>
      <c r="AU847" s="29"/>
      <c r="AV847" s="29"/>
      <c r="AW847" s="29"/>
      <c r="AX847" s="29"/>
      <c r="AY847" s="29"/>
      <c r="AZ847" s="29"/>
      <c r="BA847" s="29"/>
      <c r="BB847" s="29"/>
      <c r="BC847" s="29"/>
      <c r="BD847" s="29"/>
      <c r="BE847" s="29"/>
      <c r="BF847" s="29"/>
      <c r="BG847" s="29"/>
      <c r="BH847" s="29"/>
      <c r="BI847" s="29"/>
      <c r="BJ847" s="29"/>
      <c r="BK847" s="29"/>
      <c r="BL847" s="29"/>
      <c r="BM847" s="29"/>
      <c r="BN847" s="29"/>
      <c r="BO847" s="29"/>
      <c r="BP847" s="29"/>
      <c r="BQ847" s="29"/>
      <c r="BR847" s="29"/>
      <c r="BS847" s="29"/>
      <c r="BT847" s="29"/>
      <c r="BU847" s="29"/>
      <c r="BV847" s="29"/>
      <c r="BW847" s="29"/>
      <c r="BX847" s="29"/>
      <c r="BY847" s="29"/>
      <c r="BZ847" s="29"/>
      <c r="CA847" s="29"/>
      <c r="CB847" s="29"/>
      <c r="CC847" s="29"/>
      <c r="CD847" s="29"/>
      <c r="CE847" s="29"/>
      <c r="CF847" s="29"/>
      <c r="CG847" s="29"/>
      <c r="CH847" s="29"/>
      <c r="CI847" s="29"/>
      <c r="CJ847" s="29"/>
      <c r="CK847" s="29"/>
      <c r="CL847" s="29"/>
      <c r="CM847" s="29"/>
      <c r="CN847" s="29"/>
      <c r="CO847" s="29"/>
      <c r="CP847" s="29"/>
      <c r="CQ847" s="29"/>
      <c r="CR847" s="29"/>
      <c r="CS847" s="29"/>
      <c r="CT847" s="29"/>
      <c r="CU847" s="29"/>
      <c r="CV847" s="29"/>
    </row>
    <row r="848" spans="1:100" s="47" customFormat="1" x14ac:dyDescent="0.25">
      <c r="A848" s="212"/>
      <c r="B848" s="19" t="s">
        <v>223</v>
      </c>
      <c r="C848" s="4">
        <v>0</v>
      </c>
      <c r="D848" s="4">
        <v>0</v>
      </c>
      <c r="E848" s="4">
        <v>0</v>
      </c>
      <c r="F848" s="4"/>
      <c r="G848" s="274"/>
      <c r="H848" s="29"/>
      <c r="I848" s="30"/>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29"/>
      <c r="AK848" s="29"/>
      <c r="AL848" s="29"/>
      <c r="AM848" s="29"/>
      <c r="AN848" s="29"/>
      <c r="AO848" s="29"/>
      <c r="AP848" s="29"/>
      <c r="AQ848" s="29"/>
      <c r="AR848" s="29"/>
      <c r="AS848" s="29"/>
      <c r="AT848" s="29"/>
      <c r="AU848" s="29"/>
      <c r="AV848" s="29"/>
      <c r="AW848" s="29"/>
      <c r="AX848" s="29"/>
      <c r="AY848" s="29"/>
      <c r="AZ848" s="29"/>
      <c r="BA848" s="29"/>
      <c r="BB848" s="29"/>
      <c r="BC848" s="29"/>
      <c r="BD848" s="29"/>
      <c r="BE848" s="29"/>
      <c r="BF848" s="29"/>
      <c r="BG848" s="29"/>
      <c r="BH848" s="29"/>
      <c r="BI848" s="29"/>
      <c r="BJ848" s="29"/>
      <c r="BK848" s="29"/>
      <c r="BL848" s="29"/>
      <c r="BM848" s="29"/>
      <c r="BN848" s="29"/>
      <c r="BO848" s="29"/>
      <c r="BP848" s="29"/>
      <c r="BQ848" s="29"/>
      <c r="BR848" s="29"/>
      <c r="BS848" s="29"/>
      <c r="BT848" s="29"/>
      <c r="BU848" s="29"/>
      <c r="BV848" s="29"/>
      <c r="BW848" s="29"/>
      <c r="BX848" s="29"/>
      <c r="BY848" s="29"/>
      <c r="BZ848" s="29"/>
      <c r="CA848" s="29"/>
      <c r="CB848" s="29"/>
      <c r="CC848" s="29"/>
      <c r="CD848" s="29"/>
      <c r="CE848" s="29"/>
      <c r="CF848" s="29"/>
      <c r="CG848" s="29"/>
      <c r="CH848" s="29"/>
      <c r="CI848" s="29"/>
      <c r="CJ848" s="29"/>
      <c r="CK848" s="29"/>
      <c r="CL848" s="29"/>
      <c r="CM848" s="29"/>
      <c r="CN848" s="29"/>
      <c r="CO848" s="29"/>
      <c r="CP848" s="29"/>
      <c r="CQ848" s="29"/>
      <c r="CR848" s="29"/>
      <c r="CS848" s="29"/>
      <c r="CT848" s="29"/>
      <c r="CU848" s="29"/>
      <c r="CV848" s="29"/>
    </row>
    <row r="849" spans="1:100" s="47" customFormat="1" ht="27" customHeight="1" x14ac:dyDescent="0.25">
      <c r="A849" s="212"/>
      <c r="B849" s="19" t="s">
        <v>74</v>
      </c>
      <c r="C849" s="4"/>
      <c r="D849" s="4"/>
      <c r="E849" s="4"/>
      <c r="F849" s="4"/>
      <c r="G849" s="275"/>
      <c r="H849" s="29"/>
      <c r="I849" s="30"/>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29"/>
      <c r="AJ849" s="29"/>
      <c r="AK849" s="29"/>
      <c r="AL849" s="29"/>
      <c r="AM849" s="29"/>
      <c r="AN849" s="29"/>
      <c r="AO849" s="29"/>
      <c r="AP849" s="29"/>
      <c r="AQ849" s="29"/>
      <c r="AR849" s="29"/>
      <c r="AS849" s="29"/>
      <c r="AT849" s="29"/>
      <c r="AU849" s="29"/>
      <c r="AV849" s="29"/>
      <c r="AW849" s="29"/>
      <c r="AX849" s="29"/>
      <c r="AY849" s="29"/>
      <c r="AZ849" s="29"/>
      <c r="BA849" s="29"/>
      <c r="BB849" s="29"/>
      <c r="BC849" s="29"/>
      <c r="BD849" s="29"/>
      <c r="BE849" s="29"/>
      <c r="BF849" s="29"/>
      <c r="BG849" s="29"/>
      <c r="BH849" s="29"/>
      <c r="BI849" s="29"/>
      <c r="BJ849" s="29"/>
      <c r="BK849" s="29"/>
      <c r="BL849" s="29"/>
      <c r="BM849" s="29"/>
      <c r="BN849" s="29"/>
      <c r="BO849" s="29"/>
      <c r="BP849" s="29"/>
      <c r="BQ849" s="29"/>
      <c r="BR849" s="29"/>
      <c r="BS849" s="29"/>
      <c r="BT849" s="29"/>
      <c r="BU849" s="29"/>
      <c r="BV849" s="29"/>
      <c r="BW849" s="29"/>
      <c r="BX849" s="29"/>
      <c r="BY849" s="29"/>
      <c r="BZ849" s="29"/>
      <c r="CA849" s="29"/>
      <c r="CB849" s="29"/>
      <c r="CC849" s="29"/>
      <c r="CD849" s="29"/>
      <c r="CE849" s="29"/>
      <c r="CF849" s="29"/>
      <c r="CG849" s="29"/>
      <c r="CH849" s="29"/>
      <c r="CI849" s="29"/>
      <c r="CJ849" s="29"/>
      <c r="CK849" s="29"/>
      <c r="CL849" s="29"/>
      <c r="CM849" s="29"/>
      <c r="CN849" s="29"/>
      <c r="CO849" s="29"/>
      <c r="CP849" s="29"/>
      <c r="CQ849" s="29"/>
      <c r="CR849" s="29"/>
      <c r="CS849" s="29"/>
      <c r="CT849" s="29"/>
      <c r="CU849" s="29"/>
      <c r="CV849" s="29"/>
    </row>
    <row r="850" spans="1:100" s="47" customFormat="1" ht="72" customHeight="1" x14ac:dyDescent="0.25">
      <c r="A850" s="211" t="s">
        <v>430</v>
      </c>
      <c r="B850" s="18" t="s">
        <v>218</v>
      </c>
      <c r="C850" s="4">
        <f>SUM(C851:C853)</f>
        <v>28.77</v>
      </c>
      <c r="D850" s="4">
        <f>SUM(D851:D853)</f>
        <v>28.77</v>
      </c>
      <c r="E850" s="4">
        <f>SUM(E851:E853)</f>
        <v>25.09</v>
      </c>
      <c r="F850" s="4">
        <f>E850/D850*100</f>
        <v>87.21</v>
      </c>
      <c r="G850" s="229" t="s">
        <v>751</v>
      </c>
      <c r="H850" s="29"/>
      <c r="I850" s="30"/>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c r="AO850" s="29"/>
      <c r="AP850" s="29"/>
      <c r="AQ850" s="29"/>
      <c r="AR850" s="29"/>
      <c r="AS850" s="29"/>
      <c r="AT850" s="29"/>
      <c r="AU850" s="29"/>
      <c r="AV850" s="29"/>
      <c r="AW850" s="29"/>
      <c r="AX850" s="29"/>
      <c r="AY850" s="29"/>
      <c r="AZ850" s="29"/>
      <c r="BA850" s="29"/>
      <c r="BB850" s="29"/>
      <c r="BC850" s="29"/>
      <c r="BD850" s="29"/>
      <c r="BE850" s="29"/>
      <c r="BF850" s="29"/>
      <c r="BG850" s="29"/>
      <c r="BH850" s="29"/>
      <c r="BI850" s="29"/>
      <c r="BJ850" s="29"/>
      <c r="BK850" s="29"/>
      <c r="BL850" s="29"/>
      <c r="BM850" s="29"/>
      <c r="BN850" s="29"/>
      <c r="BO850" s="29"/>
      <c r="BP850" s="29"/>
      <c r="BQ850" s="29"/>
      <c r="BR850" s="29"/>
      <c r="BS850" s="29"/>
      <c r="BT850" s="29"/>
      <c r="BU850" s="29"/>
      <c r="BV850" s="29"/>
      <c r="BW850" s="29"/>
      <c r="BX850" s="29"/>
      <c r="BY850" s="29"/>
      <c r="BZ850" s="29"/>
      <c r="CA850" s="29"/>
      <c r="CB850" s="29"/>
      <c r="CC850" s="29"/>
      <c r="CD850" s="29"/>
      <c r="CE850" s="29"/>
      <c r="CF850" s="29"/>
      <c r="CG850" s="29"/>
      <c r="CH850" s="29"/>
      <c r="CI850" s="29"/>
      <c r="CJ850" s="29"/>
      <c r="CK850" s="29"/>
      <c r="CL850" s="29"/>
      <c r="CM850" s="29"/>
      <c r="CN850" s="29"/>
      <c r="CO850" s="29"/>
      <c r="CP850" s="29"/>
      <c r="CQ850" s="29"/>
      <c r="CR850" s="29"/>
      <c r="CS850" s="29"/>
      <c r="CT850" s="29"/>
      <c r="CU850" s="29"/>
      <c r="CV850" s="29"/>
    </row>
    <row r="851" spans="1:100" s="47" customFormat="1" ht="22.5" customHeight="1" x14ac:dyDescent="0.25">
      <c r="A851" s="212"/>
      <c r="B851" s="19" t="s">
        <v>613</v>
      </c>
      <c r="C851" s="4">
        <v>28.77</v>
      </c>
      <c r="D851" s="4">
        <v>28.77</v>
      </c>
      <c r="E851" s="4">
        <v>25.09</v>
      </c>
      <c r="F851" s="4">
        <f>E851/D851*100</f>
        <v>87.21</v>
      </c>
      <c r="G851" s="274"/>
      <c r="H851" s="29"/>
      <c r="I851" s="30"/>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row>
    <row r="852" spans="1:100" s="47" customFormat="1" ht="24" customHeight="1" x14ac:dyDescent="0.25">
      <c r="A852" s="212"/>
      <c r="B852" s="19" t="s">
        <v>223</v>
      </c>
      <c r="C852" s="4">
        <v>0</v>
      </c>
      <c r="D852" s="4">
        <v>0</v>
      </c>
      <c r="E852" s="4">
        <v>0</v>
      </c>
      <c r="F852" s="4"/>
      <c r="G852" s="274"/>
      <c r="H852" s="29"/>
      <c r="I852" s="30"/>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row>
    <row r="853" spans="1:100" s="47" customFormat="1" ht="25.5" customHeight="1" x14ac:dyDescent="0.25">
      <c r="A853" s="90"/>
      <c r="B853" s="19" t="s">
        <v>74</v>
      </c>
      <c r="C853" s="4"/>
      <c r="D853" s="4"/>
      <c r="E853" s="4"/>
      <c r="F853" s="4"/>
      <c r="G853" s="275"/>
      <c r="H853" s="29"/>
      <c r="I853" s="30"/>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29"/>
      <c r="AJ853" s="29"/>
      <c r="AK853" s="29"/>
      <c r="AL853" s="29"/>
      <c r="AM853" s="29"/>
      <c r="AN853" s="29"/>
      <c r="AO853" s="29"/>
      <c r="AP853" s="29"/>
      <c r="AQ853" s="29"/>
      <c r="AR853" s="29"/>
      <c r="AS853" s="29"/>
      <c r="AT853" s="29"/>
      <c r="AU853" s="29"/>
      <c r="AV853" s="29"/>
      <c r="AW853" s="29"/>
      <c r="AX853" s="29"/>
      <c r="AY853" s="29"/>
      <c r="AZ853" s="29"/>
      <c r="BA853" s="29"/>
      <c r="BB853" s="29"/>
      <c r="BC853" s="29"/>
      <c r="BD853" s="29"/>
      <c r="BE853" s="29"/>
      <c r="BF853" s="29"/>
      <c r="BG853" s="29"/>
      <c r="BH853" s="29"/>
      <c r="BI853" s="29"/>
      <c r="BJ853" s="29"/>
      <c r="BK853" s="29"/>
      <c r="BL853" s="29"/>
      <c r="BM853" s="29"/>
      <c r="BN853" s="29"/>
      <c r="BO853" s="29"/>
      <c r="BP853" s="29"/>
      <c r="BQ853" s="29"/>
      <c r="BR853" s="29"/>
      <c r="BS853" s="29"/>
      <c r="BT853" s="29"/>
      <c r="BU853" s="29"/>
      <c r="BV853" s="29"/>
      <c r="BW853" s="29"/>
      <c r="BX853" s="29"/>
      <c r="BY853" s="29"/>
      <c r="BZ853" s="29"/>
      <c r="CA853" s="29"/>
      <c r="CB853" s="29"/>
      <c r="CC853" s="29"/>
      <c r="CD853" s="29"/>
      <c r="CE853" s="29"/>
      <c r="CF853" s="29"/>
      <c r="CG853" s="29"/>
      <c r="CH853" s="29"/>
      <c r="CI853" s="29"/>
      <c r="CJ853" s="29"/>
      <c r="CK853" s="29"/>
      <c r="CL853" s="29"/>
      <c r="CM853" s="29"/>
      <c r="CN853" s="29"/>
      <c r="CO853" s="29"/>
      <c r="CP853" s="29"/>
      <c r="CQ853" s="29"/>
      <c r="CR853" s="29"/>
      <c r="CS853" s="29"/>
      <c r="CT853" s="29"/>
      <c r="CU853" s="29"/>
      <c r="CV853" s="29"/>
    </row>
    <row r="854" spans="1:100" s="47" customFormat="1" ht="70.5" customHeight="1" x14ac:dyDescent="0.25">
      <c r="A854" s="211" t="s">
        <v>431</v>
      </c>
      <c r="B854" s="18" t="s">
        <v>219</v>
      </c>
      <c r="C854" s="4">
        <f>SUM(C855:C857)</f>
        <v>26209.599999999999</v>
      </c>
      <c r="D854" s="4">
        <f>SUM(D855:D857)</f>
        <v>21209.599999999999</v>
      </c>
      <c r="E854" s="4">
        <f>SUM(E855:E857)</f>
        <v>12826.74</v>
      </c>
      <c r="F854" s="4">
        <f t="shared" si="229"/>
        <v>60.48</v>
      </c>
      <c r="G854" s="273"/>
      <c r="H854" s="29"/>
      <c r="I854" s="30"/>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29"/>
      <c r="AJ854" s="29"/>
      <c r="AK854" s="29"/>
      <c r="AL854" s="29"/>
      <c r="AM854" s="29"/>
      <c r="AN854" s="29"/>
      <c r="AO854" s="29"/>
      <c r="AP854" s="29"/>
      <c r="AQ854" s="29"/>
      <c r="AR854" s="29"/>
      <c r="AS854" s="29"/>
      <c r="AT854" s="29"/>
      <c r="AU854" s="29"/>
      <c r="AV854" s="29"/>
      <c r="AW854" s="29"/>
      <c r="AX854" s="29"/>
      <c r="AY854" s="29"/>
      <c r="AZ854" s="29"/>
      <c r="BA854" s="29"/>
      <c r="BB854" s="29"/>
      <c r="BC854" s="29"/>
      <c r="BD854" s="29"/>
      <c r="BE854" s="29"/>
      <c r="BF854" s="29"/>
      <c r="BG854" s="29"/>
      <c r="BH854" s="29"/>
      <c r="BI854" s="29"/>
      <c r="BJ854" s="29"/>
      <c r="BK854" s="29"/>
      <c r="BL854" s="29"/>
      <c r="BM854" s="29"/>
      <c r="BN854" s="29"/>
      <c r="BO854" s="29"/>
      <c r="BP854" s="29"/>
      <c r="BQ854" s="29"/>
      <c r="BR854" s="29"/>
      <c r="BS854" s="29"/>
      <c r="BT854" s="29"/>
      <c r="BU854" s="29"/>
      <c r="BV854" s="29"/>
      <c r="BW854" s="29"/>
      <c r="BX854" s="29"/>
      <c r="BY854" s="29"/>
      <c r="BZ854" s="29"/>
      <c r="CA854" s="29"/>
      <c r="CB854" s="29"/>
      <c r="CC854" s="29"/>
      <c r="CD854" s="29"/>
      <c r="CE854" s="29"/>
      <c r="CF854" s="29"/>
      <c r="CG854" s="29"/>
      <c r="CH854" s="29"/>
      <c r="CI854" s="29"/>
      <c r="CJ854" s="29"/>
      <c r="CK854" s="29"/>
      <c r="CL854" s="29"/>
      <c r="CM854" s="29"/>
      <c r="CN854" s="29"/>
      <c r="CO854" s="29"/>
      <c r="CP854" s="29"/>
      <c r="CQ854" s="29"/>
      <c r="CR854" s="29"/>
      <c r="CS854" s="29"/>
      <c r="CT854" s="29"/>
      <c r="CU854" s="29"/>
      <c r="CV854" s="29"/>
    </row>
    <row r="855" spans="1:100" s="47" customFormat="1" x14ac:dyDescent="0.25">
      <c r="A855" s="212"/>
      <c r="B855" s="19" t="s">
        <v>613</v>
      </c>
      <c r="C855" s="4">
        <f>SUM(C859)</f>
        <v>0</v>
      </c>
      <c r="D855" s="4">
        <f>SUM(D859)</f>
        <v>0</v>
      </c>
      <c r="E855" s="4">
        <f>SUM(E859)</f>
        <v>0</v>
      </c>
      <c r="F855" s="4"/>
      <c r="G855" s="274"/>
      <c r="H855" s="29"/>
      <c r="I855" s="30"/>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29"/>
      <c r="AJ855" s="29"/>
      <c r="AK855" s="29"/>
      <c r="AL855" s="29"/>
      <c r="AM855" s="29"/>
      <c r="AN855" s="29"/>
      <c r="AO855" s="29"/>
      <c r="AP855" s="29"/>
      <c r="AQ855" s="29"/>
      <c r="AR855" s="29"/>
      <c r="AS855" s="29"/>
      <c r="AT855" s="29"/>
      <c r="AU855" s="29"/>
      <c r="AV855" s="29"/>
      <c r="AW855" s="29"/>
      <c r="AX855" s="29"/>
      <c r="AY855" s="29"/>
      <c r="AZ855" s="29"/>
      <c r="BA855" s="29"/>
      <c r="BB855" s="29"/>
      <c r="BC855" s="29"/>
      <c r="BD855" s="29"/>
      <c r="BE855" s="29"/>
      <c r="BF855" s="29"/>
      <c r="BG855" s="29"/>
      <c r="BH855" s="29"/>
      <c r="BI855" s="29"/>
      <c r="BJ855" s="29"/>
      <c r="BK855" s="29"/>
      <c r="BL855" s="29"/>
      <c r="BM855" s="29"/>
      <c r="BN855" s="29"/>
      <c r="BO855" s="29"/>
      <c r="BP855" s="29"/>
      <c r="BQ855" s="29"/>
      <c r="BR855" s="29"/>
      <c r="BS855" s="29"/>
      <c r="BT855" s="29"/>
      <c r="BU855" s="29"/>
      <c r="BV855" s="29"/>
      <c r="BW855" s="29"/>
      <c r="BX855" s="29"/>
      <c r="BY855" s="29"/>
      <c r="BZ855" s="29"/>
      <c r="CA855" s="29"/>
      <c r="CB855" s="29"/>
      <c r="CC855" s="29"/>
      <c r="CD855" s="29"/>
      <c r="CE855" s="29"/>
      <c r="CF855" s="29"/>
      <c r="CG855" s="29"/>
      <c r="CH855" s="29"/>
      <c r="CI855" s="29"/>
      <c r="CJ855" s="29"/>
      <c r="CK855" s="29"/>
      <c r="CL855" s="29"/>
      <c r="CM855" s="29"/>
      <c r="CN855" s="29"/>
      <c r="CO855" s="29"/>
      <c r="CP855" s="29"/>
      <c r="CQ855" s="29"/>
      <c r="CR855" s="29"/>
      <c r="CS855" s="29"/>
      <c r="CT855" s="29"/>
      <c r="CU855" s="29"/>
      <c r="CV855" s="29"/>
    </row>
    <row r="856" spans="1:100" s="47" customFormat="1" x14ac:dyDescent="0.25">
      <c r="A856" s="212"/>
      <c r="B856" s="19" t="s">
        <v>223</v>
      </c>
      <c r="C856" s="4">
        <f>C860</f>
        <v>26209.599999999999</v>
      </c>
      <c r="D856" s="4">
        <f>D860</f>
        <v>21209.599999999999</v>
      </c>
      <c r="E856" s="4">
        <f>E860</f>
        <v>12826.74</v>
      </c>
      <c r="F856" s="4">
        <f t="shared" si="229"/>
        <v>60.48</v>
      </c>
      <c r="G856" s="274"/>
      <c r="H856" s="29"/>
      <c r="I856" s="30"/>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c r="AO856" s="29"/>
      <c r="AP856" s="29"/>
      <c r="AQ856" s="29"/>
      <c r="AR856" s="29"/>
      <c r="AS856" s="29"/>
      <c r="AT856" s="29"/>
      <c r="AU856" s="29"/>
      <c r="AV856" s="29"/>
      <c r="AW856" s="29"/>
      <c r="AX856" s="29"/>
      <c r="AY856" s="29"/>
      <c r="AZ856" s="29"/>
      <c r="BA856" s="29"/>
      <c r="BB856" s="29"/>
      <c r="BC856" s="29"/>
      <c r="BD856" s="29"/>
      <c r="BE856" s="29"/>
      <c r="BF856" s="29"/>
      <c r="BG856" s="29"/>
      <c r="BH856" s="29"/>
      <c r="BI856" s="29"/>
      <c r="BJ856" s="29"/>
      <c r="BK856" s="29"/>
      <c r="BL856" s="29"/>
      <c r="BM856" s="29"/>
      <c r="BN856" s="29"/>
      <c r="BO856" s="29"/>
      <c r="BP856" s="29"/>
      <c r="BQ856" s="29"/>
      <c r="BR856" s="29"/>
      <c r="BS856" s="29"/>
      <c r="BT856" s="29"/>
      <c r="BU856" s="29"/>
      <c r="BV856" s="29"/>
      <c r="BW856" s="29"/>
      <c r="BX856" s="29"/>
      <c r="BY856" s="29"/>
      <c r="BZ856" s="29"/>
      <c r="CA856" s="29"/>
      <c r="CB856" s="29"/>
      <c r="CC856" s="29"/>
      <c r="CD856" s="29"/>
      <c r="CE856" s="29"/>
      <c r="CF856" s="29"/>
      <c r="CG856" s="29"/>
      <c r="CH856" s="29"/>
      <c r="CI856" s="29"/>
      <c r="CJ856" s="29"/>
      <c r="CK856" s="29"/>
      <c r="CL856" s="29"/>
      <c r="CM856" s="29"/>
      <c r="CN856" s="29"/>
      <c r="CO856" s="29"/>
      <c r="CP856" s="29"/>
      <c r="CQ856" s="29"/>
      <c r="CR856" s="29"/>
      <c r="CS856" s="29"/>
      <c r="CT856" s="29"/>
      <c r="CU856" s="29"/>
      <c r="CV856" s="29"/>
    </row>
    <row r="857" spans="1:100" s="47" customFormat="1" x14ac:dyDescent="0.25">
      <c r="A857" s="212"/>
      <c r="B857" s="19" t="s">
        <v>74</v>
      </c>
      <c r="C857" s="4"/>
      <c r="D857" s="4"/>
      <c r="E857" s="4"/>
      <c r="F857" s="4"/>
      <c r="G857" s="275"/>
      <c r="H857" s="29"/>
      <c r="I857" s="30"/>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29"/>
      <c r="AJ857" s="29"/>
      <c r="AK857" s="29"/>
      <c r="AL857" s="29"/>
      <c r="AM857" s="29"/>
      <c r="AN857" s="29"/>
      <c r="AO857" s="29"/>
      <c r="AP857" s="29"/>
      <c r="AQ857" s="29"/>
      <c r="AR857" s="29"/>
      <c r="AS857" s="29"/>
      <c r="AT857" s="29"/>
      <c r="AU857" s="29"/>
      <c r="AV857" s="29"/>
      <c r="AW857" s="29"/>
      <c r="AX857" s="29"/>
      <c r="AY857" s="29"/>
      <c r="AZ857" s="29"/>
      <c r="BA857" s="29"/>
      <c r="BB857" s="29"/>
      <c r="BC857" s="29"/>
      <c r="BD857" s="29"/>
      <c r="BE857" s="29"/>
      <c r="BF857" s="29"/>
      <c r="BG857" s="29"/>
      <c r="BH857" s="29"/>
      <c r="BI857" s="29"/>
      <c r="BJ857" s="29"/>
      <c r="BK857" s="29"/>
      <c r="BL857" s="29"/>
      <c r="BM857" s="29"/>
      <c r="BN857" s="29"/>
      <c r="BO857" s="29"/>
      <c r="BP857" s="29"/>
      <c r="BQ857" s="29"/>
      <c r="BR857" s="29"/>
      <c r="BS857" s="29"/>
      <c r="BT857" s="29"/>
      <c r="BU857" s="29"/>
      <c r="BV857" s="29"/>
      <c r="BW857" s="29"/>
      <c r="BX857" s="29"/>
      <c r="BY857" s="29"/>
      <c r="BZ857" s="29"/>
      <c r="CA857" s="29"/>
      <c r="CB857" s="29"/>
      <c r="CC857" s="29"/>
      <c r="CD857" s="29"/>
      <c r="CE857" s="29"/>
      <c r="CF857" s="29"/>
      <c r="CG857" s="29"/>
      <c r="CH857" s="29"/>
      <c r="CI857" s="29"/>
      <c r="CJ857" s="29"/>
      <c r="CK857" s="29"/>
      <c r="CL857" s="29"/>
      <c r="CM857" s="29"/>
      <c r="CN857" s="29"/>
      <c r="CO857" s="29"/>
      <c r="CP857" s="29"/>
      <c r="CQ857" s="29"/>
      <c r="CR857" s="29"/>
      <c r="CS857" s="29"/>
      <c r="CT857" s="29"/>
      <c r="CU857" s="29"/>
      <c r="CV857" s="29"/>
    </row>
    <row r="858" spans="1:100" s="47" customFormat="1" ht="109.5" customHeight="1" x14ac:dyDescent="0.25">
      <c r="A858" s="211" t="s">
        <v>432</v>
      </c>
      <c r="B858" s="18" t="s">
        <v>220</v>
      </c>
      <c r="C858" s="4">
        <f>SUM(C859:C861)</f>
        <v>26209.599999999999</v>
      </c>
      <c r="D858" s="4">
        <f>SUM(D859:D861)</f>
        <v>21209.599999999999</v>
      </c>
      <c r="E858" s="4">
        <f>SUM(E859:E861)</f>
        <v>12826.74</v>
      </c>
      <c r="F858" s="4">
        <f t="shared" si="229"/>
        <v>60.48</v>
      </c>
      <c r="G858" s="229" t="s">
        <v>752</v>
      </c>
      <c r="H858" s="29"/>
      <c r="I858" s="30"/>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29"/>
      <c r="AJ858" s="29"/>
      <c r="AK858" s="29"/>
      <c r="AL858" s="29"/>
      <c r="AM858" s="29"/>
      <c r="AN858" s="29"/>
      <c r="AO858" s="29"/>
      <c r="AP858" s="29"/>
      <c r="AQ858" s="29"/>
      <c r="AR858" s="29"/>
      <c r="AS858" s="29"/>
      <c r="AT858" s="29"/>
      <c r="AU858" s="29"/>
      <c r="AV858" s="29"/>
      <c r="AW858" s="29"/>
      <c r="AX858" s="29"/>
      <c r="AY858" s="29"/>
      <c r="AZ858" s="29"/>
      <c r="BA858" s="29"/>
      <c r="BB858" s="29"/>
      <c r="BC858" s="29"/>
      <c r="BD858" s="29"/>
      <c r="BE858" s="29"/>
      <c r="BF858" s="29"/>
      <c r="BG858" s="29"/>
      <c r="BH858" s="29"/>
      <c r="BI858" s="29"/>
      <c r="BJ858" s="29"/>
      <c r="BK858" s="29"/>
      <c r="BL858" s="29"/>
      <c r="BM858" s="29"/>
      <c r="BN858" s="29"/>
      <c r="BO858" s="29"/>
      <c r="BP858" s="29"/>
      <c r="BQ858" s="29"/>
      <c r="BR858" s="29"/>
      <c r="BS858" s="29"/>
      <c r="BT858" s="29"/>
      <c r="BU858" s="29"/>
      <c r="BV858" s="29"/>
      <c r="BW858" s="29"/>
      <c r="BX858" s="29"/>
      <c r="BY858" s="29"/>
      <c r="BZ858" s="29"/>
      <c r="CA858" s="29"/>
      <c r="CB858" s="29"/>
      <c r="CC858" s="29"/>
      <c r="CD858" s="29"/>
      <c r="CE858" s="29"/>
      <c r="CF858" s="29"/>
      <c r="CG858" s="29"/>
      <c r="CH858" s="29"/>
      <c r="CI858" s="29"/>
      <c r="CJ858" s="29"/>
      <c r="CK858" s="29"/>
      <c r="CL858" s="29"/>
      <c r="CM858" s="29"/>
      <c r="CN858" s="29"/>
      <c r="CO858" s="29"/>
      <c r="CP858" s="29"/>
      <c r="CQ858" s="29"/>
      <c r="CR858" s="29"/>
      <c r="CS858" s="29"/>
      <c r="CT858" s="29"/>
      <c r="CU858" s="29"/>
      <c r="CV858" s="29"/>
    </row>
    <row r="859" spans="1:100" s="47" customFormat="1" x14ac:dyDescent="0.25">
      <c r="A859" s="212"/>
      <c r="B859" s="19" t="s">
        <v>613</v>
      </c>
      <c r="C859" s="4">
        <v>0</v>
      </c>
      <c r="D859" s="4">
        <v>0</v>
      </c>
      <c r="E859" s="4">
        <v>0</v>
      </c>
      <c r="F859" s="4"/>
      <c r="G859" s="230"/>
      <c r="H859" s="29"/>
      <c r="I859" s="30"/>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29"/>
      <c r="AJ859" s="29"/>
      <c r="AK859" s="29"/>
      <c r="AL859" s="29"/>
      <c r="AM859" s="29"/>
      <c r="AN859" s="29"/>
      <c r="AO859" s="29"/>
      <c r="AP859" s="29"/>
      <c r="AQ859" s="29"/>
      <c r="AR859" s="29"/>
      <c r="AS859" s="29"/>
      <c r="AT859" s="29"/>
      <c r="AU859" s="29"/>
      <c r="AV859" s="29"/>
      <c r="AW859" s="29"/>
      <c r="AX859" s="29"/>
      <c r="AY859" s="29"/>
      <c r="AZ859" s="29"/>
      <c r="BA859" s="29"/>
      <c r="BB859" s="29"/>
      <c r="BC859" s="29"/>
      <c r="BD859" s="29"/>
      <c r="BE859" s="29"/>
      <c r="BF859" s="29"/>
      <c r="BG859" s="29"/>
      <c r="BH859" s="29"/>
      <c r="BI859" s="29"/>
      <c r="BJ859" s="29"/>
      <c r="BK859" s="29"/>
      <c r="BL859" s="29"/>
      <c r="BM859" s="29"/>
      <c r="BN859" s="29"/>
      <c r="BO859" s="29"/>
      <c r="BP859" s="29"/>
      <c r="BQ859" s="29"/>
      <c r="BR859" s="29"/>
      <c r="BS859" s="29"/>
      <c r="BT859" s="29"/>
      <c r="BU859" s="29"/>
      <c r="BV859" s="29"/>
      <c r="BW859" s="29"/>
      <c r="BX859" s="29"/>
      <c r="BY859" s="29"/>
      <c r="BZ859" s="29"/>
      <c r="CA859" s="29"/>
      <c r="CB859" s="29"/>
      <c r="CC859" s="29"/>
      <c r="CD859" s="29"/>
      <c r="CE859" s="29"/>
      <c r="CF859" s="29"/>
      <c r="CG859" s="29"/>
      <c r="CH859" s="29"/>
      <c r="CI859" s="29"/>
      <c r="CJ859" s="29"/>
      <c r="CK859" s="29"/>
      <c r="CL859" s="29"/>
      <c r="CM859" s="29"/>
      <c r="CN859" s="29"/>
      <c r="CO859" s="29"/>
      <c r="CP859" s="29"/>
      <c r="CQ859" s="29"/>
      <c r="CR859" s="29"/>
      <c r="CS859" s="29"/>
      <c r="CT859" s="29"/>
      <c r="CU859" s="29"/>
      <c r="CV859" s="29"/>
    </row>
    <row r="860" spans="1:100" s="47" customFormat="1" x14ac:dyDescent="0.25">
      <c r="A860" s="212"/>
      <c r="B860" s="19" t="s">
        <v>223</v>
      </c>
      <c r="C860" s="4">
        <f>26209600/1000</f>
        <v>26209.599999999999</v>
      </c>
      <c r="D860" s="4">
        <v>21209.599999999999</v>
      </c>
      <c r="E860" s="4">
        <v>12826.74</v>
      </c>
      <c r="F860" s="4">
        <f t="shared" si="229"/>
        <v>60.48</v>
      </c>
      <c r="G860" s="230"/>
      <c r="H860" s="29"/>
      <c r="I860" s="30"/>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29"/>
      <c r="AJ860" s="29"/>
      <c r="AK860" s="29"/>
      <c r="AL860" s="29"/>
      <c r="AM860" s="29"/>
      <c r="AN860" s="29"/>
      <c r="AO860" s="29"/>
      <c r="AP860" s="29"/>
      <c r="AQ860" s="29"/>
      <c r="AR860" s="29"/>
      <c r="AS860" s="29"/>
      <c r="AT860" s="29"/>
      <c r="AU860" s="29"/>
      <c r="AV860" s="29"/>
      <c r="AW860" s="29"/>
      <c r="AX860" s="29"/>
      <c r="AY860" s="29"/>
      <c r="AZ860" s="29"/>
      <c r="BA860" s="29"/>
      <c r="BB860" s="29"/>
      <c r="BC860" s="29"/>
      <c r="BD860" s="29"/>
      <c r="BE860" s="29"/>
      <c r="BF860" s="29"/>
      <c r="BG860" s="29"/>
      <c r="BH860" s="29"/>
      <c r="BI860" s="29"/>
      <c r="BJ860" s="29"/>
      <c r="BK860" s="29"/>
      <c r="BL860" s="29"/>
      <c r="BM860" s="29"/>
      <c r="BN860" s="29"/>
      <c r="BO860" s="29"/>
      <c r="BP860" s="29"/>
      <c r="BQ860" s="29"/>
      <c r="BR860" s="29"/>
      <c r="BS860" s="29"/>
      <c r="BT860" s="29"/>
      <c r="BU860" s="29"/>
      <c r="BV860" s="29"/>
      <c r="BW860" s="29"/>
      <c r="BX860" s="29"/>
      <c r="BY860" s="29"/>
      <c r="BZ860" s="29"/>
      <c r="CA860" s="29"/>
      <c r="CB860" s="29"/>
      <c r="CC860" s="29"/>
      <c r="CD860" s="29"/>
      <c r="CE860" s="29"/>
      <c r="CF860" s="29"/>
      <c r="CG860" s="29"/>
      <c r="CH860" s="29"/>
      <c r="CI860" s="29"/>
      <c r="CJ860" s="29"/>
      <c r="CK860" s="29"/>
      <c r="CL860" s="29"/>
      <c r="CM860" s="29"/>
      <c r="CN860" s="29"/>
      <c r="CO860" s="29"/>
      <c r="CP860" s="29"/>
      <c r="CQ860" s="29"/>
      <c r="CR860" s="29"/>
      <c r="CS860" s="29"/>
      <c r="CT860" s="29"/>
      <c r="CU860" s="29"/>
      <c r="CV860" s="29"/>
    </row>
    <row r="861" spans="1:100" s="47" customFormat="1" x14ac:dyDescent="0.25">
      <c r="A861" s="90"/>
      <c r="B861" s="19" t="s">
        <v>74</v>
      </c>
      <c r="C861" s="4"/>
      <c r="D861" s="4"/>
      <c r="E861" s="4"/>
      <c r="F861" s="4"/>
      <c r="G861" s="231"/>
      <c r="H861" s="29"/>
      <c r="I861" s="30"/>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29"/>
      <c r="AJ861" s="29"/>
      <c r="AK861" s="29"/>
      <c r="AL861" s="29"/>
      <c r="AM861" s="29"/>
      <c r="AN861" s="29"/>
      <c r="AO861" s="29"/>
      <c r="AP861" s="29"/>
      <c r="AQ861" s="29"/>
      <c r="AR861" s="29"/>
      <c r="AS861" s="29"/>
      <c r="AT861" s="29"/>
      <c r="AU861" s="29"/>
      <c r="AV861" s="29"/>
      <c r="AW861" s="29"/>
      <c r="AX861" s="29"/>
      <c r="AY861" s="29"/>
      <c r="AZ861" s="29"/>
      <c r="BA861" s="29"/>
      <c r="BB861" s="29"/>
      <c r="BC861" s="29"/>
      <c r="BD861" s="29"/>
      <c r="BE861" s="29"/>
      <c r="BF861" s="29"/>
      <c r="BG861" s="29"/>
      <c r="BH861" s="29"/>
      <c r="BI861" s="29"/>
      <c r="BJ861" s="29"/>
      <c r="BK861" s="29"/>
      <c r="BL861" s="29"/>
      <c r="BM861" s="29"/>
      <c r="BN861" s="29"/>
      <c r="BO861" s="29"/>
      <c r="BP861" s="29"/>
      <c r="BQ861" s="29"/>
      <c r="BR861" s="29"/>
      <c r="BS861" s="29"/>
      <c r="BT861" s="29"/>
      <c r="BU861" s="29"/>
      <c r="BV861" s="29"/>
      <c r="BW861" s="29"/>
      <c r="BX861" s="29"/>
      <c r="BY861" s="29"/>
      <c r="BZ861" s="29"/>
      <c r="CA861" s="29"/>
      <c r="CB861" s="29"/>
      <c r="CC861" s="29"/>
      <c r="CD861" s="29"/>
      <c r="CE861" s="29"/>
      <c r="CF861" s="29"/>
      <c r="CG861" s="29"/>
      <c r="CH861" s="29"/>
      <c r="CI861" s="29"/>
      <c r="CJ861" s="29"/>
      <c r="CK861" s="29"/>
      <c r="CL861" s="29"/>
      <c r="CM861" s="29"/>
      <c r="CN861" s="29"/>
      <c r="CO861" s="29"/>
      <c r="CP861" s="29"/>
      <c r="CQ861" s="29"/>
      <c r="CR861" s="29"/>
      <c r="CS861" s="29"/>
      <c r="CT861" s="29"/>
      <c r="CU861" s="29"/>
      <c r="CV861" s="29"/>
    </row>
    <row r="862" spans="1:100" s="47" customFormat="1" ht="47.25" x14ac:dyDescent="0.25">
      <c r="A862" s="214" t="s">
        <v>13</v>
      </c>
      <c r="B862" s="15" t="s">
        <v>577</v>
      </c>
      <c r="C862" s="5">
        <f>C863+C864+C865</f>
        <v>46924.93</v>
      </c>
      <c r="D862" s="5">
        <f t="shared" ref="D862:E862" si="230">D863+D864+D865</f>
        <v>34414.769999999997</v>
      </c>
      <c r="E862" s="5">
        <f t="shared" si="230"/>
        <v>21481.93</v>
      </c>
      <c r="F862" s="5">
        <f t="shared" si="229"/>
        <v>62.42</v>
      </c>
      <c r="G862" s="207"/>
      <c r="H862" s="29"/>
      <c r="I862" s="30"/>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29"/>
      <c r="AJ862" s="29"/>
      <c r="AK862" s="29"/>
      <c r="AL862" s="29"/>
      <c r="AM862" s="29"/>
      <c r="AN862" s="29"/>
      <c r="AO862" s="29"/>
      <c r="AP862" s="29"/>
      <c r="AQ862" s="29"/>
      <c r="AR862" s="29"/>
      <c r="AS862" s="29"/>
      <c r="AT862" s="29"/>
      <c r="AU862" s="29"/>
      <c r="AV862" s="29"/>
      <c r="AW862" s="29"/>
      <c r="AX862" s="29"/>
      <c r="AY862" s="29"/>
      <c r="AZ862" s="29"/>
      <c r="BA862" s="29"/>
      <c r="BB862" s="29"/>
      <c r="BC862" s="29"/>
      <c r="BD862" s="29"/>
      <c r="BE862" s="29"/>
      <c r="BF862" s="29"/>
      <c r="BG862" s="29"/>
      <c r="BH862" s="29"/>
      <c r="BI862" s="29"/>
      <c r="BJ862" s="29"/>
      <c r="BK862" s="29"/>
      <c r="BL862" s="29"/>
      <c r="BM862" s="29"/>
      <c r="BN862" s="29"/>
      <c r="BO862" s="29"/>
      <c r="BP862" s="29"/>
      <c r="BQ862" s="29"/>
      <c r="BR862" s="29"/>
      <c r="BS862" s="29"/>
      <c r="BT862" s="29"/>
      <c r="BU862" s="29"/>
      <c r="BV862" s="29"/>
      <c r="BW862" s="29"/>
      <c r="BX862" s="29"/>
      <c r="BY862" s="29"/>
      <c r="BZ862" s="29"/>
      <c r="CA862" s="29"/>
      <c r="CB862" s="29"/>
      <c r="CC862" s="29"/>
      <c r="CD862" s="29"/>
      <c r="CE862" s="29"/>
      <c r="CF862" s="29"/>
      <c r="CG862" s="29"/>
      <c r="CH862" s="29"/>
      <c r="CI862" s="29"/>
      <c r="CJ862" s="29"/>
      <c r="CK862" s="29"/>
      <c r="CL862" s="29"/>
      <c r="CM862" s="29"/>
      <c r="CN862" s="29"/>
      <c r="CO862" s="29"/>
      <c r="CP862" s="29"/>
      <c r="CQ862" s="29"/>
      <c r="CR862" s="29"/>
      <c r="CS862" s="29"/>
      <c r="CT862" s="29"/>
      <c r="CU862" s="29"/>
      <c r="CV862" s="29"/>
    </row>
    <row r="863" spans="1:100" s="47" customFormat="1" x14ac:dyDescent="0.25">
      <c r="A863" s="114"/>
      <c r="B863" s="17" t="s">
        <v>72</v>
      </c>
      <c r="C863" s="6">
        <f>C867+C875+C883+C891+C899</f>
        <v>27609.84</v>
      </c>
      <c r="D863" s="6">
        <f t="shared" ref="D863:E863" si="231">D867+D875+D883+D891+D899</f>
        <v>22882.34</v>
      </c>
      <c r="E863" s="6">
        <f t="shared" si="231"/>
        <v>10104.48</v>
      </c>
      <c r="F863" s="6">
        <f t="shared" si="229"/>
        <v>44.16</v>
      </c>
      <c r="G863" s="208"/>
      <c r="H863" s="29"/>
      <c r="I863" s="30"/>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c r="AH863" s="29"/>
      <c r="AI863" s="29"/>
      <c r="AJ863" s="29"/>
      <c r="AK863" s="29"/>
      <c r="AL863" s="29"/>
      <c r="AM863" s="29"/>
      <c r="AN863" s="29"/>
      <c r="AO863" s="29"/>
      <c r="AP863" s="29"/>
      <c r="AQ863" s="29"/>
      <c r="AR863" s="29"/>
      <c r="AS863" s="29"/>
      <c r="AT863" s="29"/>
      <c r="AU863" s="29"/>
      <c r="AV863" s="29"/>
      <c r="AW863" s="29"/>
      <c r="AX863" s="29"/>
      <c r="AY863" s="29"/>
      <c r="AZ863" s="29"/>
      <c r="BA863" s="29"/>
      <c r="BB863" s="29"/>
      <c r="BC863" s="29"/>
      <c r="BD863" s="29"/>
      <c r="BE863" s="29"/>
      <c r="BF863" s="29"/>
      <c r="BG863" s="29"/>
      <c r="BH863" s="29"/>
      <c r="BI863" s="29"/>
      <c r="BJ863" s="29"/>
      <c r="BK863" s="29"/>
      <c r="BL863" s="29"/>
      <c r="BM863" s="29"/>
      <c r="BN863" s="29"/>
      <c r="BO863" s="29"/>
      <c r="BP863" s="29"/>
      <c r="BQ863" s="29"/>
      <c r="BR863" s="29"/>
      <c r="BS863" s="29"/>
      <c r="BT863" s="29"/>
      <c r="BU863" s="29"/>
      <c r="BV863" s="29"/>
      <c r="BW863" s="29"/>
      <c r="BX863" s="29"/>
      <c r="BY863" s="29"/>
      <c r="BZ863" s="29"/>
      <c r="CA863" s="29"/>
      <c r="CB863" s="29"/>
      <c r="CC863" s="29"/>
      <c r="CD863" s="29"/>
      <c r="CE863" s="29"/>
      <c r="CF863" s="29"/>
      <c r="CG863" s="29"/>
      <c r="CH863" s="29"/>
      <c r="CI863" s="29"/>
      <c r="CJ863" s="29"/>
      <c r="CK863" s="29"/>
      <c r="CL863" s="29"/>
      <c r="CM863" s="29"/>
      <c r="CN863" s="29"/>
      <c r="CO863" s="29"/>
      <c r="CP863" s="29"/>
      <c r="CQ863" s="29"/>
      <c r="CR863" s="29"/>
      <c r="CS863" s="29"/>
      <c r="CT863" s="29"/>
      <c r="CU863" s="29"/>
      <c r="CV863" s="29"/>
    </row>
    <row r="864" spans="1:100" s="47" customFormat="1" x14ac:dyDescent="0.25">
      <c r="A864" s="114"/>
      <c r="B864" s="17" t="s">
        <v>73</v>
      </c>
      <c r="C864" s="6">
        <f t="shared" ref="C864:E865" si="232">C868+C876+C884+C892+C900</f>
        <v>19315.09</v>
      </c>
      <c r="D864" s="6">
        <f t="shared" si="232"/>
        <v>11532.43</v>
      </c>
      <c r="E864" s="6">
        <f t="shared" si="232"/>
        <v>11377.45</v>
      </c>
      <c r="F864" s="6">
        <f>E864/D864*100</f>
        <v>98.66</v>
      </c>
      <c r="G864" s="208"/>
      <c r="H864" s="29"/>
      <c r="I864" s="30"/>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c r="AH864" s="29"/>
      <c r="AI864" s="29"/>
      <c r="AJ864" s="29"/>
      <c r="AK864" s="29"/>
      <c r="AL864" s="29"/>
      <c r="AM864" s="29"/>
      <c r="AN864" s="29"/>
      <c r="AO864" s="29"/>
      <c r="AP864" s="29"/>
      <c r="AQ864" s="29"/>
      <c r="AR864" s="29"/>
      <c r="AS864" s="29"/>
      <c r="AT864" s="29"/>
      <c r="AU864" s="29"/>
      <c r="AV864" s="29"/>
      <c r="AW864" s="29"/>
      <c r="AX864" s="29"/>
      <c r="AY864" s="29"/>
      <c r="AZ864" s="29"/>
      <c r="BA864" s="29"/>
      <c r="BB864" s="29"/>
      <c r="BC864" s="29"/>
      <c r="BD864" s="29"/>
      <c r="BE864" s="29"/>
      <c r="BF864" s="29"/>
      <c r="BG864" s="29"/>
      <c r="BH864" s="29"/>
      <c r="BI864" s="29"/>
      <c r="BJ864" s="29"/>
      <c r="BK864" s="29"/>
      <c r="BL864" s="29"/>
      <c r="BM864" s="29"/>
      <c r="BN864" s="29"/>
      <c r="BO864" s="29"/>
      <c r="BP864" s="29"/>
      <c r="BQ864" s="29"/>
      <c r="BR864" s="29"/>
      <c r="BS864" s="29"/>
      <c r="BT864" s="29"/>
      <c r="BU864" s="29"/>
      <c r="BV864" s="29"/>
      <c r="BW864" s="29"/>
      <c r="BX864" s="29"/>
      <c r="BY864" s="29"/>
      <c r="BZ864" s="29"/>
      <c r="CA864" s="29"/>
      <c r="CB864" s="29"/>
      <c r="CC864" s="29"/>
      <c r="CD864" s="29"/>
      <c r="CE864" s="29"/>
      <c r="CF864" s="29"/>
      <c r="CG864" s="29"/>
      <c r="CH864" s="29"/>
      <c r="CI864" s="29"/>
      <c r="CJ864" s="29"/>
      <c r="CK864" s="29"/>
      <c r="CL864" s="29"/>
      <c r="CM864" s="29"/>
      <c r="CN864" s="29"/>
      <c r="CO864" s="29"/>
      <c r="CP864" s="29"/>
      <c r="CQ864" s="29"/>
      <c r="CR864" s="29"/>
      <c r="CS864" s="29"/>
      <c r="CT864" s="29"/>
      <c r="CU864" s="29"/>
      <c r="CV864" s="29"/>
    </row>
    <row r="865" spans="1:100" s="47" customFormat="1" x14ac:dyDescent="0.25">
      <c r="A865" s="213"/>
      <c r="B865" s="17" t="s">
        <v>74</v>
      </c>
      <c r="C865" s="6">
        <f t="shared" si="232"/>
        <v>0</v>
      </c>
      <c r="D865" s="6">
        <f t="shared" si="232"/>
        <v>0</v>
      </c>
      <c r="E865" s="6">
        <f t="shared" si="232"/>
        <v>0</v>
      </c>
      <c r="F865" s="6"/>
      <c r="G865" s="209"/>
      <c r="H865" s="29"/>
      <c r="I865" s="30"/>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c r="AH865" s="29"/>
      <c r="AI865" s="29"/>
      <c r="AJ865" s="29"/>
      <c r="AK865" s="29"/>
      <c r="AL865" s="29"/>
      <c r="AM865" s="29"/>
      <c r="AN865" s="29"/>
      <c r="AO865" s="29"/>
      <c r="AP865" s="29"/>
      <c r="AQ865" s="29"/>
      <c r="AR865" s="29"/>
      <c r="AS865" s="29"/>
      <c r="AT865" s="29"/>
      <c r="AU865" s="29"/>
      <c r="AV865" s="29"/>
      <c r="AW865" s="29"/>
      <c r="AX865" s="29"/>
      <c r="AY865" s="29"/>
      <c r="AZ865" s="29"/>
      <c r="BA865" s="29"/>
      <c r="BB865" s="29"/>
      <c r="BC865" s="29"/>
      <c r="BD865" s="29"/>
      <c r="BE865" s="29"/>
      <c r="BF865" s="29"/>
      <c r="BG865" s="29"/>
      <c r="BH865" s="29"/>
      <c r="BI865" s="29"/>
      <c r="BJ865" s="29"/>
      <c r="BK865" s="29"/>
      <c r="BL865" s="29"/>
      <c r="BM865" s="29"/>
      <c r="BN865" s="29"/>
      <c r="BO865" s="29"/>
      <c r="BP865" s="29"/>
      <c r="BQ865" s="29"/>
      <c r="BR865" s="29"/>
      <c r="BS865" s="29"/>
      <c r="BT865" s="29"/>
      <c r="BU865" s="29"/>
      <c r="BV865" s="29"/>
      <c r="BW865" s="29"/>
      <c r="BX865" s="29"/>
      <c r="BY865" s="29"/>
      <c r="BZ865" s="29"/>
      <c r="CA865" s="29"/>
      <c r="CB865" s="29"/>
      <c r="CC865" s="29"/>
      <c r="CD865" s="29"/>
      <c r="CE865" s="29"/>
      <c r="CF865" s="29"/>
      <c r="CG865" s="29"/>
      <c r="CH865" s="29"/>
      <c r="CI865" s="29"/>
      <c r="CJ865" s="29"/>
      <c r="CK865" s="29"/>
      <c r="CL865" s="29"/>
      <c r="CM865" s="29"/>
      <c r="CN865" s="29"/>
      <c r="CO865" s="29"/>
      <c r="CP865" s="29"/>
      <c r="CQ865" s="29"/>
      <c r="CR865" s="29"/>
      <c r="CS865" s="29"/>
      <c r="CT865" s="29"/>
      <c r="CU865" s="29"/>
      <c r="CV865" s="29"/>
    </row>
    <row r="866" spans="1:100" s="47" customFormat="1" ht="47.25" x14ac:dyDescent="0.25">
      <c r="A866" s="211" t="s">
        <v>12</v>
      </c>
      <c r="B866" s="21" t="s">
        <v>10</v>
      </c>
      <c r="C866" s="3">
        <f>C867+C868+C869</f>
        <v>6286.05</v>
      </c>
      <c r="D866" s="3">
        <f t="shared" ref="D866:E866" si="233">D867+D868+D869</f>
        <v>4074.69</v>
      </c>
      <c r="E866" s="3">
        <f t="shared" si="233"/>
        <v>622.88</v>
      </c>
      <c r="F866" s="3">
        <f>E866/D866*100</f>
        <v>15.29</v>
      </c>
      <c r="G866" s="276"/>
      <c r="H866" s="29"/>
      <c r="I866" s="30"/>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29"/>
      <c r="AO866" s="29"/>
      <c r="AP866" s="29"/>
      <c r="AQ866" s="29"/>
      <c r="AR866" s="29"/>
      <c r="AS866" s="29"/>
      <c r="AT866" s="29"/>
      <c r="AU866" s="29"/>
      <c r="AV866" s="29"/>
      <c r="AW866" s="29"/>
      <c r="AX866" s="29"/>
      <c r="AY866" s="29"/>
      <c r="AZ866" s="29"/>
      <c r="BA866" s="29"/>
      <c r="BB866" s="29"/>
      <c r="BC866" s="29"/>
      <c r="BD866" s="29"/>
      <c r="BE866" s="29"/>
      <c r="BF866" s="29"/>
      <c r="BG866" s="29"/>
      <c r="BH866" s="29"/>
      <c r="BI866" s="29"/>
      <c r="BJ866" s="29"/>
      <c r="BK866" s="29"/>
      <c r="BL866" s="29"/>
      <c r="BM866" s="29"/>
      <c r="BN866" s="29"/>
      <c r="BO866" s="29"/>
      <c r="BP866" s="29"/>
      <c r="BQ866" s="29"/>
      <c r="BR866" s="29"/>
      <c r="BS866" s="29"/>
      <c r="BT866" s="29"/>
      <c r="BU866" s="29"/>
      <c r="BV866" s="29"/>
      <c r="BW866" s="29"/>
      <c r="BX866" s="29"/>
      <c r="BY866" s="29"/>
      <c r="BZ866" s="29"/>
      <c r="CA866" s="29"/>
      <c r="CB866" s="29"/>
      <c r="CC866" s="29"/>
      <c r="CD866" s="29"/>
      <c r="CE866" s="29"/>
      <c r="CF866" s="29"/>
      <c r="CG866" s="29"/>
      <c r="CH866" s="29"/>
      <c r="CI866" s="29"/>
      <c r="CJ866" s="29"/>
      <c r="CK866" s="29"/>
      <c r="CL866" s="29"/>
      <c r="CM866" s="29"/>
      <c r="CN866" s="29"/>
      <c r="CO866" s="29"/>
      <c r="CP866" s="29"/>
      <c r="CQ866" s="29"/>
      <c r="CR866" s="29"/>
      <c r="CS866" s="29"/>
      <c r="CT866" s="29"/>
      <c r="CU866" s="29"/>
      <c r="CV866" s="29"/>
    </row>
    <row r="867" spans="1:100" s="47" customFormat="1" x14ac:dyDescent="0.25">
      <c r="A867" s="212"/>
      <c r="B867" s="19" t="s">
        <v>613</v>
      </c>
      <c r="C867" s="4">
        <f>C871</f>
        <v>5917.4</v>
      </c>
      <c r="D867" s="4">
        <f t="shared" ref="D867:E867" si="234">D871</f>
        <v>3888.57</v>
      </c>
      <c r="E867" s="4">
        <f t="shared" si="234"/>
        <v>591.74</v>
      </c>
      <c r="F867" s="4">
        <f>E867/D867*100</f>
        <v>15.22</v>
      </c>
      <c r="G867" s="276"/>
      <c r="H867" s="29"/>
      <c r="I867" s="30"/>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c r="AH867" s="29"/>
      <c r="AI867" s="29"/>
      <c r="AJ867" s="29"/>
      <c r="AK867" s="29"/>
      <c r="AL867" s="29"/>
      <c r="AM867" s="29"/>
      <c r="AN867" s="29"/>
      <c r="AO867" s="29"/>
      <c r="AP867" s="29"/>
      <c r="AQ867" s="29"/>
      <c r="AR867" s="29"/>
      <c r="AS867" s="29"/>
      <c r="AT867" s="29"/>
      <c r="AU867" s="29"/>
      <c r="AV867" s="29"/>
      <c r="AW867" s="29"/>
      <c r="AX867" s="29"/>
      <c r="AY867" s="29"/>
      <c r="AZ867" s="29"/>
      <c r="BA867" s="29"/>
      <c r="BB867" s="29"/>
      <c r="BC867" s="29"/>
      <c r="BD867" s="29"/>
      <c r="BE867" s="29"/>
      <c r="BF867" s="29"/>
      <c r="BG867" s="29"/>
      <c r="BH867" s="29"/>
      <c r="BI867" s="29"/>
      <c r="BJ867" s="29"/>
      <c r="BK867" s="29"/>
      <c r="BL867" s="29"/>
      <c r="BM867" s="29"/>
      <c r="BN867" s="29"/>
      <c r="BO867" s="29"/>
      <c r="BP867" s="29"/>
      <c r="BQ867" s="29"/>
      <c r="BR867" s="29"/>
      <c r="BS867" s="29"/>
      <c r="BT867" s="29"/>
      <c r="BU867" s="29"/>
      <c r="BV867" s="29"/>
      <c r="BW867" s="29"/>
      <c r="BX867" s="29"/>
      <c r="BY867" s="29"/>
      <c r="BZ867" s="29"/>
      <c r="CA867" s="29"/>
      <c r="CB867" s="29"/>
      <c r="CC867" s="29"/>
      <c r="CD867" s="29"/>
      <c r="CE867" s="29"/>
      <c r="CF867" s="29"/>
      <c r="CG867" s="29"/>
      <c r="CH867" s="29"/>
      <c r="CI867" s="29"/>
      <c r="CJ867" s="29"/>
      <c r="CK867" s="29"/>
      <c r="CL867" s="29"/>
      <c r="CM867" s="29"/>
      <c r="CN867" s="29"/>
      <c r="CO867" s="29"/>
      <c r="CP867" s="29"/>
      <c r="CQ867" s="29"/>
      <c r="CR867" s="29"/>
      <c r="CS867" s="29"/>
      <c r="CT867" s="29"/>
      <c r="CU867" s="29"/>
      <c r="CV867" s="29"/>
    </row>
    <row r="868" spans="1:100" s="47" customFormat="1" x14ac:dyDescent="0.25">
      <c r="A868" s="212"/>
      <c r="B868" s="19" t="s">
        <v>223</v>
      </c>
      <c r="C868" s="4">
        <f t="shared" ref="C868:E869" si="235">C872</f>
        <v>368.65</v>
      </c>
      <c r="D868" s="4">
        <f t="shared" si="235"/>
        <v>186.12</v>
      </c>
      <c r="E868" s="4">
        <f t="shared" si="235"/>
        <v>31.14</v>
      </c>
      <c r="F868" s="4">
        <f>E868/D868*100</f>
        <v>16.73</v>
      </c>
      <c r="G868" s="276"/>
      <c r="H868" s="30"/>
      <c r="I868" s="30"/>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c r="AH868" s="29"/>
      <c r="AI868" s="29"/>
      <c r="AJ868" s="29"/>
      <c r="AK868" s="29"/>
      <c r="AL868" s="29"/>
      <c r="AM868" s="29"/>
      <c r="AN868" s="29"/>
      <c r="AO868" s="29"/>
      <c r="AP868" s="29"/>
      <c r="AQ868" s="29"/>
      <c r="AR868" s="29"/>
      <c r="AS868" s="29"/>
      <c r="AT868" s="29"/>
      <c r="AU868" s="29"/>
      <c r="AV868" s="29"/>
      <c r="AW868" s="29"/>
      <c r="AX868" s="29"/>
      <c r="AY868" s="29"/>
      <c r="AZ868" s="29"/>
      <c r="BA868" s="29"/>
      <c r="BB868" s="29"/>
      <c r="BC868" s="29"/>
      <c r="BD868" s="29"/>
      <c r="BE868" s="29"/>
      <c r="BF868" s="29"/>
      <c r="BG868" s="29"/>
      <c r="BH868" s="29"/>
      <c r="BI868" s="29"/>
      <c r="BJ868" s="29"/>
      <c r="BK868" s="29"/>
      <c r="BL868" s="29"/>
      <c r="BM868" s="29"/>
      <c r="BN868" s="29"/>
      <c r="BO868" s="29"/>
      <c r="BP868" s="29"/>
      <c r="BQ868" s="29"/>
      <c r="BR868" s="29"/>
      <c r="BS868" s="29"/>
      <c r="BT868" s="29"/>
      <c r="BU868" s="29"/>
      <c r="BV868" s="29"/>
      <c r="BW868" s="29"/>
      <c r="BX868" s="29"/>
      <c r="BY868" s="29"/>
      <c r="BZ868" s="29"/>
      <c r="CA868" s="29"/>
      <c r="CB868" s="29"/>
      <c r="CC868" s="29"/>
      <c r="CD868" s="29"/>
      <c r="CE868" s="29"/>
      <c r="CF868" s="29"/>
      <c r="CG868" s="29"/>
      <c r="CH868" s="29"/>
      <c r="CI868" s="29"/>
      <c r="CJ868" s="29"/>
      <c r="CK868" s="29"/>
      <c r="CL868" s="29"/>
      <c r="CM868" s="29"/>
      <c r="CN868" s="29"/>
      <c r="CO868" s="29"/>
      <c r="CP868" s="29"/>
      <c r="CQ868" s="29"/>
      <c r="CR868" s="29"/>
      <c r="CS868" s="29"/>
      <c r="CT868" s="29"/>
      <c r="CU868" s="29"/>
      <c r="CV868" s="29"/>
    </row>
    <row r="869" spans="1:100" s="47" customFormat="1" x14ac:dyDescent="0.25">
      <c r="A869" s="212"/>
      <c r="B869" s="19" t="s">
        <v>74</v>
      </c>
      <c r="C869" s="4">
        <f t="shared" si="235"/>
        <v>0</v>
      </c>
      <c r="D869" s="4">
        <f t="shared" si="235"/>
        <v>0</v>
      </c>
      <c r="E869" s="4">
        <f t="shared" si="235"/>
        <v>0</v>
      </c>
      <c r="F869" s="4"/>
      <c r="G869" s="276"/>
      <c r="H869" s="29"/>
      <c r="I869" s="30"/>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c r="AH869" s="29"/>
      <c r="AI869" s="29"/>
      <c r="AJ869" s="29"/>
      <c r="AK869" s="29"/>
      <c r="AL869" s="29"/>
      <c r="AM869" s="29"/>
      <c r="AN869" s="29"/>
      <c r="AO869" s="29"/>
      <c r="AP869" s="29"/>
      <c r="AQ869" s="29"/>
      <c r="AR869" s="29"/>
      <c r="AS869" s="29"/>
      <c r="AT869" s="29"/>
      <c r="AU869" s="29"/>
      <c r="AV869" s="29"/>
      <c r="AW869" s="29"/>
      <c r="AX869" s="29"/>
      <c r="AY869" s="29"/>
      <c r="AZ869" s="29"/>
      <c r="BA869" s="29"/>
      <c r="BB869" s="29"/>
      <c r="BC869" s="29"/>
      <c r="BD869" s="29"/>
      <c r="BE869" s="29"/>
      <c r="BF869" s="29"/>
      <c r="BG869" s="29"/>
      <c r="BH869" s="29"/>
      <c r="BI869" s="29"/>
      <c r="BJ869" s="29"/>
      <c r="BK869" s="29"/>
      <c r="BL869" s="29"/>
      <c r="BM869" s="29"/>
      <c r="BN869" s="29"/>
      <c r="BO869" s="29"/>
      <c r="BP869" s="29"/>
      <c r="BQ869" s="29"/>
      <c r="BR869" s="29"/>
      <c r="BS869" s="29"/>
      <c r="BT869" s="29"/>
      <c r="BU869" s="29"/>
      <c r="BV869" s="29"/>
      <c r="BW869" s="29"/>
      <c r="BX869" s="29"/>
      <c r="BY869" s="29"/>
      <c r="BZ869" s="29"/>
      <c r="CA869" s="29"/>
      <c r="CB869" s="29"/>
      <c r="CC869" s="29"/>
      <c r="CD869" s="29"/>
      <c r="CE869" s="29"/>
      <c r="CF869" s="29"/>
      <c r="CG869" s="29"/>
      <c r="CH869" s="29"/>
      <c r="CI869" s="29"/>
      <c r="CJ869" s="29"/>
      <c r="CK869" s="29"/>
      <c r="CL869" s="29"/>
      <c r="CM869" s="29"/>
      <c r="CN869" s="29"/>
      <c r="CO869" s="29"/>
      <c r="CP869" s="29"/>
      <c r="CQ869" s="29"/>
      <c r="CR869" s="29"/>
      <c r="CS869" s="29"/>
      <c r="CT869" s="29"/>
      <c r="CU869" s="29"/>
      <c r="CV869" s="29"/>
    </row>
    <row r="870" spans="1:100" s="47" customFormat="1" ht="111.75" customHeight="1" x14ac:dyDescent="0.25">
      <c r="A870" s="115" t="s">
        <v>66</v>
      </c>
      <c r="B870" s="18" t="s">
        <v>11</v>
      </c>
      <c r="C870" s="3">
        <f>C871+C872+C873</f>
        <v>6286.05</v>
      </c>
      <c r="D870" s="3">
        <f t="shared" ref="D870:E870" si="236">D871+D872+D873</f>
        <v>4074.69</v>
      </c>
      <c r="E870" s="3">
        <f t="shared" si="236"/>
        <v>622.88</v>
      </c>
      <c r="F870" s="3">
        <f t="shared" si="229"/>
        <v>15.29</v>
      </c>
      <c r="G870" s="237" t="s">
        <v>656</v>
      </c>
      <c r="H870" s="29"/>
      <c r="I870" s="30"/>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29"/>
      <c r="AJ870" s="29"/>
      <c r="AK870" s="29"/>
      <c r="AL870" s="29"/>
      <c r="AM870" s="29"/>
      <c r="AN870" s="29"/>
      <c r="AO870" s="29"/>
      <c r="AP870" s="29"/>
      <c r="AQ870" s="29"/>
      <c r="AR870" s="29"/>
      <c r="AS870" s="29"/>
      <c r="AT870" s="29"/>
      <c r="AU870" s="29"/>
      <c r="AV870" s="29"/>
      <c r="AW870" s="29"/>
      <c r="AX870" s="29"/>
      <c r="AY870" s="29"/>
      <c r="AZ870" s="29"/>
      <c r="BA870" s="29"/>
      <c r="BB870" s="29"/>
      <c r="BC870" s="29"/>
      <c r="BD870" s="29"/>
      <c r="BE870" s="29"/>
      <c r="BF870" s="29"/>
      <c r="BG870" s="29"/>
      <c r="BH870" s="29"/>
      <c r="BI870" s="29"/>
      <c r="BJ870" s="29"/>
      <c r="BK870" s="29"/>
      <c r="BL870" s="29"/>
      <c r="BM870" s="29"/>
      <c r="BN870" s="29"/>
      <c r="BO870" s="29"/>
      <c r="BP870" s="29"/>
      <c r="BQ870" s="29"/>
      <c r="BR870" s="29"/>
      <c r="BS870" s="29"/>
      <c r="BT870" s="29"/>
      <c r="BU870" s="29"/>
      <c r="BV870" s="29"/>
      <c r="BW870" s="29"/>
      <c r="BX870" s="29"/>
      <c r="BY870" s="29"/>
      <c r="BZ870" s="29"/>
      <c r="CA870" s="29"/>
      <c r="CB870" s="29"/>
      <c r="CC870" s="29"/>
      <c r="CD870" s="29"/>
      <c r="CE870" s="29"/>
      <c r="CF870" s="29"/>
      <c r="CG870" s="29"/>
      <c r="CH870" s="29"/>
      <c r="CI870" s="29"/>
      <c r="CJ870" s="29"/>
      <c r="CK870" s="29"/>
      <c r="CL870" s="29"/>
      <c r="CM870" s="29"/>
      <c r="CN870" s="29"/>
      <c r="CO870" s="29"/>
      <c r="CP870" s="29"/>
      <c r="CQ870" s="29"/>
      <c r="CR870" s="29"/>
      <c r="CS870" s="29"/>
      <c r="CT870" s="29"/>
      <c r="CU870" s="29"/>
      <c r="CV870" s="29"/>
    </row>
    <row r="871" spans="1:100" s="47" customFormat="1" ht="24" customHeight="1" x14ac:dyDescent="0.25">
      <c r="A871" s="212"/>
      <c r="B871" s="19" t="s">
        <v>613</v>
      </c>
      <c r="C871" s="4">
        <f>797.3+5120.1</f>
        <v>5917.4</v>
      </c>
      <c r="D871" s="4">
        <v>3888.57</v>
      </c>
      <c r="E871" s="4">
        <v>591.74</v>
      </c>
      <c r="F871" s="4">
        <f>E871/D871*100</f>
        <v>15.22</v>
      </c>
      <c r="G871" s="237"/>
      <c r="H871" s="29"/>
      <c r="I871" s="30"/>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29"/>
      <c r="AJ871" s="29"/>
      <c r="AK871" s="29"/>
      <c r="AL871" s="29"/>
      <c r="AM871" s="29"/>
      <c r="AN871" s="29"/>
      <c r="AO871" s="29"/>
      <c r="AP871" s="29"/>
      <c r="AQ871" s="29"/>
      <c r="AR871" s="29"/>
      <c r="AS871" s="29"/>
      <c r="AT871" s="29"/>
      <c r="AU871" s="29"/>
      <c r="AV871" s="29"/>
      <c r="AW871" s="29"/>
      <c r="AX871" s="29"/>
      <c r="AY871" s="29"/>
      <c r="AZ871" s="29"/>
      <c r="BA871" s="29"/>
      <c r="BB871" s="29"/>
      <c r="BC871" s="29"/>
      <c r="BD871" s="29"/>
      <c r="BE871" s="29"/>
      <c r="BF871" s="29"/>
      <c r="BG871" s="29"/>
      <c r="BH871" s="29"/>
      <c r="BI871" s="29"/>
      <c r="BJ871" s="29"/>
      <c r="BK871" s="29"/>
      <c r="BL871" s="29"/>
      <c r="BM871" s="29"/>
      <c r="BN871" s="29"/>
      <c r="BO871" s="29"/>
      <c r="BP871" s="29"/>
      <c r="BQ871" s="29"/>
      <c r="BR871" s="29"/>
      <c r="BS871" s="29"/>
      <c r="BT871" s="29"/>
      <c r="BU871" s="29"/>
      <c r="BV871" s="29"/>
      <c r="BW871" s="29"/>
      <c r="BX871" s="29"/>
      <c r="BY871" s="29"/>
      <c r="BZ871" s="29"/>
      <c r="CA871" s="29"/>
      <c r="CB871" s="29"/>
      <c r="CC871" s="29"/>
      <c r="CD871" s="29"/>
      <c r="CE871" s="29"/>
      <c r="CF871" s="29"/>
      <c r="CG871" s="29"/>
      <c r="CH871" s="29"/>
      <c r="CI871" s="29"/>
      <c r="CJ871" s="29"/>
      <c r="CK871" s="29"/>
      <c r="CL871" s="29"/>
      <c r="CM871" s="29"/>
      <c r="CN871" s="29"/>
      <c r="CO871" s="29"/>
      <c r="CP871" s="29"/>
      <c r="CQ871" s="29"/>
      <c r="CR871" s="29"/>
      <c r="CS871" s="29"/>
      <c r="CT871" s="29"/>
      <c r="CU871" s="29"/>
      <c r="CV871" s="29"/>
    </row>
    <row r="872" spans="1:100" s="47" customFormat="1" ht="24" customHeight="1" x14ac:dyDescent="0.25">
      <c r="A872" s="212"/>
      <c r="B872" s="19" t="s">
        <v>223</v>
      </c>
      <c r="C872" s="4">
        <v>368.65</v>
      </c>
      <c r="D872" s="4">
        <v>186.12</v>
      </c>
      <c r="E872" s="4">
        <v>31.14</v>
      </c>
      <c r="F872" s="4">
        <f>E872/D872*100</f>
        <v>16.73</v>
      </c>
      <c r="G872" s="237"/>
      <c r="H872" s="30"/>
      <c r="I872" s="30"/>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29"/>
      <c r="AJ872" s="29"/>
      <c r="AK872" s="29"/>
      <c r="AL872" s="29"/>
      <c r="AM872" s="29"/>
      <c r="AN872" s="29"/>
      <c r="AO872" s="29"/>
      <c r="AP872" s="29"/>
      <c r="AQ872" s="29"/>
      <c r="AR872" s="29"/>
      <c r="AS872" s="29"/>
      <c r="AT872" s="29"/>
      <c r="AU872" s="29"/>
      <c r="AV872" s="29"/>
      <c r="AW872" s="29"/>
      <c r="AX872" s="29"/>
      <c r="AY872" s="29"/>
      <c r="AZ872" s="29"/>
      <c r="BA872" s="29"/>
      <c r="BB872" s="29"/>
      <c r="BC872" s="29"/>
      <c r="BD872" s="29"/>
      <c r="BE872" s="29"/>
      <c r="BF872" s="29"/>
      <c r="BG872" s="29"/>
      <c r="BH872" s="29"/>
      <c r="BI872" s="29"/>
      <c r="BJ872" s="29"/>
      <c r="BK872" s="29"/>
      <c r="BL872" s="29"/>
      <c r="BM872" s="29"/>
      <c r="BN872" s="29"/>
      <c r="BO872" s="29"/>
      <c r="BP872" s="29"/>
      <c r="BQ872" s="29"/>
      <c r="BR872" s="29"/>
      <c r="BS872" s="29"/>
      <c r="BT872" s="29"/>
      <c r="BU872" s="29"/>
      <c r="BV872" s="29"/>
      <c r="BW872" s="29"/>
      <c r="BX872" s="29"/>
      <c r="BY872" s="29"/>
      <c r="BZ872" s="29"/>
      <c r="CA872" s="29"/>
      <c r="CB872" s="29"/>
      <c r="CC872" s="29"/>
      <c r="CD872" s="29"/>
      <c r="CE872" s="29"/>
      <c r="CF872" s="29"/>
      <c r="CG872" s="29"/>
      <c r="CH872" s="29"/>
      <c r="CI872" s="29"/>
      <c r="CJ872" s="29"/>
      <c r="CK872" s="29"/>
      <c r="CL872" s="29"/>
      <c r="CM872" s="29"/>
      <c r="CN872" s="29"/>
      <c r="CO872" s="29"/>
      <c r="CP872" s="29"/>
      <c r="CQ872" s="29"/>
      <c r="CR872" s="29"/>
      <c r="CS872" s="29"/>
      <c r="CT872" s="29"/>
      <c r="CU872" s="29"/>
      <c r="CV872" s="29"/>
    </row>
    <row r="873" spans="1:100" s="47" customFormat="1" ht="24" customHeight="1" x14ac:dyDescent="0.25">
      <c r="A873" s="90"/>
      <c r="B873" s="19" t="s">
        <v>74</v>
      </c>
      <c r="C873" s="4"/>
      <c r="D873" s="4"/>
      <c r="E873" s="4"/>
      <c r="F873" s="4"/>
      <c r="G873" s="237"/>
      <c r="H873" s="29"/>
      <c r="I873" s="30"/>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29"/>
      <c r="AL873" s="29"/>
      <c r="AM873" s="29"/>
      <c r="AN873" s="29"/>
      <c r="AO873" s="29"/>
      <c r="AP873" s="29"/>
      <c r="AQ873" s="29"/>
      <c r="AR873" s="29"/>
      <c r="AS873" s="29"/>
      <c r="AT873" s="29"/>
      <c r="AU873" s="29"/>
      <c r="AV873" s="29"/>
      <c r="AW873" s="29"/>
      <c r="AX873" s="29"/>
      <c r="AY873" s="29"/>
      <c r="AZ873" s="29"/>
      <c r="BA873" s="29"/>
      <c r="BB873" s="29"/>
      <c r="BC873" s="29"/>
      <c r="BD873" s="29"/>
      <c r="BE873" s="29"/>
      <c r="BF873" s="29"/>
      <c r="BG873" s="29"/>
      <c r="BH873" s="29"/>
      <c r="BI873" s="29"/>
      <c r="BJ873" s="29"/>
      <c r="BK873" s="29"/>
      <c r="BL873" s="29"/>
      <c r="BM873" s="29"/>
      <c r="BN873" s="29"/>
      <c r="BO873" s="29"/>
      <c r="BP873" s="29"/>
      <c r="BQ873" s="29"/>
      <c r="BR873" s="29"/>
      <c r="BS873" s="29"/>
      <c r="BT873" s="29"/>
      <c r="BU873" s="29"/>
      <c r="BV873" s="29"/>
      <c r="BW873" s="29"/>
      <c r="BX873" s="29"/>
      <c r="BY873" s="29"/>
      <c r="BZ873" s="29"/>
      <c r="CA873" s="29"/>
      <c r="CB873" s="29"/>
      <c r="CC873" s="29"/>
      <c r="CD873" s="29"/>
      <c r="CE873" s="29"/>
      <c r="CF873" s="29"/>
      <c r="CG873" s="29"/>
      <c r="CH873" s="29"/>
      <c r="CI873" s="29"/>
      <c r="CJ873" s="29"/>
      <c r="CK873" s="29"/>
      <c r="CL873" s="29"/>
      <c r="CM873" s="29"/>
      <c r="CN873" s="29"/>
      <c r="CO873" s="29"/>
      <c r="CP873" s="29"/>
      <c r="CQ873" s="29"/>
      <c r="CR873" s="29"/>
      <c r="CS873" s="29"/>
      <c r="CT873" s="29"/>
      <c r="CU873" s="29"/>
      <c r="CV873" s="29"/>
    </row>
    <row r="874" spans="1:100" s="47" customFormat="1" ht="31.5" x14ac:dyDescent="0.25">
      <c r="A874" s="212" t="s">
        <v>15</v>
      </c>
      <c r="B874" s="18" t="s">
        <v>14</v>
      </c>
      <c r="C874" s="3">
        <f>C875+C876+C877</f>
        <v>18946.439999999999</v>
      </c>
      <c r="D874" s="3">
        <f t="shared" ref="D874:E874" si="237">D875+D876+D877</f>
        <v>11346.31</v>
      </c>
      <c r="E874" s="3">
        <f t="shared" si="237"/>
        <v>11346.31</v>
      </c>
      <c r="F874" s="3">
        <f t="shared" si="229"/>
        <v>100</v>
      </c>
      <c r="G874" s="276"/>
      <c r="H874" s="29"/>
      <c r="I874" s="30"/>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29"/>
      <c r="AJ874" s="29"/>
      <c r="AK874" s="29"/>
      <c r="AL874" s="29"/>
      <c r="AM874" s="29"/>
      <c r="AN874" s="29"/>
      <c r="AO874" s="29"/>
      <c r="AP874" s="29"/>
      <c r="AQ874" s="29"/>
      <c r="AR874" s="29"/>
      <c r="AS874" s="29"/>
      <c r="AT874" s="29"/>
      <c r="AU874" s="29"/>
      <c r="AV874" s="29"/>
      <c r="AW874" s="29"/>
      <c r="AX874" s="29"/>
      <c r="AY874" s="29"/>
      <c r="AZ874" s="29"/>
      <c r="BA874" s="29"/>
      <c r="BB874" s="29"/>
      <c r="BC874" s="29"/>
      <c r="BD874" s="29"/>
      <c r="BE874" s="29"/>
      <c r="BF874" s="29"/>
      <c r="BG874" s="29"/>
      <c r="BH874" s="29"/>
      <c r="BI874" s="29"/>
      <c r="BJ874" s="29"/>
      <c r="BK874" s="29"/>
      <c r="BL874" s="29"/>
      <c r="BM874" s="29"/>
      <c r="BN874" s="29"/>
      <c r="BO874" s="29"/>
      <c r="BP874" s="29"/>
      <c r="BQ874" s="29"/>
      <c r="BR874" s="29"/>
      <c r="BS874" s="29"/>
      <c r="BT874" s="29"/>
      <c r="BU874" s="29"/>
      <c r="BV874" s="29"/>
      <c r="BW874" s="29"/>
      <c r="BX874" s="29"/>
      <c r="BY874" s="29"/>
      <c r="BZ874" s="29"/>
      <c r="CA874" s="29"/>
      <c r="CB874" s="29"/>
      <c r="CC874" s="29"/>
      <c r="CD874" s="29"/>
      <c r="CE874" s="29"/>
      <c r="CF874" s="29"/>
      <c r="CG874" s="29"/>
      <c r="CH874" s="29"/>
      <c r="CI874" s="29"/>
      <c r="CJ874" s="29"/>
      <c r="CK874" s="29"/>
      <c r="CL874" s="29"/>
      <c r="CM874" s="29"/>
      <c r="CN874" s="29"/>
      <c r="CO874" s="29"/>
      <c r="CP874" s="29"/>
      <c r="CQ874" s="29"/>
      <c r="CR874" s="29"/>
      <c r="CS874" s="29"/>
      <c r="CT874" s="29"/>
      <c r="CU874" s="29"/>
      <c r="CV874" s="29"/>
    </row>
    <row r="875" spans="1:100" s="47" customFormat="1" x14ac:dyDescent="0.25">
      <c r="A875" s="212"/>
      <c r="B875" s="19" t="s">
        <v>613</v>
      </c>
      <c r="C875" s="4">
        <f>C879</f>
        <v>0</v>
      </c>
      <c r="D875" s="4">
        <f t="shared" ref="D875:E875" si="238">D879</f>
        <v>0</v>
      </c>
      <c r="E875" s="4">
        <f t="shared" si="238"/>
        <v>0</v>
      </c>
      <c r="F875" s="4"/>
      <c r="G875" s="276"/>
      <c r="H875" s="29"/>
      <c r="I875" s="30"/>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29"/>
      <c r="AJ875" s="29"/>
      <c r="AK875" s="29"/>
      <c r="AL875" s="29"/>
      <c r="AM875" s="29"/>
      <c r="AN875" s="29"/>
      <c r="AO875" s="29"/>
      <c r="AP875" s="29"/>
      <c r="AQ875" s="29"/>
      <c r="AR875" s="29"/>
      <c r="AS875" s="29"/>
      <c r="AT875" s="29"/>
      <c r="AU875" s="29"/>
      <c r="AV875" s="29"/>
      <c r="AW875" s="29"/>
      <c r="AX875" s="29"/>
      <c r="AY875" s="29"/>
      <c r="AZ875" s="29"/>
      <c r="BA875" s="29"/>
      <c r="BB875" s="29"/>
      <c r="BC875" s="29"/>
      <c r="BD875" s="29"/>
      <c r="BE875" s="29"/>
      <c r="BF875" s="29"/>
      <c r="BG875" s="29"/>
      <c r="BH875" s="29"/>
      <c r="BI875" s="29"/>
      <c r="BJ875" s="29"/>
      <c r="BK875" s="29"/>
      <c r="BL875" s="29"/>
      <c r="BM875" s="29"/>
      <c r="BN875" s="29"/>
      <c r="BO875" s="29"/>
      <c r="BP875" s="29"/>
      <c r="BQ875" s="29"/>
      <c r="BR875" s="29"/>
      <c r="BS875" s="29"/>
      <c r="BT875" s="29"/>
      <c r="BU875" s="29"/>
      <c r="BV875" s="29"/>
      <c r="BW875" s="29"/>
      <c r="BX875" s="29"/>
      <c r="BY875" s="29"/>
      <c r="BZ875" s="29"/>
      <c r="CA875" s="29"/>
      <c r="CB875" s="29"/>
      <c r="CC875" s="29"/>
      <c r="CD875" s="29"/>
      <c r="CE875" s="29"/>
      <c r="CF875" s="29"/>
      <c r="CG875" s="29"/>
      <c r="CH875" s="29"/>
      <c r="CI875" s="29"/>
      <c r="CJ875" s="29"/>
      <c r="CK875" s="29"/>
      <c r="CL875" s="29"/>
      <c r="CM875" s="29"/>
      <c r="CN875" s="29"/>
      <c r="CO875" s="29"/>
      <c r="CP875" s="29"/>
      <c r="CQ875" s="29"/>
      <c r="CR875" s="29"/>
      <c r="CS875" s="29"/>
      <c r="CT875" s="29"/>
      <c r="CU875" s="29"/>
      <c r="CV875" s="29"/>
    </row>
    <row r="876" spans="1:100" s="47" customFormat="1" x14ac:dyDescent="0.25">
      <c r="A876" s="212"/>
      <c r="B876" s="19" t="s">
        <v>223</v>
      </c>
      <c r="C876" s="4">
        <f t="shared" ref="C876:E877" si="239">C880</f>
        <v>18946.439999999999</v>
      </c>
      <c r="D876" s="4">
        <f t="shared" si="239"/>
        <v>11346.31</v>
      </c>
      <c r="E876" s="4">
        <f t="shared" si="239"/>
        <v>11346.31</v>
      </c>
      <c r="F876" s="4">
        <f t="shared" si="229"/>
        <v>100</v>
      </c>
      <c r="G876" s="276"/>
      <c r="H876" s="30"/>
      <c r="I876" s="30"/>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c r="AO876" s="29"/>
      <c r="AP876" s="29"/>
      <c r="AQ876" s="29"/>
      <c r="AR876" s="29"/>
      <c r="AS876" s="29"/>
      <c r="AT876" s="29"/>
      <c r="AU876" s="29"/>
      <c r="AV876" s="29"/>
      <c r="AW876" s="29"/>
      <c r="AX876" s="29"/>
      <c r="AY876" s="29"/>
      <c r="AZ876" s="29"/>
      <c r="BA876" s="29"/>
      <c r="BB876" s="29"/>
      <c r="BC876" s="29"/>
      <c r="BD876" s="29"/>
      <c r="BE876" s="29"/>
      <c r="BF876" s="29"/>
      <c r="BG876" s="29"/>
      <c r="BH876" s="29"/>
      <c r="BI876" s="29"/>
      <c r="BJ876" s="29"/>
      <c r="BK876" s="29"/>
      <c r="BL876" s="29"/>
      <c r="BM876" s="29"/>
      <c r="BN876" s="29"/>
      <c r="BO876" s="29"/>
      <c r="BP876" s="29"/>
      <c r="BQ876" s="29"/>
      <c r="BR876" s="29"/>
      <c r="BS876" s="29"/>
      <c r="BT876" s="29"/>
      <c r="BU876" s="29"/>
      <c r="BV876" s="29"/>
      <c r="BW876" s="29"/>
      <c r="BX876" s="29"/>
      <c r="BY876" s="29"/>
      <c r="BZ876" s="29"/>
      <c r="CA876" s="29"/>
      <c r="CB876" s="29"/>
      <c r="CC876" s="29"/>
      <c r="CD876" s="29"/>
      <c r="CE876" s="29"/>
      <c r="CF876" s="29"/>
      <c r="CG876" s="29"/>
      <c r="CH876" s="29"/>
      <c r="CI876" s="29"/>
      <c r="CJ876" s="29"/>
      <c r="CK876" s="29"/>
      <c r="CL876" s="29"/>
      <c r="CM876" s="29"/>
      <c r="CN876" s="29"/>
      <c r="CO876" s="29"/>
      <c r="CP876" s="29"/>
      <c r="CQ876" s="29"/>
      <c r="CR876" s="29"/>
      <c r="CS876" s="29"/>
      <c r="CT876" s="29"/>
      <c r="CU876" s="29"/>
      <c r="CV876" s="29"/>
    </row>
    <row r="877" spans="1:100" s="47" customFormat="1" x14ac:dyDescent="0.25">
      <c r="A877" s="90"/>
      <c r="B877" s="19" t="s">
        <v>74</v>
      </c>
      <c r="C877" s="4">
        <f t="shared" si="239"/>
        <v>0</v>
      </c>
      <c r="D877" s="4">
        <f t="shared" si="239"/>
        <v>0</v>
      </c>
      <c r="E877" s="4">
        <f t="shared" si="239"/>
        <v>0</v>
      </c>
      <c r="F877" s="4"/>
      <c r="G877" s="276"/>
      <c r="H877" s="29"/>
      <c r="I877" s="30"/>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29"/>
      <c r="AJ877" s="29"/>
      <c r="AK877" s="29"/>
      <c r="AL877" s="29"/>
      <c r="AM877" s="29"/>
      <c r="AN877" s="29"/>
      <c r="AO877" s="29"/>
      <c r="AP877" s="29"/>
      <c r="AQ877" s="29"/>
      <c r="AR877" s="29"/>
      <c r="AS877" s="29"/>
      <c r="AT877" s="29"/>
      <c r="AU877" s="29"/>
      <c r="AV877" s="29"/>
      <c r="AW877" s="29"/>
      <c r="AX877" s="29"/>
      <c r="AY877" s="29"/>
      <c r="AZ877" s="29"/>
      <c r="BA877" s="29"/>
      <c r="BB877" s="29"/>
      <c r="BC877" s="29"/>
      <c r="BD877" s="29"/>
      <c r="BE877" s="29"/>
      <c r="BF877" s="29"/>
      <c r="BG877" s="29"/>
      <c r="BH877" s="29"/>
      <c r="BI877" s="29"/>
      <c r="BJ877" s="29"/>
      <c r="BK877" s="29"/>
      <c r="BL877" s="29"/>
      <c r="BM877" s="29"/>
      <c r="BN877" s="29"/>
      <c r="BO877" s="29"/>
      <c r="BP877" s="29"/>
      <c r="BQ877" s="29"/>
      <c r="BR877" s="29"/>
      <c r="BS877" s="29"/>
      <c r="BT877" s="29"/>
      <c r="BU877" s="29"/>
      <c r="BV877" s="29"/>
      <c r="BW877" s="29"/>
      <c r="BX877" s="29"/>
      <c r="BY877" s="29"/>
      <c r="BZ877" s="29"/>
      <c r="CA877" s="29"/>
      <c r="CB877" s="29"/>
      <c r="CC877" s="29"/>
      <c r="CD877" s="29"/>
      <c r="CE877" s="29"/>
      <c r="CF877" s="29"/>
      <c r="CG877" s="29"/>
      <c r="CH877" s="29"/>
      <c r="CI877" s="29"/>
      <c r="CJ877" s="29"/>
      <c r="CK877" s="29"/>
      <c r="CL877" s="29"/>
      <c r="CM877" s="29"/>
      <c r="CN877" s="29"/>
      <c r="CO877" s="29"/>
      <c r="CP877" s="29"/>
      <c r="CQ877" s="29"/>
      <c r="CR877" s="29"/>
      <c r="CS877" s="29"/>
      <c r="CT877" s="29"/>
      <c r="CU877" s="29"/>
      <c r="CV877" s="29"/>
    </row>
    <row r="878" spans="1:100" s="47" customFormat="1" ht="66" customHeight="1" x14ac:dyDescent="0.25">
      <c r="A878" s="162" t="s">
        <v>67</v>
      </c>
      <c r="B878" s="18" t="s">
        <v>16</v>
      </c>
      <c r="C878" s="3">
        <f>C879+C880+C881</f>
        <v>18946.439999999999</v>
      </c>
      <c r="D878" s="3">
        <f t="shared" ref="D878:E878" si="240">D879+D880+D881</f>
        <v>11346.31</v>
      </c>
      <c r="E878" s="3">
        <f t="shared" si="240"/>
        <v>11346.31</v>
      </c>
      <c r="F878" s="3">
        <f t="shared" si="229"/>
        <v>100</v>
      </c>
      <c r="G878" s="237" t="s">
        <v>684</v>
      </c>
      <c r="H878" s="29"/>
      <c r="I878" s="30"/>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29"/>
      <c r="AJ878" s="29"/>
      <c r="AK878" s="29"/>
      <c r="AL878" s="29"/>
      <c r="AM878" s="29"/>
      <c r="AN878" s="29"/>
      <c r="AO878" s="29"/>
      <c r="AP878" s="29"/>
      <c r="AQ878" s="29"/>
      <c r="AR878" s="29"/>
      <c r="AS878" s="29"/>
      <c r="AT878" s="29"/>
      <c r="AU878" s="29"/>
      <c r="AV878" s="29"/>
      <c r="AW878" s="29"/>
      <c r="AX878" s="29"/>
      <c r="AY878" s="29"/>
      <c r="AZ878" s="29"/>
      <c r="BA878" s="29"/>
      <c r="BB878" s="29"/>
      <c r="BC878" s="29"/>
      <c r="BD878" s="29"/>
      <c r="BE878" s="29"/>
      <c r="BF878" s="29"/>
      <c r="BG878" s="29"/>
      <c r="BH878" s="29"/>
      <c r="BI878" s="29"/>
      <c r="BJ878" s="29"/>
      <c r="BK878" s="29"/>
      <c r="BL878" s="29"/>
      <c r="BM878" s="29"/>
      <c r="BN878" s="29"/>
      <c r="BO878" s="29"/>
      <c r="BP878" s="29"/>
      <c r="BQ878" s="29"/>
      <c r="BR878" s="29"/>
      <c r="BS878" s="29"/>
      <c r="BT878" s="29"/>
      <c r="BU878" s="29"/>
      <c r="BV878" s="29"/>
      <c r="BW878" s="29"/>
      <c r="BX878" s="29"/>
      <c r="BY878" s="29"/>
      <c r="BZ878" s="29"/>
      <c r="CA878" s="29"/>
      <c r="CB878" s="29"/>
      <c r="CC878" s="29"/>
      <c r="CD878" s="29"/>
      <c r="CE878" s="29"/>
      <c r="CF878" s="29"/>
      <c r="CG878" s="29"/>
      <c r="CH878" s="29"/>
      <c r="CI878" s="29"/>
      <c r="CJ878" s="29"/>
      <c r="CK878" s="29"/>
      <c r="CL878" s="29"/>
      <c r="CM878" s="29"/>
      <c r="CN878" s="29"/>
      <c r="CO878" s="29"/>
      <c r="CP878" s="29"/>
      <c r="CQ878" s="29"/>
      <c r="CR878" s="29"/>
      <c r="CS878" s="29"/>
      <c r="CT878" s="29"/>
      <c r="CU878" s="29"/>
      <c r="CV878" s="29"/>
    </row>
    <row r="879" spans="1:100" s="47" customFormat="1" ht="24.75" customHeight="1" x14ac:dyDescent="0.25">
      <c r="A879" s="212"/>
      <c r="B879" s="19" t="s">
        <v>613</v>
      </c>
      <c r="C879" s="4"/>
      <c r="D879" s="4"/>
      <c r="E879" s="4"/>
      <c r="F879" s="4"/>
      <c r="G879" s="237"/>
      <c r="H879" s="29"/>
      <c r="I879" s="30"/>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29"/>
      <c r="AJ879" s="29"/>
      <c r="AK879" s="29"/>
      <c r="AL879" s="29"/>
      <c r="AM879" s="29"/>
      <c r="AN879" s="29"/>
      <c r="AO879" s="29"/>
      <c r="AP879" s="29"/>
      <c r="AQ879" s="29"/>
      <c r="AR879" s="29"/>
      <c r="AS879" s="29"/>
      <c r="AT879" s="29"/>
      <c r="AU879" s="29"/>
      <c r="AV879" s="29"/>
      <c r="AW879" s="29"/>
      <c r="AX879" s="29"/>
      <c r="AY879" s="29"/>
      <c r="AZ879" s="29"/>
      <c r="BA879" s="29"/>
      <c r="BB879" s="29"/>
      <c r="BC879" s="29"/>
      <c r="BD879" s="29"/>
      <c r="BE879" s="29"/>
      <c r="BF879" s="29"/>
      <c r="BG879" s="29"/>
      <c r="BH879" s="29"/>
      <c r="BI879" s="29"/>
      <c r="BJ879" s="29"/>
      <c r="BK879" s="29"/>
      <c r="BL879" s="29"/>
      <c r="BM879" s="29"/>
      <c r="BN879" s="29"/>
      <c r="BO879" s="29"/>
      <c r="BP879" s="29"/>
      <c r="BQ879" s="29"/>
      <c r="BR879" s="29"/>
      <c r="BS879" s="29"/>
      <c r="BT879" s="29"/>
      <c r="BU879" s="29"/>
      <c r="BV879" s="29"/>
      <c r="BW879" s="29"/>
      <c r="BX879" s="29"/>
      <c r="BY879" s="29"/>
      <c r="BZ879" s="29"/>
      <c r="CA879" s="29"/>
      <c r="CB879" s="29"/>
      <c r="CC879" s="29"/>
      <c r="CD879" s="29"/>
      <c r="CE879" s="29"/>
      <c r="CF879" s="29"/>
      <c r="CG879" s="29"/>
      <c r="CH879" s="29"/>
      <c r="CI879" s="29"/>
      <c r="CJ879" s="29"/>
      <c r="CK879" s="29"/>
      <c r="CL879" s="29"/>
      <c r="CM879" s="29"/>
      <c r="CN879" s="29"/>
      <c r="CO879" s="29"/>
      <c r="CP879" s="29"/>
      <c r="CQ879" s="29"/>
      <c r="CR879" s="29"/>
      <c r="CS879" s="29"/>
      <c r="CT879" s="29"/>
      <c r="CU879" s="29"/>
      <c r="CV879" s="29"/>
    </row>
    <row r="880" spans="1:100" s="47" customFormat="1" ht="24.75" customHeight="1" x14ac:dyDescent="0.25">
      <c r="A880" s="212"/>
      <c r="B880" s="19" t="s">
        <v>223</v>
      </c>
      <c r="C880" s="4">
        <v>18946.439999999999</v>
      </c>
      <c r="D880" s="4">
        <v>11346.31</v>
      </c>
      <c r="E880" s="4">
        <v>11346.31</v>
      </c>
      <c r="F880" s="4">
        <f t="shared" si="229"/>
        <v>100</v>
      </c>
      <c r="G880" s="237"/>
      <c r="H880" s="30"/>
      <c r="I880" s="30"/>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29"/>
      <c r="AJ880" s="29"/>
      <c r="AK880" s="29"/>
      <c r="AL880" s="29"/>
      <c r="AM880" s="29"/>
      <c r="AN880" s="29"/>
      <c r="AO880" s="29"/>
      <c r="AP880" s="29"/>
      <c r="AQ880" s="29"/>
      <c r="AR880" s="29"/>
      <c r="AS880" s="29"/>
      <c r="AT880" s="29"/>
      <c r="AU880" s="29"/>
      <c r="AV880" s="29"/>
      <c r="AW880" s="29"/>
      <c r="AX880" s="29"/>
      <c r="AY880" s="29"/>
      <c r="AZ880" s="29"/>
      <c r="BA880" s="29"/>
      <c r="BB880" s="29"/>
      <c r="BC880" s="29"/>
      <c r="BD880" s="29"/>
      <c r="BE880" s="29"/>
      <c r="BF880" s="29"/>
      <c r="BG880" s="29"/>
      <c r="BH880" s="29"/>
      <c r="BI880" s="29"/>
      <c r="BJ880" s="29"/>
      <c r="BK880" s="29"/>
      <c r="BL880" s="29"/>
      <c r="BM880" s="29"/>
      <c r="BN880" s="29"/>
      <c r="BO880" s="29"/>
      <c r="BP880" s="29"/>
      <c r="BQ880" s="29"/>
      <c r="BR880" s="29"/>
      <c r="BS880" s="29"/>
      <c r="BT880" s="29"/>
      <c r="BU880" s="29"/>
      <c r="BV880" s="29"/>
      <c r="BW880" s="29"/>
      <c r="BX880" s="29"/>
      <c r="BY880" s="29"/>
      <c r="BZ880" s="29"/>
      <c r="CA880" s="29"/>
      <c r="CB880" s="29"/>
      <c r="CC880" s="29"/>
      <c r="CD880" s="29"/>
      <c r="CE880" s="29"/>
      <c r="CF880" s="29"/>
      <c r="CG880" s="29"/>
      <c r="CH880" s="29"/>
      <c r="CI880" s="29"/>
      <c r="CJ880" s="29"/>
      <c r="CK880" s="29"/>
      <c r="CL880" s="29"/>
      <c r="CM880" s="29"/>
      <c r="CN880" s="29"/>
      <c r="CO880" s="29"/>
      <c r="CP880" s="29"/>
      <c r="CQ880" s="29"/>
      <c r="CR880" s="29"/>
      <c r="CS880" s="29"/>
      <c r="CT880" s="29"/>
      <c r="CU880" s="29"/>
      <c r="CV880" s="29"/>
    </row>
    <row r="881" spans="1:100" s="47" customFormat="1" ht="37.5" customHeight="1" x14ac:dyDescent="0.25">
      <c r="A881" s="90"/>
      <c r="B881" s="19" t="s">
        <v>74</v>
      </c>
      <c r="C881" s="4"/>
      <c r="D881" s="4"/>
      <c r="E881" s="4"/>
      <c r="F881" s="4"/>
      <c r="G881" s="237"/>
      <c r="H881" s="29"/>
      <c r="I881" s="30"/>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29"/>
      <c r="AJ881" s="29"/>
      <c r="AK881" s="29"/>
      <c r="AL881" s="29"/>
      <c r="AM881" s="29"/>
      <c r="AN881" s="29"/>
      <c r="AO881" s="29"/>
      <c r="AP881" s="29"/>
      <c r="AQ881" s="29"/>
      <c r="AR881" s="29"/>
      <c r="AS881" s="29"/>
      <c r="AT881" s="29"/>
      <c r="AU881" s="29"/>
      <c r="AV881" s="29"/>
      <c r="AW881" s="29"/>
      <c r="AX881" s="29"/>
      <c r="AY881" s="29"/>
      <c r="AZ881" s="29"/>
      <c r="BA881" s="29"/>
      <c r="BB881" s="29"/>
      <c r="BC881" s="29"/>
      <c r="BD881" s="29"/>
      <c r="BE881" s="29"/>
      <c r="BF881" s="29"/>
      <c r="BG881" s="29"/>
      <c r="BH881" s="29"/>
      <c r="BI881" s="29"/>
      <c r="BJ881" s="29"/>
      <c r="BK881" s="29"/>
      <c r="BL881" s="29"/>
      <c r="BM881" s="29"/>
      <c r="BN881" s="29"/>
      <c r="BO881" s="29"/>
      <c r="BP881" s="29"/>
      <c r="BQ881" s="29"/>
      <c r="BR881" s="29"/>
      <c r="BS881" s="29"/>
      <c r="BT881" s="29"/>
      <c r="BU881" s="29"/>
      <c r="BV881" s="29"/>
      <c r="BW881" s="29"/>
      <c r="BX881" s="29"/>
      <c r="BY881" s="29"/>
      <c r="BZ881" s="29"/>
      <c r="CA881" s="29"/>
      <c r="CB881" s="29"/>
      <c r="CC881" s="29"/>
      <c r="CD881" s="29"/>
      <c r="CE881" s="29"/>
      <c r="CF881" s="29"/>
      <c r="CG881" s="29"/>
      <c r="CH881" s="29"/>
      <c r="CI881" s="29"/>
      <c r="CJ881" s="29"/>
      <c r="CK881" s="29"/>
      <c r="CL881" s="29"/>
      <c r="CM881" s="29"/>
      <c r="CN881" s="29"/>
      <c r="CO881" s="29"/>
      <c r="CP881" s="29"/>
      <c r="CQ881" s="29"/>
      <c r="CR881" s="29"/>
      <c r="CS881" s="29"/>
      <c r="CT881" s="29"/>
      <c r="CU881" s="29"/>
      <c r="CV881" s="29"/>
    </row>
    <row r="882" spans="1:100" s="47" customFormat="1" ht="72.75" customHeight="1" x14ac:dyDescent="0.25">
      <c r="A882" s="212" t="s">
        <v>23</v>
      </c>
      <c r="B882" s="18" t="s">
        <v>17</v>
      </c>
      <c r="C882" s="3">
        <f>C883+C884+C885</f>
        <v>8568.3799999999992</v>
      </c>
      <c r="D882" s="3">
        <f t="shared" ref="D882:E882" si="241">D883+D884+D885</f>
        <v>8531.8700000000008</v>
      </c>
      <c r="E882" s="3">
        <f t="shared" si="241"/>
        <v>1525.43</v>
      </c>
      <c r="F882" s="3">
        <f t="shared" si="229"/>
        <v>17.88</v>
      </c>
      <c r="G882" s="276"/>
      <c r="H882" s="29"/>
      <c r="I882" s="30"/>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29"/>
      <c r="AJ882" s="29"/>
      <c r="AK882" s="29"/>
      <c r="AL882" s="29"/>
      <c r="AM882" s="29"/>
      <c r="AN882" s="29"/>
      <c r="AO882" s="29"/>
      <c r="AP882" s="29"/>
      <c r="AQ882" s="29"/>
      <c r="AR882" s="29"/>
      <c r="AS882" s="29"/>
      <c r="AT882" s="29"/>
      <c r="AU882" s="29"/>
      <c r="AV882" s="29"/>
      <c r="AW882" s="29"/>
      <c r="AX882" s="29"/>
      <c r="AY882" s="29"/>
      <c r="AZ882" s="29"/>
      <c r="BA882" s="29"/>
      <c r="BB882" s="29"/>
      <c r="BC882" s="29"/>
      <c r="BD882" s="29"/>
      <c r="BE882" s="29"/>
      <c r="BF882" s="29"/>
      <c r="BG882" s="29"/>
      <c r="BH882" s="29"/>
      <c r="BI882" s="29"/>
      <c r="BJ882" s="29"/>
      <c r="BK882" s="29"/>
      <c r="BL882" s="29"/>
      <c r="BM882" s="29"/>
      <c r="BN882" s="29"/>
      <c r="BO882" s="29"/>
      <c r="BP882" s="29"/>
      <c r="BQ882" s="29"/>
      <c r="BR882" s="29"/>
      <c r="BS882" s="29"/>
      <c r="BT882" s="29"/>
      <c r="BU882" s="29"/>
      <c r="BV882" s="29"/>
      <c r="BW882" s="29"/>
      <c r="BX882" s="29"/>
      <c r="BY882" s="29"/>
      <c r="BZ882" s="29"/>
      <c r="CA882" s="29"/>
      <c r="CB882" s="29"/>
      <c r="CC882" s="29"/>
      <c r="CD882" s="29"/>
      <c r="CE882" s="29"/>
      <c r="CF882" s="29"/>
      <c r="CG882" s="29"/>
      <c r="CH882" s="29"/>
      <c r="CI882" s="29"/>
      <c r="CJ882" s="29"/>
      <c r="CK882" s="29"/>
      <c r="CL882" s="29"/>
      <c r="CM882" s="29"/>
      <c r="CN882" s="29"/>
      <c r="CO882" s="29"/>
      <c r="CP882" s="29"/>
      <c r="CQ882" s="29"/>
      <c r="CR882" s="29"/>
      <c r="CS882" s="29"/>
      <c r="CT882" s="29"/>
      <c r="CU882" s="29"/>
      <c r="CV882" s="29"/>
    </row>
    <row r="883" spans="1:100" s="47" customFormat="1" x14ac:dyDescent="0.25">
      <c r="A883" s="212"/>
      <c r="B883" s="19" t="s">
        <v>613</v>
      </c>
      <c r="C883" s="4">
        <f>C887</f>
        <v>8568.3799999999992</v>
      </c>
      <c r="D883" s="4">
        <f t="shared" ref="D883:E883" si="242">D887</f>
        <v>8531.8700000000008</v>
      </c>
      <c r="E883" s="4">
        <f t="shared" si="242"/>
        <v>1525.43</v>
      </c>
      <c r="F883" s="4">
        <f t="shared" si="229"/>
        <v>17.88</v>
      </c>
      <c r="G883" s="276"/>
      <c r="H883" s="29"/>
      <c r="I883" s="30"/>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29"/>
      <c r="AL883" s="29"/>
      <c r="AM883" s="29"/>
      <c r="AN883" s="29"/>
      <c r="AO883" s="29"/>
      <c r="AP883" s="29"/>
      <c r="AQ883" s="29"/>
      <c r="AR883" s="29"/>
      <c r="AS883" s="29"/>
      <c r="AT883" s="29"/>
      <c r="AU883" s="29"/>
      <c r="AV883" s="29"/>
      <c r="AW883" s="29"/>
      <c r="AX883" s="29"/>
      <c r="AY883" s="29"/>
      <c r="AZ883" s="29"/>
      <c r="BA883" s="29"/>
      <c r="BB883" s="29"/>
      <c r="BC883" s="29"/>
      <c r="BD883" s="29"/>
      <c r="BE883" s="29"/>
      <c r="BF883" s="29"/>
      <c r="BG883" s="29"/>
      <c r="BH883" s="29"/>
      <c r="BI883" s="29"/>
      <c r="BJ883" s="29"/>
      <c r="BK883" s="29"/>
      <c r="BL883" s="29"/>
      <c r="BM883" s="29"/>
      <c r="BN883" s="29"/>
      <c r="BO883" s="29"/>
      <c r="BP883" s="29"/>
      <c r="BQ883" s="29"/>
      <c r="BR883" s="29"/>
      <c r="BS883" s="29"/>
      <c r="BT883" s="29"/>
      <c r="BU883" s="29"/>
      <c r="BV883" s="29"/>
      <c r="BW883" s="29"/>
      <c r="BX883" s="29"/>
      <c r="BY883" s="29"/>
      <c r="BZ883" s="29"/>
      <c r="CA883" s="29"/>
      <c r="CB883" s="29"/>
      <c r="CC883" s="29"/>
      <c r="CD883" s="29"/>
      <c r="CE883" s="29"/>
      <c r="CF883" s="29"/>
      <c r="CG883" s="29"/>
      <c r="CH883" s="29"/>
      <c r="CI883" s="29"/>
      <c r="CJ883" s="29"/>
      <c r="CK883" s="29"/>
      <c r="CL883" s="29"/>
      <c r="CM883" s="29"/>
      <c r="CN883" s="29"/>
      <c r="CO883" s="29"/>
      <c r="CP883" s="29"/>
      <c r="CQ883" s="29"/>
      <c r="CR883" s="29"/>
      <c r="CS883" s="29"/>
      <c r="CT883" s="29"/>
      <c r="CU883" s="29"/>
      <c r="CV883" s="29"/>
    </row>
    <row r="884" spans="1:100" s="47" customFormat="1" x14ac:dyDescent="0.25">
      <c r="A884" s="212"/>
      <c r="B884" s="19" t="s">
        <v>223</v>
      </c>
      <c r="C884" s="4">
        <f t="shared" ref="C884:E885" si="243">C888</f>
        <v>0</v>
      </c>
      <c r="D884" s="4">
        <f t="shared" si="243"/>
        <v>0</v>
      </c>
      <c r="E884" s="4">
        <f t="shared" si="243"/>
        <v>0</v>
      </c>
      <c r="F884" s="4"/>
      <c r="G884" s="276"/>
      <c r="H884" s="30"/>
      <c r="I884" s="30"/>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29"/>
      <c r="AJ884" s="29"/>
      <c r="AK884" s="29"/>
      <c r="AL884" s="29"/>
      <c r="AM884" s="29"/>
      <c r="AN884" s="29"/>
      <c r="AO884" s="29"/>
      <c r="AP884" s="29"/>
      <c r="AQ884" s="29"/>
      <c r="AR884" s="29"/>
      <c r="AS884" s="29"/>
      <c r="AT884" s="29"/>
      <c r="AU884" s="29"/>
      <c r="AV884" s="29"/>
      <c r="AW884" s="29"/>
      <c r="AX884" s="29"/>
      <c r="AY884" s="29"/>
      <c r="AZ884" s="29"/>
      <c r="BA884" s="29"/>
      <c r="BB884" s="29"/>
      <c r="BC884" s="29"/>
      <c r="BD884" s="29"/>
      <c r="BE884" s="29"/>
      <c r="BF884" s="29"/>
      <c r="BG884" s="29"/>
      <c r="BH884" s="29"/>
      <c r="BI884" s="29"/>
      <c r="BJ884" s="29"/>
      <c r="BK884" s="29"/>
      <c r="BL884" s="29"/>
      <c r="BM884" s="29"/>
      <c r="BN884" s="29"/>
      <c r="BO884" s="29"/>
      <c r="BP884" s="29"/>
      <c r="BQ884" s="29"/>
      <c r="BR884" s="29"/>
      <c r="BS884" s="29"/>
      <c r="BT884" s="29"/>
      <c r="BU884" s="29"/>
      <c r="BV884" s="29"/>
      <c r="BW884" s="29"/>
      <c r="BX884" s="29"/>
      <c r="BY884" s="29"/>
      <c r="BZ884" s="29"/>
      <c r="CA884" s="29"/>
      <c r="CB884" s="29"/>
      <c r="CC884" s="29"/>
      <c r="CD884" s="29"/>
      <c r="CE884" s="29"/>
      <c r="CF884" s="29"/>
      <c r="CG884" s="29"/>
      <c r="CH884" s="29"/>
      <c r="CI884" s="29"/>
      <c r="CJ884" s="29"/>
      <c r="CK884" s="29"/>
      <c r="CL884" s="29"/>
      <c r="CM884" s="29"/>
      <c r="CN884" s="29"/>
      <c r="CO884" s="29"/>
      <c r="CP884" s="29"/>
      <c r="CQ884" s="29"/>
      <c r="CR884" s="29"/>
      <c r="CS884" s="29"/>
      <c r="CT884" s="29"/>
      <c r="CU884" s="29"/>
      <c r="CV884" s="29"/>
    </row>
    <row r="885" spans="1:100" s="47" customFormat="1" ht="23.25" customHeight="1" x14ac:dyDescent="0.25">
      <c r="A885" s="90"/>
      <c r="B885" s="19" t="s">
        <v>74</v>
      </c>
      <c r="C885" s="4">
        <f t="shared" si="243"/>
        <v>0</v>
      </c>
      <c r="D885" s="4">
        <f t="shared" si="243"/>
        <v>0</v>
      </c>
      <c r="E885" s="4">
        <f t="shared" si="243"/>
        <v>0</v>
      </c>
      <c r="F885" s="4"/>
      <c r="G885" s="276"/>
      <c r="H885" s="29"/>
      <c r="I885" s="30"/>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29"/>
      <c r="AJ885" s="29"/>
      <c r="AK885" s="29"/>
      <c r="AL885" s="29"/>
      <c r="AM885" s="29"/>
      <c r="AN885" s="29"/>
      <c r="AO885" s="29"/>
      <c r="AP885" s="29"/>
      <c r="AQ885" s="29"/>
      <c r="AR885" s="29"/>
      <c r="AS885" s="29"/>
      <c r="AT885" s="29"/>
      <c r="AU885" s="29"/>
      <c r="AV885" s="29"/>
      <c r="AW885" s="29"/>
      <c r="AX885" s="29"/>
      <c r="AY885" s="29"/>
      <c r="AZ885" s="29"/>
      <c r="BA885" s="29"/>
      <c r="BB885" s="29"/>
      <c r="BC885" s="29"/>
      <c r="BD885" s="29"/>
      <c r="BE885" s="29"/>
      <c r="BF885" s="29"/>
      <c r="BG885" s="29"/>
      <c r="BH885" s="29"/>
      <c r="BI885" s="29"/>
      <c r="BJ885" s="29"/>
      <c r="BK885" s="29"/>
      <c r="BL885" s="29"/>
      <c r="BM885" s="29"/>
      <c r="BN885" s="29"/>
      <c r="BO885" s="29"/>
      <c r="BP885" s="29"/>
      <c r="BQ885" s="29"/>
      <c r="BR885" s="29"/>
      <c r="BS885" s="29"/>
      <c r="BT885" s="29"/>
      <c r="BU885" s="29"/>
      <c r="BV885" s="29"/>
      <c r="BW885" s="29"/>
      <c r="BX885" s="29"/>
      <c r="BY885" s="29"/>
      <c r="BZ885" s="29"/>
      <c r="CA885" s="29"/>
      <c r="CB885" s="29"/>
      <c r="CC885" s="29"/>
      <c r="CD885" s="29"/>
      <c r="CE885" s="29"/>
      <c r="CF885" s="29"/>
      <c r="CG885" s="29"/>
      <c r="CH885" s="29"/>
      <c r="CI885" s="29"/>
      <c r="CJ885" s="29"/>
      <c r="CK885" s="29"/>
      <c r="CL885" s="29"/>
      <c r="CM885" s="29"/>
      <c r="CN885" s="29"/>
      <c r="CO885" s="29"/>
      <c r="CP885" s="29"/>
      <c r="CQ885" s="29"/>
      <c r="CR885" s="29"/>
      <c r="CS885" s="29"/>
      <c r="CT885" s="29"/>
      <c r="CU885" s="29"/>
      <c r="CV885" s="29"/>
    </row>
    <row r="886" spans="1:100" s="47" customFormat="1" ht="132.75" customHeight="1" x14ac:dyDescent="0.25">
      <c r="A886" s="162" t="s">
        <v>68</v>
      </c>
      <c r="B886" s="18" t="s">
        <v>18</v>
      </c>
      <c r="C886" s="3">
        <f>C887+C888+C889</f>
        <v>8568.3799999999992</v>
      </c>
      <c r="D886" s="3">
        <f t="shared" ref="D886:E886" si="244">D887+D888+D889</f>
        <v>8531.8700000000008</v>
      </c>
      <c r="E886" s="3">
        <f t="shared" si="244"/>
        <v>1525.43</v>
      </c>
      <c r="F886" s="3">
        <f t="shared" si="229"/>
        <v>17.88</v>
      </c>
      <c r="G886" s="237" t="s">
        <v>833</v>
      </c>
      <c r="H886" s="29"/>
      <c r="I886" s="30"/>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c r="AO886" s="29"/>
      <c r="AP886" s="29"/>
      <c r="AQ886" s="29"/>
      <c r="AR886" s="29"/>
      <c r="AS886" s="29"/>
      <c r="AT886" s="29"/>
      <c r="AU886" s="29"/>
      <c r="AV886" s="29"/>
      <c r="AW886" s="29"/>
      <c r="AX886" s="29"/>
      <c r="AY886" s="29"/>
      <c r="AZ886" s="29"/>
      <c r="BA886" s="29"/>
      <c r="BB886" s="29"/>
      <c r="BC886" s="29"/>
      <c r="BD886" s="29"/>
      <c r="BE886" s="29"/>
      <c r="BF886" s="29"/>
      <c r="BG886" s="29"/>
      <c r="BH886" s="29"/>
      <c r="BI886" s="29"/>
      <c r="BJ886" s="29"/>
      <c r="BK886" s="29"/>
      <c r="BL886" s="29"/>
      <c r="BM886" s="29"/>
      <c r="BN886" s="29"/>
      <c r="BO886" s="29"/>
      <c r="BP886" s="29"/>
      <c r="BQ886" s="29"/>
      <c r="BR886" s="29"/>
      <c r="BS886" s="29"/>
      <c r="BT886" s="29"/>
      <c r="BU886" s="29"/>
      <c r="BV886" s="29"/>
      <c r="BW886" s="29"/>
      <c r="BX886" s="29"/>
      <c r="BY886" s="29"/>
      <c r="BZ886" s="29"/>
      <c r="CA886" s="29"/>
      <c r="CB886" s="29"/>
      <c r="CC886" s="29"/>
      <c r="CD886" s="29"/>
      <c r="CE886" s="29"/>
      <c r="CF886" s="29"/>
      <c r="CG886" s="29"/>
      <c r="CH886" s="29"/>
      <c r="CI886" s="29"/>
      <c r="CJ886" s="29"/>
      <c r="CK886" s="29"/>
      <c r="CL886" s="29"/>
      <c r="CM886" s="29"/>
      <c r="CN886" s="29"/>
      <c r="CO886" s="29"/>
      <c r="CP886" s="29"/>
      <c r="CQ886" s="29"/>
      <c r="CR886" s="29"/>
      <c r="CS886" s="29"/>
      <c r="CT886" s="29"/>
      <c r="CU886" s="29"/>
      <c r="CV886" s="29"/>
    </row>
    <row r="887" spans="1:100" s="47" customFormat="1" ht="27" customHeight="1" x14ac:dyDescent="0.25">
      <c r="A887" s="212"/>
      <c r="B887" s="19" t="s">
        <v>613</v>
      </c>
      <c r="C887" s="4">
        <v>8568.3799999999992</v>
      </c>
      <c r="D887" s="4">
        <v>8531.8700000000008</v>
      </c>
      <c r="E887" s="4">
        <v>1525.43</v>
      </c>
      <c r="F887" s="4">
        <f t="shared" si="229"/>
        <v>17.88</v>
      </c>
      <c r="G887" s="237"/>
      <c r="H887" s="29"/>
      <c r="I887" s="30"/>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29"/>
      <c r="AJ887" s="29"/>
      <c r="AK887" s="29"/>
      <c r="AL887" s="29"/>
      <c r="AM887" s="29"/>
      <c r="AN887" s="29"/>
      <c r="AO887" s="29"/>
      <c r="AP887" s="29"/>
      <c r="AQ887" s="29"/>
      <c r="AR887" s="29"/>
      <c r="AS887" s="29"/>
      <c r="AT887" s="29"/>
      <c r="AU887" s="29"/>
      <c r="AV887" s="29"/>
      <c r="AW887" s="29"/>
      <c r="AX887" s="29"/>
      <c r="AY887" s="29"/>
      <c r="AZ887" s="29"/>
      <c r="BA887" s="29"/>
      <c r="BB887" s="29"/>
      <c r="BC887" s="29"/>
      <c r="BD887" s="29"/>
      <c r="BE887" s="29"/>
      <c r="BF887" s="29"/>
      <c r="BG887" s="29"/>
      <c r="BH887" s="29"/>
      <c r="BI887" s="29"/>
      <c r="BJ887" s="29"/>
      <c r="BK887" s="29"/>
      <c r="BL887" s="29"/>
      <c r="BM887" s="29"/>
      <c r="BN887" s="29"/>
      <c r="BO887" s="29"/>
      <c r="BP887" s="29"/>
      <c r="BQ887" s="29"/>
      <c r="BR887" s="29"/>
      <c r="BS887" s="29"/>
      <c r="BT887" s="29"/>
      <c r="BU887" s="29"/>
      <c r="BV887" s="29"/>
      <c r="BW887" s="29"/>
      <c r="BX887" s="29"/>
      <c r="BY887" s="29"/>
      <c r="BZ887" s="29"/>
      <c r="CA887" s="29"/>
      <c r="CB887" s="29"/>
      <c r="CC887" s="29"/>
      <c r="CD887" s="29"/>
      <c r="CE887" s="29"/>
      <c r="CF887" s="29"/>
      <c r="CG887" s="29"/>
      <c r="CH887" s="29"/>
      <c r="CI887" s="29"/>
      <c r="CJ887" s="29"/>
      <c r="CK887" s="29"/>
      <c r="CL887" s="29"/>
      <c r="CM887" s="29"/>
      <c r="CN887" s="29"/>
      <c r="CO887" s="29"/>
      <c r="CP887" s="29"/>
      <c r="CQ887" s="29"/>
      <c r="CR887" s="29"/>
      <c r="CS887" s="29"/>
      <c r="CT887" s="29"/>
      <c r="CU887" s="29"/>
      <c r="CV887" s="29"/>
    </row>
    <row r="888" spans="1:100" s="47" customFormat="1" ht="27" customHeight="1" x14ac:dyDescent="0.25">
      <c r="A888" s="212"/>
      <c r="B888" s="19" t="s">
        <v>223</v>
      </c>
      <c r="C888" s="4"/>
      <c r="D888" s="4"/>
      <c r="E888" s="4"/>
      <c r="F888" s="4"/>
      <c r="G888" s="237"/>
      <c r="H888" s="30"/>
      <c r="I888" s="30"/>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29"/>
      <c r="AJ888" s="29"/>
      <c r="AK888" s="29"/>
      <c r="AL888" s="29"/>
      <c r="AM888" s="29"/>
      <c r="AN888" s="29"/>
      <c r="AO888" s="29"/>
      <c r="AP888" s="29"/>
      <c r="AQ888" s="29"/>
      <c r="AR888" s="29"/>
      <c r="AS888" s="29"/>
      <c r="AT888" s="29"/>
      <c r="AU888" s="29"/>
      <c r="AV888" s="29"/>
      <c r="AW888" s="29"/>
      <c r="AX888" s="29"/>
      <c r="AY888" s="29"/>
      <c r="AZ888" s="29"/>
      <c r="BA888" s="29"/>
      <c r="BB888" s="29"/>
      <c r="BC888" s="29"/>
      <c r="BD888" s="29"/>
      <c r="BE888" s="29"/>
      <c r="BF888" s="29"/>
      <c r="BG888" s="29"/>
      <c r="BH888" s="29"/>
      <c r="BI888" s="29"/>
      <c r="BJ888" s="29"/>
      <c r="BK888" s="29"/>
      <c r="BL888" s="29"/>
      <c r="BM888" s="29"/>
      <c r="BN888" s="29"/>
      <c r="BO888" s="29"/>
      <c r="BP888" s="29"/>
      <c r="BQ888" s="29"/>
      <c r="BR888" s="29"/>
      <c r="BS888" s="29"/>
      <c r="BT888" s="29"/>
      <c r="BU888" s="29"/>
      <c r="BV888" s="29"/>
      <c r="BW888" s="29"/>
      <c r="BX888" s="29"/>
      <c r="BY888" s="29"/>
      <c r="BZ888" s="29"/>
      <c r="CA888" s="29"/>
      <c r="CB888" s="29"/>
      <c r="CC888" s="29"/>
      <c r="CD888" s="29"/>
      <c r="CE888" s="29"/>
      <c r="CF888" s="29"/>
      <c r="CG888" s="29"/>
      <c r="CH888" s="29"/>
      <c r="CI888" s="29"/>
      <c r="CJ888" s="29"/>
      <c r="CK888" s="29"/>
      <c r="CL888" s="29"/>
      <c r="CM888" s="29"/>
      <c r="CN888" s="29"/>
      <c r="CO888" s="29"/>
      <c r="CP888" s="29"/>
      <c r="CQ888" s="29"/>
      <c r="CR888" s="29"/>
      <c r="CS888" s="29"/>
      <c r="CT888" s="29"/>
      <c r="CU888" s="29"/>
      <c r="CV888" s="29"/>
    </row>
    <row r="889" spans="1:100" s="47" customFormat="1" ht="27" customHeight="1" x14ac:dyDescent="0.25">
      <c r="A889" s="90"/>
      <c r="B889" s="19" t="s">
        <v>74</v>
      </c>
      <c r="C889" s="4"/>
      <c r="D889" s="4"/>
      <c r="E889" s="4"/>
      <c r="F889" s="4"/>
      <c r="G889" s="237"/>
      <c r="H889" s="29"/>
      <c r="I889" s="30"/>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c r="AH889" s="29"/>
      <c r="AI889" s="29"/>
      <c r="AJ889" s="29"/>
      <c r="AK889" s="29"/>
      <c r="AL889" s="29"/>
      <c r="AM889" s="29"/>
      <c r="AN889" s="29"/>
      <c r="AO889" s="29"/>
      <c r="AP889" s="29"/>
      <c r="AQ889" s="29"/>
      <c r="AR889" s="29"/>
      <c r="AS889" s="29"/>
      <c r="AT889" s="29"/>
      <c r="AU889" s="29"/>
      <c r="AV889" s="29"/>
      <c r="AW889" s="29"/>
      <c r="AX889" s="29"/>
      <c r="AY889" s="29"/>
      <c r="AZ889" s="29"/>
      <c r="BA889" s="29"/>
      <c r="BB889" s="29"/>
      <c r="BC889" s="29"/>
      <c r="BD889" s="29"/>
      <c r="BE889" s="29"/>
      <c r="BF889" s="29"/>
      <c r="BG889" s="29"/>
      <c r="BH889" s="29"/>
      <c r="BI889" s="29"/>
      <c r="BJ889" s="29"/>
      <c r="BK889" s="29"/>
      <c r="BL889" s="29"/>
      <c r="BM889" s="29"/>
      <c r="BN889" s="29"/>
      <c r="BO889" s="29"/>
      <c r="BP889" s="29"/>
      <c r="BQ889" s="29"/>
      <c r="BR889" s="29"/>
      <c r="BS889" s="29"/>
      <c r="BT889" s="29"/>
      <c r="BU889" s="29"/>
      <c r="BV889" s="29"/>
      <c r="BW889" s="29"/>
      <c r="BX889" s="29"/>
      <c r="BY889" s="29"/>
      <c r="BZ889" s="29"/>
      <c r="CA889" s="29"/>
      <c r="CB889" s="29"/>
      <c r="CC889" s="29"/>
      <c r="CD889" s="29"/>
      <c r="CE889" s="29"/>
      <c r="CF889" s="29"/>
      <c r="CG889" s="29"/>
      <c r="CH889" s="29"/>
      <c r="CI889" s="29"/>
      <c r="CJ889" s="29"/>
      <c r="CK889" s="29"/>
      <c r="CL889" s="29"/>
      <c r="CM889" s="29"/>
      <c r="CN889" s="29"/>
      <c r="CO889" s="29"/>
      <c r="CP889" s="29"/>
      <c r="CQ889" s="29"/>
      <c r="CR889" s="29"/>
      <c r="CS889" s="29"/>
      <c r="CT889" s="29"/>
      <c r="CU889" s="29"/>
      <c r="CV889" s="29"/>
    </row>
    <row r="890" spans="1:100" s="47" customFormat="1" ht="44.25" customHeight="1" x14ac:dyDescent="0.25">
      <c r="A890" s="212" t="s">
        <v>24</v>
      </c>
      <c r="B890" s="18" t="s">
        <v>19</v>
      </c>
      <c r="C890" s="3">
        <f>C891+C892+C893</f>
        <v>9957.66</v>
      </c>
      <c r="D890" s="3">
        <f t="shared" ref="D890:E890" si="245">D891+D892+D893</f>
        <v>9957.66</v>
      </c>
      <c r="E890" s="3">
        <f t="shared" si="245"/>
        <v>7483.07</v>
      </c>
      <c r="F890" s="3">
        <f>E890/D890*100</f>
        <v>75.150000000000006</v>
      </c>
      <c r="G890" s="276"/>
      <c r="H890" s="29"/>
      <c r="I890" s="30"/>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c r="AH890" s="29"/>
      <c r="AI890" s="29"/>
      <c r="AJ890" s="29"/>
      <c r="AK890" s="29"/>
      <c r="AL890" s="29"/>
      <c r="AM890" s="29"/>
      <c r="AN890" s="29"/>
      <c r="AO890" s="29"/>
      <c r="AP890" s="29"/>
      <c r="AQ890" s="29"/>
      <c r="AR890" s="29"/>
      <c r="AS890" s="29"/>
      <c r="AT890" s="29"/>
      <c r="AU890" s="29"/>
      <c r="AV890" s="29"/>
      <c r="AW890" s="29"/>
      <c r="AX890" s="29"/>
      <c r="AY890" s="29"/>
      <c r="AZ890" s="29"/>
      <c r="BA890" s="29"/>
      <c r="BB890" s="29"/>
      <c r="BC890" s="29"/>
      <c r="BD890" s="29"/>
      <c r="BE890" s="29"/>
      <c r="BF890" s="29"/>
      <c r="BG890" s="29"/>
      <c r="BH890" s="29"/>
      <c r="BI890" s="29"/>
      <c r="BJ890" s="29"/>
      <c r="BK890" s="29"/>
      <c r="BL890" s="29"/>
      <c r="BM890" s="29"/>
      <c r="BN890" s="29"/>
      <c r="BO890" s="29"/>
      <c r="BP890" s="29"/>
      <c r="BQ890" s="29"/>
      <c r="BR890" s="29"/>
      <c r="BS890" s="29"/>
      <c r="BT890" s="29"/>
      <c r="BU890" s="29"/>
      <c r="BV890" s="29"/>
      <c r="BW890" s="29"/>
      <c r="BX890" s="29"/>
      <c r="BY890" s="29"/>
      <c r="BZ890" s="29"/>
      <c r="CA890" s="29"/>
      <c r="CB890" s="29"/>
      <c r="CC890" s="29"/>
      <c r="CD890" s="29"/>
      <c r="CE890" s="29"/>
      <c r="CF890" s="29"/>
      <c r="CG890" s="29"/>
      <c r="CH890" s="29"/>
      <c r="CI890" s="29"/>
      <c r="CJ890" s="29"/>
      <c r="CK890" s="29"/>
      <c r="CL890" s="29"/>
      <c r="CM890" s="29"/>
      <c r="CN890" s="29"/>
      <c r="CO890" s="29"/>
      <c r="CP890" s="29"/>
      <c r="CQ890" s="29"/>
      <c r="CR890" s="29"/>
      <c r="CS890" s="29"/>
      <c r="CT890" s="29"/>
      <c r="CU890" s="29"/>
      <c r="CV890" s="29"/>
    </row>
    <row r="891" spans="1:100" s="47" customFormat="1" x14ac:dyDescent="0.25">
      <c r="A891" s="212"/>
      <c r="B891" s="19" t="s">
        <v>613</v>
      </c>
      <c r="C891" s="4">
        <f>C895</f>
        <v>9957.66</v>
      </c>
      <c r="D891" s="4">
        <f t="shared" ref="D891:E891" si="246">D895</f>
        <v>9957.66</v>
      </c>
      <c r="E891" s="4">
        <f t="shared" si="246"/>
        <v>7483.07</v>
      </c>
      <c r="F891" s="4">
        <f>E891/D891*100</f>
        <v>75.150000000000006</v>
      </c>
      <c r="G891" s="276"/>
      <c r="H891" s="29"/>
      <c r="I891" s="30"/>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c r="AH891" s="29"/>
      <c r="AI891" s="29"/>
      <c r="AJ891" s="29"/>
      <c r="AK891" s="29"/>
      <c r="AL891" s="29"/>
      <c r="AM891" s="29"/>
      <c r="AN891" s="29"/>
      <c r="AO891" s="29"/>
      <c r="AP891" s="29"/>
      <c r="AQ891" s="29"/>
      <c r="AR891" s="29"/>
      <c r="AS891" s="29"/>
      <c r="AT891" s="29"/>
      <c r="AU891" s="29"/>
      <c r="AV891" s="29"/>
      <c r="AW891" s="29"/>
      <c r="AX891" s="29"/>
      <c r="AY891" s="29"/>
      <c r="AZ891" s="29"/>
      <c r="BA891" s="29"/>
      <c r="BB891" s="29"/>
      <c r="BC891" s="29"/>
      <c r="BD891" s="29"/>
      <c r="BE891" s="29"/>
      <c r="BF891" s="29"/>
      <c r="BG891" s="29"/>
      <c r="BH891" s="29"/>
      <c r="BI891" s="29"/>
      <c r="BJ891" s="29"/>
      <c r="BK891" s="29"/>
      <c r="BL891" s="29"/>
      <c r="BM891" s="29"/>
      <c r="BN891" s="29"/>
      <c r="BO891" s="29"/>
      <c r="BP891" s="29"/>
      <c r="BQ891" s="29"/>
      <c r="BR891" s="29"/>
      <c r="BS891" s="29"/>
      <c r="BT891" s="29"/>
      <c r="BU891" s="29"/>
      <c r="BV891" s="29"/>
      <c r="BW891" s="29"/>
      <c r="BX891" s="29"/>
      <c r="BY891" s="29"/>
      <c r="BZ891" s="29"/>
      <c r="CA891" s="29"/>
      <c r="CB891" s="29"/>
      <c r="CC891" s="29"/>
      <c r="CD891" s="29"/>
      <c r="CE891" s="29"/>
      <c r="CF891" s="29"/>
      <c r="CG891" s="29"/>
      <c r="CH891" s="29"/>
      <c r="CI891" s="29"/>
      <c r="CJ891" s="29"/>
      <c r="CK891" s="29"/>
      <c r="CL891" s="29"/>
      <c r="CM891" s="29"/>
      <c r="CN891" s="29"/>
      <c r="CO891" s="29"/>
      <c r="CP891" s="29"/>
      <c r="CQ891" s="29"/>
      <c r="CR891" s="29"/>
      <c r="CS891" s="29"/>
      <c r="CT891" s="29"/>
      <c r="CU891" s="29"/>
      <c r="CV891" s="29"/>
    </row>
    <row r="892" spans="1:100" s="47" customFormat="1" x14ac:dyDescent="0.25">
      <c r="A892" s="212"/>
      <c r="B892" s="19" t="s">
        <v>223</v>
      </c>
      <c r="C892" s="4">
        <f t="shared" ref="C892:E893" si="247">C896</f>
        <v>0</v>
      </c>
      <c r="D892" s="4">
        <f t="shared" si="247"/>
        <v>0</v>
      </c>
      <c r="E892" s="4">
        <f t="shared" si="247"/>
        <v>0</v>
      </c>
      <c r="F892" s="4"/>
      <c r="G892" s="276"/>
      <c r="H892" s="30"/>
      <c r="I892" s="30"/>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c r="AH892" s="29"/>
      <c r="AI892" s="29"/>
      <c r="AJ892" s="29"/>
      <c r="AK892" s="29"/>
      <c r="AL892" s="29"/>
      <c r="AM892" s="29"/>
      <c r="AN892" s="29"/>
      <c r="AO892" s="29"/>
      <c r="AP892" s="29"/>
      <c r="AQ892" s="29"/>
      <c r="AR892" s="29"/>
      <c r="AS892" s="29"/>
      <c r="AT892" s="29"/>
      <c r="AU892" s="29"/>
      <c r="AV892" s="29"/>
      <c r="AW892" s="29"/>
      <c r="AX892" s="29"/>
      <c r="AY892" s="29"/>
      <c r="AZ892" s="29"/>
      <c r="BA892" s="29"/>
      <c r="BB892" s="29"/>
      <c r="BC892" s="29"/>
      <c r="BD892" s="29"/>
      <c r="BE892" s="29"/>
      <c r="BF892" s="29"/>
      <c r="BG892" s="29"/>
      <c r="BH892" s="29"/>
      <c r="BI892" s="29"/>
      <c r="BJ892" s="29"/>
      <c r="BK892" s="29"/>
      <c r="BL892" s="29"/>
      <c r="BM892" s="29"/>
      <c r="BN892" s="29"/>
      <c r="BO892" s="29"/>
      <c r="BP892" s="29"/>
      <c r="BQ892" s="29"/>
      <c r="BR892" s="29"/>
      <c r="BS892" s="29"/>
      <c r="BT892" s="29"/>
      <c r="BU892" s="29"/>
      <c r="BV892" s="29"/>
      <c r="BW892" s="29"/>
      <c r="BX892" s="29"/>
      <c r="BY892" s="29"/>
      <c r="BZ892" s="29"/>
      <c r="CA892" s="29"/>
      <c r="CB892" s="29"/>
      <c r="CC892" s="29"/>
      <c r="CD892" s="29"/>
      <c r="CE892" s="29"/>
      <c r="CF892" s="29"/>
      <c r="CG892" s="29"/>
      <c r="CH892" s="29"/>
      <c r="CI892" s="29"/>
      <c r="CJ892" s="29"/>
      <c r="CK892" s="29"/>
      <c r="CL892" s="29"/>
      <c r="CM892" s="29"/>
      <c r="CN892" s="29"/>
      <c r="CO892" s="29"/>
      <c r="CP892" s="29"/>
      <c r="CQ892" s="29"/>
      <c r="CR892" s="29"/>
      <c r="CS892" s="29"/>
      <c r="CT892" s="29"/>
      <c r="CU892" s="29"/>
      <c r="CV892" s="29"/>
    </row>
    <row r="893" spans="1:100" s="47" customFormat="1" x14ac:dyDescent="0.25">
      <c r="A893" s="90"/>
      <c r="B893" s="19" t="s">
        <v>74</v>
      </c>
      <c r="C893" s="4">
        <f t="shared" si="247"/>
        <v>0</v>
      </c>
      <c r="D893" s="4">
        <f t="shared" si="247"/>
        <v>0</v>
      </c>
      <c r="E893" s="4">
        <f t="shared" si="247"/>
        <v>0</v>
      </c>
      <c r="F893" s="4"/>
      <c r="G893" s="276"/>
      <c r="H893" s="29"/>
      <c r="I893" s="30"/>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c r="AH893" s="29"/>
      <c r="AI893" s="29"/>
      <c r="AJ893" s="29"/>
      <c r="AK893" s="29"/>
      <c r="AL893" s="29"/>
      <c r="AM893" s="29"/>
      <c r="AN893" s="29"/>
      <c r="AO893" s="29"/>
      <c r="AP893" s="29"/>
      <c r="AQ893" s="29"/>
      <c r="AR893" s="29"/>
      <c r="AS893" s="29"/>
      <c r="AT893" s="29"/>
      <c r="AU893" s="29"/>
      <c r="AV893" s="29"/>
      <c r="AW893" s="29"/>
      <c r="AX893" s="29"/>
      <c r="AY893" s="29"/>
      <c r="AZ893" s="29"/>
      <c r="BA893" s="29"/>
      <c r="BB893" s="29"/>
      <c r="BC893" s="29"/>
      <c r="BD893" s="29"/>
      <c r="BE893" s="29"/>
      <c r="BF893" s="29"/>
      <c r="BG893" s="29"/>
      <c r="BH893" s="29"/>
      <c r="BI893" s="29"/>
      <c r="BJ893" s="29"/>
      <c r="BK893" s="29"/>
      <c r="BL893" s="29"/>
      <c r="BM893" s="29"/>
      <c r="BN893" s="29"/>
      <c r="BO893" s="29"/>
      <c r="BP893" s="29"/>
      <c r="BQ893" s="29"/>
      <c r="BR893" s="29"/>
      <c r="BS893" s="29"/>
      <c r="BT893" s="29"/>
      <c r="BU893" s="29"/>
      <c r="BV893" s="29"/>
      <c r="BW893" s="29"/>
      <c r="BX893" s="29"/>
      <c r="BY893" s="29"/>
      <c r="BZ893" s="29"/>
      <c r="CA893" s="29"/>
      <c r="CB893" s="29"/>
      <c r="CC893" s="29"/>
      <c r="CD893" s="29"/>
      <c r="CE893" s="29"/>
      <c r="CF893" s="29"/>
      <c r="CG893" s="29"/>
      <c r="CH893" s="29"/>
      <c r="CI893" s="29"/>
      <c r="CJ893" s="29"/>
      <c r="CK893" s="29"/>
      <c r="CL893" s="29"/>
      <c r="CM893" s="29"/>
      <c r="CN893" s="29"/>
      <c r="CO893" s="29"/>
      <c r="CP893" s="29"/>
      <c r="CQ893" s="29"/>
      <c r="CR893" s="29"/>
      <c r="CS893" s="29"/>
      <c r="CT893" s="29"/>
      <c r="CU893" s="29"/>
      <c r="CV893" s="29"/>
    </row>
    <row r="894" spans="1:100" s="47" customFormat="1" ht="141" customHeight="1" x14ac:dyDescent="0.25">
      <c r="A894" s="162" t="s">
        <v>69</v>
      </c>
      <c r="B894" s="18" t="s">
        <v>20</v>
      </c>
      <c r="C894" s="3">
        <f>C895+C896+C897</f>
        <v>9957.66</v>
      </c>
      <c r="D894" s="3">
        <f t="shared" ref="D894:E894" si="248">D895+D896+D897</f>
        <v>9957.66</v>
      </c>
      <c r="E894" s="3">
        <f t="shared" si="248"/>
        <v>7483.07</v>
      </c>
      <c r="F894" s="3">
        <f>E894/D894*100</f>
        <v>75.150000000000006</v>
      </c>
      <c r="G894" s="276" t="s">
        <v>654</v>
      </c>
      <c r="H894" s="29"/>
      <c r="I894" s="30"/>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29"/>
      <c r="AJ894" s="29"/>
      <c r="AK894" s="29"/>
      <c r="AL894" s="29"/>
      <c r="AM894" s="29"/>
      <c r="AN894" s="29"/>
      <c r="AO894" s="29"/>
      <c r="AP894" s="29"/>
      <c r="AQ894" s="29"/>
      <c r="AR894" s="29"/>
      <c r="AS894" s="29"/>
      <c r="AT894" s="29"/>
      <c r="AU894" s="29"/>
      <c r="AV894" s="29"/>
      <c r="AW894" s="29"/>
      <c r="AX894" s="29"/>
      <c r="AY894" s="29"/>
      <c r="AZ894" s="29"/>
      <c r="BA894" s="29"/>
      <c r="BB894" s="29"/>
      <c r="BC894" s="29"/>
      <c r="BD894" s="29"/>
      <c r="BE894" s="29"/>
      <c r="BF894" s="29"/>
      <c r="BG894" s="29"/>
      <c r="BH894" s="29"/>
      <c r="BI894" s="29"/>
      <c r="BJ894" s="29"/>
      <c r="BK894" s="29"/>
      <c r="BL894" s="29"/>
      <c r="BM894" s="29"/>
      <c r="BN894" s="29"/>
      <c r="BO894" s="29"/>
      <c r="BP894" s="29"/>
      <c r="BQ894" s="29"/>
      <c r="BR894" s="29"/>
      <c r="BS894" s="29"/>
      <c r="BT894" s="29"/>
      <c r="BU894" s="29"/>
      <c r="BV894" s="29"/>
      <c r="BW894" s="29"/>
      <c r="BX894" s="29"/>
      <c r="BY894" s="29"/>
      <c r="BZ894" s="29"/>
      <c r="CA894" s="29"/>
      <c r="CB894" s="29"/>
      <c r="CC894" s="29"/>
      <c r="CD894" s="29"/>
      <c r="CE894" s="29"/>
      <c r="CF894" s="29"/>
      <c r="CG894" s="29"/>
      <c r="CH894" s="29"/>
      <c r="CI894" s="29"/>
      <c r="CJ894" s="29"/>
      <c r="CK894" s="29"/>
      <c r="CL894" s="29"/>
      <c r="CM894" s="29"/>
      <c r="CN894" s="29"/>
      <c r="CO894" s="29"/>
      <c r="CP894" s="29"/>
      <c r="CQ894" s="29"/>
      <c r="CR894" s="29"/>
      <c r="CS894" s="29"/>
      <c r="CT894" s="29"/>
      <c r="CU894" s="29"/>
      <c r="CV894" s="29"/>
    </row>
    <row r="895" spans="1:100" s="47" customFormat="1" ht="23.25" customHeight="1" x14ac:dyDescent="0.25">
      <c r="A895" s="212"/>
      <c r="B895" s="19" t="s">
        <v>613</v>
      </c>
      <c r="C895" s="4">
        <f>2330.52+7627.14</f>
        <v>9957.66</v>
      </c>
      <c r="D895" s="4">
        <v>9957.66</v>
      </c>
      <c r="E895" s="4">
        <v>7483.07</v>
      </c>
      <c r="F895" s="4">
        <f t="shared" si="229"/>
        <v>75.150000000000006</v>
      </c>
      <c r="G895" s="276"/>
      <c r="H895" s="29"/>
      <c r="I895" s="30"/>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c r="AH895" s="29"/>
      <c r="AI895" s="29"/>
      <c r="AJ895" s="29"/>
      <c r="AK895" s="29"/>
      <c r="AL895" s="29"/>
      <c r="AM895" s="29"/>
      <c r="AN895" s="29"/>
      <c r="AO895" s="29"/>
      <c r="AP895" s="29"/>
      <c r="AQ895" s="29"/>
      <c r="AR895" s="29"/>
      <c r="AS895" s="29"/>
      <c r="AT895" s="29"/>
      <c r="AU895" s="29"/>
      <c r="AV895" s="29"/>
      <c r="AW895" s="29"/>
      <c r="AX895" s="29"/>
      <c r="AY895" s="29"/>
      <c r="AZ895" s="29"/>
      <c r="BA895" s="29"/>
      <c r="BB895" s="29"/>
      <c r="BC895" s="29"/>
      <c r="BD895" s="29"/>
      <c r="BE895" s="29"/>
      <c r="BF895" s="29"/>
      <c r="BG895" s="29"/>
      <c r="BH895" s="29"/>
      <c r="BI895" s="29"/>
      <c r="BJ895" s="29"/>
      <c r="BK895" s="29"/>
      <c r="BL895" s="29"/>
      <c r="BM895" s="29"/>
      <c r="BN895" s="29"/>
      <c r="BO895" s="29"/>
      <c r="BP895" s="29"/>
      <c r="BQ895" s="29"/>
      <c r="BR895" s="29"/>
      <c r="BS895" s="29"/>
      <c r="BT895" s="29"/>
      <c r="BU895" s="29"/>
      <c r="BV895" s="29"/>
      <c r="BW895" s="29"/>
      <c r="BX895" s="29"/>
      <c r="BY895" s="29"/>
      <c r="BZ895" s="29"/>
      <c r="CA895" s="29"/>
      <c r="CB895" s="29"/>
      <c r="CC895" s="29"/>
      <c r="CD895" s="29"/>
      <c r="CE895" s="29"/>
      <c r="CF895" s="29"/>
      <c r="CG895" s="29"/>
      <c r="CH895" s="29"/>
      <c r="CI895" s="29"/>
      <c r="CJ895" s="29"/>
      <c r="CK895" s="29"/>
      <c r="CL895" s="29"/>
      <c r="CM895" s="29"/>
      <c r="CN895" s="29"/>
      <c r="CO895" s="29"/>
      <c r="CP895" s="29"/>
      <c r="CQ895" s="29"/>
      <c r="CR895" s="29"/>
      <c r="CS895" s="29"/>
      <c r="CT895" s="29"/>
      <c r="CU895" s="29"/>
      <c r="CV895" s="29"/>
    </row>
    <row r="896" spans="1:100" s="47" customFormat="1" ht="23.25" customHeight="1" x14ac:dyDescent="0.25">
      <c r="A896" s="212"/>
      <c r="B896" s="19" t="s">
        <v>223</v>
      </c>
      <c r="C896" s="4"/>
      <c r="D896" s="4"/>
      <c r="E896" s="4"/>
      <c r="F896" s="4"/>
      <c r="G896" s="276"/>
      <c r="H896" s="30"/>
      <c r="I896" s="30"/>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29"/>
      <c r="AL896" s="29"/>
      <c r="AM896" s="29"/>
      <c r="AN896" s="29"/>
      <c r="AO896" s="29"/>
      <c r="AP896" s="29"/>
      <c r="AQ896" s="29"/>
      <c r="AR896" s="29"/>
      <c r="AS896" s="29"/>
      <c r="AT896" s="29"/>
      <c r="AU896" s="29"/>
      <c r="AV896" s="29"/>
      <c r="AW896" s="29"/>
      <c r="AX896" s="29"/>
      <c r="AY896" s="29"/>
      <c r="AZ896" s="29"/>
      <c r="BA896" s="29"/>
      <c r="BB896" s="29"/>
      <c r="BC896" s="29"/>
      <c r="BD896" s="29"/>
      <c r="BE896" s="29"/>
      <c r="BF896" s="29"/>
      <c r="BG896" s="29"/>
      <c r="BH896" s="29"/>
      <c r="BI896" s="29"/>
      <c r="BJ896" s="29"/>
      <c r="BK896" s="29"/>
      <c r="BL896" s="29"/>
      <c r="BM896" s="29"/>
      <c r="BN896" s="29"/>
      <c r="BO896" s="29"/>
      <c r="BP896" s="29"/>
      <c r="BQ896" s="29"/>
      <c r="BR896" s="29"/>
      <c r="BS896" s="29"/>
      <c r="BT896" s="29"/>
      <c r="BU896" s="29"/>
      <c r="BV896" s="29"/>
      <c r="BW896" s="29"/>
      <c r="BX896" s="29"/>
      <c r="BY896" s="29"/>
      <c r="BZ896" s="29"/>
      <c r="CA896" s="29"/>
      <c r="CB896" s="29"/>
      <c r="CC896" s="29"/>
      <c r="CD896" s="29"/>
      <c r="CE896" s="29"/>
      <c r="CF896" s="29"/>
      <c r="CG896" s="29"/>
      <c r="CH896" s="29"/>
      <c r="CI896" s="29"/>
      <c r="CJ896" s="29"/>
      <c r="CK896" s="29"/>
      <c r="CL896" s="29"/>
      <c r="CM896" s="29"/>
      <c r="CN896" s="29"/>
      <c r="CO896" s="29"/>
      <c r="CP896" s="29"/>
      <c r="CQ896" s="29"/>
      <c r="CR896" s="29"/>
      <c r="CS896" s="29"/>
      <c r="CT896" s="29"/>
      <c r="CU896" s="29"/>
      <c r="CV896" s="29"/>
    </row>
    <row r="897" spans="1:100" s="47" customFormat="1" ht="23.25" customHeight="1" x14ac:dyDescent="0.25">
      <c r="A897" s="90"/>
      <c r="B897" s="19" t="s">
        <v>74</v>
      </c>
      <c r="C897" s="4"/>
      <c r="D897" s="4"/>
      <c r="E897" s="4"/>
      <c r="F897" s="4"/>
      <c r="G897" s="276"/>
      <c r="H897" s="29"/>
      <c r="I897" s="30"/>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c r="AH897" s="29"/>
      <c r="AI897" s="29"/>
      <c r="AJ897" s="29"/>
      <c r="AK897" s="29"/>
      <c r="AL897" s="29"/>
      <c r="AM897" s="29"/>
      <c r="AN897" s="29"/>
      <c r="AO897" s="29"/>
      <c r="AP897" s="29"/>
      <c r="AQ897" s="29"/>
      <c r="AR897" s="29"/>
      <c r="AS897" s="29"/>
      <c r="AT897" s="29"/>
      <c r="AU897" s="29"/>
      <c r="AV897" s="29"/>
      <c r="AW897" s="29"/>
      <c r="AX897" s="29"/>
      <c r="AY897" s="29"/>
      <c r="AZ897" s="29"/>
      <c r="BA897" s="29"/>
      <c r="BB897" s="29"/>
      <c r="BC897" s="29"/>
      <c r="BD897" s="29"/>
      <c r="BE897" s="29"/>
      <c r="BF897" s="29"/>
      <c r="BG897" s="29"/>
      <c r="BH897" s="29"/>
      <c r="BI897" s="29"/>
      <c r="BJ897" s="29"/>
      <c r="BK897" s="29"/>
      <c r="BL897" s="29"/>
      <c r="BM897" s="29"/>
      <c r="BN897" s="29"/>
      <c r="BO897" s="29"/>
      <c r="BP897" s="29"/>
      <c r="BQ897" s="29"/>
      <c r="BR897" s="29"/>
      <c r="BS897" s="29"/>
      <c r="BT897" s="29"/>
      <c r="BU897" s="29"/>
      <c r="BV897" s="29"/>
      <c r="BW897" s="29"/>
      <c r="BX897" s="29"/>
      <c r="BY897" s="29"/>
      <c r="BZ897" s="29"/>
      <c r="CA897" s="29"/>
      <c r="CB897" s="29"/>
      <c r="CC897" s="29"/>
      <c r="CD897" s="29"/>
      <c r="CE897" s="29"/>
      <c r="CF897" s="29"/>
      <c r="CG897" s="29"/>
      <c r="CH897" s="29"/>
      <c r="CI897" s="29"/>
      <c r="CJ897" s="29"/>
      <c r="CK897" s="29"/>
      <c r="CL897" s="29"/>
      <c r="CM897" s="29"/>
      <c r="CN897" s="29"/>
      <c r="CO897" s="29"/>
      <c r="CP897" s="29"/>
      <c r="CQ897" s="29"/>
      <c r="CR897" s="29"/>
      <c r="CS897" s="29"/>
      <c r="CT897" s="29"/>
      <c r="CU897" s="29"/>
      <c r="CV897" s="29"/>
    </row>
    <row r="898" spans="1:100" s="47" customFormat="1" ht="36" customHeight="1" x14ac:dyDescent="0.25">
      <c r="A898" s="212" t="s">
        <v>25</v>
      </c>
      <c r="B898" s="18" t="s">
        <v>21</v>
      </c>
      <c r="C898" s="3">
        <f>C899+C900+C901</f>
        <v>3166.4</v>
      </c>
      <c r="D898" s="3">
        <f t="shared" ref="D898:E898" si="249">D899+D900+D901</f>
        <v>504.24</v>
      </c>
      <c r="E898" s="3">
        <f t="shared" si="249"/>
        <v>504.24</v>
      </c>
      <c r="F898" s="3">
        <f>E898/D898*100</f>
        <v>100</v>
      </c>
      <c r="G898" s="276"/>
      <c r="H898" s="29"/>
      <c r="I898" s="30"/>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c r="AH898" s="29"/>
      <c r="AI898" s="29"/>
      <c r="AJ898" s="29"/>
      <c r="AK898" s="29"/>
      <c r="AL898" s="29"/>
      <c r="AM898" s="29"/>
      <c r="AN898" s="29"/>
      <c r="AO898" s="29"/>
      <c r="AP898" s="29"/>
      <c r="AQ898" s="29"/>
      <c r="AR898" s="29"/>
      <c r="AS898" s="29"/>
      <c r="AT898" s="29"/>
      <c r="AU898" s="29"/>
      <c r="AV898" s="29"/>
      <c r="AW898" s="29"/>
      <c r="AX898" s="29"/>
      <c r="AY898" s="29"/>
      <c r="AZ898" s="29"/>
      <c r="BA898" s="29"/>
      <c r="BB898" s="29"/>
      <c r="BC898" s="29"/>
      <c r="BD898" s="29"/>
      <c r="BE898" s="29"/>
      <c r="BF898" s="29"/>
      <c r="BG898" s="29"/>
      <c r="BH898" s="29"/>
      <c r="BI898" s="29"/>
      <c r="BJ898" s="29"/>
      <c r="BK898" s="29"/>
      <c r="BL898" s="29"/>
      <c r="BM898" s="29"/>
      <c r="BN898" s="29"/>
      <c r="BO898" s="29"/>
      <c r="BP898" s="29"/>
      <c r="BQ898" s="29"/>
      <c r="BR898" s="29"/>
      <c r="BS898" s="29"/>
      <c r="BT898" s="29"/>
      <c r="BU898" s="29"/>
      <c r="BV898" s="29"/>
      <c r="BW898" s="29"/>
      <c r="BX898" s="29"/>
      <c r="BY898" s="29"/>
      <c r="BZ898" s="29"/>
      <c r="CA898" s="29"/>
      <c r="CB898" s="29"/>
      <c r="CC898" s="29"/>
      <c r="CD898" s="29"/>
      <c r="CE898" s="29"/>
      <c r="CF898" s="29"/>
      <c r="CG898" s="29"/>
      <c r="CH898" s="29"/>
      <c r="CI898" s="29"/>
      <c r="CJ898" s="29"/>
      <c r="CK898" s="29"/>
      <c r="CL898" s="29"/>
      <c r="CM898" s="29"/>
      <c r="CN898" s="29"/>
      <c r="CO898" s="29"/>
      <c r="CP898" s="29"/>
      <c r="CQ898" s="29"/>
      <c r="CR898" s="29"/>
      <c r="CS898" s="29"/>
      <c r="CT898" s="29"/>
      <c r="CU898" s="29"/>
      <c r="CV898" s="29"/>
    </row>
    <row r="899" spans="1:100" s="47" customFormat="1" x14ac:dyDescent="0.25">
      <c r="A899" s="212"/>
      <c r="B899" s="19" t="s">
        <v>613</v>
      </c>
      <c r="C899" s="4">
        <f>C903</f>
        <v>3166.4</v>
      </c>
      <c r="D899" s="4">
        <f t="shared" ref="D899:E899" si="250">D903</f>
        <v>504.24</v>
      </c>
      <c r="E899" s="4">
        <f t="shared" si="250"/>
        <v>504.24</v>
      </c>
      <c r="F899" s="4">
        <f>E899/D899*100</f>
        <v>100</v>
      </c>
      <c r="G899" s="276"/>
      <c r="H899" s="29"/>
      <c r="I899" s="30"/>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29"/>
      <c r="AJ899" s="29"/>
      <c r="AK899" s="29"/>
      <c r="AL899" s="29"/>
      <c r="AM899" s="29"/>
      <c r="AN899" s="29"/>
      <c r="AO899" s="29"/>
      <c r="AP899" s="29"/>
      <c r="AQ899" s="29"/>
      <c r="AR899" s="29"/>
      <c r="AS899" s="29"/>
      <c r="AT899" s="29"/>
      <c r="AU899" s="29"/>
      <c r="AV899" s="29"/>
      <c r="AW899" s="29"/>
      <c r="AX899" s="29"/>
      <c r="AY899" s="29"/>
      <c r="AZ899" s="29"/>
      <c r="BA899" s="29"/>
      <c r="BB899" s="29"/>
      <c r="BC899" s="29"/>
      <c r="BD899" s="29"/>
      <c r="BE899" s="29"/>
      <c r="BF899" s="29"/>
      <c r="BG899" s="29"/>
      <c r="BH899" s="29"/>
      <c r="BI899" s="29"/>
      <c r="BJ899" s="29"/>
      <c r="BK899" s="29"/>
      <c r="BL899" s="29"/>
      <c r="BM899" s="29"/>
      <c r="BN899" s="29"/>
      <c r="BO899" s="29"/>
      <c r="BP899" s="29"/>
      <c r="BQ899" s="29"/>
      <c r="BR899" s="29"/>
      <c r="BS899" s="29"/>
      <c r="BT899" s="29"/>
      <c r="BU899" s="29"/>
      <c r="BV899" s="29"/>
      <c r="BW899" s="29"/>
      <c r="BX899" s="29"/>
      <c r="BY899" s="29"/>
      <c r="BZ899" s="29"/>
      <c r="CA899" s="29"/>
      <c r="CB899" s="29"/>
      <c r="CC899" s="29"/>
      <c r="CD899" s="29"/>
      <c r="CE899" s="29"/>
      <c r="CF899" s="29"/>
      <c r="CG899" s="29"/>
      <c r="CH899" s="29"/>
      <c r="CI899" s="29"/>
      <c r="CJ899" s="29"/>
      <c r="CK899" s="29"/>
      <c r="CL899" s="29"/>
      <c r="CM899" s="29"/>
      <c r="CN899" s="29"/>
      <c r="CO899" s="29"/>
      <c r="CP899" s="29"/>
      <c r="CQ899" s="29"/>
      <c r="CR899" s="29"/>
      <c r="CS899" s="29"/>
      <c r="CT899" s="29"/>
      <c r="CU899" s="29"/>
      <c r="CV899" s="29"/>
    </row>
    <row r="900" spans="1:100" s="47" customFormat="1" x14ac:dyDescent="0.25">
      <c r="A900" s="212"/>
      <c r="B900" s="19" t="s">
        <v>223</v>
      </c>
      <c r="C900" s="4">
        <f t="shared" ref="C900:E901" si="251">C904</f>
        <v>0</v>
      </c>
      <c r="D900" s="4">
        <f t="shared" si="251"/>
        <v>0</v>
      </c>
      <c r="E900" s="4">
        <f t="shared" si="251"/>
        <v>0</v>
      </c>
      <c r="F900" s="4"/>
      <c r="G900" s="276"/>
      <c r="H900" s="30"/>
      <c r="I900" s="30"/>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29"/>
      <c r="AJ900" s="29"/>
      <c r="AK900" s="29"/>
      <c r="AL900" s="29"/>
      <c r="AM900" s="29"/>
      <c r="AN900" s="29"/>
      <c r="AO900" s="29"/>
      <c r="AP900" s="29"/>
      <c r="AQ900" s="29"/>
      <c r="AR900" s="29"/>
      <c r="AS900" s="29"/>
      <c r="AT900" s="29"/>
      <c r="AU900" s="29"/>
      <c r="AV900" s="29"/>
      <c r="AW900" s="29"/>
      <c r="AX900" s="29"/>
      <c r="AY900" s="29"/>
      <c r="AZ900" s="29"/>
      <c r="BA900" s="29"/>
      <c r="BB900" s="29"/>
      <c r="BC900" s="29"/>
      <c r="BD900" s="29"/>
      <c r="BE900" s="29"/>
      <c r="BF900" s="29"/>
      <c r="BG900" s="29"/>
      <c r="BH900" s="29"/>
      <c r="BI900" s="29"/>
      <c r="BJ900" s="29"/>
      <c r="BK900" s="29"/>
      <c r="BL900" s="29"/>
      <c r="BM900" s="29"/>
      <c r="BN900" s="29"/>
      <c r="BO900" s="29"/>
      <c r="BP900" s="29"/>
      <c r="BQ900" s="29"/>
      <c r="BR900" s="29"/>
      <c r="BS900" s="29"/>
      <c r="BT900" s="29"/>
      <c r="BU900" s="29"/>
      <c r="BV900" s="29"/>
      <c r="BW900" s="29"/>
      <c r="BX900" s="29"/>
      <c r="BY900" s="29"/>
      <c r="BZ900" s="29"/>
      <c r="CA900" s="29"/>
      <c r="CB900" s="29"/>
      <c r="CC900" s="29"/>
      <c r="CD900" s="29"/>
      <c r="CE900" s="29"/>
      <c r="CF900" s="29"/>
      <c r="CG900" s="29"/>
      <c r="CH900" s="29"/>
      <c r="CI900" s="29"/>
      <c r="CJ900" s="29"/>
      <c r="CK900" s="29"/>
      <c r="CL900" s="29"/>
      <c r="CM900" s="29"/>
      <c r="CN900" s="29"/>
      <c r="CO900" s="29"/>
      <c r="CP900" s="29"/>
      <c r="CQ900" s="29"/>
      <c r="CR900" s="29"/>
      <c r="CS900" s="29"/>
      <c r="CT900" s="29"/>
      <c r="CU900" s="29"/>
      <c r="CV900" s="29"/>
    </row>
    <row r="901" spans="1:100" s="47" customFormat="1" ht="27.75" customHeight="1" x14ac:dyDescent="0.25">
      <c r="A901" s="90"/>
      <c r="B901" s="19" t="s">
        <v>74</v>
      </c>
      <c r="C901" s="4">
        <f t="shared" si="251"/>
        <v>0</v>
      </c>
      <c r="D901" s="4">
        <f t="shared" si="251"/>
        <v>0</v>
      </c>
      <c r="E901" s="4">
        <f t="shared" si="251"/>
        <v>0</v>
      </c>
      <c r="F901" s="4"/>
      <c r="G901" s="276"/>
      <c r="H901" s="29"/>
      <c r="I901" s="30"/>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29"/>
      <c r="AJ901" s="29"/>
      <c r="AK901" s="29"/>
      <c r="AL901" s="29"/>
      <c r="AM901" s="29"/>
      <c r="AN901" s="29"/>
      <c r="AO901" s="29"/>
      <c r="AP901" s="29"/>
      <c r="AQ901" s="29"/>
      <c r="AR901" s="29"/>
      <c r="AS901" s="29"/>
      <c r="AT901" s="29"/>
      <c r="AU901" s="29"/>
      <c r="AV901" s="29"/>
      <c r="AW901" s="29"/>
      <c r="AX901" s="29"/>
      <c r="AY901" s="29"/>
      <c r="AZ901" s="29"/>
      <c r="BA901" s="29"/>
      <c r="BB901" s="29"/>
      <c r="BC901" s="29"/>
      <c r="BD901" s="29"/>
      <c r="BE901" s="29"/>
      <c r="BF901" s="29"/>
      <c r="BG901" s="29"/>
      <c r="BH901" s="29"/>
      <c r="BI901" s="29"/>
      <c r="BJ901" s="29"/>
      <c r="BK901" s="29"/>
      <c r="BL901" s="29"/>
      <c r="BM901" s="29"/>
      <c r="BN901" s="29"/>
      <c r="BO901" s="29"/>
      <c r="BP901" s="29"/>
      <c r="BQ901" s="29"/>
      <c r="BR901" s="29"/>
      <c r="BS901" s="29"/>
      <c r="BT901" s="29"/>
      <c r="BU901" s="29"/>
      <c r="BV901" s="29"/>
      <c r="BW901" s="29"/>
      <c r="BX901" s="29"/>
      <c r="BY901" s="29"/>
      <c r="BZ901" s="29"/>
      <c r="CA901" s="29"/>
      <c r="CB901" s="29"/>
      <c r="CC901" s="29"/>
      <c r="CD901" s="29"/>
      <c r="CE901" s="29"/>
      <c r="CF901" s="29"/>
      <c r="CG901" s="29"/>
      <c r="CH901" s="29"/>
      <c r="CI901" s="29"/>
      <c r="CJ901" s="29"/>
      <c r="CK901" s="29"/>
      <c r="CL901" s="29"/>
      <c r="CM901" s="29"/>
      <c r="CN901" s="29"/>
      <c r="CO901" s="29"/>
      <c r="CP901" s="29"/>
      <c r="CQ901" s="29"/>
      <c r="CR901" s="29"/>
      <c r="CS901" s="29"/>
      <c r="CT901" s="29"/>
      <c r="CU901" s="29"/>
      <c r="CV901" s="29"/>
    </row>
    <row r="902" spans="1:100" s="47" customFormat="1" ht="49.5" customHeight="1" x14ac:dyDescent="0.25">
      <c r="A902" s="162" t="s">
        <v>70</v>
      </c>
      <c r="B902" s="18" t="s">
        <v>22</v>
      </c>
      <c r="C902" s="3">
        <f>C903+C904+C905</f>
        <v>3166.4</v>
      </c>
      <c r="D902" s="3">
        <f t="shared" ref="D902:E902" si="252">D903+D904+D905</f>
        <v>504.24</v>
      </c>
      <c r="E902" s="3">
        <f t="shared" si="252"/>
        <v>504.24</v>
      </c>
      <c r="F902" s="3">
        <f>E902/D902*100</f>
        <v>100</v>
      </c>
      <c r="G902" s="237" t="s">
        <v>753</v>
      </c>
      <c r="H902" s="29"/>
      <c r="I902" s="30"/>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29"/>
      <c r="AJ902" s="29"/>
      <c r="AK902" s="29"/>
      <c r="AL902" s="29"/>
      <c r="AM902" s="29"/>
      <c r="AN902" s="29"/>
      <c r="AO902" s="29"/>
      <c r="AP902" s="29"/>
      <c r="AQ902" s="29"/>
      <c r="AR902" s="29"/>
      <c r="AS902" s="29"/>
      <c r="AT902" s="29"/>
      <c r="AU902" s="29"/>
      <c r="AV902" s="29"/>
      <c r="AW902" s="29"/>
      <c r="AX902" s="29"/>
      <c r="AY902" s="29"/>
      <c r="AZ902" s="29"/>
      <c r="BA902" s="29"/>
      <c r="BB902" s="29"/>
      <c r="BC902" s="29"/>
      <c r="BD902" s="29"/>
      <c r="BE902" s="29"/>
      <c r="BF902" s="29"/>
      <c r="BG902" s="29"/>
      <c r="BH902" s="29"/>
      <c r="BI902" s="29"/>
      <c r="BJ902" s="29"/>
      <c r="BK902" s="29"/>
      <c r="BL902" s="29"/>
      <c r="BM902" s="29"/>
      <c r="BN902" s="29"/>
      <c r="BO902" s="29"/>
      <c r="BP902" s="29"/>
      <c r="BQ902" s="29"/>
      <c r="BR902" s="29"/>
      <c r="BS902" s="29"/>
      <c r="BT902" s="29"/>
      <c r="BU902" s="29"/>
      <c r="BV902" s="29"/>
      <c r="BW902" s="29"/>
      <c r="BX902" s="29"/>
      <c r="BY902" s="29"/>
      <c r="BZ902" s="29"/>
      <c r="CA902" s="29"/>
      <c r="CB902" s="29"/>
      <c r="CC902" s="29"/>
      <c r="CD902" s="29"/>
      <c r="CE902" s="29"/>
      <c r="CF902" s="29"/>
      <c r="CG902" s="29"/>
      <c r="CH902" s="29"/>
      <c r="CI902" s="29"/>
      <c r="CJ902" s="29"/>
      <c r="CK902" s="29"/>
      <c r="CL902" s="29"/>
      <c r="CM902" s="29"/>
      <c r="CN902" s="29"/>
      <c r="CO902" s="29"/>
      <c r="CP902" s="29"/>
      <c r="CQ902" s="29"/>
      <c r="CR902" s="29"/>
      <c r="CS902" s="29"/>
      <c r="CT902" s="29"/>
      <c r="CU902" s="29"/>
      <c r="CV902" s="29"/>
    </row>
    <row r="903" spans="1:100" s="47" customFormat="1" ht="19.5" customHeight="1" x14ac:dyDescent="0.25">
      <c r="A903" s="212"/>
      <c r="B903" s="19" t="s">
        <v>613</v>
      </c>
      <c r="C903" s="4">
        <v>3166.4</v>
      </c>
      <c r="D903" s="4">
        <v>504.24</v>
      </c>
      <c r="E903" s="4">
        <v>504.24</v>
      </c>
      <c r="F903" s="4">
        <f>E903/D903*100</f>
        <v>100</v>
      </c>
      <c r="G903" s="237"/>
      <c r="H903" s="29"/>
      <c r="I903" s="30"/>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29"/>
      <c r="AJ903" s="29"/>
      <c r="AK903" s="29"/>
      <c r="AL903" s="29"/>
      <c r="AM903" s="29"/>
      <c r="AN903" s="29"/>
      <c r="AO903" s="29"/>
      <c r="AP903" s="29"/>
      <c r="AQ903" s="29"/>
      <c r="AR903" s="29"/>
      <c r="AS903" s="29"/>
      <c r="AT903" s="29"/>
      <c r="AU903" s="29"/>
      <c r="AV903" s="29"/>
      <c r="AW903" s="29"/>
      <c r="AX903" s="29"/>
      <c r="AY903" s="29"/>
      <c r="AZ903" s="29"/>
      <c r="BA903" s="29"/>
      <c r="BB903" s="29"/>
      <c r="BC903" s="29"/>
      <c r="BD903" s="29"/>
      <c r="BE903" s="29"/>
      <c r="BF903" s="29"/>
      <c r="BG903" s="29"/>
      <c r="BH903" s="29"/>
      <c r="BI903" s="29"/>
      <c r="BJ903" s="29"/>
      <c r="BK903" s="29"/>
      <c r="BL903" s="29"/>
      <c r="BM903" s="29"/>
      <c r="BN903" s="29"/>
      <c r="BO903" s="29"/>
      <c r="BP903" s="29"/>
      <c r="BQ903" s="29"/>
      <c r="BR903" s="29"/>
      <c r="BS903" s="29"/>
      <c r="BT903" s="29"/>
      <c r="BU903" s="29"/>
      <c r="BV903" s="29"/>
      <c r="BW903" s="29"/>
      <c r="BX903" s="29"/>
      <c r="BY903" s="29"/>
      <c r="BZ903" s="29"/>
      <c r="CA903" s="29"/>
      <c r="CB903" s="29"/>
      <c r="CC903" s="29"/>
      <c r="CD903" s="29"/>
      <c r="CE903" s="29"/>
      <c r="CF903" s="29"/>
      <c r="CG903" s="29"/>
      <c r="CH903" s="29"/>
      <c r="CI903" s="29"/>
      <c r="CJ903" s="29"/>
      <c r="CK903" s="29"/>
      <c r="CL903" s="29"/>
      <c r="CM903" s="29"/>
      <c r="CN903" s="29"/>
      <c r="CO903" s="29"/>
      <c r="CP903" s="29"/>
      <c r="CQ903" s="29"/>
      <c r="CR903" s="29"/>
      <c r="CS903" s="29"/>
      <c r="CT903" s="29"/>
      <c r="CU903" s="29"/>
      <c r="CV903" s="29"/>
    </row>
    <row r="904" spans="1:100" s="47" customFormat="1" ht="20.25" customHeight="1" x14ac:dyDescent="0.25">
      <c r="A904" s="212"/>
      <c r="B904" s="19" t="s">
        <v>223</v>
      </c>
      <c r="C904" s="4"/>
      <c r="D904" s="4"/>
      <c r="E904" s="4"/>
      <c r="F904" s="4"/>
      <c r="G904" s="237"/>
      <c r="H904" s="30"/>
      <c r="I904" s="30"/>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29"/>
      <c r="AJ904" s="29"/>
      <c r="AK904" s="29"/>
      <c r="AL904" s="29"/>
      <c r="AM904" s="29"/>
      <c r="AN904" s="29"/>
      <c r="AO904" s="29"/>
      <c r="AP904" s="29"/>
      <c r="AQ904" s="29"/>
      <c r="AR904" s="29"/>
      <c r="AS904" s="29"/>
      <c r="AT904" s="29"/>
      <c r="AU904" s="29"/>
      <c r="AV904" s="29"/>
      <c r="AW904" s="29"/>
      <c r="AX904" s="29"/>
      <c r="AY904" s="29"/>
      <c r="AZ904" s="29"/>
      <c r="BA904" s="29"/>
      <c r="BB904" s="29"/>
      <c r="BC904" s="29"/>
      <c r="BD904" s="29"/>
      <c r="BE904" s="29"/>
      <c r="BF904" s="29"/>
      <c r="BG904" s="29"/>
      <c r="BH904" s="29"/>
      <c r="BI904" s="29"/>
      <c r="BJ904" s="29"/>
      <c r="BK904" s="29"/>
      <c r="BL904" s="29"/>
      <c r="BM904" s="29"/>
      <c r="BN904" s="29"/>
      <c r="BO904" s="29"/>
      <c r="BP904" s="29"/>
      <c r="BQ904" s="29"/>
      <c r="BR904" s="29"/>
      <c r="BS904" s="29"/>
      <c r="BT904" s="29"/>
      <c r="BU904" s="29"/>
      <c r="BV904" s="29"/>
      <c r="BW904" s="29"/>
      <c r="BX904" s="29"/>
      <c r="BY904" s="29"/>
      <c r="BZ904" s="29"/>
      <c r="CA904" s="29"/>
      <c r="CB904" s="29"/>
      <c r="CC904" s="29"/>
      <c r="CD904" s="29"/>
      <c r="CE904" s="29"/>
      <c r="CF904" s="29"/>
      <c r="CG904" s="29"/>
      <c r="CH904" s="29"/>
      <c r="CI904" s="29"/>
      <c r="CJ904" s="29"/>
      <c r="CK904" s="29"/>
      <c r="CL904" s="29"/>
      <c r="CM904" s="29"/>
      <c r="CN904" s="29"/>
      <c r="CO904" s="29"/>
      <c r="CP904" s="29"/>
      <c r="CQ904" s="29"/>
      <c r="CR904" s="29"/>
      <c r="CS904" s="29"/>
      <c r="CT904" s="29"/>
      <c r="CU904" s="29"/>
      <c r="CV904" s="29"/>
    </row>
    <row r="905" spans="1:100" s="47" customFormat="1" ht="20.25" customHeight="1" x14ac:dyDescent="0.25">
      <c r="A905" s="90"/>
      <c r="B905" s="19" t="s">
        <v>74</v>
      </c>
      <c r="C905" s="4"/>
      <c r="D905" s="4"/>
      <c r="E905" s="4"/>
      <c r="F905" s="4"/>
      <c r="G905" s="229"/>
      <c r="H905" s="29"/>
      <c r="I905" s="30"/>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29"/>
      <c r="AJ905" s="29"/>
      <c r="AK905" s="29"/>
      <c r="AL905" s="29"/>
      <c r="AM905" s="29"/>
      <c r="AN905" s="29"/>
      <c r="AO905" s="29"/>
      <c r="AP905" s="29"/>
      <c r="AQ905" s="29"/>
      <c r="AR905" s="29"/>
      <c r="AS905" s="29"/>
      <c r="AT905" s="29"/>
      <c r="AU905" s="29"/>
      <c r="AV905" s="29"/>
      <c r="AW905" s="29"/>
      <c r="AX905" s="29"/>
      <c r="AY905" s="29"/>
      <c r="AZ905" s="29"/>
      <c r="BA905" s="29"/>
      <c r="BB905" s="29"/>
      <c r="BC905" s="29"/>
      <c r="BD905" s="29"/>
      <c r="BE905" s="29"/>
      <c r="BF905" s="29"/>
      <c r="BG905" s="29"/>
      <c r="BH905" s="29"/>
      <c r="BI905" s="29"/>
      <c r="BJ905" s="29"/>
      <c r="BK905" s="29"/>
      <c r="BL905" s="29"/>
      <c r="BM905" s="29"/>
      <c r="BN905" s="29"/>
      <c r="BO905" s="29"/>
      <c r="BP905" s="29"/>
      <c r="BQ905" s="29"/>
      <c r="BR905" s="29"/>
      <c r="BS905" s="29"/>
      <c r="BT905" s="29"/>
      <c r="BU905" s="29"/>
      <c r="BV905" s="29"/>
      <c r="BW905" s="29"/>
      <c r="BX905" s="29"/>
      <c r="BY905" s="29"/>
      <c r="BZ905" s="29"/>
      <c r="CA905" s="29"/>
      <c r="CB905" s="29"/>
      <c r="CC905" s="29"/>
      <c r="CD905" s="29"/>
      <c r="CE905" s="29"/>
      <c r="CF905" s="29"/>
      <c r="CG905" s="29"/>
      <c r="CH905" s="29"/>
      <c r="CI905" s="29"/>
      <c r="CJ905" s="29"/>
      <c r="CK905" s="29"/>
      <c r="CL905" s="29"/>
      <c r="CM905" s="29"/>
      <c r="CN905" s="29"/>
      <c r="CO905" s="29"/>
      <c r="CP905" s="29"/>
      <c r="CQ905" s="29"/>
      <c r="CR905" s="29"/>
      <c r="CS905" s="29"/>
      <c r="CT905" s="29"/>
      <c r="CU905" s="29"/>
      <c r="CV905" s="29"/>
    </row>
    <row r="906" spans="1:100" s="47" customFormat="1" ht="48.75" customHeight="1" x14ac:dyDescent="0.25">
      <c r="A906" s="214" t="s">
        <v>240</v>
      </c>
      <c r="B906" s="15" t="s">
        <v>239</v>
      </c>
      <c r="C906" s="5">
        <f>C908</f>
        <v>288570.63</v>
      </c>
      <c r="D906" s="5">
        <f>D908</f>
        <v>184938.54</v>
      </c>
      <c r="E906" s="5">
        <f>E908</f>
        <v>136026.79</v>
      </c>
      <c r="F906" s="11">
        <f t="shared" ref="F906:F974" si="253">E906/D906*100</f>
        <v>73.55</v>
      </c>
      <c r="G906" s="207"/>
      <c r="H906" s="29"/>
      <c r="I906" s="30"/>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c r="AS906" s="29"/>
      <c r="AT906" s="29"/>
      <c r="AU906" s="29"/>
      <c r="AV906" s="29"/>
      <c r="AW906" s="29"/>
      <c r="AX906" s="29"/>
      <c r="AY906" s="29"/>
      <c r="AZ906" s="29"/>
      <c r="BA906" s="29"/>
      <c r="BB906" s="29"/>
      <c r="BC906" s="29"/>
      <c r="BD906" s="29"/>
      <c r="BE906" s="29"/>
      <c r="BF906" s="29"/>
      <c r="BG906" s="29"/>
      <c r="BH906" s="29"/>
      <c r="BI906" s="29"/>
      <c r="BJ906" s="29"/>
      <c r="BK906" s="29"/>
      <c r="BL906" s="29"/>
      <c r="BM906" s="29"/>
      <c r="BN906" s="29"/>
      <c r="BO906" s="29"/>
      <c r="BP906" s="29"/>
      <c r="BQ906" s="29"/>
      <c r="BR906" s="29"/>
      <c r="BS906" s="29"/>
      <c r="BT906" s="29"/>
      <c r="BU906" s="29"/>
      <c r="BV906" s="29"/>
      <c r="BW906" s="29"/>
      <c r="BX906" s="29"/>
      <c r="BY906" s="29"/>
      <c r="BZ906" s="29"/>
      <c r="CA906" s="29"/>
      <c r="CB906" s="29"/>
      <c r="CC906" s="29"/>
      <c r="CD906" s="29"/>
      <c r="CE906" s="29"/>
      <c r="CF906" s="29"/>
      <c r="CG906" s="29"/>
      <c r="CH906" s="29"/>
      <c r="CI906" s="29"/>
      <c r="CJ906" s="29"/>
      <c r="CK906" s="29"/>
      <c r="CL906" s="29"/>
      <c r="CM906" s="29"/>
      <c r="CN906" s="29"/>
      <c r="CO906" s="29"/>
      <c r="CP906" s="29"/>
      <c r="CQ906" s="29"/>
      <c r="CR906" s="29"/>
      <c r="CS906" s="29"/>
      <c r="CT906" s="29"/>
      <c r="CU906" s="29"/>
      <c r="CV906" s="29"/>
    </row>
    <row r="907" spans="1:100" s="47" customFormat="1" ht="17.25" customHeight="1" x14ac:dyDescent="0.25">
      <c r="A907" s="112"/>
      <c r="B907" s="17" t="s">
        <v>613</v>
      </c>
      <c r="C907" s="6">
        <v>0</v>
      </c>
      <c r="D907" s="6">
        <v>0</v>
      </c>
      <c r="E907" s="6">
        <v>0</v>
      </c>
      <c r="F907" s="12"/>
      <c r="G907" s="208"/>
      <c r="H907" s="29"/>
      <c r="I907" s="30"/>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29"/>
      <c r="AJ907" s="29"/>
      <c r="AK907" s="29"/>
      <c r="AL907" s="29"/>
      <c r="AM907" s="29"/>
      <c r="AN907" s="29"/>
      <c r="AO907" s="29"/>
      <c r="AP907" s="29"/>
      <c r="AQ907" s="29"/>
      <c r="AR907" s="29"/>
      <c r="AS907" s="29"/>
      <c r="AT907" s="29"/>
      <c r="AU907" s="29"/>
      <c r="AV907" s="29"/>
      <c r="AW907" s="29"/>
      <c r="AX907" s="29"/>
      <c r="AY907" s="29"/>
      <c r="AZ907" s="29"/>
      <c r="BA907" s="29"/>
      <c r="BB907" s="29"/>
      <c r="BC907" s="29"/>
      <c r="BD907" s="29"/>
      <c r="BE907" s="29"/>
      <c r="BF907" s="29"/>
      <c r="BG907" s="29"/>
      <c r="BH907" s="29"/>
      <c r="BI907" s="29"/>
      <c r="BJ907" s="29"/>
      <c r="BK907" s="29"/>
      <c r="BL907" s="29"/>
      <c r="BM907" s="29"/>
      <c r="BN907" s="29"/>
      <c r="BO907" s="29"/>
      <c r="BP907" s="29"/>
      <c r="BQ907" s="29"/>
      <c r="BR907" s="29"/>
      <c r="BS907" s="29"/>
      <c r="BT907" s="29"/>
      <c r="BU907" s="29"/>
      <c r="BV907" s="29"/>
      <c r="BW907" s="29"/>
      <c r="BX907" s="29"/>
      <c r="BY907" s="29"/>
      <c r="BZ907" s="29"/>
      <c r="CA907" s="29"/>
      <c r="CB907" s="29"/>
      <c r="CC907" s="29"/>
      <c r="CD907" s="29"/>
      <c r="CE907" s="29"/>
      <c r="CF907" s="29"/>
      <c r="CG907" s="29"/>
      <c r="CH907" s="29"/>
      <c r="CI907" s="29"/>
      <c r="CJ907" s="29"/>
      <c r="CK907" s="29"/>
      <c r="CL907" s="29"/>
      <c r="CM907" s="29"/>
      <c r="CN907" s="29"/>
      <c r="CO907" s="29"/>
      <c r="CP907" s="29"/>
      <c r="CQ907" s="29"/>
      <c r="CR907" s="29"/>
      <c r="CS907" s="29"/>
      <c r="CT907" s="29"/>
      <c r="CU907" s="29"/>
      <c r="CV907" s="29"/>
    </row>
    <row r="908" spans="1:100" s="47" customFormat="1" ht="18.75" customHeight="1" x14ac:dyDescent="0.25">
      <c r="A908" s="112"/>
      <c r="B908" s="17" t="s">
        <v>223</v>
      </c>
      <c r="C908" s="6">
        <f>C912+C916+C920+C924+C928+C932</f>
        <v>288570.63</v>
      </c>
      <c r="D908" s="6">
        <f>D912+D916+D920+D924+D928+D932</f>
        <v>184938.54</v>
      </c>
      <c r="E908" s="6">
        <f>E912+E916+E920+E924+E928+E932</f>
        <v>136026.79</v>
      </c>
      <c r="F908" s="12">
        <f t="shared" si="253"/>
        <v>73.55</v>
      </c>
      <c r="G908" s="208"/>
      <c r="H908" s="29"/>
      <c r="I908" s="30"/>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29"/>
      <c r="AJ908" s="29"/>
      <c r="AK908" s="29"/>
      <c r="AL908" s="29"/>
      <c r="AM908" s="29"/>
      <c r="AN908" s="29"/>
      <c r="AO908" s="29"/>
      <c r="AP908" s="29"/>
      <c r="AQ908" s="29"/>
      <c r="AR908" s="29"/>
      <c r="AS908" s="29"/>
      <c r="AT908" s="29"/>
      <c r="AU908" s="29"/>
      <c r="AV908" s="29"/>
      <c r="AW908" s="29"/>
      <c r="AX908" s="29"/>
      <c r="AY908" s="29"/>
      <c r="AZ908" s="29"/>
      <c r="BA908" s="29"/>
      <c r="BB908" s="29"/>
      <c r="BC908" s="29"/>
      <c r="BD908" s="29"/>
      <c r="BE908" s="29"/>
      <c r="BF908" s="29"/>
      <c r="BG908" s="29"/>
      <c r="BH908" s="29"/>
      <c r="BI908" s="29"/>
      <c r="BJ908" s="29"/>
      <c r="BK908" s="29"/>
      <c r="BL908" s="29"/>
      <c r="BM908" s="29"/>
      <c r="BN908" s="29"/>
      <c r="BO908" s="29"/>
      <c r="BP908" s="29"/>
      <c r="BQ908" s="29"/>
      <c r="BR908" s="29"/>
      <c r="BS908" s="29"/>
      <c r="BT908" s="29"/>
      <c r="BU908" s="29"/>
      <c r="BV908" s="29"/>
      <c r="BW908" s="29"/>
      <c r="BX908" s="29"/>
      <c r="BY908" s="29"/>
      <c r="BZ908" s="29"/>
      <c r="CA908" s="29"/>
      <c r="CB908" s="29"/>
      <c r="CC908" s="29"/>
      <c r="CD908" s="29"/>
      <c r="CE908" s="29"/>
      <c r="CF908" s="29"/>
      <c r="CG908" s="29"/>
      <c r="CH908" s="29"/>
      <c r="CI908" s="29"/>
      <c r="CJ908" s="29"/>
      <c r="CK908" s="29"/>
      <c r="CL908" s="29"/>
      <c r="CM908" s="29"/>
      <c r="CN908" s="29"/>
      <c r="CO908" s="29"/>
      <c r="CP908" s="29"/>
      <c r="CQ908" s="29"/>
      <c r="CR908" s="29"/>
      <c r="CS908" s="29"/>
      <c r="CT908" s="29"/>
      <c r="CU908" s="29"/>
      <c r="CV908" s="29"/>
    </row>
    <row r="909" spans="1:100" s="47" customFormat="1" ht="21" customHeight="1" x14ac:dyDescent="0.25">
      <c r="A909" s="113"/>
      <c r="B909" s="17" t="s">
        <v>74</v>
      </c>
      <c r="C909" s="6"/>
      <c r="D909" s="6"/>
      <c r="E909" s="6"/>
      <c r="F909" s="12"/>
      <c r="G909" s="209"/>
      <c r="H909" s="29"/>
      <c r="I909" s="30"/>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c r="AH909" s="29"/>
      <c r="AI909" s="29"/>
      <c r="AJ909" s="29"/>
      <c r="AK909" s="29"/>
      <c r="AL909" s="29"/>
      <c r="AM909" s="29"/>
      <c r="AN909" s="29"/>
      <c r="AO909" s="29"/>
      <c r="AP909" s="29"/>
      <c r="AQ909" s="29"/>
      <c r="AR909" s="29"/>
      <c r="AS909" s="29"/>
      <c r="AT909" s="29"/>
      <c r="AU909" s="29"/>
      <c r="AV909" s="29"/>
      <c r="AW909" s="29"/>
      <c r="AX909" s="29"/>
      <c r="AY909" s="29"/>
      <c r="AZ909" s="29"/>
      <c r="BA909" s="29"/>
      <c r="BB909" s="29"/>
      <c r="BC909" s="29"/>
      <c r="BD909" s="29"/>
      <c r="BE909" s="29"/>
      <c r="BF909" s="29"/>
      <c r="BG909" s="29"/>
      <c r="BH909" s="29"/>
      <c r="BI909" s="29"/>
      <c r="BJ909" s="29"/>
      <c r="BK909" s="29"/>
      <c r="BL909" s="29"/>
      <c r="BM909" s="29"/>
      <c r="BN909" s="29"/>
      <c r="BO909" s="29"/>
      <c r="BP909" s="29"/>
      <c r="BQ909" s="29"/>
      <c r="BR909" s="29"/>
      <c r="BS909" s="29"/>
      <c r="BT909" s="29"/>
      <c r="BU909" s="29"/>
      <c r="BV909" s="29"/>
      <c r="BW909" s="29"/>
      <c r="BX909" s="29"/>
      <c r="BY909" s="29"/>
      <c r="BZ909" s="29"/>
      <c r="CA909" s="29"/>
      <c r="CB909" s="29"/>
      <c r="CC909" s="29"/>
      <c r="CD909" s="29"/>
      <c r="CE909" s="29"/>
      <c r="CF909" s="29"/>
      <c r="CG909" s="29"/>
      <c r="CH909" s="29"/>
      <c r="CI909" s="29"/>
      <c r="CJ909" s="29"/>
      <c r="CK909" s="29"/>
      <c r="CL909" s="29"/>
      <c r="CM909" s="29"/>
      <c r="CN909" s="29"/>
      <c r="CO909" s="29"/>
      <c r="CP909" s="29"/>
      <c r="CQ909" s="29"/>
      <c r="CR909" s="29"/>
      <c r="CS909" s="29"/>
      <c r="CT909" s="29"/>
      <c r="CU909" s="29"/>
      <c r="CV909" s="29"/>
    </row>
    <row r="910" spans="1:100" s="47" customFormat="1" ht="63.75" customHeight="1" x14ac:dyDescent="0.25">
      <c r="A910" s="211" t="s">
        <v>241</v>
      </c>
      <c r="B910" s="18" t="s">
        <v>639</v>
      </c>
      <c r="C910" s="4">
        <f>C912</f>
        <v>105449.28</v>
      </c>
      <c r="D910" s="4">
        <f>D912</f>
        <v>73822.350000000006</v>
      </c>
      <c r="E910" s="4">
        <f>E912</f>
        <v>60670.8</v>
      </c>
      <c r="F910" s="4">
        <f t="shared" si="253"/>
        <v>82.18</v>
      </c>
      <c r="G910" s="229" t="s">
        <v>704</v>
      </c>
      <c r="H910" s="29"/>
      <c r="I910" s="30"/>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c r="AH910" s="29"/>
      <c r="AI910" s="29"/>
      <c r="AJ910" s="29"/>
      <c r="AK910" s="29"/>
      <c r="AL910" s="29"/>
      <c r="AM910" s="29"/>
      <c r="AN910" s="29"/>
      <c r="AO910" s="29"/>
      <c r="AP910" s="29"/>
      <c r="AQ910" s="29"/>
      <c r="AR910" s="29"/>
      <c r="AS910" s="29"/>
      <c r="AT910" s="29"/>
      <c r="AU910" s="29"/>
      <c r="AV910" s="29"/>
      <c r="AW910" s="29"/>
      <c r="AX910" s="29"/>
      <c r="AY910" s="29"/>
      <c r="AZ910" s="29"/>
      <c r="BA910" s="29"/>
      <c r="BB910" s="29"/>
      <c r="BC910" s="29"/>
      <c r="BD910" s="29"/>
      <c r="BE910" s="29"/>
      <c r="BF910" s="29"/>
      <c r="BG910" s="29"/>
      <c r="BH910" s="29"/>
      <c r="BI910" s="29"/>
      <c r="BJ910" s="29"/>
      <c r="BK910" s="29"/>
      <c r="BL910" s="29"/>
      <c r="BM910" s="29"/>
      <c r="BN910" s="29"/>
      <c r="BO910" s="29"/>
      <c r="BP910" s="29"/>
      <c r="BQ910" s="29"/>
      <c r="BR910" s="29"/>
      <c r="BS910" s="29"/>
      <c r="BT910" s="29"/>
      <c r="BU910" s="29"/>
      <c r="BV910" s="29"/>
      <c r="BW910" s="29"/>
      <c r="BX910" s="29"/>
      <c r="BY910" s="29"/>
      <c r="BZ910" s="29"/>
      <c r="CA910" s="29"/>
      <c r="CB910" s="29"/>
      <c r="CC910" s="29"/>
      <c r="CD910" s="29"/>
      <c r="CE910" s="29"/>
      <c r="CF910" s="29"/>
      <c r="CG910" s="29"/>
      <c r="CH910" s="29"/>
      <c r="CI910" s="29"/>
      <c r="CJ910" s="29"/>
      <c r="CK910" s="29"/>
      <c r="CL910" s="29"/>
      <c r="CM910" s="29"/>
      <c r="CN910" s="29"/>
      <c r="CO910" s="29"/>
      <c r="CP910" s="29"/>
      <c r="CQ910" s="29"/>
      <c r="CR910" s="29"/>
      <c r="CS910" s="29"/>
      <c r="CT910" s="29"/>
      <c r="CU910" s="29"/>
      <c r="CV910" s="29"/>
    </row>
    <row r="911" spans="1:100" s="47" customFormat="1" x14ac:dyDescent="0.25">
      <c r="A911" s="212"/>
      <c r="B911" s="19" t="s">
        <v>613</v>
      </c>
      <c r="C911" s="4">
        <v>0</v>
      </c>
      <c r="D911" s="41">
        <v>0</v>
      </c>
      <c r="E911" s="41">
        <v>0</v>
      </c>
      <c r="F911" s="4"/>
      <c r="G911" s="230"/>
      <c r="H911" s="29"/>
      <c r="I911" s="30"/>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29"/>
      <c r="AJ911" s="29"/>
      <c r="AK911" s="29"/>
      <c r="AL911" s="29"/>
      <c r="AM911" s="29"/>
      <c r="AN911" s="29"/>
      <c r="AO911" s="29"/>
      <c r="AP911" s="29"/>
      <c r="AQ911" s="29"/>
      <c r="AR911" s="29"/>
      <c r="AS911" s="29"/>
      <c r="AT911" s="29"/>
      <c r="AU911" s="29"/>
      <c r="AV911" s="29"/>
      <c r="AW911" s="29"/>
      <c r="AX911" s="29"/>
      <c r="AY911" s="29"/>
      <c r="AZ911" s="29"/>
      <c r="BA911" s="29"/>
      <c r="BB911" s="29"/>
      <c r="BC911" s="29"/>
      <c r="BD911" s="29"/>
      <c r="BE911" s="29"/>
      <c r="BF911" s="29"/>
      <c r="BG911" s="29"/>
      <c r="BH911" s="29"/>
      <c r="BI911" s="29"/>
      <c r="BJ911" s="29"/>
      <c r="BK911" s="29"/>
      <c r="BL911" s="29"/>
      <c r="BM911" s="29"/>
      <c r="BN911" s="29"/>
      <c r="BO911" s="29"/>
      <c r="BP911" s="29"/>
      <c r="BQ911" s="29"/>
      <c r="BR911" s="29"/>
      <c r="BS911" s="29"/>
      <c r="BT911" s="29"/>
      <c r="BU911" s="29"/>
      <c r="BV911" s="29"/>
      <c r="BW911" s="29"/>
      <c r="BX911" s="29"/>
      <c r="BY911" s="29"/>
      <c r="BZ911" s="29"/>
      <c r="CA911" s="29"/>
      <c r="CB911" s="29"/>
      <c r="CC911" s="29"/>
      <c r="CD911" s="29"/>
      <c r="CE911" s="29"/>
      <c r="CF911" s="29"/>
      <c r="CG911" s="29"/>
      <c r="CH911" s="29"/>
      <c r="CI911" s="29"/>
      <c r="CJ911" s="29"/>
      <c r="CK911" s="29"/>
      <c r="CL911" s="29"/>
      <c r="CM911" s="29"/>
      <c r="CN911" s="29"/>
      <c r="CO911" s="29"/>
      <c r="CP911" s="29"/>
      <c r="CQ911" s="29"/>
      <c r="CR911" s="29"/>
      <c r="CS911" s="29"/>
      <c r="CT911" s="29"/>
      <c r="CU911" s="29"/>
      <c r="CV911" s="29"/>
    </row>
    <row r="912" spans="1:100" s="47" customFormat="1" x14ac:dyDescent="0.25">
      <c r="A912" s="212"/>
      <c r="B912" s="19" t="s">
        <v>223</v>
      </c>
      <c r="C912" s="4">
        <v>105449.28</v>
      </c>
      <c r="D912" s="4">
        <v>73822.350000000006</v>
      </c>
      <c r="E912" s="4">
        <v>60670.8</v>
      </c>
      <c r="F912" s="4">
        <f t="shared" si="253"/>
        <v>82.18</v>
      </c>
      <c r="G912" s="230"/>
      <c r="H912" s="29"/>
      <c r="I912" s="30"/>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c r="AH912" s="29"/>
      <c r="AI912" s="29"/>
      <c r="AJ912" s="29"/>
      <c r="AK912" s="29"/>
      <c r="AL912" s="29"/>
      <c r="AM912" s="29"/>
      <c r="AN912" s="29"/>
      <c r="AO912" s="29"/>
      <c r="AP912" s="29"/>
      <c r="AQ912" s="29"/>
      <c r="AR912" s="29"/>
      <c r="AS912" s="29"/>
      <c r="AT912" s="29"/>
      <c r="AU912" s="29"/>
      <c r="AV912" s="29"/>
      <c r="AW912" s="29"/>
      <c r="AX912" s="29"/>
      <c r="AY912" s="29"/>
      <c r="AZ912" s="29"/>
      <c r="BA912" s="29"/>
      <c r="BB912" s="29"/>
      <c r="BC912" s="29"/>
      <c r="BD912" s="29"/>
      <c r="BE912" s="29"/>
      <c r="BF912" s="29"/>
      <c r="BG912" s="29"/>
      <c r="BH912" s="29"/>
      <c r="BI912" s="29"/>
      <c r="BJ912" s="29"/>
      <c r="BK912" s="29"/>
      <c r="BL912" s="29"/>
      <c r="BM912" s="29"/>
      <c r="BN912" s="29"/>
      <c r="BO912" s="29"/>
      <c r="BP912" s="29"/>
      <c r="BQ912" s="29"/>
      <c r="BR912" s="29"/>
      <c r="BS912" s="29"/>
      <c r="BT912" s="29"/>
      <c r="BU912" s="29"/>
      <c r="BV912" s="29"/>
      <c r="BW912" s="29"/>
      <c r="BX912" s="29"/>
      <c r="BY912" s="29"/>
      <c r="BZ912" s="29"/>
      <c r="CA912" s="29"/>
      <c r="CB912" s="29"/>
      <c r="CC912" s="29"/>
      <c r="CD912" s="29"/>
      <c r="CE912" s="29"/>
      <c r="CF912" s="29"/>
      <c r="CG912" s="29"/>
      <c r="CH912" s="29"/>
      <c r="CI912" s="29"/>
      <c r="CJ912" s="29"/>
      <c r="CK912" s="29"/>
      <c r="CL912" s="29"/>
      <c r="CM912" s="29"/>
      <c r="CN912" s="29"/>
      <c r="CO912" s="29"/>
      <c r="CP912" s="29"/>
      <c r="CQ912" s="29"/>
      <c r="CR912" s="29"/>
      <c r="CS912" s="29"/>
      <c r="CT912" s="29"/>
      <c r="CU912" s="29"/>
      <c r="CV912" s="29"/>
    </row>
    <row r="913" spans="1:100" s="47" customFormat="1" x14ac:dyDescent="0.25">
      <c r="A913" s="90"/>
      <c r="B913" s="19" t="s">
        <v>74</v>
      </c>
      <c r="C913" s="4"/>
      <c r="D913" s="41"/>
      <c r="E913" s="41"/>
      <c r="F913" s="41"/>
      <c r="G913" s="231"/>
      <c r="H913" s="29"/>
      <c r="I913" s="30"/>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c r="AH913" s="29"/>
      <c r="AI913" s="29"/>
      <c r="AJ913" s="29"/>
      <c r="AK913" s="29"/>
      <c r="AL913" s="29"/>
      <c r="AM913" s="29"/>
      <c r="AN913" s="29"/>
      <c r="AO913" s="29"/>
      <c r="AP913" s="29"/>
      <c r="AQ913" s="29"/>
      <c r="AR913" s="29"/>
      <c r="AS913" s="29"/>
      <c r="AT913" s="29"/>
      <c r="AU913" s="29"/>
      <c r="AV913" s="29"/>
      <c r="AW913" s="29"/>
      <c r="AX913" s="29"/>
      <c r="AY913" s="29"/>
      <c r="AZ913" s="29"/>
      <c r="BA913" s="29"/>
      <c r="BB913" s="29"/>
      <c r="BC913" s="29"/>
      <c r="BD913" s="29"/>
      <c r="BE913" s="29"/>
      <c r="BF913" s="29"/>
      <c r="BG913" s="29"/>
      <c r="BH913" s="29"/>
      <c r="BI913" s="29"/>
      <c r="BJ913" s="29"/>
      <c r="BK913" s="29"/>
      <c r="BL913" s="29"/>
      <c r="BM913" s="29"/>
      <c r="BN913" s="29"/>
      <c r="BO913" s="29"/>
      <c r="BP913" s="29"/>
      <c r="BQ913" s="29"/>
      <c r="BR913" s="29"/>
      <c r="BS913" s="29"/>
      <c r="BT913" s="29"/>
      <c r="BU913" s="29"/>
      <c r="BV913" s="29"/>
      <c r="BW913" s="29"/>
      <c r="BX913" s="29"/>
      <c r="BY913" s="29"/>
      <c r="BZ913" s="29"/>
      <c r="CA913" s="29"/>
      <c r="CB913" s="29"/>
      <c r="CC913" s="29"/>
      <c r="CD913" s="29"/>
      <c r="CE913" s="29"/>
      <c r="CF913" s="29"/>
      <c r="CG913" s="29"/>
      <c r="CH913" s="29"/>
      <c r="CI913" s="29"/>
      <c r="CJ913" s="29"/>
      <c r="CK913" s="29"/>
      <c r="CL913" s="29"/>
      <c r="CM913" s="29"/>
      <c r="CN913" s="29"/>
      <c r="CO913" s="29"/>
      <c r="CP913" s="29"/>
      <c r="CQ913" s="29"/>
      <c r="CR913" s="29"/>
      <c r="CS913" s="29"/>
      <c r="CT913" s="29"/>
      <c r="CU913" s="29"/>
      <c r="CV913" s="29"/>
    </row>
    <row r="914" spans="1:100" s="47" customFormat="1" ht="31.5" x14ac:dyDescent="0.25">
      <c r="A914" s="212" t="s">
        <v>242</v>
      </c>
      <c r="B914" s="18" t="s">
        <v>640</v>
      </c>
      <c r="C914" s="4">
        <f>C916</f>
        <v>54212.7</v>
      </c>
      <c r="D914" s="4">
        <f>D916</f>
        <v>32547.47</v>
      </c>
      <c r="E914" s="4">
        <f>E916</f>
        <v>9713.51</v>
      </c>
      <c r="F914" s="4">
        <f t="shared" si="253"/>
        <v>29.84</v>
      </c>
      <c r="G914" s="229" t="s">
        <v>754</v>
      </c>
      <c r="H914" s="29"/>
      <c r="I914" s="30"/>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c r="AH914" s="29"/>
      <c r="AI914" s="29"/>
      <c r="AJ914" s="29"/>
      <c r="AK914" s="29"/>
      <c r="AL914" s="29"/>
      <c r="AM914" s="29"/>
      <c r="AN914" s="29"/>
      <c r="AO914" s="29"/>
      <c r="AP914" s="29"/>
      <c r="AQ914" s="29"/>
      <c r="AR914" s="29"/>
      <c r="AS914" s="29"/>
      <c r="AT914" s="29"/>
      <c r="AU914" s="29"/>
      <c r="AV914" s="29"/>
      <c r="AW914" s="29"/>
      <c r="AX914" s="29"/>
      <c r="AY914" s="29"/>
      <c r="AZ914" s="29"/>
      <c r="BA914" s="29"/>
      <c r="BB914" s="29"/>
      <c r="BC914" s="29"/>
      <c r="BD914" s="29"/>
      <c r="BE914" s="29"/>
      <c r="BF914" s="29"/>
      <c r="BG914" s="29"/>
      <c r="BH914" s="29"/>
      <c r="BI914" s="29"/>
      <c r="BJ914" s="29"/>
      <c r="BK914" s="29"/>
      <c r="BL914" s="29"/>
      <c r="BM914" s="29"/>
      <c r="BN914" s="29"/>
      <c r="BO914" s="29"/>
      <c r="BP914" s="29"/>
      <c r="BQ914" s="29"/>
      <c r="BR914" s="29"/>
      <c r="BS914" s="29"/>
      <c r="BT914" s="29"/>
      <c r="BU914" s="29"/>
      <c r="BV914" s="29"/>
      <c r="BW914" s="29"/>
      <c r="BX914" s="29"/>
      <c r="BY914" s="29"/>
      <c r="BZ914" s="29"/>
      <c r="CA914" s="29"/>
      <c r="CB914" s="29"/>
      <c r="CC914" s="29"/>
      <c r="CD914" s="29"/>
      <c r="CE914" s="29"/>
      <c r="CF914" s="29"/>
      <c r="CG914" s="29"/>
      <c r="CH914" s="29"/>
      <c r="CI914" s="29"/>
      <c r="CJ914" s="29"/>
      <c r="CK914" s="29"/>
      <c r="CL914" s="29"/>
      <c r="CM914" s="29"/>
      <c r="CN914" s="29"/>
      <c r="CO914" s="29"/>
      <c r="CP914" s="29"/>
      <c r="CQ914" s="29"/>
      <c r="CR914" s="29"/>
      <c r="CS914" s="29"/>
      <c r="CT914" s="29"/>
      <c r="CU914" s="29"/>
      <c r="CV914" s="29"/>
    </row>
    <row r="915" spans="1:100" s="47" customFormat="1" x14ac:dyDescent="0.25">
      <c r="A915" s="212"/>
      <c r="B915" s="19" t="s">
        <v>613</v>
      </c>
      <c r="C915" s="4">
        <v>0</v>
      </c>
      <c r="D915" s="4">
        <v>0</v>
      </c>
      <c r="E915" s="4">
        <v>0</v>
      </c>
      <c r="F915" s="4"/>
      <c r="G915" s="230"/>
      <c r="H915" s="29"/>
      <c r="I915" s="30"/>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c r="AH915" s="29"/>
      <c r="AI915" s="29"/>
      <c r="AJ915" s="29"/>
      <c r="AK915" s="29"/>
      <c r="AL915" s="29"/>
      <c r="AM915" s="29"/>
      <c r="AN915" s="29"/>
      <c r="AO915" s="29"/>
      <c r="AP915" s="29"/>
      <c r="AQ915" s="29"/>
      <c r="AR915" s="29"/>
      <c r="AS915" s="29"/>
      <c r="AT915" s="29"/>
      <c r="AU915" s="29"/>
      <c r="AV915" s="29"/>
      <c r="AW915" s="29"/>
      <c r="AX915" s="29"/>
      <c r="AY915" s="29"/>
      <c r="AZ915" s="29"/>
      <c r="BA915" s="29"/>
      <c r="BB915" s="29"/>
      <c r="BC915" s="29"/>
      <c r="BD915" s="29"/>
      <c r="BE915" s="29"/>
      <c r="BF915" s="29"/>
      <c r="BG915" s="29"/>
      <c r="BH915" s="29"/>
      <c r="BI915" s="29"/>
      <c r="BJ915" s="29"/>
      <c r="BK915" s="29"/>
      <c r="BL915" s="29"/>
      <c r="BM915" s="29"/>
      <c r="BN915" s="29"/>
      <c r="BO915" s="29"/>
      <c r="BP915" s="29"/>
      <c r="BQ915" s="29"/>
      <c r="BR915" s="29"/>
      <c r="BS915" s="29"/>
      <c r="BT915" s="29"/>
      <c r="BU915" s="29"/>
      <c r="BV915" s="29"/>
      <c r="BW915" s="29"/>
      <c r="BX915" s="29"/>
      <c r="BY915" s="29"/>
      <c r="BZ915" s="29"/>
      <c r="CA915" s="29"/>
      <c r="CB915" s="29"/>
      <c r="CC915" s="29"/>
      <c r="CD915" s="29"/>
      <c r="CE915" s="29"/>
      <c r="CF915" s="29"/>
      <c r="CG915" s="29"/>
      <c r="CH915" s="29"/>
      <c r="CI915" s="29"/>
      <c r="CJ915" s="29"/>
      <c r="CK915" s="29"/>
      <c r="CL915" s="29"/>
      <c r="CM915" s="29"/>
      <c r="CN915" s="29"/>
      <c r="CO915" s="29"/>
      <c r="CP915" s="29"/>
      <c r="CQ915" s="29"/>
      <c r="CR915" s="29"/>
      <c r="CS915" s="29"/>
      <c r="CT915" s="29"/>
      <c r="CU915" s="29"/>
      <c r="CV915" s="29"/>
    </row>
    <row r="916" spans="1:100" s="47" customFormat="1" x14ac:dyDescent="0.25">
      <c r="A916" s="212"/>
      <c r="B916" s="19" t="s">
        <v>223</v>
      </c>
      <c r="C916" s="4">
        <v>54212.7</v>
      </c>
      <c r="D916" s="4">
        <v>32547.47</v>
      </c>
      <c r="E916" s="4">
        <v>9713.51</v>
      </c>
      <c r="F916" s="4">
        <f t="shared" si="253"/>
        <v>29.84</v>
      </c>
      <c r="G916" s="230"/>
      <c r="H916" s="29"/>
      <c r="I916" s="30"/>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29"/>
      <c r="AJ916" s="29"/>
      <c r="AK916" s="29"/>
      <c r="AL916" s="29"/>
      <c r="AM916" s="29"/>
      <c r="AN916" s="29"/>
      <c r="AO916" s="29"/>
      <c r="AP916" s="29"/>
      <c r="AQ916" s="29"/>
      <c r="AR916" s="29"/>
      <c r="AS916" s="29"/>
      <c r="AT916" s="29"/>
      <c r="AU916" s="29"/>
      <c r="AV916" s="29"/>
      <c r="AW916" s="29"/>
      <c r="AX916" s="29"/>
      <c r="AY916" s="29"/>
      <c r="AZ916" s="29"/>
      <c r="BA916" s="29"/>
      <c r="BB916" s="29"/>
      <c r="BC916" s="29"/>
      <c r="BD916" s="29"/>
      <c r="BE916" s="29"/>
      <c r="BF916" s="29"/>
      <c r="BG916" s="29"/>
      <c r="BH916" s="29"/>
      <c r="BI916" s="29"/>
      <c r="BJ916" s="29"/>
      <c r="BK916" s="29"/>
      <c r="BL916" s="29"/>
      <c r="BM916" s="29"/>
      <c r="BN916" s="29"/>
      <c r="BO916" s="29"/>
      <c r="BP916" s="29"/>
      <c r="BQ916" s="29"/>
      <c r="BR916" s="29"/>
      <c r="BS916" s="29"/>
      <c r="BT916" s="29"/>
      <c r="BU916" s="29"/>
      <c r="BV916" s="29"/>
      <c r="BW916" s="29"/>
      <c r="BX916" s="29"/>
      <c r="BY916" s="29"/>
      <c r="BZ916" s="29"/>
      <c r="CA916" s="29"/>
      <c r="CB916" s="29"/>
      <c r="CC916" s="29"/>
      <c r="CD916" s="29"/>
      <c r="CE916" s="29"/>
      <c r="CF916" s="29"/>
      <c r="CG916" s="29"/>
      <c r="CH916" s="29"/>
      <c r="CI916" s="29"/>
      <c r="CJ916" s="29"/>
      <c r="CK916" s="29"/>
      <c r="CL916" s="29"/>
      <c r="CM916" s="29"/>
      <c r="CN916" s="29"/>
      <c r="CO916" s="29"/>
      <c r="CP916" s="29"/>
      <c r="CQ916" s="29"/>
      <c r="CR916" s="29"/>
      <c r="CS916" s="29"/>
      <c r="CT916" s="29"/>
      <c r="CU916" s="29"/>
      <c r="CV916" s="29"/>
    </row>
    <row r="917" spans="1:100" s="47" customFormat="1" x14ac:dyDescent="0.25">
      <c r="A917" s="90"/>
      <c r="B917" s="19" t="s">
        <v>74</v>
      </c>
      <c r="C917" s="4"/>
      <c r="D917" s="4"/>
      <c r="E917" s="4"/>
      <c r="F917" s="4"/>
      <c r="G917" s="231"/>
      <c r="H917" s="29"/>
      <c r="I917" s="30"/>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c r="AH917" s="29"/>
      <c r="AI917" s="29"/>
      <c r="AJ917" s="29"/>
      <c r="AK917" s="29"/>
      <c r="AL917" s="29"/>
      <c r="AM917" s="29"/>
      <c r="AN917" s="29"/>
      <c r="AO917" s="29"/>
      <c r="AP917" s="29"/>
      <c r="AQ917" s="29"/>
      <c r="AR917" s="29"/>
      <c r="AS917" s="29"/>
      <c r="AT917" s="29"/>
      <c r="AU917" s="29"/>
      <c r="AV917" s="29"/>
      <c r="AW917" s="29"/>
      <c r="AX917" s="29"/>
      <c r="AY917" s="29"/>
      <c r="AZ917" s="29"/>
      <c r="BA917" s="29"/>
      <c r="BB917" s="29"/>
      <c r="BC917" s="29"/>
      <c r="BD917" s="29"/>
      <c r="BE917" s="29"/>
      <c r="BF917" s="29"/>
      <c r="BG917" s="29"/>
      <c r="BH917" s="29"/>
      <c r="BI917" s="29"/>
      <c r="BJ917" s="29"/>
      <c r="BK917" s="29"/>
      <c r="BL917" s="29"/>
      <c r="BM917" s="29"/>
      <c r="BN917" s="29"/>
      <c r="BO917" s="29"/>
      <c r="BP917" s="29"/>
      <c r="BQ917" s="29"/>
      <c r="BR917" s="29"/>
      <c r="BS917" s="29"/>
      <c r="BT917" s="29"/>
      <c r="BU917" s="29"/>
      <c r="BV917" s="29"/>
      <c r="BW917" s="29"/>
      <c r="BX917" s="29"/>
      <c r="BY917" s="29"/>
      <c r="BZ917" s="29"/>
      <c r="CA917" s="29"/>
      <c r="CB917" s="29"/>
      <c r="CC917" s="29"/>
      <c r="CD917" s="29"/>
      <c r="CE917" s="29"/>
      <c r="CF917" s="29"/>
      <c r="CG917" s="29"/>
      <c r="CH917" s="29"/>
      <c r="CI917" s="29"/>
      <c r="CJ917" s="29"/>
      <c r="CK917" s="29"/>
      <c r="CL917" s="29"/>
      <c r="CM917" s="29"/>
      <c r="CN917" s="29"/>
      <c r="CO917" s="29"/>
      <c r="CP917" s="29"/>
      <c r="CQ917" s="29"/>
      <c r="CR917" s="29"/>
      <c r="CS917" s="29"/>
      <c r="CT917" s="29"/>
      <c r="CU917" s="29"/>
      <c r="CV917" s="29"/>
    </row>
    <row r="918" spans="1:100" s="47" customFormat="1" ht="43.5" customHeight="1" x14ac:dyDescent="0.25">
      <c r="A918" s="212" t="s">
        <v>243</v>
      </c>
      <c r="B918" s="18" t="s">
        <v>641</v>
      </c>
      <c r="C918" s="4">
        <f>C920</f>
        <v>29158.79</v>
      </c>
      <c r="D918" s="4">
        <f>D920</f>
        <v>10500</v>
      </c>
      <c r="E918" s="4">
        <f>E920</f>
        <v>0</v>
      </c>
      <c r="F918" s="4">
        <f>E918/D918*100</f>
        <v>0</v>
      </c>
      <c r="G918" s="229" t="s">
        <v>630</v>
      </c>
      <c r="H918" s="29"/>
      <c r="I918" s="30"/>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c r="AH918" s="29"/>
      <c r="AI918" s="29"/>
      <c r="AJ918" s="29"/>
      <c r="AK918" s="29"/>
      <c r="AL918" s="29"/>
      <c r="AM918" s="29"/>
      <c r="AN918" s="29"/>
      <c r="AO918" s="29"/>
      <c r="AP918" s="29"/>
      <c r="AQ918" s="29"/>
      <c r="AR918" s="29"/>
      <c r="AS918" s="29"/>
      <c r="AT918" s="29"/>
      <c r="AU918" s="29"/>
      <c r="AV918" s="29"/>
      <c r="AW918" s="29"/>
      <c r="AX918" s="29"/>
      <c r="AY918" s="29"/>
      <c r="AZ918" s="29"/>
      <c r="BA918" s="29"/>
      <c r="BB918" s="29"/>
      <c r="BC918" s="29"/>
      <c r="BD918" s="29"/>
      <c r="BE918" s="29"/>
      <c r="BF918" s="29"/>
      <c r="BG918" s="29"/>
      <c r="BH918" s="29"/>
      <c r="BI918" s="29"/>
      <c r="BJ918" s="29"/>
      <c r="BK918" s="29"/>
      <c r="BL918" s="29"/>
      <c r="BM918" s="29"/>
      <c r="BN918" s="29"/>
      <c r="BO918" s="29"/>
      <c r="BP918" s="29"/>
      <c r="BQ918" s="29"/>
      <c r="BR918" s="29"/>
      <c r="BS918" s="29"/>
      <c r="BT918" s="29"/>
      <c r="BU918" s="29"/>
      <c r="BV918" s="29"/>
      <c r="BW918" s="29"/>
      <c r="BX918" s="29"/>
      <c r="BY918" s="29"/>
      <c r="BZ918" s="29"/>
      <c r="CA918" s="29"/>
      <c r="CB918" s="29"/>
      <c r="CC918" s="29"/>
      <c r="CD918" s="29"/>
      <c r="CE918" s="29"/>
      <c r="CF918" s="29"/>
      <c r="CG918" s="29"/>
      <c r="CH918" s="29"/>
      <c r="CI918" s="29"/>
      <c r="CJ918" s="29"/>
      <c r="CK918" s="29"/>
      <c r="CL918" s="29"/>
      <c r="CM918" s="29"/>
      <c r="CN918" s="29"/>
      <c r="CO918" s="29"/>
      <c r="CP918" s="29"/>
      <c r="CQ918" s="29"/>
      <c r="CR918" s="29"/>
      <c r="CS918" s="29"/>
      <c r="CT918" s="29"/>
      <c r="CU918" s="29"/>
      <c r="CV918" s="29"/>
    </row>
    <row r="919" spans="1:100" s="47" customFormat="1" ht="23.25" customHeight="1" x14ac:dyDescent="0.25">
      <c r="A919" s="212"/>
      <c r="B919" s="19" t="s">
        <v>613</v>
      </c>
      <c r="C919" s="41">
        <v>0</v>
      </c>
      <c r="D919" s="41">
        <v>0</v>
      </c>
      <c r="E919" s="41">
        <v>0</v>
      </c>
      <c r="F919" s="41"/>
      <c r="G919" s="230"/>
      <c r="H919" s="29"/>
      <c r="I919" s="30"/>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29"/>
      <c r="AJ919" s="29"/>
      <c r="AK919" s="29"/>
      <c r="AL919" s="29"/>
      <c r="AM919" s="29"/>
      <c r="AN919" s="29"/>
      <c r="AO919" s="29"/>
      <c r="AP919" s="29"/>
      <c r="AQ919" s="29"/>
      <c r="AR919" s="29"/>
      <c r="AS919" s="29"/>
      <c r="AT919" s="29"/>
      <c r="AU919" s="29"/>
      <c r="AV919" s="29"/>
      <c r="AW919" s="29"/>
      <c r="AX919" s="29"/>
      <c r="AY919" s="29"/>
      <c r="AZ919" s="29"/>
      <c r="BA919" s="29"/>
      <c r="BB919" s="29"/>
      <c r="BC919" s="29"/>
      <c r="BD919" s="29"/>
      <c r="BE919" s="29"/>
      <c r="BF919" s="29"/>
      <c r="BG919" s="29"/>
      <c r="BH919" s="29"/>
      <c r="BI919" s="29"/>
      <c r="BJ919" s="29"/>
      <c r="BK919" s="29"/>
      <c r="BL919" s="29"/>
      <c r="BM919" s="29"/>
      <c r="BN919" s="29"/>
      <c r="BO919" s="29"/>
      <c r="BP919" s="29"/>
      <c r="BQ919" s="29"/>
      <c r="BR919" s="29"/>
      <c r="BS919" s="29"/>
      <c r="BT919" s="29"/>
      <c r="BU919" s="29"/>
      <c r="BV919" s="29"/>
      <c r="BW919" s="29"/>
      <c r="BX919" s="29"/>
      <c r="BY919" s="29"/>
      <c r="BZ919" s="29"/>
      <c r="CA919" s="29"/>
      <c r="CB919" s="29"/>
      <c r="CC919" s="29"/>
      <c r="CD919" s="29"/>
      <c r="CE919" s="29"/>
      <c r="CF919" s="29"/>
      <c r="CG919" s="29"/>
      <c r="CH919" s="29"/>
      <c r="CI919" s="29"/>
      <c r="CJ919" s="29"/>
      <c r="CK919" s="29"/>
      <c r="CL919" s="29"/>
      <c r="CM919" s="29"/>
      <c r="CN919" s="29"/>
      <c r="CO919" s="29"/>
      <c r="CP919" s="29"/>
      <c r="CQ919" s="29"/>
      <c r="CR919" s="29"/>
      <c r="CS919" s="29"/>
      <c r="CT919" s="29"/>
      <c r="CU919" s="29"/>
      <c r="CV919" s="29"/>
    </row>
    <row r="920" spans="1:100" s="47" customFormat="1" ht="20.25" customHeight="1" x14ac:dyDescent="0.25">
      <c r="A920" s="212"/>
      <c r="B920" s="19" t="s">
        <v>223</v>
      </c>
      <c r="C920" s="4">
        <v>29158.79</v>
      </c>
      <c r="D920" s="4">
        <v>10500</v>
      </c>
      <c r="E920" s="41">
        <v>0</v>
      </c>
      <c r="F920" s="41"/>
      <c r="G920" s="230"/>
      <c r="H920" s="29"/>
      <c r="I920" s="30"/>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c r="AH920" s="29"/>
      <c r="AI920" s="29"/>
      <c r="AJ920" s="29"/>
      <c r="AK920" s="29"/>
      <c r="AL920" s="29"/>
      <c r="AM920" s="29"/>
      <c r="AN920" s="29"/>
      <c r="AO920" s="29"/>
      <c r="AP920" s="29"/>
      <c r="AQ920" s="29"/>
      <c r="AR920" s="29"/>
      <c r="AS920" s="29"/>
      <c r="AT920" s="29"/>
      <c r="AU920" s="29"/>
      <c r="AV920" s="29"/>
      <c r="AW920" s="29"/>
      <c r="AX920" s="29"/>
      <c r="AY920" s="29"/>
      <c r="AZ920" s="29"/>
      <c r="BA920" s="29"/>
      <c r="BB920" s="29"/>
      <c r="BC920" s="29"/>
      <c r="BD920" s="29"/>
      <c r="BE920" s="29"/>
      <c r="BF920" s="29"/>
      <c r="BG920" s="29"/>
      <c r="BH920" s="29"/>
      <c r="BI920" s="29"/>
      <c r="BJ920" s="29"/>
      <c r="BK920" s="29"/>
      <c r="BL920" s="29"/>
      <c r="BM920" s="29"/>
      <c r="BN920" s="29"/>
      <c r="BO920" s="29"/>
      <c r="BP920" s="29"/>
      <c r="BQ920" s="29"/>
      <c r="BR920" s="29"/>
      <c r="BS920" s="29"/>
      <c r="BT920" s="29"/>
      <c r="BU920" s="29"/>
      <c r="BV920" s="29"/>
      <c r="BW920" s="29"/>
      <c r="BX920" s="29"/>
      <c r="BY920" s="29"/>
      <c r="BZ920" s="29"/>
      <c r="CA920" s="29"/>
      <c r="CB920" s="29"/>
      <c r="CC920" s="29"/>
      <c r="CD920" s="29"/>
      <c r="CE920" s="29"/>
      <c r="CF920" s="29"/>
      <c r="CG920" s="29"/>
      <c r="CH920" s="29"/>
      <c r="CI920" s="29"/>
      <c r="CJ920" s="29"/>
      <c r="CK920" s="29"/>
      <c r="CL920" s="29"/>
      <c r="CM920" s="29"/>
      <c r="CN920" s="29"/>
      <c r="CO920" s="29"/>
      <c r="CP920" s="29"/>
      <c r="CQ920" s="29"/>
      <c r="CR920" s="29"/>
      <c r="CS920" s="29"/>
      <c r="CT920" s="29"/>
      <c r="CU920" s="29"/>
      <c r="CV920" s="29"/>
    </row>
    <row r="921" spans="1:100" s="47" customFormat="1" ht="18.75" customHeight="1" x14ac:dyDescent="0.25">
      <c r="A921" s="90"/>
      <c r="B921" s="19" t="s">
        <v>74</v>
      </c>
      <c r="C921" s="41"/>
      <c r="D921" s="41"/>
      <c r="E921" s="41"/>
      <c r="F921" s="41"/>
      <c r="G921" s="231"/>
      <c r="H921" s="29"/>
      <c r="I921" s="30"/>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c r="AH921" s="29"/>
      <c r="AI921" s="29"/>
      <c r="AJ921" s="29"/>
      <c r="AK921" s="29"/>
      <c r="AL921" s="29"/>
      <c r="AM921" s="29"/>
      <c r="AN921" s="29"/>
      <c r="AO921" s="29"/>
      <c r="AP921" s="29"/>
      <c r="AQ921" s="29"/>
      <c r="AR921" s="29"/>
      <c r="AS921" s="29"/>
      <c r="AT921" s="29"/>
      <c r="AU921" s="29"/>
      <c r="AV921" s="29"/>
      <c r="AW921" s="29"/>
      <c r="AX921" s="29"/>
      <c r="AY921" s="29"/>
      <c r="AZ921" s="29"/>
      <c r="BA921" s="29"/>
      <c r="BB921" s="29"/>
      <c r="BC921" s="29"/>
      <c r="BD921" s="29"/>
      <c r="BE921" s="29"/>
      <c r="BF921" s="29"/>
      <c r="BG921" s="29"/>
      <c r="BH921" s="29"/>
      <c r="BI921" s="29"/>
      <c r="BJ921" s="29"/>
      <c r="BK921" s="29"/>
      <c r="BL921" s="29"/>
      <c r="BM921" s="29"/>
      <c r="BN921" s="29"/>
      <c r="BO921" s="29"/>
      <c r="BP921" s="29"/>
      <c r="BQ921" s="29"/>
      <c r="BR921" s="29"/>
      <c r="BS921" s="29"/>
      <c r="BT921" s="29"/>
      <c r="BU921" s="29"/>
      <c r="BV921" s="29"/>
      <c r="BW921" s="29"/>
      <c r="BX921" s="29"/>
      <c r="BY921" s="29"/>
      <c r="BZ921" s="29"/>
      <c r="CA921" s="29"/>
      <c r="CB921" s="29"/>
      <c r="CC921" s="29"/>
      <c r="CD921" s="29"/>
      <c r="CE921" s="29"/>
      <c r="CF921" s="29"/>
      <c r="CG921" s="29"/>
      <c r="CH921" s="29"/>
      <c r="CI921" s="29"/>
      <c r="CJ921" s="29"/>
      <c r="CK921" s="29"/>
      <c r="CL921" s="29"/>
      <c r="CM921" s="29"/>
      <c r="CN921" s="29"/>
      <c r="CO921" s="29"/>
      <c r="CP921" s="29"/>
      <c r="CQ921" s="29"/>
      <c r="CR921" s="29"/>
      <c r="CS921" s="29"/>
      <c r="CT921" s="29"/>
      <c r="CU921" s="29"/>
      <c r="CV921" s="29"/>
    </row>
    <row r="922" spans="1:100" s="47" customFormat="1" ht="72" customHeight="1" x14ac:dyDescent="0.25">
      <c r="A922" s="212" t="s">
        <v>244</v>
      </c>
      <c r="B922" s="18" t="s">
        <v>642</v>
      </c>
      <c r="C922" s="4">
        <f>C924</f>
        <v>3745.01</v>
      </c>
      <c r="D922" s="4">
        <f>D924</f>
        <v>300</v>
      </c>
      <c r="E922" s="4">
        <f>E924</f>
        <v>0</v>
      </c>
      <c r="F922" s="4">
        <f>E922/D922*100</f>
        <v>0</v>
      </c>
      <c r="G922" s="229" t="s">
        <v>631</v>
      </c>
      <c r="H922" s="29"/>
      <c r="I922" s="30"/>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c r="AH922" s="29"/>
      <c r="AI922" s="29"/>
      <c r="AJ922" s="29"/>
      <c r="AK922" s="29"/>
      <c r="AL922" s="29"/>
      <c r="AM922" s="29"/>
      <c r="AN922" s="29"/>
      <c r="AO922" s="29"/>
      <c r="AP922" s="29"/>
      <c r="AQ922" s="29"/>
      <c r="AR922" s="29"/>
      <c r="AS922" s="29"/>
      <c r="AT922" s="29"/>
      <c r="AU922" s="29"/>
      <c r="AV922" s="29"/>
      <c r="AW922" s="29"/>
      <c r="AX922" s="29"/>
      <c r="AY922" s="29"/>
      <c r="AZ922" s="29"/>
      <c r="BA922" s="29"/>
      <c r="BB922" s="29"/>
      <c r="BC922" s="29"/>
      <c r="BD922" s="29"/>
      <c r="BE922" s="29"/>
      <c r="BF922" s="29"/>
      <c r="BG922" s="29"/>
      <c r="BH922" s="29"/>
      <c r="BI922" s="29"/>
      <c r="BJ922" s="29"/>
      <c r="BK922" s="29"/>
      <c r="BL922" s="29"/>
      <c r="BM922" s="29"/>
      <c r="BN922" s="29"/>
      <c r="BO922" s="29"/>
      <c r="BP922" s="29"/>
      <c r="BQ922" s="29"/>
      <c r="BR922" s="29"/>
      <c r="BS922" s="29"/>
      <c r="BT922" s="29"/>
      <c r="BU922" s="29"/>
      <c r="BV922" s="29"/>
      <c r="BW922" s="29"/>
      <c r="BX922" s="29"/>
      <c r="BY922" s="29"/>
      <c r="BZ922" s="29"/>
      <c r="CA922" s="29"/>
      <c r="CB922" s="29"/>
      <c r="CC922" s="29"/>
      <c r="CD922" s="29"/>
      <c r="CE922" s="29"/>
      <c r="CF922" s="29"/>
      <c r="CG922" s="29"/>
      <c r="CH922" s="29"/>
      <c r="CI922" s="29"/>
      <c r="CJ922" s="29"/>
      <c r="CK922" s="29"/>
      <c r="CL922" s="29"/>
      <c r="CM922" s="29"/>
      <c r="CN922" s="29"/>
      <c r="CO922" s="29"/>
      <c r="CP922" s="29"/>
      <c r="CQ922" s="29"/>
      <c r="CR922" s="29"/>
      <c r="CS922" s="29"/>
      <c r="CT922" s="29"/>
      <c r="CU922" s="29"/>
      <c r="CV922" s="29"/>
    </row>
    <row r="923" spans="1:100" s="47" customFormat="1" ht="19.5" customHeight="1" x14ac:dyDescent="0.25">
      <c r="A923" s="212"/>
      <c r="B923" s="19" t="s">
        <v>613</v>
      </c>
      <c r="C923" s="4">
        <v>0</v>
      </c>
      <c r="D923" s="4">
        <v>0</v>
      </c>
      <c r="E923" s="41">
        <v>0</v>
      </c>
      <c r="F923" s="41"/>
      <c r="G923" s="230"/>
      <c r="H923" s="29"/>
      <c r="I923" s="30"/>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c r="AH923" s="29"/>
      <c r="AI923" s="29"/>
      <c r="AJ923" s="29"/>
      <c r="AK923" s="29"/>
      <c r="AL923" s="29"/>
      <c r="AM923" s="29"/>
      <c r="AN923" s="29"/>
      <c r="AO923" s="29"/>
      <c r="AP923" s="29"/>
      <c r="AQ923" s="29"/>
      <c r="AR923" s="29"/>
      <c r="AS923" s="29"/>
      <c r="AT923" s="29"/>
      <c r="AU923" s="29"/>
      <c r="AV923" s="29"/>
      <c r="AW923" s="29"/>
      <c r="AX923" s="29"/>
      <c r="AY923" s="29"/>
      <c r="AZ923" s="29"/>
      <c r="BA923" s="29"/>
      <c r="BB923" s="29"/>
      <c r="BC923" s="29"/>
      <c r="BD923" s="29"/>
      <c r="BE923" s="29"/>
      <c r="BF923" s="29"/>
      <c r="BG923" s="29"/>
      <c r="BH923" s="29"/>
      <c r="BI923" s="29"/>
      <c r="BJ923" s="29"/>
      <c r="BK923" s="29"/>
      <c r="BL923" s="29"/>
      <c r="BM923" s="29"/>
      <c r="BN923" s="29"/>
      <c r="BO923" s="29"/>
      <c r="BP923" s="29"/>
      <c r="BQ923" s="29"/>
      <c r="BR923" s="29"/>
      <c r="BS923" s="29"/>
      <c r="BT923" s="29"/>
      <c r="BU923" s="29"/>
      <c r="BV923" s="29"/>
      <c r="BW923" s="29"/>
      <c r="BX923" s="29"/>
      <c r="BY923" s="29"/>
      <c r="BZ923" s="29"/>
      <c r="CA923" s="29"/>
      <c r="CB923" s="29"/>
      <c r="CC923" s="29"/>
      <c r="CD923" s="29"/>
      <c r="CE923" s="29"/>
      <c r="CF923" s="29"/>
      <c r="CG923" s="29"/>
      <c r="CH923" s="29"/>
      <c r="CI923" s="29"/>
      <c r="CJ923" s="29"/>
      <c r="CK923" s="29"/>
      <c r="CL923" s="29"/>
      <c r="CM923" s="29"/>
      <c r="CN923" s="29"/>
      <c r="CO923" s="29"/>
      <c r="CP923" s="29"/>
      <c r="CQ923" s="29"/>
      <c r="CR923" s="29"/>
      <c r="CS923" s="29"/>
      <c r="CT923" s="29"/>
      <c r="CU923" s="29"/>
      <c r="CV923" s="29"/>
    </row>
    <row r="924" spans="1:100" s="47" customFormat="1" ht="22.5" customHeight="1" x14ac:dyDescent="0.25">
      <c r="A924" s="212"/>
      <c r="B924" s="19" t="s">
        <v>223</v>
      </c>
      <c r="C924" s="4">
        <v>3745.01</v>
      </c>
      <c r="D924" s="4">
        <v>300</v>
      </c>
      <c r="E924" s="4">
        <v>0</v>
      </c>
      <c r="F924" s="4">
        <f t="shared" si="253"/>
        <v>0</v>
      </c>
      <c r="G924" s="230"/>
      <c r="H924" s="29"/>
      <c r="I924" s="30"/>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c r="AH924" s="29"/>
      <c r="AI924" s="29"/>
      <c r="AJ924" s="29"/>
      <c r="AK924" s="29"/>
      <c r="AL924" s="29"/>
      <c r="AM924" s="29"/>
      <c r="AN924" s="29"/>
      <c r="AO924" s="29"/>
      <c r="AP924" s="29"/>
      <c r="AQ924" s="29"/>
      <c r="AR924" s="29"/>
      <c r="AS924" s="29"/>
      <c r="AT924" s="29"/>
      <c r="AU924" s="29"/>
      <c r="AV924" s="29"/>
      <c r="AW924" s="29"/>
      <c r="AX924" s="29"/>
      <c r="AY924" s="29"/>
      <c r="AZ924" s="29"/>
      <c r="BA924" s="29"/>
      <c r="BB924" s="29"/>
      <c r="BC924" s="29"/>
      <c r="BD924" s="29"/>
      <c r="BE924" s="29"/>
      <c r="BF924" s="29"/>
      <c r="BG924" s="29"/>
      <c r="BH924" s="29"/>
      <c r="BI924" s="29"/>
      <c r="BJ924" s="29"/>
      <c r="BK924" s="29"/>
      <c r="BL924" s="29"/>
      <c r="BM924" s="29"/>
      <c r="BN924" s="29"/>
      <c r="BO924" s="29"/>
      <c r="BP924" s="29"/>
      <c r="BQ924" s="29"/>
      <c r="BR924" s="29"/>
      <c r="BS924" s="29"/>
      <c r="BT924" s="29"/>
      <c r="BU924" s="29"/>
      <c r="BV924" s="29"/>
      <c r="BW924" s="29"/>
      <c r="BX924" s="29"/>
      <c r="BY924" s="29"/>
      <c r="BZ924" s="29"/>
      <c r="CA924" s="29"/>
      <c r="CB924" s="29"/>
      <c r="CC924" s="29"/>
      <c r="CD924" s="29"/>
      <c r="CE924" s="29"/>
      <c r="CF924" s="29"/>
      <c r="CG924" s="29"/>
      <c r="CH924" s="29"/>
      <c r="CI924" s="29"/>
      <c r="CJ924" s="29"/>
      <c r="CK924" s="29"/>
      <c r="CL924" s="29"/>
      <c r="CM924" s="29"/>
      <c r="CN924" s="29"/>
      <c r="CO924" s="29"/>
      <c r="CP924" s="29"/>
      <c r="CQ924" s="29"/>
      <c r="CR924" s="29"/>
      <c r="CS924" s="29"/>
      <c r="CT924" s="29"/>
      <c r="CU924" s="29"/>
      <c r="CV924" s="29"/>
    </row>
    <row r="925" spans="1:100" s="47" customFormat="1" ht="18.75" customHeight="1" x14ac:dyDescent="0.25">
      <c r="A925" s="90"/>
      <c r="B925" s="19" t="s">
        <v>74</v>
      </c>
      <c r="C925" s="41"/>
      <c r="D925" s="41"/>
      <c r="E925" s="41"/>
      <c r="F925" s="41"/>
      <c r="G925" s="231"/>
      <c r="H925" s="29"/>
      <c r="I925" s="30"/>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c r="AH925" s="29"/>
      <c r="AI925" s="29"/>
      <c r="AJ925" s="29"/>
      <c r="AK925" s="29"/>
      <c r="AL925" s="29"/>
      <c r="AM925" s="29"/>
      <c r="AN925" s="29"/>
      <c r="AO925" s="29"/>
      <c r="AP925" s="29"/>
      <c r="AQ925" s="29"/>
      <c r="AR925" s="29"/>
      <c r="AS925" s="29"/>
      <c r="AT925" s="29"/>
      <c r="AU925" s="29"/>
      <c r="AV925" s="29"/>
      <c r="AW925" s="29"/>
      <c r="AX925" s="29"/>
      <c r="AY925" s="29"/>
      <c r="AZ925" s="29"/>
      <c r="BA925" s="29"/>
      <c r="BB925" s="29"/>
      <c r="BC925" s="29"/>
      <c r="BD925" s="29"/>
      <c r="BE925" s="29"/>
      <c r="BF925" s="29"/>
      <c r="BG925" s="29"/>
      <c r="BH925" s="29"/>
      <c r="BI925" s="29"/>
      <c r="BJ925" s="29"/>
      <c r="BK925" s="29"/>
      <c r="BL925" s="29"/>
      <c r="BM925" s="29"/>
      <c r="BN925" s="29"/>
      <c r="BO925" s="29"/>
      <c r="BP925" s="29"/>
      <c r="BQ925" s="29"/>
      <c r="BR925" s="29"/>
      <c r="BS925" s="29"/>
      <c r="BT925" s="29"/>
      <c r="BU925" s="29"/>
      <c r="BV925" s="29"/>
      <c r="BW925" s="29"/>
      <c r="BX925" s="29"/>
      <c r="BY925" s="29"/>
      <c r="BZ925" s="29"/>
      <c r="CA925" s="29"/>
      <c r="CB925" s="29"/>
      <c r="CC925" s="29"/>
      <c r="CD925" s="29"/>
      <c r="CE925" s="29"/>
      <c r="CF925" s="29"/>
      <c r="CG925" s="29"/>
      <c r="CH925" s="29"/>
      <c r="CI925" s="29"/>
      <c r="CJ925" s="29"/>
      <c r="CK925" s="29"/>
      <c r="CL925" s="29"/>
      <c r="CM925" s="29"/>
      <c r="CN925" s="29"/>
      <c r="CO925" s="29"/>
      <c r="CP925" s="29"/>
      <c r="CQ925" s="29"/>
      <c r="CR925" s="29"/>
      <c r="CS925" s="29"/>
      <c r="CT925" s="29"/>
      <c r="CU925" s="29"/>
      <c r="CV925" s="29"/>
    </row>
    <row r="926" spans="1:100" s="47" customFormat="1" ht="141.75" x14ac:dyDescent="0.25">
      <c r="A926" s="212" t="s">
        <v>245</v>
      </c>
      <c r="B926" s="18" t="s">
        <v>638</v>
      </c>
      <c r="C926" s="4">
        <f>C928</f>
        <v>93005.05</v>
      </c>
      <c r="D926" s="4">
        <f>D928</f>
        <v>66568.800000000003</v>
      </c>
      <c r="E926" s="4">
        <f>E928</f>
        <v>64442.559999999998</v>
      </c>
      <c r="F926" s="4">
        <f>E926/D926*100</f>
        <v>96.81</v>
      </c>
      <c r="G926" s="195" t="s">
        <v>685</v>
      </c>
      <c r="H926" s="29"/>
      <c r="I926" s="30"/>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29"/>
      <c r="AL926" s="29"/>
      <c r="AM926" s="29"/>
      <c r="AN926" s="29"/>
      <c r="AO926" s="29"/>
      <c r="AP926" s="29"/>
      <c r="AQ926" s="29"/>
      <c r="AR926" s="29"/>
      <c r="AS926" s="29"/>
      <c r="AT926" s="29"/>
      <c r="AU926" s="29"/>
      <c r="AV926" s="29"/>
      <c r="AW926" s="29"/>
      <c r="AX926" s="29"/>
      <c r="AY926" s="29"/>
      <c r="AZ926" s="29"/>
      <c r="BA926" s="29"/>
      <c r="BB926" s="29"/>
      <c r="BC926" s="29"/>
      <c r="BD926" s="29"/>
      <c r="BE926" s="29"/>
      <c r="BF926" s="29"/>
      <c r="BG926" s="29"/>
      <c r="BH926" s="29"/>
      <c r="BI926" s="29"/>
      <c r="BJ926" s="29"/>
      <c r="BK926" s="29"/>
      <c r="BL926" s="29"/>
      <c r="BM926" s="29"/>
      <c r="BN926" s="29"/>
      <c r="BO926" s="29"/>
      <c r="BP926" s="29"/>
      <c r="BQ926" s="29"/>
      <c r="BR926" s="29"/>
      <c r="BS926" s="29"/>
      <c r="BT926" s="29"/>
      <c r="BU926" s="29"/>
      <c r="BV926" s="29"/>
      <c r="BW926" s="29"/>
      <c r="BX926" s="29"/>
      <c r="BY926" s="29"/>
      <c r="BZ926" s="29"/>
      <c r="CA926" s="29"/>
      <c r="CB926" s="29"/>
      <c r="CC926" s="29"/>
      <c r="CD926" s="29"/>
      <c r="CE926" s="29"/>
      <c r="CF926" s="29"/>
      <c r="CG926" s="29"/>
      <c r="CH926" s="29"/>
      <c r="CI926" s="29"/>
      <c r="CJ926" s="29"/>
      <c r="CK926" s="29"/>
      <c r="CL926" s="29"/>
      <c r="CM926" s="29"/>
      <c r="CN926" s="29"/>
      <c r="CO926" s="29"/>
      <c r="CP926" s="29"/>
      <c r="CQ926" s="29"/>
      <c r="CR926" s="29"/>
      <c r="CS926" s="29"/>
      <c r="CT926" s="29"/>
      <c r="CU926" s="29"/>
      <c r="CV926" s="29"/>
    </row>
    <row r="927" spans="1:100" s="47" customFormat="1" x14ac:dyDescent="0.25">
      <c r="A927" s="212"/>
      <c r="B927" s="19" t="s">
        <v>613</v>
      </c>
      <c r="C927" s="41">
        <v>0</v>
      </c>
      <c r="D927" s="41">
        <v>0</v>
      </c>
      <c r="E927" s="41">
        <v>0</v>
      </c>
      <c r="F927" s="41"/>
      <c r="G927" s="196"/>
      <c r="H927" s="29"/>
      <c r="I927" s="30"/>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c r="AH927" s="29"/>
      <c r="AI927" s="29"/>
      <c r="AJ927" s="29"/>
      <c r="AK927" s="29"/>
      <c r="AL927" s="29"/>
      <c r="AM927" s="29"/>
      <c r="AN927" s="29"/>
      <c r="AO927" s="29"/>
      <c r="AP927" s="29"/>
      <c r="AQ927" s="29"/>
      <c r="AR927" s="29"/>
      <c r="AS927" s="29"/>
      <c r="AT927" s="29"/>
      <c r="AU927" s="29"/>
      <c r="AV927" s="29"/>
      <c r="AW927" s="29"/>
      <c r="AX927" s="29"/>
      <c r="AY927" s="29"/>
      <c r="AZ927" s="29"/>
      <c r="BA927" s="29"/>
      <c r="BB927" s="29"/>
      <c r="BC927" s="29"/>
      <c r="BD927" s="29"/>
      <c r="BE927" s="29"/>
      <c r="BF927" s="29"/>
      <c r="BG927" s="29"/>
      <c r="BH927" s="29"/>
      <c r="BI927" s="29"/>
      <c r="BJ927" s="29"/>
      <c r="BK927" s="29"/>
      <c r="BL927" s="29"/>
      <c r="BM927" s="29"/>
      <c r="BN927" s="29"/>
      <c r="BO927" s="29"/>
      <c r="BP927" s="29"/>
      <c r="BQ927" s="29"/>
      <c r="BR927" s="29"/>
      <c r="BS927" s="29"/>
      <c r="BT927" s="29"/>
      <c r="BU927" s="29"/>
      <c r="BV927" s="29"/>
      <c r="BW927" s="29"/>
      <c r="BX927" s="29"/>
      <c r="BY927" s="29"/>
      <c r="BZ927" s="29"/>
      <c r="CA927" s="29"/>
      <c r="CB927" s="29"/>
      <c r="CC927" s="29"/>
      <c r="CD927" s="29"/>
      <c r="CE927" s="29"/>
      <c r="CF927" s="29"/>
      <c r="CG927" s="29"/>
      <c r="CH927" s="29"/>
      <c r="CI927" s="29"/>
      <c r="CJ927" s="29"/>
      <c r="CK927" s="29"/>
      <c r="CL927" s="29"/>
      <c r="CM927" s="29"/>
      <c r="CN927" s="29"/>
      <c r="CO927" s="29"/>
      <c r="CP927" s="29"/>
      <c r="CQ927" s="29"/>
      <c r="CR927" s="29"/>
      <c r="CS927" s="29"/>
      <c r="CT927" s="29"/>
      <c r="CU927" s="29"/>
      <c r="CV927" s="29"/>
    </row>
    <row r="928" spans="1:100" s="47" customFormat="1" x14ac:dyDescent="0.25">
      <c r="A928" s="212"/>
      <c r="B928" s="19" t="s">
        <v>223</v>
      </c>
      <c r="C928" s="4">
        <v>93005.05</v>
      </c>
      <c r="D928" s="4">
        <f>66500.8+68</f>
        <v>66568.800000000003</v>
      </c>
      <c r="E928" s="4">
        <v>64442.559999999998</v>
      </c>
      <c r="F928" s="4">
        <f t="shared" si="253"/>
        <v>96.81</v>
      </c>
      <c r="G928" s="196"/>
      <c r="H928" s="29"/>
      <c r="I928" s="30"/>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c r="AG928" s="29"/>
      <c r="AH928" s="29"/>
      <c r="AI928" s="29"/>
      <c r="AJ928" s="29"/>
      <c r="AK928" s="29"/>
      <c r="AL928" s="29"/>
      <c r="AM928" s="29"/>
      <c r="AN928" s="29"/>
      <c r="AO928" s="29"/>
      <c r="AP928" s="29"/>
      <c r="AQ928" s="29"/>
      <c r="AR928" s="29"/>
      <c r="AS928" s="29"/>
      <c r="AT928" s="29"/>
      <c r="AU928" s="29"/>
      <c r="AV928" s="29"/>
      <c r="AW928" s="29"/>
      <c r="AX928" s="29"/>
      <c r="AY928" s="29"/>
      <c r="AZ928" s="29"/>
      <c r="BA928" s="29"/>
      <c r="BB928" s="29"/>
      <c r="BC928" s="29"/>
      <c r="BD928" s="29"/>
      <c r="BE928" s="29"/>
      <c r="BF928" s="29"/>
      <c r="BG928" s="29"/>
      <c r="BH928" s="29"/>
      <c r="BI928" s="29"/>
      <c r="BJ928" s="29"/>
      <c r="BK928" s="29"/>
      <c r="BL928" s="29"/>
      <c r="BM928" s="29"/>
      <c r="BN928" s="29"/>
      <c r="BO928" s="29"/>
      <c r="BP928" s="29"/>
      <c r="BQ928" s="29"/>
      <c r="BR928" s="29"/>
      <c r="BS928" s="29"/>
      <c r="BT928" s="29"/>
      <c r="BU928" s="29"/>
      <c r="BV928" s="29"/>
      <c r="BW928" s="29"/>
      <c r="BX928" s="29"/>
      <c r="BY928" s="29"/>
      <c r="BZ928" s="29"/>
      <c r="CA928" s="29"/>
      <c r="CB928" s="29"/>
      <c r="CC928" s="29"/>
      <c r="CD928" s="29"/>
      <c r="CE928" s="29"/>
      <c r="CF928" s="29"/>
      <c r="CG928" s="29"/>
      <c r="CH928" s="29"/>
      <c r="CI928" s="29"/>
      <c r="CJ928" s="29"/>
      <c r="CK928" s="29"/>
      <c r="CL928" s="29"/>
      <c r="CM928" s="29"/>
      <c r="CN928" s="29"/>
      <c r="CO928" s="29"/>
      <c r="CP928" s="29"/>
      <c r="CQ928" s="29"/>
      <c r="CR928" s="29"/>
      <c r="CS928" s="29"/>
      <c r="CT928" s="29"/>
      <c r="CU928" s="29"/>
      <c r="CV928" s="29"/>
    </row>
    <row r="929" spans="1:100" s="47" customFormat="1" x14ac:dyDescent="0.25">
      <c r="A929" s="90"/>
      <c r="B929" s="19" t="s">
        <v>74</v>
      </c>
      <c r="C929" s="41"/>
      <c r="D929" s="41"/>
      <c r="E929" s="41"/>
      <c r="F929" s="41"/>
      <c r="G929" s="210"/>
      <c r="H929" s="29"/>
      <c r="I929" s="30"/>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c r="AG929" s="29"/>
      <c r="AH929" s="29"/>
      <c r="AI929" s="29"/>
      <c r="AJ929" s="29"/>
      <c r="AK929" s="29"/>
      <c r="AL929" s="29"/>
      <c r="AM929" s="29"/>
      <c r="AN929" s="29"/>
      <c r="AO929" s="29"/>
      <c r="AP929" s="29"/>
      <c r="AQ929" s="29"/>
      <c r="AR929" s="29"/>
      <c r="AS929" s="29"/>
      <c r="AT929" s="29"/>
      <c r="AU929" s="29"/>
      <c r="AV929" s="29"/>
      <c r="AW929" s="29"/>
      <c r="AX929" s="29"/>
      <c r="AY929" s="29"/>
      <c r="AZ929" s="29"/>
      <c r="BA929" s="29"/>
      <c r="BB929" s="29"/>
      <c r="BC929" s="29"/>
      <c r="BD929" s="29"/>
      <c r="BE929" s="29"/>
      <c r="BF929" s="29"/>
      <c r="BG929" s="29"/>
      <c r="BH929" s="29"/>
      <c r="BI929" s="29"/>
      <c r="BJ929" s="29"/>
      <c r="BK929" s="29"/>
      <c r="BL929" s="29"/>
      <c r="BM929" s="29"/>
      <c r="BN929" s="29"/>
      <c r="BO929" s="29"/>
      <c r="BP929" s="29"/>
      <c r="BQ929" s="29"/>
      <c r="BR929" s="29"/>
      <c r="BS929" s="29"/>
      <c r="BT929" s="29"/>
      <c r="BU929" s="29"/>
      <c r="BV929" s="29"/>
      <c r="BW929" s="29"/>
      <c r="BX929" s="29"/>
      <c r="BY929" s="29"/>
      <c r="BZ929" s="29"/>
      <c r="CA929" s="29"/>
      <c r="CB929" s="29"/>
      <c r="CC929" s="29"/>
      <c r="CD929" s="29"/>
      <c r="CE929" s="29"/>
      <c r="CF929" s="29"/>
      <c r="CG929" s="29"/>
      <c r="CH929" s="29"/>
      <c r="CI929" s="29"/>
      <c r="CJ929" s="29"/>
      <c r="CK929" s="29"/>
      <c r="CL929" s="29"/>
      <c r="CM929" s="29"/>
      <c r="CN929" s="29"/>
      <c r="CO929" s="29"/>
      <c r="CP929" s="29"/>
      <c r="CQ929" s="29"/>
      <c r="CR929" s="29"/>
      <c r="CS929" s="29"/>
      <c r="CT929" s="29"/>
      <c r="CU929" s="29"/>
      <c r="CV929" s="29"/>
    </row>
    <row r="930" spans="1:100" s="47" customFormat="1" ht="106.5" customHeight="1" x14ac:dyDescent="0.25">
      <c r="A930" s="212" t="s">
        <v>246</v>
      </c>
      <c r="B930" s="18" t="s">
        <v>247</v>
      </c>
      <c r="C930" s="4">
        <v>2999.8</v>
      </c>
      <c r="D930" s="4">
        <v>1199.92</v>
      </c>
      <c r="E930" s="4">
        <v>1199.92</v>
      </c>
      <c r="F930" s="4">
        <f t="shared" si="253"/>
        <v>100</v>
      </c>
      <c r="G930" s="273"/>
      <c r="H930" s="29"/>
      <c r="I930" s="30"/>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c r="AG930" s="29"/>
      <c r="AH930" s="29"/>
      <c r="AI930" s="29"/>
      <c r="AJ930" s="29"/>
      <c r="AK930" s="29"/>
      <c r="AL930" s="29"/>
      <c r="AM930" s="29"/>
      <c r="AN930" s="29"/>
      <c r="AO930" s="29"/>
      <c r="AP930" s="29"/>
      <c r="AQ930" s="29"/>
      <c r="AR930" s="29"/>
      <c r="AS930" s="29"/>
      <c r="AT930" s="29"/>
      <c r="AU930" s="29"/>
      <c r="AV930" s="29"/>
      <c r="AW930" s="29"/>
      <c r="AX930" s="29"/>
      <c r="AY930" s="29"/>
      <c r="AZ930" s="29"/>
      <c r="BA930" s="29"/>
      <c r="BB930" s="29"/>
      <c r="BC930" s="29"/>
      <c r="BD930" s="29"/>
      <c r="BE930" s="29"/>
      <c r="BF930" s="29"/>
      <c r="BG930" s="29"/>
      <c r="BH930" s="29"/>
      <c r="BI930" s="29"/>
      <c r="BJ930" s="29"/>
      <c r="BK930" s="29"/>
      <c r="BL930" s="29"/>
      <c r="BM930" s="29"/>
      <c r="BN930" s="29"/>
      <c r="BO930" s="29"/>
      <c r="BP930" s="29"/>
      <c r="BQ930" s="29"/>
      <c r="BR930" s="29"/>
      <c r="BS930" s="29"/>
      <c r="BT930" s="29"/>
      <c r="BU930" s="29"/>
      <c r="BV930" s="29"/>
      <c r="BW930" s="29"/>
      <c r="BX930" s="29"/>
      <c r="BY930" s="29"/>
      <c r="BZ930" s="29"/>
      <c r="CA930" s="29"/>
      <c r="CB930" s="29"/>
      <c r="CC930" s="29"/>
      <c r="CD930" s="29"/>
      <c r="CE930" s="29"/>
      <c r="CF930" s="29"/>
      <c r="CG930" s="29"/>
      <c r="CH930" s="29"/>
      <c r="CI930" s="29"/>
      <c r="CJ930" s="29"/>
      <c r="CK930" s="29"/>
      <c r="CL930" s="29"/>
      <c r="CM930" s="29"/>
      <c r="CN930" s="29"/>
      <c r="CO930" s="29"/>
      <c r="CP930" s="29"/>
      <c r="CQ930" s="29"/>
      <c r="CR930" s="29"/>
      <c r="CS930" s="29"/>
      <c r="CT930" s="29"/>
      <c r="CU930" s="29"/>
      <c r="CV930" s="29"/>
    </row>
    <row r="931" spans="1:100" s="47" customFormat="1" x14ac:dyDescent="0.25">
      <c r="A931" s="212"/>
      <c r="B931" s="19" t="s">
        <v>613</v>
      </c>
      <c r="C931" s="4">
        <v>0</v>
      </c>
      <c r="D931" s="4">
        <v>0</v>
      </c>
      <c r="E931" s="4">
        <v>0</v>
      </c>
      <c r="F931" s="4"/>
      <c r="G931" s="274"/>
      <c r="H931" s="29"/>
      <c r="I931" s="30"/>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c r="AG931" s="29"/>
      <c r="AH931" s="29"/>
      <c r="AI931" s="29"/>
      <c r="AJ931" s="29"/>
      <c r="AK931" s="29"/>
      <c r="AL931" s="29"/>
      <c r="AM931" s="29"/>
      <c r="AN931" s="29"/>
      <c r="AO931" s="29"/>
      <c r="AP931" s="29"/>
      <c r="AQ931" s="29"/>
      <c r="AR931" s="29"/>
      <c r="AS931" s="29"/>
      <c r="AT931" s="29"/>
      <c r="AU931" s="29"/>
      <c r="AV931" s="29"/>
      <c r="AW931" s="29"/>
      <c r="AX931" s="29"/>
      <c r="AY931" s="29"/>
      <c r="AZ931" s="29"/>
      <c r="BA931" s="29"/>
      <c r="BB931" s="29"/>
      <c r="BC931" s="29"/>
      <c r="BD931" s="29"/>
      <c r="BE931" s="29"/>
      <c r="BF931" s="29"/>
      <c r="BG931" s="29"/>
      <c r="BH931" s="29"/>
      <c r="BI931" s="29"/>
      <c r="BJ931" s="29"/>
      <c r="BK931" s="29"/>
      <c r="BL931" s="29"/>
      <c r="BM931" s="29"/>
      <c r="BN931" s="29"/>
      <c r="BO931" s="29"/>
      <c r="BP931" s="29"/>
      <c r="BQ931" s="29"/>
      <c r="BR931" s="29"/>
      <c r="BS931" s="29"/>
      <c r="BT931" s="29"/>
      <c r="BU931" s="29"/>
      <c r="BV931" s="29"/>
      <c r="BW931" s="29"/>
      <c r="BX931" s="29"/>
      <c r="BY931" s="29"/>
      <c r="BZ931" s="29"/>
      <c r="CA931" s="29"/>
      <c r="CB931" s="29"/>
      <c r="CC931" s="29"/>
      <c r="CD931" s="29"/>
      <c r="CE931" s="29"/>
      <c r="CF931" s="29"/>
      <c r="CG931" s="29"/>
      <c r="CH931" s="29"/>
      <c r="CI931" s="29"/>
      <c r="CJ931" s="29"/>
      <c r="CK931" s="29"/>
      <c r="CL931" s="29"/>
      <c r="CM931" s="29"/>
      <c r="CN931" s="29"/>
      <c r="CO931" s="29"/>
      <c r="CP931" s="29"/>
      <c r="CQ931" s="29"/>
      <c r="CR931" s="29"/>
      <c r="CS931" s="29"/>
      <c r="CT931" s="29"/>
      <c r="CU931" s="29"/>
      <c r="CV931" s="29"/>
    </row>
    <row r="932" spans="1:100" s="47" customFormat="1" x14ac:dyDescent="0.25">
      <c r="A932" s="212"/>
      <c r="B932" s="19" t="s">
        <v>223</v>
      </c>
      <c r="C932" s="4">
        <v>2999.8</v>
      </c>
      <c r="D932" s="4">
        <v>1199.92</v>
      </c>
      <c r="E932" s="4">
        <v>1199.92</v>
      </c>
      <c r="F932" s="4">
        <f t="shared" si="253"/>
        <v>100</v>
      </c>
      <c r="G932" s="274"/>
      <c r="H932" s="29"/>
      <c r="I932" s="30"/>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c r="AH932" s="29"/>
      <c r="AI932" s="29"/>
      <c r="AJ932" s="29"/>
      <c r="AK932" s="29"/>
      <c r="AL932" s="29"/>
      <c r="AM932" s="29"/>
      <c r="AN932" s="29"/>
      <c r="AO932" s="29"/>
      <c r="AP932" s="29"/>
      <c r="AQ932" s="29"/>
      <c r="AR932" s="29"/>
      <c r="AS932" s="29"/>
      <c r="AT932" s="29"/>
      <c r="AU932" s="29"/>
      <c r="AV932" s="29"/>
      <c r="AW932" s="29"/>
      <c r="AX932" s="29"/>
      <c r="AY932" s="29"/>
      <c r="AZ932" s="29"/>
      <c r="BA932" s="29"/>
      <c r="BB932" s="29"/>
      <c r="BC932" s="29"/>
      <c r="BD932" s="29"/>
      <c r="BE932" s="29"/>
      <c r="BF932" s="29"/>
      <c r="BG932" s="29"/>
      <c r="BH932" s="29"/>
      <c r="BI932" s="29"/>
      <c r="BJ932" s="29"/>
      <c r="BK932" s="29"/>
      <c r="BL932" s="29"/>
      <c r="BM932" s="29"/>
      <c r="BN932" s="29"/>
      <c r="BO932" s="29"/>
      <c r="BP932" s="29"/>
      <c r="BQ932" s="29"/>
      <c r="BR932" s="29"/>
      <c r="BS932" s="29"/>
      <c r="BT932" s="29"/>
      <c r="BU932" s="29"/>
      <c r="BV932" s="29"/>
      <c r="BW932" s="29"/>
      <c r="BX932" s="29"/>
      <c r="BY932" s="29"/>
      <c r="BZ932" s="29"/>
      <c r="CA932" s="29"/>
      <c r="CB932" s="29"/>
      <c r="CC932" s="29"/>
      <c r="CD932" s="29"/>
      <c r="CE932" s="29"/>
      <c r="CF932" s="29"/>
      <c r="CG932" s="29"/>
      <c r="CH932" s="29"/>
      <c r="CI932" s="29"/>
      <c r="CJ932" s="29"/>
      <c r="CK932" s="29"/>
      <c r="CL932" s="29"/>
      <c r="CM932" s="29"/>
      <c r="CN932" s="29"/>
      <c r="CO932" s="29"/>
      <c r="CP932" s="29"/>
      <c r="CQ932" s="29"/>
      <c r="CR932" s="29"/>
      <c r="CS932" s="29"/>
      <c r="CT932" s="29"/>
      <c r="CU932" s="29"/>
      <c r="CV932" s="29"/>
    </row>
    <row r="933" spans="1:100" s="47" customFormat="1" x14ac:dyDescent="0.25">
      <c r="A933" s="90"/>
      <c r="B933" s="19" t="s">
        <v>74</v>
      </c>
      <c r="C933" s="4"/>
      <c r="D933" s="4"/>
      <c r="E933" s="4"/>
      <c r="F933" s="4"/>
      <c r="G933" s="275"/>
      <c r="H933" s="29"/>
      <c r="I933" s="30"/>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c r="AH933" s="29"/>
      <c r="AI933" s="29"/>
      <c r="AJ933" s="29"/>
      <c r="AK933" s="29"/>
      <c r="AL933" s="29"/>
      <c r="AM933" s="29"/>
      <c r="AN933" s="29"/>
      <c r="AO933" s="29"/>
      <c r="AP933" s="29"/>
      <c r="AQ933" s="29"/>
      <c r="AR933" s="29"/>
      <c r="AS933" s="29"/>
      <c r="AT933" s="29"/>
      <c r="AU933" s="29"/>
      <c r="AV933" s="29"/>
      <c r="AW933" s="29"/>
      <c r="AX933" s="29"/>
      <c r="AY933" s="29"/>
      <c r="AZ933" s="29"/>
      <c r="BA933" s="29"/>
      <c r="BB933" s="29"/>
      <c r="BC933" s="29"/>
      <c r="BD933" s="29"/>
      <c r="BE933" s="29"/>
      <c r="BF933" s="29"/>
      <c r="BG933" s="29"/>
      <c r="BH933" s="29"/>
      <c r="BI933" s="29"/>
      <c r="BJ933" s="29"/>
      <c r="BK933" s="29"/>
      <c r="BL933" s="29"/>
      <c r="BM933" s="29"/>
      <c r="BN933" s="29"/>
      <c r="BO933" s="29"/>
      <c r="BP933" s="29"/>
      <c r="BQ933" s="29"/>
      <c r="BR933" s="29"/>
      <c r="BS933" s="29"/>
      <c r="BT933" s="29"/>
      <c r="BU933" s="29"/>
      <c r="BV933" s="29"/>
      <c r="BW933" s="29"/>
      <c r="BX933" s="29"/>
      <c r="BY933" s="29"/>
      <c r="BZ933" s="29"/>
      <c r="CA933" s="29"/>
      <c r="CB933" s="29"/>
      <c r="CC933" s="29"/>
      <c r="CD933" s="29"/>
      <c r="CE933" s="29"/>
      <c r="CF933" s="29"/>
      <c r="CG933" s="29"/>
      <c r="CH933" s="29"/>
      <c r="CI933" s="29"/>
      <c r="CJ933" s="29"/>
      <c r="CK933" s="29"/>
      <c r="CL933" s="29"/>
      <c r="CM933" s="29"/>
      <c r="CN933" s="29"/>
      <c r="CO933" s="29"/>
      <c r="CP933" s="29"/>
      <c r="CQ933" s="29"/>
      <c r="CR933" s="29"/>
      <c r="CS933" s="29"/>
      <c r="CT933" s="29"/>
      <c r="CU933" s="29"/>
      <c r="CV933" s="29"/>
    </row>
    <row r="934" spans="1:100" s="47" customFormat="1" ht="37.5" customHeight="1" x14ac:dyDescent="0.25">
      <c r="A934" s="112" t="s">
        <v>248</v>
      </c>
      <c r="B934" s="15" t="s">
        <v>249</v>
      </c>
      <c r="C934" s="5">
        <f>C936</f>
        <v>16515.64</v>
      </c>
      <c r="D934" s="5">
        <f>D936</f>
        <v>13004.23</v>
      </c>
      <c r="E934" s="5">
        <f>E936</f>
        <v>877.4</v>
      </c>
      <c r="F934" s="5">
        <f t="shared" si="253"/>
        <v>6.75</v>
      </c>
      <c r="G934" s="207"/>
      <c r="H934" s="29"/>
      <c r="I934" s="30"/>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c r="AH934" s="29"/>
      <c r="AI934" s="29"/>
      <c r="AJ934" s="29"/>
      <c r="AK934" s="29"/>
      <c r="AL934" s="29"/>
      <c r="AM934" s="29"/>
      <c r="AN934" s="29"/>
      <c r="AO934" s="29"/>
      <c r="AP934" s="29"/>
      <c r="AQ934" s="29"/>
      <c r="AR934" s="29"/>
      <c r="AS934" s="29"/>
      <c r="AT934" s="29"/>
      <c r="AU934" s="29"/>
      <c r="AV934" s="29"/>
      <c r="AW934" s="29"/>
      <c r="AX934" s="29"/>
      <c r="AY934" s="29"/>
      <c r="AZ934" s="29"/>
      <c r="BA934" s="29"/>
      <c r="BB934" s="29"/>
      <c r="BC934" s="29"/>
      <c r="BD934" s="29"/>
      <c r="BE934" s="29"/>
      <c r="BF934" s="29"/>
      <c r="BG934" s="29"/>
      <c r="BH934" s="29"/>
      <c r="BI934" s="29"/>
      <c r="BJ934" s="29"/>
      <c r="BK934" s="29"/>
      <c r="BL934" s="29"/>
      <c r="BM934" s="29"/>
      <c r="BN934" s="29"/>
      <c r="BO934" s="29"/>
      <c r="BP934" s="29"/>
      <c r="BQ934" s="29"/>
      <c r="BR934" s="29"/>
      <c r="BS934" s="29"/>
      <c r="BT934" s="29"/>
      <c r="BU934" s="29"/>
      <c r="BV934" s="29"/>
      <c r="BW934" s="29"/>
      <c r="BX934" s="29"/>
      <c r="BY934" s="29"/>
      <c r="BZ934" s="29"/>
      <c r="CA934" s="29"/>
      <c r="CB934" s="29"/>
      <c r="CC934" s="29"/>
      <c r="CD934" s="29"/>
      <c r="CE934" s="29"/>
      <c r="CF934" s="29"/>
      <c r="CG934" s="29"/>
      <c r="CH934" s="29"/>
      <c r="CI934" s="29"/>
      <c r="CJ934" s="29"/>
      <c r="CK934" s="29"/>
      <c r="CL934" s="29"/>
      <c r="CM934" s="29"/>
      <c r="CN934" s="29"/>
      <c r="CO934" s="29"/>
      <c r="CP934" s="29"/>
      <c r="CQ934" s="29"/>
      <c r="CR934" s="29"/>
      <c r="CS934" s="29"/>
      <c r="CT934" s="29"/>
      <c r="CU934" s="29"/>
      <c r="CV934" s="29"/>
    </row>
    <row r="935" spans="1:100" s="47" customFormat="1" ht="20.25" customHeight="1" x14ac:dyDescent="0.25">
      <c r="A935" s="112"/>
      <c r="B935" s="17" t="s">
        <v>613</v>
      </c>
      <c r="C935" s="6">
        <v>0</v>
      </c>
      <c r="D935" s="6">
        <v>0</v>
      </c>
      <c r="E935" s="6">
        <v>0</v>
      </c>
      <c r="F935" s="6"/>
      <c r="G935" s="208"/>
      <c r="H935" s="29"/>
      <c r="I935" s="30"/>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c r="AH935" s="29"/>
      <c r="AI935" s="29"/>
      <c r="AJ935" s="29"/>
      <c r="AK935" s="29"/>
      <c r="AL935" s="29"/>
      <c r="AM935" s="29"/>
      <c r="AN935" s="29"/>
      <c r="AO935" s="29"/>
      <c r="AP935" s="29"/>
      <c r="AQ935" s="29"/>
      <c r="AR935" s="29"/>
      <c r="AS935" s="29"/>
      <c r="AT935" s="29"/>
      <c r="AU935" s="29"/>
      <c r="AV935" s="29"/>
      <c r="AW935" s="29"/>
      <c r="AX935" s="29"/>
      <c r="AY935" s="29"/>
      <c r="AZ935" s="29"/>
      <c r="BA935" s="29"/>
      <c r="BB935" s="29"/>
      <c r="BC935" s="29"/>
      <c r="BD935" s="29"/>
      <c r="BE935" s="29"/>
      <c r="BF935" s="29"/>
      <c r="BG935" s="29"/>
      <c r="BH935" s="29"/>
      <c r="BI935" s="29"/>
      <c r="BJ935" s="29"/>
      <c r="BK935" s="29"/>
      <c r="BL935" s="29"/>
      <c r="BM935" s="29"/>
      <c r="BN935" s="29"/>
      <c r="BO935" s="29"/>
      <c r="BP935" s="29"/>
      <c r="BQ935" s="29"/>
      <c r="BR935" s="29"/>
      <c r="BS935" s="29"/>
      <c r="BT935" s="29"/>
      <c r="BU935" s="29"/>
      <c r="BV935" s="29"/>
      <c r="BW935" s="29"/>
      <c r="BX935" s="29"/>
      <c r="BY935" s="29"/>
      <c r="BZ935" s="29"/>
      <c r="CA935" s="29"/>
      <c r="CB935" s="29"/>
      <c r="CC935" s="29"/>
      <c r="CD935" s="29"/>
      <c r="CE935" s="29"/>
      <c r="CF935" s="29"/>
      <c r="CG935" s="29"/>
      <c r="CH935" s="29"/>
      <c r="CI935" s="29"/>
      <c r="CJ935" s="29"/>
      <c r="CK935" s="29"/>
      <c r="CL935" s="29"/>
      <c r="CM935" s="29"/>
      <c r="CN935" s="29"/>
      <c r="CO935" s="29"/>
      <c r="CP935" s="29"/>
      <c r="CQ935" s="29"/>
      <c r="CR935" s="29"/>
      <c r="CS935" s="29"/>
      <c r="CT935" s="29"/>
      <c r="CU935" s="29"/>
      <c r="CV935" s="29"/>
    </row>
    <row r="936" spans="1:100" s="47" customFormat="1" ht="16.5" customHeight="1" x14ac:dyDescent="0.25">
      <c r="A936" s="112"/>
      <c r="B936" s="17" t="s">
        <v>223</v>
      </c>
      <c r="C936" s="6">
        <f>C940+C944+C948+C952+C956</f>
        <v>16515.64</v>
      </c>
      <c r="D936" s="6">
        <f>D940+D944+D948+D952+D956</f>
        <v>13004.23</v>
      </c>
      <c r="E936" s="6">
        <f>E940+E944+E948+E952+E956</f>
        <v>877.4</v>
      </c>
      <c r="F936" s="6">
        <f t="shared" si="253"/>
        <v>6.75</v>
      </c>
      <c r="G936" s="208"/>
      <c r="H936" s="29"/>
      <c r="I936" s="30"/>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29"/>
      <c r="AJ936" s="29"/>
      <c r="AK936" s="29"/>
      <c r="AL936" s="29"/>
      <c r="AM936" s="29"/>
      <c r="AN936" s="29"/>
      <c r="AO936" s="29"/>
      <c r="AP936" s="29"/>
      <c r="AQ936" s="29"/>
      <c r="AR936" s="29"/>
      <c r="AS936" s="29"/>
      <c r="AT936" s="29"/>
      <c r="AU936" s="29"/>
      <c r="AV936" s="29"/>
      <c r="AW936" s="29"/>
      <c r="AX936" s="29"/>
      <c r="AY936" s="29"/>
      <c r="AZ936" s="29"/>
      <c r="BA936" s="29"/>
      <c r="BB936" s="29"/>
      <c r="BC936" s="29"/>
      <c r="BD936" s="29"/>
      <c r="BE936" s="29"/>
      <c r="BF936" s="29"/>
      <c r="BG936" s="29"/>
      <c r="BH936" s="29"/>
      <c r="BI936" s="29"/>
      <c r="BJ936" s="29"/>
      <c r="BK936" s="29"/>
      <c r="BL936" s="29"/>
      <c r="BM936" s="29"/>
      <c r="BN936" s="29"/>
      <c r="BO936" s="29"/>
      <c r="BP936" s="29"/>
      <c r="BQ936" s="29"/>
      <c r="BR936" s="29"/>
      <c r="BS936" s="29"/>
      <c r="BT936" s="29"/>
      <c r="BU936" s="29"/>
      <c r="BV936" s="29"/>
      <c r="BW936" s="29"/>
      <c r="BX936" s="29"/>
      <c r="BY936" s="29"/>
      <c r="BZ936" s="29"/>
      <c r="CA936" s="29"/>
      <c r="CB936" s="29"/>
      <c r="CC936" s="29"/>
      <c r="CD936" s="29"/>
      <c r="CE936" s="29"/>
      <c r="CF936" s="29"/>
      <c r="CG936" s="29"/>
      <c r="CH936" s="29"/>
      <c r="CI936" s="29"/>
      <c r="CJ936" s="29"/>
      <c r="CK936" s="29"/>
      <c r="CL936" s="29"/>
      <c r="CM936" s="29"/>
      <c r="CN936" s="29"/>
      <c r="CO936" s="29"/>
      <c r="CP936" s="29"/>
      <c r="CQ936" s="29"/>
      <c r="CR936" s="29"/>
      <c r="CS936" s="29"/>
      <c r="CT936" s="29"/>
      <c r="CU936" s="29"/>
      <c r="CV936" s="29"/>
    </row>
    <row r="937" spans="1:100" s="47" customFormat="1" ht="19.5" customHeight="1" x14ac:dyDescent="0.25">
      <c r="A937" s="113"/>
      <c r="B937" s="17" t="s">
        <v>74</v>
      </c>
      <c r="C937" s="6"/>
      <c r="D937" s="6"/>
      <c r="E937" s="6"/>
      <c r="F937" s="6"/>
      <c r="G937" s="209"/>
      <c r="H937" s="29"/>
      <c r="I937" s="30"/>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c r="AH937" s="29"/>
      <c r="AI937" s="29"/>
      <c r="AJ937" s="29"/>
      <c r="AK937" s="29"/>
      <c r="AL937" s="29"/>
      <c r="AM937" s="29"/>
      <c r="AN937" s="29"/>
      <c r="AO937" s="29"/>
      <c r="AP937" s="29"/>
      <c r="AQ937" s="29"/>
      <c r="AR937" s="29"/>
      <c r="AS937" s="29"/>
      <c r="AT937" s="29"/>
      <c r="AU937" s="29"/>
      <c r="AV937" s="29"/>
      <c r="AW937" s="29"/>
      <c r="AX937" s="29"/>
      <c r="AY937" s="29"/>
      <c r="AZ937" s="29"/>
      <c r="BA937" s="29"/>
      <c r="BB937" s="29"/>
      <c r="BC937" s="29"/>
      <c r="BD937" s="29"/>
      <c r="BE937" s="29"/>
      <c r="BF937" s="29"/>
      <c r="BG937" s="29"/>
      <c r="BH937" s="29"/>
      <c r="BI937" s="29"/>
      <c r="BJ937" s="29"/>
      <c r="BK937" s="29"/>
      <c r="BL937" s="29"/>
      <c r="BM937" s="29"/>
      <c r="BN937" s="29"/>
      <c r="BO937" s="29"/>
      <c r="BP937" s="29"/>
      <c r="BQ937" s="29"/>
      <c r="BR937" s="29"/>
      <c r="BS937" s="29"/>
      <c r="BT937" s="29"/>
      <c r="BU937" s="29"/>
      <c r="BV937" s="29"/>
      <c r="BW937" s="29"/>
      <c r="BX937" s="29"/>
      <c r="BY937" s="29"/>
      <c r="BZ937" s="29"/>
      <c r="CA937" s="29"/>
      <c r="CB937" s="29"/>
      <c r="CC937" s="29"/>
      <c r="CD937" s="29"/>
      <c r="CE937" s="29"/>
      <c r="CF937" s="29"/>
      <c r="CG937" s="29"/>
      <c r="CH937" s="29"/>
      <c r="CI937" s="29"/>
      <c r="CJ937" s="29"/>
      <c r="CK937" s="29"/>
      <c r="CL937" s="29"/>
      <c r="CM937" s="29"/>
      <c r="CN937" s="29"/>
      <c r="CO937" s="29"/>
      <c r="CP937" s="29"/>
      <c r="CQ937" s="29"/>
      <c r="CR937" s="29"/>
      <c r="CS937" s="29"/>
      <c r="CT937" s="29"/>
      <c r="CU937" s="29"/>
      <c r="CV937" s="29"/>
    </row>
    <row r="938" spans="1:100" s="47" customFormat="1" ht="31.5" x14ac:dyDescent="0.25">
      <c r="A938" s="211" t="s">
        <v>250</v>
      </c>
      <c r="B938" s="18" t="s">
        <v>263</v>
      </c>
      <c r="C938" s="4">
        <f>C940</f>
        <v>438.11</v>
      </c>
      <c r="D938" s="4">
        <f>D940</f>
        <v>438.11</v>
      </c>
      <c r="E938" s="4">
        <f>E940</f>
        <v>438.11</v>
      </c>
      <c r="F938" s="4">
        <f t="shared" si="253"/>
        <v>100</v>
      </c>
      <c r="G938" s="273"/>
      <c r="H938" s="29"/>
      <c r="I938" s="30"/>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29"/>
      <c r="AJ938" s="29"/>
      <c r="AK938" s="29"/>
      <c r="AL938" s="29"/>
      <c r="AM938" s="29"/>
      <c r="AN938" s="29"/>
      <c r="AO938" s="29"/>
      <c r="AP938" s="29"/>
      <c r="AQ938" s="29"/>
      <c r="AR938" s="29"/>
      <c r="AS938" s="29"/>
      <c r="AT938" s="29"/>
      <c r="AU938" s="29"/>
      <c r="AV938" s="29"/>
      <c r="AW938" s="29"/>
      <c r="AX938" s="29"/>
      <c r="AY938" s="29"/>
      <c r="AZ938" s="29"/>
      <c r="BA938" s="29"/>
      <c r="BB938" s="29"/>
      <c r="BC938" s="29"/>
      <c r="BD938" s="29"/>
      <c r="BE938" s="29"/>
      <c r="BF938" s="29"/>
      <c r="BG938" s="29"/>
      <c r="BH938" s="29"/>
      <c r="BI938" s="29"/>
      <c r="BJ938" s="29"/>
      <c r="BK938" s="29"/>
      <c r="BL938" s="29"/>
      <c r="BM938" s="29"/>
      <c r="BN938" s="29"/>
      <c r="BO938" s="29"/>
      <c r="BP938" s="29"/>
      <c r="BQ938" s="29"/>
      <c r="BR938" s="29"/>
      <c r="BS938" s="29"/>
      <c r="BT938" s="29"/>
      <c r="BU938" s="29"/>
      <c r="BV938" s="29"/>
      <c r="BW938" s="29"/>
      <c r="BX938" s="29"/>
      <c r="BY938" s="29"/>
      <c r="BZ938" s="29"/>
      <c r="CA938" s="29"/>
      <c r="CB938" s="29"/>
      <c r="CC938" s="29"/>
      <c r="CD938" s="29"/>
      <c r="CE938" s="29"/>
      <c r="CF938" s="29"/>
      <c r="CG938" s="29"/>
      <c r="CH938" s="29"/>
      <c r="CI938" s="29"/>
      <c r="CJ938" s="29"/>
      <c r="CK938" s="29"/>
      <c r="CL938" s="29"/>
      <c r="CM938" s="29"/>
      <c r="CN938" s="29"/>
      <c r="CO938" s="29"/>
      <c r="CP938" s="29"/>
      <c r="CQ938" s="29"/>
      <c r="CR938" s="29"/>
      <c r="CS938" s="29"/>
      <c r="CT938" s="29"/>
      <c r="CU938" s="29"/>
      <c r="CV938" s="29"/>
    </row>
    <row r="939" spans="1:100" s="47" customFormat="1" x14ac:dyDescent="0.25">
      <c r="A939" s="212"/>
      <c r="B939" s="19" t="s">
        <v>613</v>
      </c>
      <c r="C939" s="4">
        <v>0</v>
      </c>
      <c r="D939" s="4">
        <v>0</v>
      </c>
      <c r="E939" s="4">
        <v>0</v>
      </c>
      <c r="F939" s="4"/>
      <c r="G939" s="274"/>
      <c r="H939" s="29"/>
      <c r="I939" s="30"/>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c r="AH939" s="29"/>
      <c r="AI939" s="29"/>
      <c r="AJ939" s="29"/>
      <c r="AK939" s="29"/>
      <c r="AL939" s="29"/>
      <c r="AM939" s="29"/>
      <c r="AN939" s="29"/>
      <c r="AO939" s="29"/>
      <c r="AP939" s="29"/>
      <c r="AQ939" s="29"/>
      <c r="AR939" s="29"/>
      <c r="AS939" s="29"/>
      <c r="AT939" s="29"/>
      <c r="AU939" s="29"/>
      <c r="AV939" s="29"/>
      <c r="AW939" s="29"/>
      <c r="AX939" s="29"/>
      <c r="AY939" s="29"/>
      <c r="AZ939" s="29"/>
      <c r="BA939" s="29"/>
      <c r="BB939" s="29"/>
      <c r="BC939" s="29"/>
      <c r="BD939" s="29"/>
      <c r="BE939" s="29"/>
      <c r="BF939" s="29"/>
      <c r="BG939" s="29"/>
      <c r="BH939" s="29"/>
      <c r="BI939" s="29"/>
      <c r="BJ939" s="29"/>
      <c r="BK939" s="29"/>
      <c r="BL939" s="29"/>
      <c r="BM939" s="29"/>
      <c r="BN939" s="29"/>
      <c r="BO939" s="29"/>
      <c r="BP939" s="29"/>
      <c r="BQ939" s="29"/>
      <c r="BR939" s="29"/>
      <c r="BS939" s="29"/>
      <c r="BT939" s="29"/>
      <c r="BU939" s="29"/>
      <c r="BV939" s="29"/>
      <c r="BW939" s="29"/>
      <c r="BX939" s="29"/>
      <c r="BY939" s="29"/>
      <c r="BZ939" s="29"/>
      <c r="CA939" s="29"/>
      <c r="CB939" s="29"/>
      <c r="CC939" s="29"/>
      <c r="CD939" s="29"/>
      <c r="CE939" s="29"/>
      <c r="CF939" s="29"/>
      <c r="CG939" s="29"/>
      <c r="CH939" s="29"/>
      <c r="CI939" s="29"/>
      <c r="CJ939" s="29"/>
      <c r="CK939" s="29"/>
      <c r="CL939" s="29"/>
      <c r="CM939" s="29"/>
      <c r="CN939" s="29"/>
      <c r="CO939" s="29"/>
      <c r="CP939" s="29"/>
      <c r="CQ939" s="29"/>
      <c r="CR939" s="29"/>
      <c r="CS939" s="29"/>
      <c r="CT939" s="29"/>
      <c r="CU939" s="29"/>
      <c r="CV939" s="29"/>
    </row>
    <row r="940" spans="1:100" s="47" customFormat="1" x14ac:dyDescent="0.25">
      <c r="A940" s="212"/>
      <c r="B940" s="19" t="s">
        <v>223</v>
      </c>
      <c r="C940" s="4">
        <v>438.11</v>
      </c>
      <c r="D940" s="4">
        <v>438.11</v>
      </c>
      <c r="E940" s="4">
        <v>438.11</v>
      </c>
      <c r="F940" s="4">
        <f t="shared" si="253"/>
        <v>100</v>
      </c>
      <c r="G940" s="274"/>
      <c r="H940" s="29"/>
      <c r="I940" s="30"/>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c r="AH940" s="29"/>
      <c r="AI940" s="29"/>
      <c r="AJ940" s="29"/>
      <c r="AK940" s="29"/>
      <c r="AL940" s="29"/>
      <c r="AM940" s="29"/>
      <c r="AN940" s="29"/>
      <c r="AO940" s="29"/>
      <c r="AP940" s="29"/>
      <c r="AQ940" s="29"/>
      <c r="AR940" s="29"/>
      <c r="AS940" s="29"/>
      <c r="AT940" s="29"/>
      <c r="AU940" s="29"/>
      <c r="AV940" s="29"/>
      <c r="AW940" s="29"/>
      <c r="AX940" s="29"/>
      <c r="AY940" s="29"/>
      <c r="AZ940" s="29"/>
      <c r="BA940" s="29"/>
      <c r="BB940" s="29"/>
      <c r="BC940" s="29"/>
      <c r="BD940" s="29"/>
      <c r="BE940" s="29"/>
      <c r="BF940" s="29"/>
      <c r="BG940" s="29"/>
      <c r="BH940" s="29"/>
      <c r="BI940" s="29"/>
      <c r="BJ940" s="29"/>
      <c r="BK940" s="29"/>
      <c r="BL940" s="29"/>
      <c r="BM940" s="29"/>
      <c r="BN940" s="29"/>
      <c r="BO940" s="29"/>
      <c r="BP940" s="29"/>
      <c r="BQ940" s="29"/>
      <c r="BR940" s="29"/>
      <c r="BS940" s="29"/>
      <c r="BT940" s="29"/>
      <c r="BU940" s="29"/>
      <c r="BV940" s="29"/>
      <c r="BW940" s="29"/>
      <c r="BX940" s="29"/>
      <c r="BY940" s="29"/>
      <c r="BZ940" s="29"/>
      <c r="CA940" s="29"/>
      <c r="CB940" s="29"/>
      <c r="CC940" s="29"/>
      <c r="CD940" s="29"/>
      <c r="CE940" s="29"/>
      <c r="CF940" s="29"/>
      <c r="CG940" s="29"/>
      <c r="CH940" s="29"/>
      <c r="CI940" s="29"/>
      <c r="CJ940" s="29"/>
      <c r="CK940" s="29"/>
      <c r="CL940" s="29"/>
      <c r="CM940" s="29"/>
      <c r="CN940" s="29"/>
      <c r="CO940" s="29"/>
      <c r="CP940" s="29"/>
      <c r="CQ940" s="29"/>
      <c r="CR940" s="29"/>
      <c r="CS940" s="29"/>
      <c r="CT940" s="29"/>
      <c r="CU940" s="29"/>
      <c r="CV940" s="29"/>
    </row>
    <row r="941" spans="1:100" s="47" customFormat="1" ht="25.5" customHeight="1" x14ac:dyDescent="0.25">
      <c r="A941" s="90"/>
      <c r="B941" s="19" t="s">
        <v>74</v>
      </c>
      <c r="C941" s="4"/>
      <c r="D941" s="4"/>
      <c r="E941" s="4"/>
      <c r="F941" s="4"/>
      <c r="G941" s="275"/>
      <c r="H941" s="29"/>
      <c r="I941" s="30"/>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c r="AH941" s="29"/>
      <c r="AI941" s="29"/>
      <c r="AJ941" s="29"/>
      <c r="AK941" s="29"/>
      <c r="AL941" s="29"/>
      <c r="AM941" s="29"/>
      <c r="AN941" s="29"/>
      <c r="AO941" s="29"/>
      <c r="AP941" s="29"/>
      <c r="AQ941" s="29"/>
      <c r="AR941" s="29"/>
      <c r="AS941" s="29"/>
      <c r="AT941" s="29"/>
      <c r="AU941" s="29"/>
      <c r="AV941" s="29"/>
      <c r="AW941" s="29"/>
      <c r="AX941" s="29"/>
      <c r="AY941" s="29"/>
      <c r="AZ941" s="29"/>
      <c r="BA941" s="29"/>
      <c r="BB941" s="29"/>
      <c r="BC941" s="29"/>
      <c r="BD941" s="29"/>
      <c r="BE941" s="29"/>
      <c r="BF941" s="29"/>
      <c r="BG941" s="29"/>
      <c r="BH941" s="29"/>
      <c r="BI941" s="29"/>
      <c r="BJ941" s="29"/>
      <c r="BK941" s="29"/>
      <c r="BL941" s="29"/>
      <c r="BM941" s="29"/>
      <c r="BN941" s="29"/>
      <c r="BO941" s="29"/>
      <c r="BP941" s="29"/>
      <c r="BQ941" s="29"/>
      <c r="BR941" s="29"/>
      <c r="BS941" s="29"/>
      <c r="BT941" s="29"/>
      <c r="BU941" s="29"/>
      <c r="BV941" s="29"/>
      <c r="BW941" s="29"/>
      <c r="BX941" s="29"/>
      <c r="BY941" s="29"/>
      <c r="BZ941" s="29"/>
      <c r="CA941" s="29"/>
      <c r="CB941" s="29"/>
      <c r="CC941" s="29"/>
      <c r="CD941" s="29"/>
      <c r="CE941" s="29"/>
      <c r="CF941" s="29"/>
      <c r="CG941" s="29"/>
      <c r="CH941" s="29"/>
      <c r="CI941" s="29"/>
      <c r="CJ941" s="29"/>
      <c r="CK941" s="29"/>
      <c r="CL941" s="29"/>
      <c r="CM941" s="29"/>
      <c r="CN941" s="29"/>
      <c r="CO941" s="29"/>
      <c r="CP941" s="29"/>
      <c r="CQ941" s="29"/>
      <c r="CR941" s="29"/>
      <c r="CS941" s="29"/>
      <c r="CT941" s="29"/>
      <c r="CU941" s="29"/>
      <c r="CV941" s="29"/>
    </row>
    <row r="942" spans="1:100" s="47" customFormat="1" ht="37.5" customHeight="1" x14ac:dyDescent="0.25">
      <c r="A942" s="211" t="s">
        <v>251</v>
      </c>
      <c r="B942" s="18" t="s">
        <v>260</v>
      </c>
      <c r="C942" s="4">
        <f>C944</f>
        <v>439.29</v>
      </c>
      <c r="D942" s="4">
        <f>D944</f>
        <v>439.29</v>
      </c>
      <c r="E942" s="4">
        <f>E944</f>
        <v>439.29</v>
      </c>
      <c r="F942" s="4">
        <f>E942/D942*100</f>
        <v>100</v>
      </c>
      <c r="G942" s="273"/>
      <c r="H942" s="29"/>
      <c r="I942" s="30"/>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c r="AH942" s="29"/>
      <c r="AI942" s="29"/>
      <c r="AJ942" s="29"/>
      <c r="AK942" s="29"/>
      <c r="AL942" s="29"/>
      <c r="AM942" s="29"/>
      <c r="AN942" s="29"/>
      <c r="AO942" s="29"/>
      <c r="AP942" s="29"/>
      <c r="AQ942" s="29"/>
      <c r="AR942" s="29"/>
      <c r="AS942" s="29"/>
      <c r="AT942" s="29"/>
      <c r="AU942" s="29"/>
      <c r="AV942" s="29"/>
      <c r="AW942" s="29"/>
      <c r="AX942" s="29"/>
      <c r="AY942" s="29"/>
      <c r="AZ942" s="29"/>
      <c r="BA942" s="29"/>
      <c r="BB942" s="29"/>
      <c r="BC942" s="29"/>
      <c r="BD942" s="29"/>
      <c r="BE942" s="29"/>
      <c r="BF942" s="29"/>
      <c r="BG942" s="29"/>
      <c r="BH942" s="29"/>
      <c r="BI942" s="29"/>
      <c r="BJ942" s="29"/>
      <c r="BK942" s="29"/>
      <c r="BL942" s="29"/>
      <c r="BM942" s="29"/>
      <c r="BN942" s="29"/>
      <c r="BO942" s="29"/>
      <c r="BP942" s="29"/>
      <c r="BQ942" s="29"/>
      <c r="BR942" s="29"/>
      <c r="BS942" s="29"/>
      <c r="BT942" s="29"/>
      <c r="BU942" s="29"/>
      <c r="BV942" s="29"/>
      <c r="BW942" s="29"/>
      <c r="BX942" s="29"/>
      <c r="BY942" s="29"/>
      <c r="BZ942" s="29"/>
      <c r="CA942" s="29"/>
      <c r="CB942" s="29"/>
      <c r="CC942" s="29"/>
      <c r="CD942" s="29"/>
      <c r="CE942" s="29"/>
      <c r="CF942" s="29"/>
      <c r="CG942" s="29"/>
      <c r="CH942" s="29"/>
      <c r="CI942" s="29"/>
      <c r="CJ942" s="29"/>
      <c r="CK942" s="29"/>
      <c r="CL942" s="29"/>
      <c r="CM942" s="29"/>
      <c r="CN942" s="29"/>
      <c r="CO942" s="29"/>
      <c r="CP942" s="29"/>
      <c r="CQ942" s="29"/>
      <c r="CR942" s="29"/>
      <c r="CS942" s="29"/>
      <c r="CT942" s="29"/>
      <c r="CU942" s="29"/>
      <c r="CV942" s="29"/>
    </row>
    <row r="943" spans="1:100" s="47" customFormat="1" x14ac:dyDescent="0.25">
      <c r="A943" s="212"/>
      <c r="B943" s="19" t="s">
        <v>613</v>
      </c>
      <c r="C943" s="4">
        <v>0</v>
      </c>
      <c r="D943" s="4">
        <v>0</v>
      </c>
      <c r="E943" s="4">
        <v>0</v>
      </c>
      <c r="F943" s="4"/>
      <c r="G943" s="274"/>
      <c r="H943" s="29"/>
      <c r="I943" s="30"/>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c r="AH943" s="29"/>
      <c r="AI943" s="29"/>
      <c r="AJ943" s="29"/>
      <c r="AK943" s="29"/>
      <c r="AL943" s="29"/>
      <c r="AM943" s="29"/>
      <c r="AN943" s="29"/>
      <c r="AO943" s="29"/>
      <c r="AP943" s="29"/>
      <c r="AQ943" s="29"/>
      <c r="AR943" s="29"/>
      <c r="AS943" s="29"/>
      <c r="AT943" s="29"/>
      <c r="AU943" s="29"/>
      <c r="AV943" s="29"/>
      <c r="AW943" s="29"/>
      <c r="AX943" s="29"/>
      <c r="AY943" s="29"/>
      <c r="AZ943" s="29"/>
      <c r="BA943" s="29"/>
      <c r="BB943" s="29"/>
      <c r="BC943" s="29"/>
      <c r="BD943" s="29"/>
      <c r="BE943" s="29"/>
      <c r="BF943" s="29"/>
      <c r="BG943" s="29"/>
      <c r="BH943" s="29"/>
      <c r="BI943" s="29"/>
      <c r="BJ943" s="29"/>
      <c r="BK943" s="29"/>
      <c r="BL943" s="29"/>
      <c r="BM943" s="29"/>
      <c r="BN943" s="29"/>
      <c r="BO943" s="29"/>
      <c r="BP943" s="29"/>
      <c r="BQ943" s="29"/>
      <c r="BR943" s="29"/>
      <c r="BS943" s="29"/>
      <c r="BT943" s="29"/>
      <c r="BU943" s="29"/>
      <c r="BV943" s="29"/>
      <c r="BW943" s="29"/>
      <c r="BX943" s="29"/>
      <c r="BY943" s="29"/>
      <c r="BZ943" s="29"/>
      <c r="CA943" s="29"/>
      <c r="CB943" s="29"/>
      <c r="CC943" s="29"/>
      <c r="CD943" s="29"/>
      <c r="CE943" s="29"/>
      <c r="CF943" s="29"/>
      <c r="CG943" s="29"/>
      <c r="CH943" s="29"/>
      <c r="CI943" s="29"/>
      <c r="CJ943" s="29"/>
      <c r="CK943" s="29"/>
      <c r="CL943" s="29"/>
      <c r="CM943" s="29"/>
      <c r="CN943" s="29"/>
      <c r="CO943" s="29"/>
      <c r="CP943" s="29"/>
      <c r="CQ943" s="29"/>
      <c r="CR943" s="29"/>
      <c r="CS943" s="29"/>
      <c r="CT943" s="29"/>
      <c r="CU943" s="29"/>
      <c r="CV943" s="29"/>
    </row>
    <row r="944" spans="1:100" s="47" customFormat="1" x14ac:dyDescent="0.25">
      <c r="A944" s="212"/>
      <c r="B944" s="19" t="s">
        <v>223</v>
      </c>
      <c r="C944" s="4">
        <v>439.29</v>
      </c>
      <c r="D944" s="4">
        <v>439.29</v>
      </c>
      <c r="E944" s="4">
        <v>439.29</v>
      </c>
      <c r="F944" s="4">
        <f t="shared" si="253"/>
        <v>100</v>
      </c>
      <c r="G944" s="274"/>
      <c r="H944" s="29"/>
      <c r="I944" s="30"/>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c r="AH944" s="29"/>
      <c r="AI944" s="29"/>
      <c r="AJ944" s="29"/>
      <c r="AK944" s="29"/>
      <c r="AL944" s="29"/>
      <c r="AM944" s="29"/>
      <c r="AN944" s="29"/>
      <c r="AO944" s="29"/>
      <c r="AP944" s="29"/>
      <c r="AQ944" s="29"/>
      <c r="AR944" s="29"/>
      <c r="AS944" s="29"/>
      <c r="AT944" s="29"/>
      <c r="AU944" s="29"/>
      <c r="AV944" s="29"/>
      <c r="AW944" s="29"/>
      <c r="AX944" s="29"/>
      <c r="AY944" s="29"/>
      <c r="AZ944" s="29"/>
      <c r="BA944" s="29"/>
      <c r="BB944" s="29"/>
      <c r="BC944" s="29"/>
      <c r="BD944" s="29"/>
      <c r="BE944" s="29"/>
      <c r="BF944" s="29"/>
      <c r="BG944" s="29"/>
      <c r="BH944" s="29"/>
      <c r="BI944" s="29"/>
      <c r="BJ944" s="29"/>
      <c r="BK944" s="29"/>
      <c r="BL944" s="29"/>
      <c r="BM944" s="29"/>
      <c r="BN944" s="29"/>
      <c r="BO944" s="29"/>
      <c r="BP944" s="29"/>
      <c r="BQ944" s="29"/>
      <c r="BR944" s="29"/>
      <c r="BS944" s="29"/>
      <c r="BT944" s="29"/>
      <c r="BU944" s="29"/>
      <c r="BV944" s="29"/>
      <c r="BW944" s="29"/>
      <c r="BX944" s="29"/>
      <c r="BY944" s="29"/>
      <c r="BZ944" s="29"/>
      <c r="CA944" s="29"/>
      <c r="CB944" s="29"/>
      <c r="CC944" s="29"/>
      <c r="CD944" s="29"/>
      <c r="CE944" s="29"/>
      <c r="CF944" s="29"/>
      <c r="CG944" s="29"/>
      <c r="CH944" s="29"/>
      <c r="CI944" s="29"/>
      <c r="CJ944" s="29"/>
      <c r="CK944" s="29"/>
      <c r="CL944" s="29"/>
      <c r="CM944" s="29"/>
      <c r="CN944" s="29"/>
      <c r="CO944" s="29"/>
      <c r="CP944" s="29"/>
      <c r="CQ944" s="29"/>
      <c r="CR944" s="29"/>
      <c r="CS944" s="29"/>
      <c r="CT944" s="29"/>
      <c r="CU944" s="29"/>
      <c r="CV944" s="29"/>
    </row>
    <row r="945" spans="1:100" s="47" customFormat="1" x14ac:dyDescent="0.25">
      <c r="A945" s="90"/>
      <c r="B945" s="19" t="s">
        <v>74</v>
      </c>
      <c r="C945" s="4"/>
      <c r="D945" s="4"/>
      <c r="E945" s="4"/>
      <c r="F945" s="4"/>
      <c r="G945" s="275"/>
      <c r="H945" s="29"/>
      <c r="I945" s="30"/>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c r="AH945" s="29"/>
      <c r="AI945" s="29"/>
      <c r="AJ945" s="29"/>
      <c r="AK945" s="29"/>
      <c r="AL945" s="29"/>
      <c r="AM945" s="29"/>
      <c r="AN945" s="29"/>
      <c r="AO945" s="29"/>
      <c r="AP945" s="29"/>
      <c r="AQ945" s="29"/>
      <c r="AR945" s="29"/>
      <c r="AS945" s="29"/>
      <c r="AT945" s="29"/>
      <c r="AU945" s="29"/>
      <c r="AV945" s="29"/>
      <c r="AW945" s="29"/>
      <c r="AX945" s="29"/>
      <c r="AY945" s="29"/>
      <c r="AZ945" s="29"/>
      <c r="BA945" s="29"/>
      <c r="BB945" s="29"/>
      <c r="BC945" s="29"/>
      <c r="BD945" s="29"/>
      <c r="BE945" s="29"/>
      <c r="BF945" s="29"/>
      <c r="BG945" s="29"/>
      <c r="BH945" s="29"/>
      <c r="BI945" s="29"/>
      <c r="BJ945" s="29"/>
      <c r="BK945" s="29"/>
      <c r="BL945" s="29"/>
      <c r="BM945" s="29"/>
      <c r="BN945" s="29"/>
      <c r="BO945" s="29"/>
      <c r="BP945" s="29"/>
      <c r="BQ945" s="29"/>
      <c r="BR945" s="29"/>
      <c r="BS945" s="29"/>
      <c r="BT945" s="29"/>
      <c r="BU945" s="29"/>
      <c r="BV945" s="29"/>
      <c r="BW945" s="29"/>
      <c r="BX945" s="29"/>
      <c r="BY945" s="29"/>
      <c r="BZ945" s="29"/>
      <c r="CA945" s="29"/>
      <c r="CB945" s="29"/>
      <c r="CC945" s="29"/>
      <c r="CD945" s="29"/>
      <c r="CE945" s="29"/>
      <c r="CF945" s="29"/>
      <c r="CG945" s="29"/>
      <c r="CH945" s="29"/>
      <c r="CI945" s="29"/>
      <c r="CJ945" s="29"/>
      <c r="CK945" s="29"/>
      <c r="CL945" s="29"/>
      <c r="CM945" s="29"/>
      <c r="CN945" s="29"/>
      <c r="CO945" s="29"/>
      <c r="CP945" s="29"/>
      <c r="CQ945" s="29"/>
      <c r="CR945" s="29"/>
      <c r="CS945" s="29"/>
      <c r="CT945" s="29"/>
      <c r="CU945" s="29"/>
      <c r="CV945" s="29"/>
    </row>
    <row r="946" spans="1:100" s="47" customFormat="1" ht="61.5" customHeight="1" x14ac:dyDescent="0.25">
      <c r="A946" s="211" t="s">
        <v>252</v>
      </c>
      <c r="B946" s="18" t="s">
        <v>261</v>
      </c>
      <c r="C946" s="4">
        <f>C948</f>
        <v>11729.62</v>
      </c>
      <c r="D946" s="4">
        <f>D948</f>
        <v>11729.62</v>
      </c>
      <c r="E946" s="4">
        <f>E948</f>
        <v>0</v>
      </c>
      <c r="F946" s="4">
        <f>E946/D946*100</f>
        <v>0</v>
      </c>
      <c r="G946" s="195" t="s">
        <v>686</v>
      </c>
      <c r="H946" s="29"/>
      <c r="I946" s="30"/>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29"/>
      <c r="AJ946" s="29"/>
      <c r="AK946" s="29"/>
      <c r="AL946" s="29"/>
      <c r="AM946" s="29"/>
      <c r="AN946" s="29"/>
      <c r="AO946" s="29"/>
      <c r="AP946" s="29"/>
      <c r="AQ946" s="29"/>
      <c r="AR946" s="29"/>
      <c r="AS946" s="29"/>
      <c r="AT946" s="29"/>
      <c r="AU946" s="29"/>
      <c r="AV946" s="29"/>
      <c r="AW946" s="29"/>
      <c r="AX946" s="29"/>
      <c r="AY946" s="29"/>
      <c r="AZ946" s="29"/>
      <c r="BA946" s="29"/>
      <c r="BB946" s="29"/>
      <c r="BC946" s="29"/>
      <c r="BD946" s="29"/>
      <c r="BE946" s="29"/>
      <c r="BF946" s="29"/>
      <c r="BG946" s="29"/>
      <c r="BH946" s="29"/>
      <c r="BI946" s="29"/>
      <c r="BJ946" s="29"/>
      <c r="BK946" s="29"/>
      <c r="BL946" s="29"/>
      <c r="BM946" s="29"/>
      <c r="BN946" s="29"/>
      <c r="BO946" s="29"/>
      <c r="BP946" s="29"/>
      <c r="BQ946" s="29"/>
      <c r="BR946" s="29"/>
      <c r="BS946" s="29"/>
      <c r="BT946" s="29"/>
      <c r="BU946" s="29"/>
      <c r="BV946" s="29"/>
      <c r="BW946" s="29"/>
      <c r="BX946" s="29"/>
      <c r="BY946" s="29"/>
      <c r="BZ946" s="29"/>
      <c r="CA946" s="29"/>
      <c r="CB946" s="29"/>
      <c r="CC946" s="29"/>
      <c r="CD946" s="29"/>
      <c r="CE946" s="29"/>
      <c r="CF946" s="29"/>
      <c r="CG946" s="29"/>
      <c r="CH946" s="29"/>
      <c r="CI946" s="29"/>
      <c r="CJ946" s="29"/>
      <c r="CK946" s="29"/>
      <c r="CL946" s="29"/>
      <c r="CM946" s="29"/>
      <c r="CN946" s="29"/>
      <c r="CO946" s="29"/>
      <c r="CP946" s="29"/>
      <c r="CQ946" s="29"/>
      <c r="CR946" s="29"/>
      <c r="CS946" s="29"/>
      <c r="CT946" s="29"/>
      <c r="CU946" s="29"/>
      <c r="CV946" s="29"/>
    </row>
    <row r="947" spans="1:100" s="47" customFormat="1" x14ac:dyDescent="0.25">
      <c r="A947" s="212"/>
      <c r="B947" s="19" t="s">
        <v>613</v>
      </c>
      <c r="C947" s="4">
        <v>0</v>
      </c>
      <c r="D947" s="4">
        <v>0</v>
      </c>
      <c r="E947" s="4">
        <v>0</v>
      </c>
      <c r="F947" s="4"/>
      <c r="G947" s="196"/>
      <c r="H947" s="29"/>
      <c r="I947" s="30"/>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c r="AH947" s="29"/>
      <c r="AI947" s="29"/>
      <c r="AJ947" s="29"/>
      <c r="AK947" s="29"/>
      <c r="AL947" s="29"/>
      <c r="AM947" s="29"/>
      <c r="AN947" s="29"/>
      <c r="AO947" s="29"/>
      <c r="AP947" s="29"/>
      <c r="AQ947" s="29"/>
      <c r="AR947" s="29"/>
      <c r="AS947" s="29"/>
      <c r="AT947" s="29"/>
      <c r="AU947" s="29"/>
      <c r="AV947" s="29"/>
      <c r="AW947" s="29"/>
      <c r="AX947" s="29"/>
      <c r="AY947" s="29"/>
      <c r="AZ947" s="29"/>
      <c r="BA947" s="29"/>
      <c r="BB947" s="29"/>
      <c r="BC947" s="29"/>
      <c r="BD947" s="29"/>
      <c r="BE947" s="29"/>
      <c r="BF947" s="29"/>
      <c r="BG947" s="29"/>
      <c r="BH947" s="29"/>
      <c r="BI947" s="29"/>
      <c r="BJ947" s="29"/>
      <c r="BK947" s="29"/>
      <c r="BL947" s="29"/>
      <c r="BM947" s="29"/>
      <c r="BN947" s="29"/>
      <c r="BO947" s="29"/>
      <c r="BP947" s="29"/>
      <c r="BQ947" s="29"/>
      <c r="BR947" s="29"/>
      <c r="BS947" s="29"/>
      <c r="BT947" s="29"/>
      <c r="BU947" s="29"/>
      <c r="BV947" s="29"/>
      <c r="BW947" s="29"/>
      <c r="BX947" s="29"/>
      <c r="BY947" s="29"/>
      <c r="BZ947" s="29"/>
      <c r="CA947" s="29"/>
      <c r="CB947" s="29"/>
      <c r="CC947" s="29"/>
      <c r="CD947" s="29"/>
      <c r="CE947" s="29"/>
      <c r="CF947" s="29"/>
      <c r="CG947" s="29"/>
      <c r="CH947" s="29"/>
      <c r="CI947" s="29"/>
      <c r="CJ947" s="29"/>
      <c r="CK947" s="29"/>
      <c r="CL947" s="29"/>
      <c r="CM947" s="29"/>
      <c r="CN947" s="29"/>
      <c r="CO947" s="29"/>
      <c r="CP947" s="29"/>
      <c r="CQ947" s="29"/>
      <c r="CR947" s="29"/>
      <c r="CS947" s="29"/>
      <c r="CT947" s="29"/>
      <c r="CU947" s="29"/>
      <c r="CV947" s="29"/>
    </row>
    <row r="948" spans="1:100" s="47" customFormat="1" x14ac:dyDescent="0.25">
      <c r="A948" s="212"/>
      <c r="B948" s="19" t="s">
        <v>223</v>
      </c>
      <c r="C948" s="4">
        <v>11729.62</v>
      </c>
      <c r="D948" s="4">
        <v>11729.62</v>
      </c>
      <c r="E948" s="4">
        <v>0</v>
      </c>
      <c r="F948" s="4"/>
      <c r="G948" s="196"/>
      <c r="H948" s="29"/>
      <c r="I948" s="30"/>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c r="AH948" s="29"/>
      <c r="AI948" s="29"/>
      <c r="AJ948" s="29"/>
      <c r="AK948" s="29"/>
      <c r="AL948" s="29"/>
      <c r="AM948" s="29"/>
      <c r="AN948" s="29"/>
      <c r="AO948" s="29"/>
      <c r="AP948" s="29"/>
      <c r="AQ948" s="29"/>
      <c r="AR948" s="29"/>
      <c r="AS948" s="29"/>
      <c r="AT948" s="29"/>
      <c r="AU948" s="29"/>
      <c r="AV948" s="29"/>
      <c r="AW948" s="29"/>
      <c r="AX948" s="29"/>
      <c r="AY948" s="29"/>
      <c r="AZ948" s="29"/>
      <c r="BA948" s="29"/>
      <c r="BB948" s="29"/>
      <c r="BC948" s="29"/>
      <c r="BD948" s="29"/>
      <c r="BE948" s="29"/>
      <c r="BF948" s="29"/>
      <c r="BG948" s="29"/>
      <c r="BH948" s="29"/>
      <c r="BI948" s="29"/>
      <c r="BJ948" s="29"/>
      <c r="BK948" s="29"/>
      <c r="BL948" s="29"/>
      <c r="BM948" s="29"/>
      <c r="BN948" s="29"/>
      <c r="BO948" s="29"/>
      <c r="BP948" s="29"/>
      <c r="BQ948" s="29"/>
      <c r="BR948" s="29"/>
      <c r="BS948" s="29"/>
      <c r="BT948" s="29"/>
      <c r="BU948" s="29"/>
      <c r="BV948" s="29"/>
      <c r="BW948" s="29"/>
      <c r="BX948" s="29"/>
      <c r="BY948" s="29"/>
      <c r="BZ948" s="29"/>
      <c r="CA948" s="29"/>
      <c r="CB948" s="29"/>
      <c r="CC948" s="29"/>
      <c r="CD948" s="29"/>
      <c r="CE948" s="29"/>
      <c r="CF948" s="29"/>
      <c r="CG948" s="29"/>
      <c r="CH948" s="29"/>
      <c r="CI948" s="29"/>
      <c r="CJ948" s="29"/>
      <c r="CK948" s="29"/>
      <c r="CL948" s="29"/>
      <c r="CM948" s="29"/>
      <c r="CN948" s="29"/>
      <c r="CO948" s="29"/>
      <c r="CP948" s="29"/>
      <c r="CQ948" s="29"/>
      <c r="CR948" s="29"/>
      <c r="CS948" s="29"/>
      <c r="CT948" s="29"/>
      <c r="CU948" s="29"/>
      <c r="CV948" s="29"/>
    </row>
    <row r="949" spans="1:100" ht="27.75" customHeight="1" x14ac:dyDescent="0.3">
      <c r="A949" s="90"/>
      <c r="B949" s="19" t="s">
        <v>74</v>
      </c>
      <c r="C949" s="130"/>
      <c r="D949" s="130"/>
      <c r="E949" s="130"/>
      <c r="F949" s="130"/>
      <c r="G949" s="210"/>
      <c r="I949" s="30"/>
    </row>
    <row r="950" spans="1:100" s="1" customFormat="1" ht="63.75" customHeight="1" x14ac:dyDescent="0.25">
      <c r="A950" s="211" t="s">
        <v>253</v>
      </c>
      <c r="B950" s="18" t="s">
        <v>262</v>
      </c>
      <c r="C950" s="4">
        <f>C952</f>
        <v>397.21</v>
      </c>
      <c r="D950" s="4">
        <f>D952</f>
        <v>397.21</v>
      </c>
      <c r="E950" s="4">
        <f>E952</f>
        <v>0</v>
      </c>
      <c r="F950" s="4">
        <f>E950/D950*100</f>
        <v>0</v>
      </c>
      <c r="G950" s="229" t="s">
        <v>629</v>
      </c>
      <c r="H950" s="13"/>
      <c r="I950" s="14"/>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row>
    <row r="951" spans="1:100" s="1" customFormat="1" ht="22.5" customHeight="1" x14ac:dyDescent="0.25">
      <c r="A951" s="212"/>
      <c r="B951" s="19" t="s">
        <v>613</v>
      </c>
      <c r="C951" s="4">
        <v>0</v>
      </c>
      <c r="D951" s="4">
        <v>0</v>
      </c>
      <c r="E951" s="4">
        <v>0</v>
      </c>
      <c r="F951" s="4"/>
      <c r="G951" s="230"/>
      <c r="H951" s="13"/>
      <c r="I951" s="14"/>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c r="CA951" s="13"/>
      <c r="CB951" s="13"/>
      <c r="CC951" s="13"/>
      <c r="CD951" s="13"/>
      <c r="CE951" s="13"/>
      <c r="CF951" s="13"/>
      <c r="CG951" s="13"/>
      <c r="CH951" s="13"/>
      <c r="CI951" s="13"/>
      <c r="CJ951" s="13"/>
      <c r="CK951" s="13"/>
      <c r="CL951" s="13"/>
      <c r="CM951" s="13"/>
      <c r="CN951" s="13"/>
      <c r="CO951" s="13"/>
      <c r="CP951" s="13"/>
      <c r="CQ951" s="13"/>
      <c r="CR951" s="13"/>
      <c r="CS951" s="13"/>
      <c r="CT951" s="13"/>
      <c r="CU951" s="13"/>
      <c r="CV951" s="13"/>
    </row>
    <row r="952" spans="1:100" s="1" customFormat="1" ht="22.5" customHeight="1" x14ac:dyDescent="0.25">
      <c r="A952" s="212"/>
      <c r="B952" s="19" t="s">
        <v>223</v>
      </c>
      <c r="C952" s="4">
        <v>397.21</v>
      </c>
      <c r="D952" s="4">
        <v>397.21</v>
      </c>
      <c r="E952" s="4">
        <v>0</v>
      </c>
      <c r="F952" s="4">
        <f>E952/D952*100</f>
        <v>0</v>
      </c>
      <c r="G952" s="230"/>
      <c r="H952" s="13"/>
      <c r="I952" s="14"/>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13"/>
      <c r="AZ952" s="13"/>
      <c r="BA952" s="13"/>
      <c r="BB952" s="13"/>
      <c r="BC952" s="13"/>
      <c r="BD952" s="13"/>
      <c r="BE952" s="13"/>
      <c r="BF952" s="13"/>
      <c r="BG952" s="13"/>
      <c r="BH952" s="13"/>
      <c r="BI952" s="13"/>
      <c r="BJ952" s="13"/>
      <c r="BK952" s="13"/>
      <c r="BL952" s="13"/>
      <c r="BM952" s="13"/>
      <c r="BN952" s="13"/>
      <c r="BO952" s="13"/>
      <c r="BP952" s="13"/>
      <c r="BQ952" s="13"/>
      <c r="BR952" s="13"/>
      <c r="BS952" s="13"/>
      <c r="BT952" s="13"/>
      <c r="BU952" s="13"/>
      <c r="BV952" s="13"/>
      <c r="BW952" s="13"/>
      <c r="BX952" s="13"/>
      <c r="BY952" s="13"/>
      <c r="BZ952" s="13"/>
      <c r="CA952" s="13"/>
      <c r="CB952" s="13"/>
      <c r="CC952" s="13"/>
      <c r="CD952" s="13"/>
      <c r="CE952" s="13"/>
      <c r="CF952" s="13"/>
      <c r="CG952" s="13"/>
      <c r="CH952" s="13"/>
      <c r="CI952" s="13"/>
      <c r="CJ952" s="13"/>
      <c r="CK952" s="13"/>
      <c r="CL952" s="13"/>
      <c r="CM952" s="13"/>
      <c r="CN952" s="13"/>
      <c r="CO952" s="13"/>
      <c r="CP952" s="13"/>
      <c r="CQ952" s="13"/>
      <c r="CR952" s="13"/>
      <c r="CS952" s="13"/>
      <c r="CT952" s="13"/>
      <c r="CU952" s="13"/>
      <c r="CV952" s="13"/>
    </row>
    <row r="953" spans="1:100" s="1" customFormat="1" ht="22.5" customHeight="1" x14ac:dyDescent="0.25">
      <c r="A953" s="90"/>
      <c r="B953" s="19" t="s">
        <v>74</v>
      </c>
      <c r="C953" s="4"/>
      <c r="D953" s="4"/>
      <c r="E953" s="4"/>
      <c r="F953" s="4"/>
      <c r="G953" s="231"/>
      <c r="H953" s="13"/>
      <c r="I953" s="14"/>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c r="BD953" s="13"/>
      <c r="BE953" s="13"/>
      <c r="BF953" s="13"/>
      <c r="BG953" s="13"/>
      <c r="BH953" s="13"/>
      <c r="BI953" s="13"/>
      <c r="BJ953" s="13"/>
      <c r="BK953" s="13"/>
      <c r="BL953" s="13"/>
      <c r="BM953" s="13"/>
      <c r="BN953" s="13"/>
      <c r="BO953" s="13"/>
      <c r="BP953" s="13"/>
      <c r="BQ953" s="13"/>
      <c r="BR953" s="13"/>
      <c r="BS953" s="13"/>
      <c r="BT953" s="13"/>
      <c r="BU953" s="13"/>
      <c r="BV953" s="13"/>
      <c r="BW953" s="13"/>
      <c r="BX953" s="13"/>
      <c r="BY953" s="13"/>
      <c r="BZ953" s="13"/>
      <c r="CA953" s="13"/>
      <c r="CB953" s="13"/>
      <c r="CC953" s="13"/>
      <c r="CD953" s="13"/>
      <c r="CE953" s="13"/>
      <c r="CF953" s="13"/>
      <c r="CG953" s="13"/>
      <c r="CH953" s="13"/>
      <c r="CI953" s="13"/>
      <c r="CJ953" s="13"/>
      <c r="CK953" s="13"/>
      <c r="CL953" s="13"/>
      <c r="CM953" s="13"/>
      <c r="CN953" s="13"/>
      <c r="CO953" s="13"/>
      <c r="CP953" s="13"/>
      <c r="CQ953" s="13"/>
      <c r="CR953" s="13"/>
      <c r="CS953" s="13"/>
      <c r="CT953" s="13"/>
      <c r="CU953" s="13"/>
      <c r="CV953" s="13"/>
    </row>
    <row r="954" spans="1:100" s="47" customFormat="1" ht="69.75" customHeight="1" x14ac:dyDescent="0.25">
      <c r="A954" s="212" t="s">
        <v>254</v>
      </c>
      <c r="B954" s="18" t="s">
        <v>259</v>
      </c>
      <c r="C954" s="4">
        <f>C956</f>
        <v>3511.41</v>
      </c>
      <c r="D954" s="4">
        <f>D956</f>
        <v>0</v>
      </c>
      <c r="E954" s="4">
        <f>E956</f>
        <v>0</v>
      </c>
      <c r="F954" s="4"/>
      <c r="G954" s="229" t="s">
        <v>626</v>
      </c>
      <c r="H954" s="29"/>
      <c r="I954" s="30"/>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c r="AH954" s="29"/>
      <c r="AI954" s="29"/>
      <c r="AJ954" s="29"/>
      <c r="AK954" s="29"/>
      <c r="AL954" s="29"/>
      <c r="AM954" s="29"/>
      <c r="AN954" s="29"/>
      <c r="AO954" s="29"/>
      <c r="AP954" s="29"/>
      <c r="AQ954" s="29"/>
      <c r="AR954" s="29"/>
      <c r="AS954" s="29"/>
      <c r="AT954" s="29"/>
      <c r="AU954" s="29"/>
      <c r="AV954" s="29"/>
      <c r="AW954" s="29"/>
      <c r="AX954" s="29"/>
      <c r="AY954" s="29"/>
      <c r="AZ954" s="29"/>
      <c r="BA954" s="29"/>
      <c r="BB954" s="29"/>
      <c r="BC954" s="29"/>
      <c r="BD954" s="29"/>
      <c r="BE954" s="29"/>
      <c r="BF954" s="29"/>
      <c r="BG954" s="29"/>
      <c r="BH954" s="29"/>
      <c r="BI954" s="29"/>
      <c r="BJ954" s="29"/>
      <c r="BK954" s="29"/>
      <c r="BL954" s="29"/>
      <c r="BM954" s="29"/>
      <c r="BN954" s="29"/>
      <c r="BO954" s="29"/>
      <c r="BP954" s="29"/>
      <c r="BQ954" s="29"/>
      <c r="BR954" s="29"/>
      <c r="BS954" s="29"/>
      <c r="BT954" s="29"/>
      <c r="BU954" s="29"/>
      <c r="BV954" s="29"/>
      <c r="BW954" s="29"/>
      <c r="BX954" s="29"/>
      <c r="BY954" s="29"/>
      <c r="BZ954" s="29"/>
      <c r="CA954" s="29"/>
      <c r="CB954" s="29"/>
      <c r="CC954" s="29"/>
      <c r="CD954" s="29"/>
      <c r="CE954" s="29"/>
      <c r="CF954" s="29"/>
      <c r="CG954" s="29"/>
      <c r="CH954" s="29"/>
      <c r="CI954" s="29"/>
      <c r="CJ954" s="29"/>
      <c r="CK954" s="29"/>
      <c r="CL954" s="29"/>
      <c r="CM954" s="29"/>
      <c r="CN954" s="29"/>
      <c r="CO954" s="29"/>
      <c r="CP954" s="29"/>
      <c r="CQ954" s="29"/>
      <c r="CR954" s="29"/>
      <c r="CS954" s="29"/>
      <c r="CT954" s="29"/>
      <c r="CU954" s="29"/>
      <c r="CV954" s="29"/>
    </row>
    <row r="955" spans="1:100" s="47" customFormat="1" ht="21" customHeight="1" x14ac:dyDescent="0.25">
      <c r="A955" s="212"/>
      <c r="B955" s="19" t="s">
        <v>613</v>
      </c>
      <c r="C955" s="4">
        <v>0</v>
      </c>
      <c r="D955" s="4">
        <v>0</v>
      </c>
      <c r="E955" s="4">
        <v>0</v>
      </c>
      <c r="F955" s="4"/>
      <c r="G955" s="230"/>
      <c r="H955" s="29"/>
      <c r="I955" s="30"/>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c r="AH955" s="29"/>
      <c r="AI955" s="29"/>
      <c r="AJ955" s="29"/>
      <c r="AK955" s="29"/>
      <c r="AL955" s="29"/>
      <c r="AM955" s="29"/>
      <c r="AN955" s="29"/>
      <c r="AO955" s="29"/>
      <c r="AP955" s="29"/>
      <c r="AQ955" s="29"/>
      <c r="AR955" s="29"/>
      <c r="AS955" s="29"/>
      <c r="AT955" s="29"/>
      <c r="AU955" s="29"/>
      <c r="AV955" s="29"/>
      <c r="AW955" s="29"/>
      <c r="AX955" s="29"/>
      <c r="AY955" s="29"/>
      <c r="AZ955" s="29"/>
      <c r="BA955" s="29"/>
      <c r="BB955" s="29"/>
      <c r="BC955" s="29"/>
      <c r="BD955" s="29"/>
      <c r="BE955" s="29"/>
      <c r="BF955" s="29"/>
      <c r="BG955" s="29"/>
      <c r="BH955" s="29"/>
      <c r="BI955" s="29"/>
      <c r="BJ955" s="29"/>
      <c r="BK955" s="29"/>
      <c r="BL955" s="29"/>
      <c r="BM955" s="29"/>
      <c r="BN955" s="29"/>
      <c r="BO955" s="29"/>
      <c r="BP955" s="29"/>
      <c r="BQ955" s="29"/>
      <c r="BR955" s="29"/>
      <c r="BS955" s="29"/>
      <c r="BT955" s="29"/>
      <c r="BU955" s="29"/>
      <c r="BV955" s="29"/>
      <c r="BW955" s="29"/>
      <c r="BX955" s="29"/>
      <c r="BY955" s="29"/>
      <c r="BZ955" s="29"/>
      <c r="CA955" s="29"/>
      <c r="CB955" s="29"/>
      <c r="CC955" s="29"/>
      <c r="CD955" s="29"/>
      <c r="CE955" s="29"/>
      <c r="CF955" s="29"/>
      <c r="CG955" s="29"/>
      <c r="CH955" s="29"/>
      <c r="CI955" s="29"/>
      <c r="CJ955" s="29"/>
      <c r="CK955" s="29"/>
      <c r="CL955" s="29"/>
      <c r="CM955" s="29"/>
      <c r="CN955" s="29"/>
      <c r="CO955" s="29"/>
      <c r="CP955" s="29"/>
      <c r="CQ955" s="29"/>
      <c r="CR955" s="29"/>
      <c r="CS955" s="29"/>
      <c r="CT955" s="29"/>
      <c r="CU955" s="29"/>
      <c r="CV955" s="29"/>
    </row>
    <row r="956" spans="1:100" s="47" customFormat="1" ht="21" customHeight="1" x14ac:dyDescent="0.25">
      <c r="A956" s="212"/>
      <c r="B956" s="19" t="s">
        <v>223</v>
      </c>
      <c r="C956" s="4">
        <v>3511.41</v>
      </c>
      <c r="D956" s="4">
        <v>0</v>
      </c>
      <c r="E956" s="4">
        <v>0</v>
      </c>
      <c r="F956" s="4"/>
      <c r="G956" s="230"/>
      <c r="H956" s="29"/>
      <c r="I956" s="30"/>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29"/>
      <c r="AJ956" s="29"/>
      <c r="AK956" s="29"/>
      <c r="AL956" s="29"/>
      <c r="AM956" s="29"/>
      <c r="AN956" s="29"/>
      <c r="AO956" s="29"/>
      <c r="AP956" s="29"/>
      <c r="AQ956" s="29"/>
      <c r="AR956" s="29"/>
      <c r="AS956" s="29"/>
      <c r="AT956" s="29"/>
      <c r="AU956" s="29"/>
      <c r="AV956" s="29"/>
      <c r="AW956" s="29"/>
      <c r="AX956" s="29"/>
      <c r="AY956" s="29"/>
      <c r="AZ956" s="29"/>
      <c r="BA956" s="29"/>
      <c r="BB956" s="29"/>
      <c r="BC956" s="29"/>
      <c r="BD956" s="29"/>
      <c r="BE956" s="29"/>
      <c r="BF956" s="29"/>
      <c r="BG956" s="29"/>
      <c r="BH956" s="29"/>
      <c r="BI956" s="29"/>
      <c r="BJ956" s="29"/>
      <c r="BK956" s="29"/>
      <c r="BL956" s="29"/>
      <c r="BM956" s="29"/>
      <c r="BN956" s="29"/>
      <c r="BO956" s="29"/>
      <c r="BP956" s="29"/>
      <c r="BQ956" s="29"/>
      <c r="BR956" s="29"/>
      <c r="BS956" s="29"/>
      <c r="BT956" s="29"/>
      <c r="BU956" s="29"/>
      <c r="BV956" s="29"/>
      <c r="BW956" s="29"/>
      <c r="BX956" s="29"/>
      <c r="BY956" s="29"/>
      <c r="BZ956" s="29"/>
      <c r="CA956" s="29"/>
      <c r="CB956" s="29"/>
      <c r="CC956" s="29"/>
      <c r="CD956" s="29"/>
      <c r="CE956" s="29"/>
      <c r="CF956" s="29"/>
      <c r="CG956" s="29"/>
      <c r="CH956" s="29"/>
      <c r="CI956" s="29"/>
      <c r="CJ956" s="29"/>
      <c r="CK956" s="29"/>
      <c r="CL956" s="29"/>
      <c r="CM956" s="29"/>
      <c r="CN956" s="29"/>
      <c r="CO956" s="29"/>
      <c r="CP956" s="29"/>
      <c r="CQ956" s="29"/>
      <c r="CR956" s="29"/>
      <c r="CS956" s="29"/>
      <c r="CT956" s="29"/>
      <c r="CU956" s="29"/>
      <c r="CV956" s="29"/>
    </row>
    <row r="957" spans="1:100" s="47" customFormat="1" ht="21" customHeight="1" x14ac:dyDescent="0.25">
      <c r="A957" s="212"/>
      <c r="B957" s="19" t="s">
        <v>74</v>
      </c>
      <c r="C957" s="4"/>
      <c r="D957" s="4"/>
      <c r="E957" s="4"/>
      <c r="F957" s="136"/>
      <c r="G957" s="205"/>
      <c r="H957" s="29"/>
      <c r="I957" s="30"/>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c r="AH957" s="29"/>
      <c r="AI957" s="29"/>
      <c r="AJ957" s="29"/>
      <c r="AK957" s="29"/>
      <c r="AL957" s="29"/>
      <c r="AM957" s="29"/>
      <c r="AN957" s="29"/>
      <c r="AO957" s="29"/>
      <c r="AP957" s="29"/>
      <c r="AQ957" s="29"/>
      <c r="AR957" s="29"/>
      <c r="AS957" s="29"/>
      <c r="AT957" s="29"/>
      <c r="AU957" s="29"/>
      <c r="AV957" s="29"/>
      <c r="AW957" s="29"/>
      <c r="AX957" s="29"/>
      <c r="AY957" s="29"/>
      <c r="AZ957" s="29"/>
      <c r="BA957" s="29"/>
      <c r="BB957" s="29"/>
      <c r="BC957" s="29"/>
      <c r="BD957" s="29"/>
      <c r="BE957" s="29"/>
      <c r="BF957" s="29"/>
      <c r="BG957" s="29"/>
      <c r="BH957" s="29"/>
      <c r="BI957" s="29"/>
      <c r="BJ957" s="29"/>
      <c r="BK957" s="29"/>
      <c r="BL957" s="29"/>
      <c r="BM957" s="29"/>
      <c r="BN957" s="29"/>
      <c r="BO957" s="29"/>
      <c r="BP957" s="29"/>
      <c r="BQ957" s="29"/>
      <c r="BR957" s="29"/>
      <c r="BS957" s="29"/>
      <c r="BT957" s="29"/>
      <c r="BU957" s="29"/>
      <c r="BV957" s="29"/>
      <c r="BW957" s="29"/>
      <c r="BX957" s="29"/>
      <c r="BY957" s="29"/>
      <c r="BZ957" s="29"/>
      <c r="CA957" s="29"/>
      <c r="CB957" s="29"/>
      <c r="CC957" s="29"/>
      <c r="CD957" s="29"/>
      <c r="CE957" s="29"/>
      <c r="CF957" s="29"/>
      <c r="CG957" s="29"/>
      <c r="CH957" s="29"/>
      <c r="CI957" s="29"/>
      <c r="CJ957" s="29"/>
      <c r="CK957" s="29"/>
      <c r="CL957" s="29"/>
      <c r="CM957" s="29"/>
      <c r="CN957" s="29"/>
      <c r="CO957" s="29"/>
      <c r="CP957" s="29"/>
      <c r="CQ957" s="29"/>
      <c r="CR957" s="29"/>
      <c r="CS957" s="29"/>
      <c r="CT957" s="29"/>
      <c r="CU957" s="29"/>
      <c r="CV957" s="29"/>
    </row>
    <row r="958" spans="1:100" s="47" customFormat="1" ht="55.5" customHeight="1" x14ac:dyDescent="0.25">
      <c r="A958" s="214" t="s">
        <v>224</v>
      </c>
      <c r="B958" s="15" t="s">
        <v>222</v>
      </c>
      <c r="C958" s="173">
        <f>C959+C960</f>
        <v>123066.21</v>
      </c>
      <c r="D958" s="173">
        <f t="shared" ref="D958:E958" si="254">D959+D960</f>
        <v>91808.27</v>
      </c>
      <c r="E958" s="173">
        <f t="shared" si="254"/>
        <v>61766.86</v>
      </c>
      <c r="F958" s="174">
        <f t="shared" si="253"/>
        <v>67.28</v>
      </c>
      <c r="G958" s="207"/>
      <c r="H958" s="29"/>
      <c r="I958" s="30"/>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c r="AH958" s="29"/>
      <c r="AI958" s="29"/>
      <c r="AJ958" s="29"/>
      <c r="AK958" s="29"/>
      <c r="AL958" s="29"/>
      <c r="AM958" s="29"/>
      <c r="AN958" s="29"/>
      <c r="AO958" s="29"/>
      <c r="AP958" s="29"/>
      <c r="AQ958" s="29"/>
      <c r="AR958" s="29"/>
      <c r="AS958" s="29"/>
      <c r="AT958" s="29"/>
      <c r="AU958" s="29"/>
      <c r="AV958" s="29"/>
      <c r="AW958" s="29"/>
      <c r="AX958" s="29"/>
      <c r="AY958" s="29"/>
      <c r="AZ958" s="29"/>
      <c r="BA958" s="29"/>
      <c r="BB958" s="29"/>
      <c r="BC958" s="29"/>
      <c r="BD958" s="29"/>
      <c r="BE958" s="29"/>
      <c r="BF958" s="29"/>
      <c r="BG958" s="29"/>
      <c r="BH958" s="29"/>
      <c r="BI958" s="29"/>
      <c r="BJ958" s="29"/>
      <c r="BK958" s="29"/>
      <c r="BL958" s="29"/>
      <c r="BM958" s="29"/>
      <c r="BN958" s="29"/>
      <c r="BO958" s="29"/>
      <c r="BP958" s="29"/>
      <c r="BQ958" s="29"/>
      <c r="BR958" s="29"/>
      <c r="BS958" s="29"/>
      <c r="BT958" s="29"/>
      <c r="BU958" s="29"/>
      <c r="BV958" s="29"/>
      <c r="BW958" s="29"/>
      <c r="BX958" s="29"/>
      <c r="BY958" s="29"/>
      <c r="BZ958" s="29"/>
      <c r="CA958" s="29"/>
      <c r="CB958" s="29"/>
      <c r="CC958" s="29"/>
      <c r="CD958" s="29"/>
      <c r="CE958" s="29"/>
      <c r="CF958" s="29"/>
      <c r="CG958" s="29"/>
      <c r="CH958" s="29"/>
      <c r="CI958" s="29"/>
      <c r="CJ958" s="29"/>
      <c r="CK958" s="29"/>
      <c r="CL958" s="29"/>
      <c r="CM958" s="29"/>
      <c r="CN958" s="29"/>
      <c r="CO958" s="29"/>
      <c r="CP958" s="29"/>
      <c r="CQ958" s="29"/>
      <c r="CR958" s="29"/>
      <c r="CS958" s="29"/>
      <c r="CT958" s="29"/>
      <c r="CU958" s="29"/>
      <c r="CV958" s="29"/>
    </row>
    <row r="959" spans="1:100" s="47" customFormat="1" ht="22.5" customHeight="1" x14ac:dyDescent="0.25">
      <c r="A959" s="112"/>
      <c r="B959" s="17" t="s">
        <v>72</v>
      </c>
      <c r="C959" s="175"/>
      <c r="D959" s="176"/>
      <c r="E959" s="175"/>
      <c r="F959" s="177"/>
      <c r="G959" s="208"/>
      <c r="H959" s="29"/>
      <c r="I959" s="30"/>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c r="AH959" s="29"/>
      <c r="AI959" s="29"/>
      <c r="AJ959" s="29"/>
      <c r="AK959" s="29"/>
      <c r="AL959" s="29"/>
      <c r="AM959" s="29"/>
      <c r="AN959" s="29"/>
      <c r="AO959" s="29"/>
      <c r="AP959" s="29"/>
      <c r="AQ959" s="29"/>
      <c r="AR959" s="29"/>
      <c r="AS959" s="29"/>
      <c r="AT959" s="29"/>
      <c r="AU959" s="29"/>
      <c r="AV959" s="29"/>
      <c r="AW959" s="29"/>
      <c r="AX959" s="29"/>
      <c r="AY959" s="29"/>
      <c r="AZ959" s="29"/>
      <c r="BA959" s="29"/>
      <c r="BB959" s="29"/>
      <c r="BC959" s="29"/>
      <c r="BD959" s="29"/>
      <c r="BE959" s="29"/>
      <c r="BF959" s="29"/>
      <c r="BG959" s="29"/>
      <c r="BH959" s="29"/>
      <c r="BI959" s="29"/>
      <c r="BJ959" s="29"/>
      <c r="BK959" s="29"/>
      <c r="BL959" s="29"/>
      <c r="BM959" s="29"/>
      <c r="BN959" s="29"/>
      <c r="BO959" s="29"/>
      <c r="BP959" s="29"/>
      <c r="BQ959" s="29"/>
      <c r="BR959" s="29"/>
      <c r="BS959" s="29"/>
      <c r="BT959" s="29"/>
      <c r="BU959" s="29"/>
      <c r="BV959" s="29"/>
      <c r="BW959" s="29"/>
      <c r="BX959" s="29"/>
      <c r="BY959" s="29"/>
      <c r="BZ959" s="29"/>
      <c r="CA959" s="29"/>
      <c r="CB959" s="29"/>
      <c r="CC959" s="29"/>
      <c r="CD959" s="29"/>
      <c r="CE959" s="29"/>
      <c r="CF959" s="29"/>
      <c r="CG959" s="29"/>
      <c r="CH959" s="29"/>
      <c r="CI959" s="29"/>
      <c r="CJ959" s="29"/>
      <c r="CK959" s="29"/>
      <c r="CL959" s="29"/>
      <c r="CM959" s="29"/>
      <c r="CN959" s="29"/>
      <c r="CO959" s="29"/>
      <c r="CP959" s="29"/>
      <c r="CQ959" s="29"/>
      <c r="CR959" s="29"/>
      <c r="CS959" s="29"/>
      <c r="CT959" s="29"/>
      <c r="CU959" s="29"/>
      <c r="CV959" s="29"/>
    </row>
    <row r="960" spans="1:100" s="47" customFormat="1" ht="22.5" customHeight="1" x14ac:dyDescent="0.25">
      <c r="A960" s="112"/>
      <c r="B960" s="17" t="s">
        <v>223</v>
      </c>
      <c r="C960" s="175">
        <f>C964+C968+C976+C980+C984+C988+C992+C972</f>
        <v>123066.21</v>
      </c>
      <c r="D960" s="175">
        <f>D964+D968+D976+D980+D984+D988+D992+D972</f>
        <v>91808.27</v>
      </c>
      <c r="E960" s="175">
        <f>E964+E968+E976+E980+E984+E988+E992+E972</f>
        <v>61766.86</v>
      </c>
      <c r="F960" s="177">
        <f t="shared" si="253"/>
        <v>67.28</v>
      </c>
      <c r="G960" s="208"/>
      <c r="H960" s="29"/>
      <c r="I960" s="30"/>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c r="AG960" s="29"/>
      <c r="AH960" s="29"/>
      <c r="AI960" s="29"/>
      <c r="AJ960" s="29"/>
      <c r="AK960" s="29"/>
      <c r="AL960" s="29"/>
      <c r="AM960" s="29"/>
      <c r="AN960" s="29"/>
      <c r="AO960" s="29"/>
      <c r="AP960" s="29"/>
      <c r="AQ960" s="29"/>
      <c r="AR960" s="29"/>
      <c r="AS960" s="29"/>
      <c r="AT960" s="29"/>
      <c r="AU960" s="29"/>
      <c r="AV960" s="29"/>
      <c r="AW960" s="29"/>
      <c r="AX960" s="29"/>
      <c r="AY960" s="29"/>
      <c r="AZ960" s="29"/>
      <c r="BA960" s="29"/>
      <c r="BB960" s="29"/>
      <c r="BC960" s="29"/>
      <c r="BD960" s="29"/>
      <c r="BE960" s="29"/>
      <c r="BF960" s="29"/>
      <c r="BG960" s="29"/>
      <c r="BH960" s="29"/>
      <c r="BI960" s="29"/>
      <c r="BJ960" s="29"/>
      <c r="BK960" s="29"/>
      <c r="BL960" s="29"/>
      <c r="BM960" s="29"/>
      <c r="BN960" s="29"/>
      <c r="BO960" s="29"/>
      <c r="BP960" s="29"/>
      <c r="BQ960" s="29"/>
      <c r="BR960" s="29"/>
      <c r="BS960" s="29"/>
      <c r="BT960" s="29"/>
      <c r="BU960" s="29"/>
      <c r="BV960" s="29"/>
      <c r="BW960" s="29"/>
      <c r="BX960" s="29"/>
      <c r="BY960" s="29"/>
      <c r="BZ960" s="29"/>
      <c r="CA960" s="29"/>
      <c r="CB960" s="29"/>
      <c r="CC960" s="29"/>
      <c r="CD960" s="29"/>
      <c r="CE960" s="29"/>
      <c r="CF960" s="29"/>
      <c r="CG960" s="29"/>
      <c r="CH960" s="29"/>
      <c r="CI960" s="29"/>
      <c r="CJ960" s="29"/>
      <c r="CK960" s="29"/>
      <c r="CL960" s="29"/>
      <c r="CM960" s="29"/>
      <c r="CN960" s="29"/>
      <c r="CO960" s="29"/>
      <c r="CP960" s="29"/>
      <c r="CQ960" s="29"/>
      <c r="CR960" s="29"/>
      <c r="CS960" s="29"/>
      <c r="CT960" s="29"/>
      <c r="CU960" s="29"/>
      <c r="CV960" s="29"/>
    </row>
    <row r="961" spans="1:100" s="47" customFormat="1" ht="22.5" customHeight="1" x14ac:dyDescent="0.25">
      <c r="A961" s="112"/>
      <c r="B961" s="17" t="s">
        <v>74</v>
      </c>
      <c r="C961" s="175"/>
      <c r="D961" s="175"/>
      <c r="E961" s="175"/>
      <c r="F961" s="177"/>
      <c r="G961" s="209"/>
      <c r="H961" s="29"/>
      <c r="I961" s="30"/>
      <c r="J961" s="29"/>
      <c r="K961" s="29"/>
      <c r="L961" s="29"/>
      <c r="M961" s="29"/>
      <c r="N961" s="29"/>
      <c r="O961" s="29"/>
      <c r="P961" s="29"/>
      <c r="Q961" s="29"/>
      <c r="R961" s="29"/>
      <c r="S961" s="29"/>
      <c r="T961" s="29"/>
      <c r="U961" s="29"/>
      <c r="V961" s="29"/>
      <c r="W961" s="29"/>
      <c r="X961" s="29"/>
      <c r="Y961" s="29"/>
      <c r="Z961" s="29"/>
      <c r="AA961" s="29"/>
      <c r="AB961" s="29"/>
      <c r="AC961" s="29"/>
      <c r="AD961" s="29"/>
      <c r="AE961" s="29"/>
      <c r="AF961" s="29"/>
      <c r="AG961" s="29"/>
      <c r="AH961" s="29"/>
      <c r="AI961" s="29"/>
      <c r="AJ961" s="29"/>
      <c r="AK961" s="29"/>
      <c r="AL961" s="29"/>
      <c r="AM961" s="29"/>
      <c r="AN961" s="29"/>
      <c r="AO961" s="29"/>
      <c r="AP961" s="29"/>
      <c r="AQ961" s="29"/>
      <c r="AR961" s="29"/>
      <c r="AS961" s="29"/>
      <c r="AT961" s="29"/>
      <c r="AU961" s="29"/>
      <c r="AV961" s="29"/>
      <c r="AW961" s="29"/>
      <c r="AX961" s="29"/>
      <c r="AY961" s="29"/>
      <c r="AZ961" s="29"/>
      <c r="BA961" s="29"/>
      <c r="BB961" s="29"/>
      <c r="BC961" s="29"/>
      <c r="BD961" s="29"/>
      <c r="BE961" s="29"/>
      <c r="BF961" s="29"/>
      <c r="BG961" s="29"/>
      <c r="BH961" s="29"/>
      <c r="BI961" s="29"/>
      <c r="BJ961" s="29"/>
      <c r="BK961" s="29"/>
      <c r="BL961" s="29"/>
      <c r="BM961" s="29"/>
      <c r="BN961" s="29"/>
      <c r="BO961" s="29"/>
      <c r="BP961" s="29"/>
      <c r="BQ961" s="29"/>
      <c r="BR961" s="29"/>
      <c r="BS961" s="29"/>
      <c r="BT961" s="29"/>
      <c r="BU961" s="29"/>
      <c r="BV961" s="29"/>
      <c r="BW961" s="29"/>
      <c r="BX961" s="29"/>
      <c r="BY961" s="29"/>
      <c r="BZ961" s="29"/>
      <c r="CA961" s="29"/>
      <c r="CB961" s="29"/>
      <c r="CC961" s="29"/>
      <c r="CD961" s="29"/>
      <c r="CE961" s="29"/>
      <c r="CF961" s="29"/>
      <c r="CG961" s="29"/>
      <c r="CH961" s="29"/>
      <c r="CI961" s="29"/>
      <c r="CJ961" s="29"/>
      <c r="CK961" s="29"/>
      <c r="CL961" s="29"/>
      <c r="CM961" s="29"/>
      <c r="CN961" s="29"/>
      <c r="CO961" s="29"/>
      <c r="CP961" s="29"/>
      <c r="CQ961" s="29"/>
      <c r="CR961" s="29"/>
      <c r="CS961" s="29"/>
      <c r="CT961" s="29"/>
      <c r="CU961" s="29"/>
      <c r="CV961" s="29"/>
    </row>
    <row r="962" spans="1:100" s="47" customFormat="1" ht="93" customHeight="1" x14ac:dyDescent="0.25">
      <c r="A962" s="211" t="s">
        <v>232</v>
      </c>
      <c r="B962" s="18" t="s">
        <v>225</v>
      </c>
      <c r="C962" s="4">
        <f>C964</f>
        <v>688.48</v>
      </c>
      <c r="D962" s="4">
        <f>D964</f>
        <v>510.74</v>
      </c>
      <c r="E962" s="4">
        <f>E964</f>
        <v>194.26</v>
      </c>
      <c r="F962" s="4">
        <f t="shared" si="253"/>
        <v>38.04</v>
      </c>
      <c r="G962" s="230" t="s">
        <v>672</v>
      </c>
      <c r="H962" s="29"/>
      <c r="I962" s="30"/>
      <c r="J962" s="29"/>
      <c r="K962" s="29"/>
      <c r="L962" s="29"/>
      <c r="M962" s="29"/>
      <c r="N962" s="29"/>
      <c r="O962" s="29"/>
      <c r="P962" s="29"/>
      <c r="Q962" s="29"/>
      <c r="R962" s="29"/>
      <c r="S962" s="29"/>
      <c r="T962" s="29"/>
      <c r="U962" s="29"/>
      <c r="V962" s="29"/>
      <c r="W962" s="29"/>
      <c r="X962" s="29"/>
      <c r="Y962" s="29"/>
      <c r="Z962" s="29"/>
      <c r="AA962" s="29"/>
      <c r="AB962" s="29"/>
      <c r="AC962" s="29"/>
      <c r="AD962" s="29"/>
      <c r="AE962" s="29"/>
      <c r="AF962" s="29"/>
      <c r="AG962" s="29"/>
      <c r="AH962" s="29"/>
      <c r="AI962" s="29"/>
      <c r="AJ962" s="29"/>
      <c r="AK962" s="29"/>
      <c r="AL962" s="29"/>
      <c r="AM962" s="29"/>
      <c r="AN962" s="29"/>
      <c r="AO962" s="29"/>
      <c r="AP962" s="29"/>
      <c r="AQ962" s="29"/>
      <c r="AR962" s="29"/>
      <c r="AS962" s="29"/>
      <c r="AT962" s="29"/>
      <c r="AU962" s="29"/>
      <c r="AV962" s="29"/>
      <c r="AW962" s="29"/>
      <c r="AX962" s="29"/>
      <c r="AY962" s="29"/>
      <c r="AZ962" s="29"/>
      <c r="BA962" s="29"/>
      <c r="BB962" s="29"/>
      <c r="BC962" s="29"/>
      <c r="BD962" s="29"/>
      <c r="BE962" s="29"/>
      <c r="BF962" s="29"/>
      <c r="BG962" s="29"/>
      <c r="BH962" s="29"/>
      <c r="BI962" s="29"/>
      <c r="BJ962" s="29"/>
      <c r="BK962" s="29"/>
      <c r="BL962" s="29"/>
      <c r="BM962" s="29"/>
      <c r="BN962" s="29"/>
      <c r="BO962" s="29"/>
      <c r="BP962" s="29"/>
      <c r="BQ962" s="29"/>
      <c r="BR962" s="29"/>
      <c r="BS962" s="29"/>
      <c r="BT962" s="29"/>
      <c r="BU962" s="29"/>
      <c r="BV962" s="29"/>
      <c r="BW962" s="29"/>
      <c r="BX962" s="29"/>
      <c r="BY962" s="29"/>
      <c r="BZ962" s="29"/>
      <c r="CA962" s="29"/>
      <c r="CB962" s="29"/>
      <c r="CC962" s="29"/>
      <c r="CD962" s="29"/>
      <c r="CE962" s="29"/>
      <c r="CF962" s="29"/>
      <c r="CG962" s="29"/>
      <c r="CH962" s="29"/>
      <c r="CI962" s="29"/>
      <c r="CJ962" s="29"/>
      <c r="CK962" s="29"/>
      <c r="CL962" s="29"/>
      <c r="CM962" s="29"/>
      <c r="CN962" s="29"/>
      <c r="CO962" s="29"/>
      <c r="CP962" s="29"/>
      <c r="CQ962" s="29"/>
      <c r="CR962" s="29"/>
      <c r="CS962" s="29"/>
      <c r="CT962" s="29"/>
      <c r="CU962" s="29"/>
      <c r="CV962" s="29"/>
    </row>
    <row r="963" spans="1:100" s="47" customFormat="1" ht="23.25" customHeight="1" x14ac:dyDescent="0.25">
      <c r="A963" s="212"/>
      <c r="B963" s="19" t="s">
        <v>72</v>
      </c>
      <c r="C963" s="41"/>
      <c r="D963" s="41"/>
      <c r="E963" s="41"/>
      <c r="F963" s="41"/>
      <c r="G963" s="230"/>
      <c r="H963" s="29"/>
      <c r="I963" s="30"/>
      <c r="J963" s="29"/>
      <c r="K963" s="29"/>
      <c r="L963" s="29"/>
      <c r="M963" s="29"/>
      <c r="N963" s="29"/>
      <c r="O963" s="29"/>
      <c r="P963" s="29"/>
      <c r="Q963" s="29"/>
      <c r="R963" s="29"/>
      <c r="S963" s="29"/>
      <c r="T963" s="29"/>
      <c r="U963" s="29"/>
      <c r="V963" s="29"/>
      <c r="W963" s="29"/>
      <c r="X963" s="29"/>
      <c r="Y963" s="29"/>
      <c r="Z963" s="29"/>
      <c r="AA963" s="29"/>
      <c r="AB963" s="29"/>
      <c r="AC963" s="29"/>
      <c r="AD963" s="29"/>
      <c r="AE963" s="29"/>
      <c r="AF963" s="29"/>
      <c r="AG963" s="29"/>
      <c r="AH963" s="29"/>
      <c r="AI963" s="29"/>
      <c r="AJ963" s="29"/>
      <c r="AK963" s="29"/>
      <c r="AL963" s="29"/>
      <c r="AM963" s="29"/>
      <c r="AN963" s="29"/>
      <c r="AO963" s="29"/>
      <c r="AP963" s="29"/>
      <c r="AQ963" s="29"/>
      <c r="AR963" s="29"/>
      <c r="AS963" s="29"/>
      <c r="AT963" s="29"/>
      <c r="AU963" s="29"/>
      <c r="AV963" s="29"/>
      <c r="AW963" s="29"/>
      <c r="AX963" s="29"/>
      <c r="AY963" s="29"/>
      <c r="AZ963" s="29"/>
      <c r="BA963" s="29"/>
      <c r="BB963" s="29"/>
      <c r="BC963" s="29"/>
      <c r="BD963" s="29"/>
      <c r="BE963" s="29"/>
      <c r="BF963" s="29"/>
      <c r="BG963" s="29"/>
      <c r="BH963" s="29"/>
      <c r="BI963" s="29"/>
      <c r="BJ963" s="29"/>
      <c r="BK963" s="29"/>
      <c r="BL963" s="29"/>
      <c r="BM963" s="29"/>
      <c r="BN963" s="29"/>
      <c r="BO963" s="29"/>
      <c r="BP963" s="29"/>
      <c r="BQ963" s="29"/>
      <c r="BR963" s="29"/>
      <c r="BS963" s="29"/>
      <c r="BT963" s="29"/>
      <c r="BU963" s="29"/>
      <c r="BV963" s="29"/>
      <c r="BW963" s="29"/>
      <c r="BX963" s="29"/>
      <c r="BY963" s="29"/>
      <c r="BZ963" s="29"/>
      <c r="CA963" s="29"/>
      <c r="CB963" s="29"/>
      <c r="CC963" s="29"/>
      <c r="CD963" s="29"/>
      <c r="CE963" s="29"/>
      <c r="CF963" s="29"/>
      <c r="CG963" s="29"/>
      <c r="CH963" s="29"/>
      <c r="CI963" s="29"/>
      <c r="CJ963" s="29"/>
      <c r="CK963" s="29"/>
      <c r="CL963" s="29"/>
      <c r="CM963" s="29"/>
      <c r="CN963" s="29"/>
      <c r="CO963" s="29"/>
      <c r="CP963" s="29"/>
      <c r="CQ963" s="29"/>
      <c r="CR963" s="29"/>
      <c r="CS963" s="29"/>
      <c r="CT963" s="29"/>
      <c r="CU963" s="29"/>
      <c r="CV963" s="29"/>
    </row>
    <row r="964" spans="1:100" s="47" customFormat="1" ht="23.25" customHeight="1" x14ac:dyDescent="0.25">
      <c r="A964" s="212"/>
      <c r="B964" s="19" t="s">
        <v>223</v>
      </c>
      <c r="C964" s="4">
        <v>688.48</v>
      </c>
      <c r="D964" s="4">
        <v>510.74</v>
      </c>
      <c r="E964" s="4">
        <v>194.26</v>
      </c>
      <c r="F964" s="4">
        <f t="shared" si="253"/>
        <v>38.04</v>
      </c>
      <c r="G964" s="230"/>
      <c r="H964" s="29"/>
      <c r="I964" s="30"/>
      <c r="J964" s="29"/>
      <c r="K964" s="29"/>
      <c r="L964" s="29"/>
      <c r="M964" s="29"/>
      <c r="N964" s="29"/>
      <c r="O964" s="29"/>
      <c r="P964" s="29"/>
      <c r="Q964" s="29"/>
      <c r="R964" s="29"/>
      <c r="S964" s="29"/>
      <c r="T964" s="29"/>
      <c r="U964" s="29"/>
      <c r="V964" s="29"/>
      <c r="W964" s="29"/>
      <c r="X964" s="29"/>
      <c r="Y964" s="29"/>
      <c r="Z964" s="29"/>
      <c r="AA964" s="29"/>
      <c r="AB964" s="29"/>
      <c r="AC964" s="29"/>
      <c r="AD964" s="29"/>
      <c r="AE964" s="29"/>
      <c r="AF964" s="29"/>
      <c r="AG964" s="29"/>
      <c r="AH964" s="29"/>
      <c r="AI964" s="29"/>
      <c r="AJ964" s="29"/>
      <c r="AK964" s="29"/>
      <c r="AL964" s="29"/>
      <c r="AM964" s="29"/>
      <c r="AN964" s="29"/>
      <c r="AO964" s="29"/>
      <c r="AP964" s="29"/>
      <c r="AQ964" s="29"/>
      <c r="AR964" s="29"/>
      <c r="AS964" s="29"/>
      <c r="AT964" s="29"/>
      <c r="AU964" s="29"/>
      <c r="AV964" s="29"/>
      <c r="AW964" s="29"/>
      <c r="AX964" s="29"/>
      <c r="AY964" s="29"/>
      <c r="AZ964" s="29"/>
      <c r="BA964" s="29"/>
      <c r="BB964" s="29"/>
      <c r="BC964" s="29"/>
      <c r="BD964" s="29"/>
      <c r="BE964" s="29"/>
      <c r="BF964" s="29"/>
      <c r="BG964" s="29"/>
      <c r="BH964" s="29"/>
      <c r="BI964" s="29"/>
      <c r="BJ964" s="29"/>
      <c r="BK964" s="29"/>
      <c r="BL964" s="29"/>
      <c r="BM964" s="29"/>
      <c r="BN964" s="29"/>
      <c r="BO964" s="29"/>
      <c r="BP964" s="29"/>
      <c r="BQ964" s="29"/>
      <c r="BR964" s="29"/>
      <c r="BS964" s="29"/>
      <c r="BT964" s="29"/>
      <c r="BU964" s="29"/>
      <c r="BV964" s="29"/>
      <c r="BW964" s="29"/>
      <c r="BX964" s="29"/>
      <c r="BY964" s="29"/>
      <c r="BZ964" s="29"/>
      <c r="CA964" s="29"/>
      <c r="CB964" s="29"/>
      <c r="CC964" s="29"/>
      <c r="CD964" s="29"/>
      <c r="CE964" s="29"/>
      <c r="CF964" s="29"/>
      <c r="CG964" s="29"/>
      <c r="CH964" s="29"/>
      <c r="CI964" s="29"/>
      <c r="CJ964" s="29"/>
      <c r="CK964" s="29"/>
      <c r="CL964" s="29"/>
      <c r="CM964" s="29"/>
      <c r="CN964" s="29"/>
      <c r="CO964" s="29"/>
      <c r="CP964" s="29"/>
      <c r="CQ964" s="29"/>
      <c r="CR964" s="29"/>
      <c r="CS964" s="29"/>
      <c r="CT964" s="29"/>
      <c r="CU964" s="29"/>
      <c r="CV964" s="29"/>
    </row>
    <row r="965" spans="1:100" s="47" customFormat="1" ht="23.25" customHeight="1" x14ac:dyDescent="0.25">
      <c r="A965" s="90"/>
      <c r="B965" s="19" t="s">
        <v>74</v>
      </c>
      <c r="C965" s="41"/>
      <c r="D965" s="41"/>
      <c r="E965" s="41"/>
      <c r="F965" s="41"/>
      <c r="G965" s="231"/>
      <c r="H965" s="29"/>
      <c r="I965" s="30"/>
      <c r="J965" s="29"/>
      <c r="K965" s="29"/>
      <c r="L965" s="29"/>
      <c r="M965" s="29"/>
      <c r="N965" s="29"/>
      <c r="O965" s="29"/>
      <c r="P965" s="29"/>
      <c r="Q965" s="29"/>
      <c r="R965" s="29"/>
      <c r="S965" s="29"/>
      <c r="T965" s="29"/>
      <c r="U965" s="29"/>
      <c r="V965" s="29"/>
      <c r="W965" s="29"/>
      <c r="X965" s="29"/>
      <c r="Y965" s="29"/>
      <c r="Z965" s="29"/>
      <c r="AA965" s="29"/>
      <c r="AB965" s="29"/>
      <c r="AC965" s="29"/>
      <c r="AD965" s="29"/>
      <c r="AE965" s="29"/>
      <c r="AF965" s="29"/>
      <c r="AG965" s="29"/>
      <c r="AH965" s="29"/>
      <c r="AI965" s="29"/>
      <c r="AJ965" s="29"/>
      <c r="AK965" s="29"/>
      <c r="AL965" s="29"/>
      <c r="AM965" s="29"/>
      <c r="AN965" s="29"/>
      <c r="AO965" s="29"/>
      <c r="AP965" s="29"/>
      <c r="AQ965" s="29"/>
      <c r="AR965" s="29"/>
      <c r="AS965" s="29"/>
      <c r="AT965" s="29"/>
      <c r="AU965" s="29"/>
      <c r="AV965" s="29"/>
      <c r="AW965" s="29"/>
      <c r="AX965" s="29"/>
      <c r="AY965" s="29"/>
      <c r="AZ965" s="29"/>
      <c r="BA965" s="29"/>
      <c r="BB965" s="29"/>
      <c r="BC965" s="29"/>
      <c r="BD965" s="29"/>
      <c r="BE965" s="29"/>
      <c r="BF965" s="29"/>
      <c r="BG965" s="29"/>
      <c r="BH965" s="29"/>
      <c r="BI965" s="29"/>
      <c r="BJ965" s="29"/>
      <c r="BK965" s="29"/>
      <c r="BL965" s="29"/>
      <c r="BM965" s="29"/>
      <c r="BN965" s="29"/>
      <c r="BO965" s="29"/>
      <c r="BP965" s="29"/>
      <c r="BQ965" s="29"/>
      <c r="BR965" s="29"/>
      <c r="BS965" s="29"/>
      <c r="BT965" s="29"/>
      <c r="BU965" s="29"/>
      <c r="BV965" s="29"/>
      <c r="BW965" s="29"/>
      <c r="BX965" s="29"/>
      <c r="BY965" s="29"/>
      <c r="BZ965" s="29"/>
      <c r="CA965" s="29"/>
      <c r="CB965" s="29"/>
      <c r="CC965" s="29"/>
      <c r="CD965" s="29"/>
      <c r="CE965" s="29"/>
      <c r="CF965" s="29"/>
      <c r="CG965" s="29"/>
      <c r="CH965" s="29"/>
      <c r="CI965" s="29"/>
      <c r="CJ965" s="29"/>
      <c r="CK965" s="29"/>
      <c r="CL965" s="29"/>
      <c r="CM965" s="29"/>
      <c r="CN965" s="29"/>
      <c r="CO965" s="29"/>
      <c r="CP965" s="29"/>
      <c r="CQ965" s="29"/>
      <c r="CR965" s="29"/>
      <c r="CS965" s="29"/>
      <c r="CT965" s="29"/>
      <c r="CU965" s="29"/>
      <c r="CV965" s="29"/>
    </row>
    <row r="966" spans="1:100" s="47" customFormat="1" ht="67.5" customHeight="1" x14ac:dyDescent="0.25">
      <c r="A966" s="211" t="s">
        <v>233</v>
      </c>
      <c r="B966" s="18" t="s">
        <v>226</v>
      </c>
      <c r="C966" s="4">
        <f>C968</f>
        <v>21246.85</v>
      </c>
      <c r="D966" s="4">
        <f>D968</f>
        <v>16925.28</v>
      </c>
      <c r="E966" s="4">
        <f>E968</f>
        <v>9955.42</v>
      </c>
      <c r="F966" s="4">
        <f t="shared" si="253"/>
        <v>58.82</v>
      </c>
      <c r="G966" s="229" t="s">
        <v>671</v>
      </c>
      <c r="H966" s="29"/>
      <c r="I966" s="30"/>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29"/>
      <c r="AJ966" s="29"/>
      <c r="AK966" s="29"/>
      <c r="AL966" s="29"/>
      <c r="AM966" s="29"/>
      <c r="AN966" s="29"/>
      <c r="AO966" s="29"/>
      <c r="AP966" s="29"/>
      <c r="AQ966" s="29"/>
      <c r="AR966" s="29"/>
      <c r="AS966" s="29"/>
      <c r="AT966" s="29"/>
      <c r="AU966" s="29"/>
      <c r="AV966" s="29"/>
      <c r="AW966" s="29"/>
      <c r="AX966" s="29"/>
      <c r="AY966" s="29"/>
      <c r="AZ966" s="29"/>
      <c r="BA966" s="29"/>
      <c r="BB966" s="29"/>
      <c r="BC966" s="29"/>
      <c r="BD966" s="29"/>
      <c r="BE966" s="29"/>
      <c r="BF966" s="29"/>
      <c r="BG966" s="29"/>
      <c r="BH966" s="29"/>
      <c r="BI966" s="29"/>
      <c r="BJ966" s="29"/>
      <c r="BK966" s="29"/>
      <c r="BL966" s="29"/>
      <c r="BM966" s="29"/>
      <c r="BN966" s="29"/>
      <c r="BO966" s="29"/>
      <c r="BP966" s="29"/>
      <c r="BQ966" s="29"/>
      <c r="BR966" s="29"/>
      <c r="BS966" s="29"/>
      <c r="BT966" s="29"/>
      <c r="BU966" s="29"/>
      <c r="BV966" s="29"/>
      <c r="BW966" s="29"/>
      <c r="BX966" s="29"/>
      <c r="BY966" s="29"/>
      <c r="BZ966" s="29"/>
      <c r="CA966" s="29"/>
      <c r="CB966" s="29"/>
      <c r="CC966" s="29"/>
      <c r="CD966" s="29"/>
      <c r="CE966" s="29"/>
      <c r="CF966" s="29"/>
      <c r="CG966" s="29"/>
      <c r="CH966" s="29"/>
      <c r="CI966" s="29"/>
      <c r="CJ966" s="29"/>
      <c r="CK966" s="29"/>
      <c r="CL966" s="29"/>
      <c r="CM966" s="29"/>
      <c r="CN966" s="29"/>
      <c r="CO966" s="29"/>
      <c r="CP966" s="29"/>
      <c r="CQ966" s="29"/>
      <c r="CR966" s="29"/>
      <c r="CS966" s="29"/>
      <c r="CT966" s="29"/>
      <c r="CU966" s="29"/>
      <c r="CV966" s="29"/>
    </row>
    <row r="967" spans="1:100" s="47" customFormat="1" ht="26.25" customHeight="1" x14ac:dyDescent="0.25">
      <c r="A967" s="212"/>
      <c r="B967" s="19" t="s">
        <v>72</v>
      </c>
      <c r="C967" s="4"/>
      <c r="D967" s="4"/>
      <c r="E967" s="4"/>
      <c r="F967" s="4"/>
      <c r="G967" s="230"/>
      <c r="H967" s="29"/>
      <c r="I967" s="30"/>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c r="AG967" s="29"/>
      <c r="AH967" s="29"/>
      <c r="AI967" s="29"/>
      <c r="AJ967" s="29"/>
      <c r="AK967" s="29"/>
      <c r="AL967" s="29"/>
      <c r="AM967" s="29"/>
      <c r="AN967" s="29"/>
      <c r="AO967" s="29"/>
      <c r="AP967" s="29"/>
      <c r="AQ967" s="29"/>
      <c r="AR967" s="29"/>
      <c r="AS967" s="29"/>
      <c r="AT967" s="29"/>
      <c r="AU967" s="29"/>
      <c r="AV967" s="29"/>
      <c r="AW967" s="29"/>
      <c r="AX967" s="29"/>
      <c r="AY967" s="29"/>
      <c r="AZ967" s="29"/>
      <c r="BA967" s="29"/>
      <c r="BB967" s="29"/>
      <c r="BC967" s="29"/>
      <c r="BD967" s="29"/>
      <c r="BE967" s="29"/>
      <c r="BF967" s="29"/>
      <c r="BG967" s="29"/>
      <c r="BH967" s="29"/>
      <c r="BI967" s="29"/>
      <c r="BJ967" s="29"/>
      <c r="BK967" s="29"/>
      <c r="BL967" s="29"/>
      <c r="BM967" s="29"/>
      <c r="BN967" s="29"/>
      <c r="BO967" s="29"/>
      <c r="BP967" s="29"/>
      <c r="BQ967" s="29"/>
      <c r="BR967" s="29"/>
      <c r="BS967" s="29"/>
      <c r="BT967" s="29"/>
      <c r="BU967" s="29"/>
      <c r="BV967" s="29"/>
      <c r="BW967" s="29"/>
      <c r="BX967" s="29"/>
      <c r="BY967" s="29"/>
      <c r="BZ967" s="29"/>
      <c r="CA967" s="29"/>
      <c r="CB967" s="29"/>
      <c r="CC967" s="29"/>
      <c r="CD967" s="29"/>
      <c r="CE967" s="29"/>
      <c r="CF967" s="29"/>
      <c r="CG967" s="29"/>
      <c r="CH967" s="29"/>
      <c r="CI967" s="29"/>
      <c r="CJ967" s="29"/>
      <c r="CK967" s="29"/>
      <c r="CL967" s="29"/>
      <c r="CM967" s="29"/>
      <c r="CN967" s="29"/>
      <c r="CO967" s="29"/>
      <c r="CP967" s="29"/>
      <c r="CQ967" s="29"/>
      <c r="CR967" s="29"/>
      <c r="CS967" s="29"/>
      <c r="CT967" s="29"/>
      <c r="CU967" s="29"/>
      <c r="CV967" s="29"/>
    </row>
    <row r="968" spans="1:100" s="47" customFormat="1" ht="26.25" customHeight="1" x14ac:dyDescent="0.25">
      <c r="A968" s="212"/>
      <c r="B968" s="19" t="s">
        <v>223</v>
      </c>
      <c r="C968" s="4">
        <v>21246.85</v>
      </c>
      <c r="D968" s="4">
        <v>16925.28</v>
      </c>
      <c r="E968" s="4">
        <v>9955.42</v>
      </c>
      <c r="F968" s="4">
        <f t="shared" si="253"/>
        <v>58.82</v>
      </c>
      <c r="G968" s="230"/>
      <c r="H968" s="29"/>
      <c r="I968" s="30"/>
      <c r="J968" s="29"/>
      <c r="K968" s="29"/>
      <c r="L968" s="29"/>
      <c r="M968" s="29"/>
      <c r="N968" s="29"/>
      <c r="O968" s="29"/>
      <c r="P968" s="29"/>
      <c r="Q968" s="29"/>
      <c r="R968" s="29"/>
      <c r="S968" s="29"/>
      <c r="T968" s="29"/>
      <c r="U968" s="29"/>
      <c r="V968" s="29"/>
      <c r="W968" s="29"/>
      <c r="X968" s="29"/>
      <c r="Y968" s="29"/>
      <c r="Z968" s="29"/>
      <c r="AA968" s="29"/>
      <c r="AB968" s="29"/>
      <c r="AC968" s="29"/>
      <c r="AD968" s="29"/>
      <c r="AE968" s="29"/>
      <c r="AF968" s="29"/>
      <c r="AG968" s="29"/>
      <c r="AH968" s="29"/>
      <c r="AI968" s="29"/>
      <c r="AJ968" s="29"/>
      <c r="AK968" s="29"/>
      <c r="AL968" s="29"/>
      <c r="AM968" s="29"/>
      <c r="AN968" s="29"/>
      <c r="AO968" s="29"/>
      <c r="AP968" s="29"/>
      <c r="AQ968" s="29"/>
      <c r="AR968" s="29"/>
      <c r="AS968" s="29"/>
      <c r="AT968" s="29"/>
      <c r="AU968" s="29"/>
      <c r="AV968" s="29"/>
      <c r="AW968" s="29"/>
      <c r="AX968" s="29"/>
      <c r="AY968" s="29"/>
      <c r="AZ968" s="29"/>
      <c r="BA968" s="29"/>
      <c r="BB968" s="29"/>
      <c r="BC968" s="29"/>
      <c r="BD968" s="29"/>
      <c r="BE968" s="29"/>
      <c r="BF968" s="29"/>
      <c r="BG968" s="29"/>
      <c r="BH968" s="29"/>
      <c r="BI968" s="29"/>
      <c r="BJ968" s="29"/>
      <c r="BK968" s="29"/>
      <c r="BL968" s="29"/>
      <c r="BM968" s="29"/>
      <c r="BN968" s="29"/>
      <c r="BO968" s="29"/>
      <c r="BP968" s="29"/>
      <c r="BQ968" s="29"/>
      <c r="BR968" s="29"/>
      <c r="BS968" s="29"/>
      <c r="BT968" s="29"/>
      <c r="BU968" s="29"/>
      <c r="BV968" s="29"/>
      <c r="BW968" s="29"/>
      <c r="BX968" s="29"/>
      <c r="BY968" s="29"/>
      <c r="BZ968" s="29"/>
      <c r="CA968" s="29"/>
      <c r="CB968" s="29"/>
      <c r="CC968" s="29"/>
      <c r="CD968" s="29"/>
      <c r="CE968" s="29"/>
      <c r="CF968" s="29"/>
      <c r="CG968" s="29"/>
      <c r="CH968" s="29"/>
      <c r="CI968" s="29"/>
      <c r="CJ968" s="29"/>
      <c r="CK968" s="29"/>
      <c r="CL968" s="29"/>
      <c r="CM968" s="29"/>
      <c r="CN968" s="29"/>
      <c r="CO968" s="29"/>
      <c r="CP968" s="29"/>
      <c r="CQ968" s="29"/>
      <c r="CR968" s="29"/>
      <c r="CS968" s="29"/>
      <c r="CT968" s="29"/>
      <c r="CU968" s="29"/>
      <c r="CV968" s="29"/>
    </row>
    <row r="969" spans="1:100" s="47" customFormat="1" ht="26.25" customHeight="1" x14ac:dyDescent="0.25">
      <c r="A969" s="212"/>
      <c r="B969" s="19" t="s">
        <v>74</v>
      </c>
      <c r="C969" s="4"/>
      <c r="D969" s="4"/>
      <c r="E969" s="4"/>
      <c r="F969" s="4"/>
      <c r="G969" s="231"/>
      <c r="H969" s="29"/>
      <c r="I969" s="30"/>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c r="AG969" s="29"/>
      <c r="AH969" s="29"/>
      <c r="AI969" s="29"/>
      <c r="AJ969" s="29"/>
      <c r="AK969" s="29"/>
      <c r="AL969" s="29"/>
      <c r="AM969" s="29"/>
      <c r="AN969" s="29"/>
      <c r="AO969" s="29"/>
      <c r="AP969" s="29"/>
      <c r="AQ969" s="29"/>
      <c r="AR969" s="29"/>
      <c r="AS969" s="29"/>
      <c r="AT969" s="29"/>
      <c r="AU969" s="29"/>
      <c r="AV969" s="29"/>
      <c r="AW969" s="29"/>
      <c r="AX969" s="29"/>
      <c r="AY969" s="29"/>
      <c r="AZ969" s="29"/>
      <c r="BA969" s="29"/>
      <c r="BB969" s="29"/>
      <c r="BC969" s="29"/>
      <c r="BD969" s="29"/>
      <c r="BE969" s="29"/>
      <c r="BF969" s="29"/>
      <c r="BG969" s="29"/>
      <c r="BH969" s="29"/>
      <c r="BI969" s="29"/>
      <c r="BJ969" s="29"/>
      <c r="BK969" s="29"/>
      <c r="BL969" s="29"/>
      <c r="BM969" s="29"/>
      <c r="BN969" s="29"/>
      <c r="BO969" s="29"/>
      <c r="BP969" s="29"/>
      <c r="BQ969" s="29"/>
      <c r="BR969" s="29"/>
      <c r="BS969" s="29"/>
      <c r="BT969" s="29"/>
      <c r="BU969" s="29"/>
      <c r="BV969" s="29"/>
      <c r="BW969" s="29"/>
      <c r="BX969" s="29"/>
      <c r="BY969" s="29"/>
      <c r="BZ969" s="29"/>
      <c r="CA969" s="29"/>
      <c r="CB969" s="29"/>
      <c r="CC969" s="29"/>
      <c r="CD969" s="29"/>
      <c r="CE969" s="29"/>
      <c r="CF969" s="29"/>
      <c r="CG969" s="29"/>
      <c r="CH969" s="29"/>
      <c r="CI969" s="29"/>
      <c r="CJ969" s="29"/>
      <c r="CK969" s="29"/>
      <c r="CL969" s="29"/>
      <c r="CM969" s="29"/>
      <c r="CN969" s="29"/>
      <c r="CO969" s="29"/>
      <c r="CP969" s="29"/>
      <c r="CQ969" s="29"/>
      <c r="CR969" s="29"/>
      <c r="CS969" s="29"/>
      <c r="CT969" s="29"/>
      <c r="CU969" s="29"/>
      <c r="CV969" s="29"/>
    </row>
    <row r="970" spans="1:100" s="47" customFormat="1" ht="69" customHeight="1" x14ac:dyDescent="0.25">
      <c r="A970" s="211" t="s">
        <v>234</v>
      </c>
      <c r="B970" s="18" t="s">
        <v>634</v>
      </c>
      <c r="C970" s="4">
        <f>C972</f>
        <v>725.66</v>
      </c>
      <c r="D970" s="4">
        <f t="shared" ref="D970:E970" si="255">D972</f>
        <v>0</v>
      </c>
      <c r="E970" s="4">
        <f t="shared" si="255"/>
        <v>0</v>
      </c>
      <c r="F970" s="4"/>
      <c r="G970" s="229" t="s">
        <v>670</v>
      </c>
      <c r="H970" s="29"/>
      <c r="I970" s="30"/>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c r="AG970" s="29"/>
      <c r="AH970" s="29"/>
      <c r="AI970" s="29"/>
      <c r="AJ970" s="29"/>
      <c r="AK970" s="29"/>
      <c r="AL970" s="29"/>
      <c r="AM970" s="29"/>
      <c r="AN970" s="29"/>
      <c r="AO970" s="29"/>
      <c r="AP970" s="29"/>
      <c r="AQ970" s="29"/>
      <c r="AR970" s="29"/>
      <c r="AS970" s="29"/>
      <c r="AT970" s="29"/>
      <c r="AU970" s="29"/>
      <c r="AV970" s="29"/>
      <c r="AW970" s="29"/>
      <c r="AX970" s="29"/>
      <c r="AY970" s="29"/>
      <c r="AZ970" s="29"/>
      <c r="BA970" s="29"/>
      <c r="BB970" s="29"/>
      <c r="BC970" s="29"/>
      <c r="BD970" s="29"/>
      <c r="BE970" s="29"/>
      <c r="BF970" s="29"/>
      <c r="BG970" s="29"/>
      <c r="BH970" s="29"/>
      <c r="BI970" s="29"/>
      <c r="BJ970" s="29"/>
      <c r="BK970" s="29"/>
      <c r="BL970" s="29"/>
      <c r="BM970" s="29"/>
      <c r="BN970" s="29"/>
      <c r="BO970" s="29"/>
      <c r="BP970" s="29"/>
      <c r="BQ970" s="29"/>
      <c r="BR970" s="29"/>
      <c r="BS970" s="29"/>
      <c r="BT970" s="29"/>
      <c r="BU970" s="29"/>
      <c r="BV970" s="29"/>
      <c r="BW970" s="29"/>
      <c r="BX970" s="29"/>
      <c r="BY970" s="29"/>
      <c r="BZ970" s="29"/>
      <c r="CA970" s="29"/>
      <c r="CB970" s="29"/>
      <c r="CC970" s="29"/>
      <c r="CD970" s="29"/>
      <c r="CE970" s="29"/>
      <c r="CF970" s="29"/>
      <c r="CG970" s="29"/>
      <c r="CH970" s="29"/>
      <c r="CI970" s="29"/>
      <c r="CJ970" s="29"/>
      <c r="CK970" s="29"/>
      <c r="CL970" s="29"/>
      <c r="CM970" s="29"/>
      <c r="CN970" s="29"/>
      <c r="CO970" s="29"/>
      <c r="CP970" s="29"/>
      <c r="CQ970" s="29"/>
      <c r="CR970" s="29"/>
      <c r="CS970" s="29"/>
      <c r="CT970" s="29"/>
      <c r="CU970" s="29"/>
      <c r="CV970" s="29"/>
    </row>
    <row r="971" spans="1:100" s="47" customFormat="1" x14ac:dyDescent="0.25">
      <c r="A971" s="212"/>
      <c r="B971" s="19" t="s">
        <v>72</v>
      </c>
      <c r="C971" s="4"/>
      <c r="D971" s="4"/>
      <c r="E971" s="4"/>
      <c r="F971" s="4"/>
      <c r="G971" s="230"/>
      <c r="H971" s="29"/>
      <c r="I971" s="30"/>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c r="AG971" s="29"/>
      <c r="AH971" s="29"/>
      <c r="AI971" s="29"/>
      <c r="AJ971" s="29"/>
      <c r="AK971" s="29"/>
      <c r="AL971" s="29"/>
      <c r="AM971" s="29"/>
      <c r="AN971" s="29"/>
      <c r="AO971" s="29"/>
      <c r="AP971" s="29"/>
      <c r="AQ971" s="29"/>
      <c r="AR971" s="29"/>
      <c r="AS971" s="29"/>
      <c r="AT971" s="29"/>
      <c r="AU971" s="29"/>
      <c r="AV971" s="29"/>
      <c r="AW971" s="29"/>
      <c r="AX971" s="29"/>
      <c r="AY971" s="29"/>
      <c r="AZ971" s="29"/>
      <c r="BA971" s="29"/>
      <c r="BB971" s="29"/>
      <c r="BC971" s="29"/>
      <c r="BD971" s="29"/>
      <c r="BE971" s="29"/>
      <c r="BF971" s="29"/>
      <c r="BG971" s="29"/>
      <c r="BH971" s="29"/>
      <c r="BI971" s="29"/>
      <c r="BJ971" s="29"/>
      <c r="BK971" s="29"/>
      <c r="BL971" s="29"/>
      <c r="BM971" s="29"/>
      <c r="BN971" s="29"/>
      <c r="BO971" s="29"/>
      <c r="BP971" s="29"/>
      <c r="BQ971" s="29"/>
      <c r="BR971" s="29"/>
      <c r="BS971" s="29"/>
      <c r="BT971" s="29"/>
      <c r="BU971" s="29"/>
      <c r="BV971" s="29"/>
      <c r="BW971" s="29"/>
      <c r="BX971" s="29"/>
      <c r="BY971" s="29"/>
      <c r="BZ971" s="29"/>
      <c r="CA971" s="29"/>
      <c r="CB971" s="29"/>
      <c r="CC971" s="29"/>
      <c r="CD971" s="29"/>
      <c r="CE971" s="29"/>
      <c r="CF971" s="29"/>
      <c r="CG971" s="29"/>
      <c r="CH971" s="29"/>
      <c r="CI971" s="29"/>
      <c r="CJ971" s="29"/>
      <c r="CK971" s="29"/>
      <c r="CL971" s="29"/>
      <c r="CM971" s="29"/>
      <c r="CN971" s="29"/>
      <c r="CO971" s="29"/>
      <c r="CP971" s="29"/>
      <c r="CQ971" s="29"/>
      <c r="CR971" s="29"/>
      <c r="CS971" s="29"/>
      <c r="CT971" s="29"/>
      <c r="CU971" s="29"/>
      <c r="CV971" s="29"/>
    </row>
    <row r="972" spans="1:100" s="47" customFormat="1" x14ac:dyDescent="0.25">
      <c r="A972" s="212"/>
      <c r="B972" s="19" t="s">
        <v>223</v>
      </c>
      <c r="C972" s="4">
        <v>725.66</v>
      </c>
      <c r="D972" s="4"/>
      <c r="E972" s="4"/>
      <c r="F972" s="4"/>
      <c r="G972" s="230"/>
      <c r="H972" s="29"/>
      <c r="I972" s="30"/>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c r="AG972" s="29"/>
      <c r="AH972" s="29"/>
      <c r="AI972" s="29"/>
      <c r="AJ972" s="29"/>
      <c r="AK972" s="29"/>
      <c r="AL972" s="29"/>
      <c r="AM972" s="29"/>
      <c r="AN972" s="29"/>
      <c r="AO972" s="29"/>
      <c r="AP972" s="29"/>
      <c r="AQ972" s="29"/>
      <c r="AR972" s="29"/>
      <c r="AS972" s="29"/>
      <c r="AT972" s="29"/>
      <c r="AU972" s="29"/>
      <c r="AV972" s="29"/>
      <c r="AW972" s="29"/>
      <c r="AX972" s="29"/>
      <c r="AY972" s="29"/>
      <c r="AZ972" s="29"/>
      <c r="BA972" s="29"/>
      <c r="BB972" s="29"/>
      <c r="BC972" s="29"/>
      <c r="BD972" s="29"/>
      <c r="BE972" s="29"/>
      <c r="BF972" s="29"/>
      <c r="BG972" s="29"/>
      <c r="BH972" s="29"/>
      <c r="BI972" s="29"/>
      <c r="BJ972" s="29"/>
      <c r="BK972" s="29"/>
      <c r="BL972" s="29"/>
      <c r="BM972" s="29"/>
      <c r="BN972" s="29"/>
      <c r="BO972" s="29"/>
      <c r="BP972" s="29"/>
      <c r="BQ972" s="29"/>
      <c r="BR972" s="29"/>
      <c r="BS972" s="29"/>
      <c r="BT972" s="29"/>
      <c r="BU972" s="29"/>
      <c r="BV972" s="29"/>
      <c r="BW972" s="29"/>
      <c r="BX972" s="29"/>
      <c r="BY972" s="29"/>
      <c r="BZ972" s="29"/>
      <c r="CA972" s="29"/>
      <c r="CB972" s="29"/>
      <c r="CC972" s="29"/>
      <c r="CD972" s="29"/>
      <c r="CE972" s="29"/>
      <c r="CF972" s="29"/>
      <c r="CG972" s="29"/>
      <c r="CH972" s="29"/>
      <c r="CI972" s="29"/>
      <c r="CJ972" s="29"/>
      <c r="CK972" s="29"/>
      <c r="CL972" s="29"/>
      <c r="CM972" s="29"/>
      <c r="CN972" s="29"/>
      <c r="CO972" s="29"/>
      <c r="CP972" s="29"/>
      <c r="CQ972" s="29"/>
      <c r="CR972" s="29"/>
      <c r="CS972" s="29"/>
      <c r="CT972" s="29"/>
      <c r="CU972" s="29"/>
      <c r="CV972" s="29"/>
    </row>
    <row r="973" spans="1:100" s="47" customFormat="1" x14ac:dyDescent="0.25">
      <c r="A973" s="212"/>
      <c r="B973" s="19" t="s">
        <v>74</v>
      </c>
      <c r="C973" s="4"/>
      <c r="D973" s="4"/>
      <c r="E973" s="4"/>
      <c r="F973" s="4"/>
      <c r="G973" s="231"/>
      <c r="H973" s="29"/>
      <c r="I973" s="30"/>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c r="AG973" s="29"/>
      <c r="AH973" s="29"/>
      <c r="AI973" s="29"/>
      <c r="AJ973" s="29"/>
      <c r="AK973" s="29"/>
      <c r="AL973" s="29"/>
      <c r="AM973" s="29"/>
      <c r="AN973" s="29"/>
      <c r="AO973" s="29"/>
      <c r="AP973" s="29"/>
      <c r="AQ973" s="29"/>
      <c r="AR973" s="29"/>
      <c r="AS973" s="29"/>
      <c r="AT973" s="29"/>
      <c r="AU973" s="29"/>
      <c r="AV973" s="29"/>
      <c r="AW973" s="29"/>
      <c r="AX973" s="29"/>
      <c r="AY973" s="29"/>
      <c r="AZ973" s="29"/>
      <c r="BA973" s="29"/>
      <c r="BB973" s="29"/>
      <c r="BC973" s="29"/>
      <c r="BD973" s="29"/>
      <c r="BE973" s="29"/>
      <c r="BF973" s="29"/>
      <c r="BG973" s="29"/>
      <c r="BH973" s="29"/>
      <c r="BI973" s="29"/>
      <c r="BJ973" s="29"/>
      <c r="BK973" s="29"/>
      <c r="BL973" s="29"/>
      <c r="BM973" s="29"/>
      <c r="BN973" s="29"/>
      <c r="BO973" s="29"/>
      <c r="BP973" s="29"/>
      <c r="BQ973" s="29"/>
      <c r="BR973" s="29"/>
      <c r="BS973" s="29"/>
      <c r="BT973" s="29"/>
      <c r="BU973" s="29"/>
      <c r="BV973" s="29"/>
      <c r="BW973" s="29"/>
      <c r="BX973" s="29"/>
      <c r="BY973" s="29"/>
      <c r="BZ973" s="29"/>
      <c r="CA973" s="29"/>
      <c r="CB973" s="29"/>
      <c r="CC973" s="29"/>
      <c r="CD973" s="29"/>
      <c r="CE973" s="29"/>
      <c r="CF973" s="29"/>
      <c r="CG973" s="29"/>
      <c r="CH973" s="29"/>
      <c r="CI973" s="29"/>
      <c r="CJ973" s="29"/>
      <c r="CK973" s="29"/>
      <c r="CL973" s="29"/>
      <c r="CM973" s="29"/>
      <c r="CN973" s="29"/>
      <c r="CO973" s="29"/>
      <c r="CP973" s="29"/>
      <c r="CQ973" s="29"/>
      <c r="CR973" s="29"/>
      <c r="CS973" s="29"/>
      <c r="CT973" s="29"/>
      <c r="CU973" s="29"/>
      <c r="CV973" s="29"/>
    </row>
    <row r="974" spans="1:100" s="47" customFormat="1" ht="52.5" customHeight="1" x14ac:dyDescent="0.25">
      <c r="A974" s="211" t="s">
        <v>235</v>
      </c>
      <c r="B974" s="18" t="s">
        <v>227</v>
      </c>
      <c r="C974" s="4">
        <f>C976</f>
        <v>478.58</v>
      </c>
      <c r="D974" s="4">
        <f t="shared" ref="D974:E974" si="256">D976</f>
        <v>478.58</v>
      </c>
      <c r="E974" s="4">
        <f t="shared" si="256"/>
        <v>317.31</v>
      </c>
      <c r="F974" s="4">
        <f t="shared" si="253"/>
        <v>66.3</v>
      </c>
      <c r="G974" s="229" t="s">
        <v>673</v>
      </c>
      <c r="H974" s="29"/>
      <c r="I974" s="30"/>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c r="AG974" s="29"/>
      <c r="AH974" s="29"/>
      <c r="AI974" s="29"/>
      <c r="AJ974" s="29"/>
      <c r="AK974" s="29"/>
      <c r="AL974" s="29"/>
      <c r="AM974" s="29"/>
      <c r="AN974" s="29"/>
      <c r="AO974" s="29"/>
      <c r="AP974" s="29"/>
      <c r="AQ974" s="29"/>
      <c r="AR974" s="29"/>
      <c r="AS974" s="29"/>
      <c r="AT974" s="29"/>
      <c r="AU974" s="29"/>
      <c r="AV974" s="29"/>
      <c r="AW974" s="29"/>
      <c r="AX974" s="29"/>
      <c r="AY974" s="29"/>
      <c r="AZ974" s="29"/>
      <c r="BA974" s="29"/>
      <c r="BB974" s="29"/>
      <c r="BC974" s="29"/>
      <c r="BD974" s="29"/>
      <c r="BE974" s="29"/>
      <c r="BF974" s="29"/>
      <c r="BG974" s="29"/>
      <c r="BH974" s="29"/>
      <c r="BI974" s="29"/>
      <c r="BJ974" s="29"/>
      <c r="BK974" s="29"/>
      <c r="BL974" s="29"/>
      <c r="BM974" s="29"/>
      <c r="BN974" s="29"/>
      <c r="BO974" s="29"/>
      <c r="BP974" s="29"/>
      <c r="BQ974" s="29"/>
      <c r="BR974" s="29"/>
      <c r="BS974" s="29"/>
      <c r="BT974" s="29"/>
      <c r="BU974" s="29"/>
      <c r="BV974" s="29"/>
      <c r="BW974" s="29"/>
      <c r="BX974" s="29"/>
      <c r="BY974" s="29"/>
      <c r="BZ974" s="29"/>
      <c r="CA974" s="29"/>
      <c r="CB974" s="29"/>
      <c r="CC974" s="29"/>
      <c r="CD974" s="29"/>
      <c r="CE974" s="29"/>
      <c r="CF974" s="29"/>
      <c r="CG974" s="29"/>
      <c r="CH974" s="29"/>
      <c r="CI974" s="29"/>
      <c r="CJ974" s="29"/>
      <c r="CK974" s="29"/>
      <c r="CL974" s="29"/>
      <c r="CM974" s="29"/>
      <c r="CN974" s="29"/>
      <c r="CO974" s="29"/>
      <c r="CP974" s="29"/>
      <c r="CQ974" s="29"/>
      <c r="CR974" s="29"/>
      <c r="CS974" s="29"/>
      <c r="CT974" s="29"/>
      <c r="CU974" s="29"/>
      <c r="CV974" s="29"/>
    </row>
    <row r="975" spans="1:100" s="47" customFormat="1" ht="27.75" customHeight="1" x14ac:dyDescent="0.25">
      <c r="A975" s="212"/>
      <c r="B975" s="19" t="s">
        <v>72</v>
      </c>
      <c r="C975" s="4"/>
      <c r="D975" s="4"/>
      <c r="E975" s="4"/>
      <c r="F975" s="4"/>
      <c r="G975" s="230"/>
      <c r="H975" s="29"/>
      <c r="I975" s="30"/>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c r="AG975" s="29"/>
      <c r="AH975" s="29"/>
      <c r="AI975" s="29"/>
      <c r="AJ975" s="29"/>
      <c r="AK975" s="29"/>
      <c r="AL975" s="29"/>
      <c r="AM975" s="29"/>
      <c r="AN975" s="29"/>
      <c r="AO975" s="29"/>
      <c r="AP975" s="29"/>
      <c r="AQ975" s="29"/>
      <c r="AR975" s="29"/>
      <c r="AS975" s="29"/>
      <c r="AT975" s="29"/>
      <c r="AU975" s="29"/>
      <c r="AV975" s="29"/>
      <c r="AW975" s="29"/>
      <c r="AX975" s="29"/>
      <c r="AY975" s="29"/>
      <c r="AZ975" s="29"/>
      <c r="BA975" s="29"/>
      <c r="BB975" s="29"/>
      <c r="BC975" s="29"/>
      <c r="BD975" s="29"/>
      <c r="BE975" s="29"/>
      <c r="BF975" s="29"/>
      <c r="BG975" s="29"/>
      <c r="BH975" s="29"/>
      <c r="BI975" s="29"/>
      <c r="BJ975" s="29"/>
      <c r="BK975" s="29"/>
      <c r="BL975" s="29"/>
      <c r="BM975" s="29"/>
      <c r="BN975" s="29"/>
      <c r="BO975" s="29"/>
      <c r="BP975" s="29"/>
      <c r="BQ975" s="29"/>
      <c r="BR975" s="29"/>
      <c r="BS975" s="29"/>
      <c r="BT975" s="29"/>
      <c r="BU975" s="29"/>
      <c r="BV975" s="29"/>
      <c r="BW975" s="29"/>
      <c r="BX975" s="29"/>
      <c r="BY975" s="29"/>
      <c r="BZ975" s="29"/>
      <c r="CA975" s="29"/>
      <c r="CB975" s="29"/>
      <c r="CC975" s="29"/>
      <c r="CD975" s="29"/>
      <c r="CE975" s="29"/>
      <c r="CF975" s="29"/>
      <c r="CG975" s="29"/>
      <c r="CH975" s="29"/>
      <c r="CI975" s="29"/>
      <c r="CJ975" s="29"/>
      <c r="CK975" s="29"/>
      <c r="CL975" s="29"/>
      <c r="CM975" s="29"/>
      <c r="CN975" s="29"/>
      <c r="CO975" s="29"/>
      <c r="CP975" s="29"/>
      <c r="CQ975" s="29"/>
      <c r="CR975" s="29"/>
      <c r="CS975" s="29"/>
      <c r="CT975" s="29"/>
      <c r="CU975" s="29"/>
      <c r="CV975" s="29"/>
    </row>
    <row r="976" spans="1:100" s="47" customFormat="1" ht="27.75" customHeight="1" x14ac:dyDescent="0.25">
      <c r="A976" s="212"/>
      <c r="B976" s="19" t="s">
        <v>223</v>
      </c>
      <c r="C976" s="4">
        <v>478.58</v>
      </c>
      <c r="D976" s="4">
        <v>478.58</v>
      </c>
      <c r="E976" s="4">
        <v>317.31</v>
      </c>
      <c r="F976" s="4">
        <f t="shared" ref="F976:F1038" si="257">E976/D976*100</f>
        <v>66.3</v>
      </c>
      <c r="G976" s="230"/>
      <c r="H976" s="29"/>
      <c r="I976" s="30"/>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29"/>
      <c r="AJ976" s="29"/>
      <c r="AK976" s="29"/>
      <c r="AL976" s="29"/>
      <c r="AM976" s="29"/>
      <c r="AN976" s="29"/>
      <c r="AO976" s="29"/>
      <c r="AP976" s="29"/>
      <c r="AQ976" s="29"/>
      <c r="AR976" s="29"/>
      <c r="AS976" s="29"/>
      <c r="AT976" s="29"/>
      <c r="AU976" s="29"/>
      <c r="AV976" s="29"/>
      <c r="AW976" s="29"/>
      <c r="AX976" s="29"/>
      <c r="AY976" s="29"/>
      <c r="AZ976" s="29"/>
      <c r="BA976" s="29"/>
      <c r="BB976" s="29"/>
      <c r="BC976" s="29"/>
      <c r="BD976" s="29"/>
      <c r="BE976" s="29"/>
      <c r="BF976" s="29"/>
      <c r="BG976" s="29"/>
      <c r="BH976" s="29"/>
      <c r="BI976" s="29"/>
      <c r="BJ976" s="29"/>
      <c r="BK976" s="29"/>
      <c r="BL976" s="29"/>
      <c r="BM976" s="29"/>
      <c r="BN976" s="29"/>
      <c r="BO976" s="29"/>
      <c r="BP976" s="29"/>
      <c r="BQ976" s="29"/>
      <c r="BR976" s="29"/>
      <c r="BS976" s="29"/>
      <c r="BT976" s="29"/>
      <c r="BU976" s="29"/>
      <c r="BV976" s="29"/>
      <c r="BW976" s="29"/>
      <c r="BX976" s="29"/>
      <c r="BY976" s="29"/>
      <c r="BZ976" s="29"/>
      <c r="CA976" s="29"/>
      <c r="CB976" s="29"/>
      <c r="CC976" s="29"/>
      <c r="CD976" s="29"/>
      <c r="CE976" s="29"/>
      <c r="CF976" s="29"/>
      <c r="CG976" s="29"/>
      <c r="CH976" s="29"/>
      <c r="CI976" s="29"/>
      <c r="CJ976" s="29"/>
      <c r="CK976" s="29"/>
      <c r="CL976" s="29"/>
      <c r="CM976" s="29"/>
      <c r="CN976" s="29"/>
      <c r="CO976" s="29"/>
      <c r="CP976" s="29"/>
      <c r="CQ976" s="29"/>
      <c r="CR976" s="29"/>
      <c r="CS976" s="29"/>
      <c r="CT976" s="29"/>
      <c r="CU976" s="29"/>
      <c r="CV976" s="29"/>
    </row>
    <row r="977" spans="1:100" s="47" customFormat="1" ht="27.75" customHeight="1" x14ac:dyDescent="0.25">
      <c r="A977" s="212"/>
      <c r="B977" s="19" t="s">
        <v>74</v>
      </c>
      <c r="C977" s="4"/>
      <c r="D977" s="4"/>
      <c r="E977" s="4"/>
      <c r="F977" s="4"/>
      <c r="G977" s="231"/>
      <c r="H977" s="29"/>
      <c r="I977" s="30"/>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c r="AG977" s="29"/>
      <c r="AH977" s="29"/>
      <c r="AI977" s="29"/>
      <c r="AJ977" s="29"/>
      <c r="AK977" s="29"/>
      <c r="AL977" s="29"/>
      <c r="AM977" s="29"/>
      <c r="AN977" s="29"/>
      <c r="AO977" s="29"/>
      <c r="AP977" s="29"/>
      <c r="AQ977" s="29"/>
      <c r="AR977" s="29"/>
      <c r="AS977" s="29"/>
      <c r="AT977" s="29"/>
      <c r="AU977" s="29"/>
      <c r="AV977" s="29"/>
      <c r="AW977" s="29"/>
      <c r="AX977" s="29"/>
      <c r="AY977" s="29"/>
      <c r="AZ977" s="29"/>
      <c r="BA977" s="29"/>
      <c r="BB977" s="29"/>
      <c r="BC977" s="29"/>
      <c r="BD977" s="29"/>
      <c r="BE977" s="29"/>
      <c r="BF977" s="29"/>
      <c r="BG977" s="29"/>
      <c r="BH977" s="29"/>
      <c r="BI977" s="29"/>
      <c r="BJ977" s="29"/>
      <c r="BK977" s="29"/>
      <c r="BL977" s="29"/>
      <c r="BM977" s="29"/>
      <c r="BN977" s="29"/>
      <c r="BO977" s="29"/>
      <c r="BP977" s="29"/>
      <c r="BQ977" s="29"/>
      <c r="BR977" s="29"/>
      <c r="BS977" s="29"/>
      <c r="BT977" s="29"/>
      <c r="BU977" s="29"/>
      <c r="BV977" s="29"/>
      <c r="BW977" s="29"/>
      <c r="BX977" s="29"/>
      <c r="BY977" s="29"/>
      <c r="BZ977" s="29"/>
      <c r="CA977" s="29"/>
      <c r="CB977" s="29"/>
      <c r="CC977" s="29"/>
      <c r="CD977" s="29"/>
      <c r="CE977" s="29"/>
      <c r="CF977" s="29"/>
      <c r="CG977" s="29"/>
      <c r="CH977" s="29"/>
      <c r="CI977" s="29"/>
      <c r="CJ977" s="29"/>
      <c r="CK977" s="29"/>
      <c r="CL977" s="29"/>
      <c r="CM977" s="29"/>
      <c r="CN977" s="29"/>
      <c r="CO977" s="29"/>
      <c r="CP977" s="29"/>
      <c r="CQ977" s="29"/>
      <c r="CR977" s="29"/>
      <c r="CS977" s="29"/>
      <c r="CT977" s="29"/>
      <c r="CU977" s="29"/>
      <c r="CV977" s="29"/>
    </row>
    <row r="978" spans="1:100" s="47" customFormat="1" ht="42" customHeight="1" x14ac:dyDescent="0.25">
      <c r="A978" s="211" t="s">
        <v>236</v>
      </c>
      <c r="B978" s="18" t="s">
        <v>228</v>
      </c>
      <c r="C978" s="4">
        <f>C980</f>
        <v>444.65</v>
      </c>
      <c r="D978" s="4">
        <f>D980</f>
        <v>444.65</v>
      </c>
      <c r="E978" s="4">
        <f>E980</f>
        <v>0</v>
      </c>
      <c r="F978" s="4">
        <f t="shared" si="257"/>
        <v>0</v>
      </c>
      <c r="G978" s="229" t="s">
        <v>632</v>
      </c>
      <c r="H978" s="29"/>
      <c r="I978" s="30"/>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c r="AG978" s="29"/>
      <c r="AH978" s="29"/>
      <c r="AI978" s="29"/>
      <c r="AJ978" s="29"/>
      <c r="AK978" s="29"/>
      <c r="AL978" s="29"/>
      <c r="AM978" s="29"/>
      <c r="AN978" s="29"/>
      <c r="AO978" s="29"/>
      <c r="AP978" s="29"/>
      <c r="AQ978" s="29"/>
      <c r="AR978" s="29"/>
      <c r="AS978" s="29"/>
      <c r="AT978" s="29"/>
      <c r="AU978" s="29"/>
      <c r="AV978" s="29"/>
      <c r="AW978" s="29"/>
      <c r="AX978" s="29"/>
      <c r="AY978" s="29"/>
      <c r="AZ978" s="29"/>
      <c r="BA978" s="29"/>
      <c r="BB978" s="29"/>
      <c r="BC978" s="29"/>
      <c r="BD978" s="29"/>
      <c r="BE978" s="29"/>
      <c r="BF978" s="29"/>
      <c r="BG978" s="29"/>
      <c r="BH978" s="29"/>
      <c r="BI978" s="29"/>
      <c r="BJ978" s="29"/>
      <c r="BK978" s="29"/>
      <c r="BL978" s="29"/>
      <c r="BM978" s="29"/>
      <c r="BN978" s="29"/>
      <c r="BO978" s="29"/>
      <c r="BP978" s="29"/>
      <c r="BQ978" s="29"/>
      <c r="BR978" s="29"/>
      <c r="BS978" s="29"/>
      <c r="BT978" s="29"/>
      <c r="BU978" s="29"/>
      <c r="BV978" s="29"/>
      <c r="BW978" s="29"/>
      <c r="BX978" s="29"/>
      <c r="BY978" s="29"/>
      <c r="BZ978" s="29"/>
      <c r="CA978" s="29"/>
      <c r="CB978" s="29"/>
      <c r="CC978" s="29"/>
      <c r="CD978" s="29"/>
      <c r="CE978" s="29"/>
      <c r="CF978" s="29"/>
      <c r="CG978" s="29"/>
      <c r="CH978" s="29"/>
      <c r="CI978" s="29"/>
      <c r="CJ978" s="29"/>
      <c r="CK978" s="29"/>
      <c r="CL978" s="29"/>
      <c r="CM978" s="29"/>
      <c r="CN978" s="29"/>
      <c r="CO978" s="29"/>
      <c r="CP978" s="29"/>
      <c r="CQ978" s="29"/>
      <c r="CR978" s="29"/>
      <c r="CS978" s="29"/>
      <c r="CT978" s="29"/>
      <c r="CU978" s="29"/>
      <c r="CV978" s="29"/>
    </row>
    <row r="979" spans="1:100" s="47" customFormat="1" x14ac:dyDescent="0.25">
      <c r="A979" s="212"/>
      <c r="B979" s="19" t="s">
        <v>72</v>
      </c>
      <c r="C979" s="4"/>
      <c r="D979" s="4"/>
      <c r="E979" s="4"/>
      <c r="F979" s="4"/>
      <c r="G979" s="230"/>
      <c r="H979" s="29"/>
      <c r="I979" s="30"/>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c r="AG979" s="29"/>
      <c r="AH979" s="29"/>
      <c r="AI979" s="29"/>
      <c r="AJ979" s="29"/>
      <c r="AK979" s="29"/>
      <c r="AL979" s="29"/>
      <c r="AM979" s="29"/>
      <c r="AN979" s="29"/>
      <c r="AO979" s="29"/>
      <c r="AP979" s="29"/>
      <c r="AQ979" s="29"/>
      <c r="AR979" s="29"/>
      <c r="AS979" s="29"/>
      <c r="AT979" s="29"/>
      <c r="AU979" s="29"/>
      <c r="AV979" s="29"/>
      <c r="AW979" s="29"/>
      <c r="AX979" s="29"/>
      <c r="AY979" s="29"/>
      <c r="AZ979" s="29"/>
      <c r="BA979" s="29"/>
      <c r="BB979" s="29"/>
      <c r="BC979" s="29"/>
      <c r="BD979" s="29"/>
      <c r="BE979" s="29"/>
      <c r="BF979" s="29"/>
      <c r="BG979" s="29"/>
      <c r="BH979" s="29"/>
      <c r="BI979" s="29"/>
      <c r="BJ979" s="29"/>
      <c r="BK979" s="29"/>
      <c r="BL979" s="29"/>
      <c r="BM979" s="29"/>
      <c r="BN979" s="29"/>
      <c r="BO979" s="29"/>
      <c r="BP979" s="29"/>
      <c r="BQ979" s="29"/>
      <c r="BR979" s="29"/>
      <c r="BS979" s="29"/>
      <c r="BT979" s="29"/>
      <c r="BU979" s="29"/>
      <c r="BV979" s="29"/>
      <c r="BW979" s="29"/>
      <c r="BX979" s="29"/>
      <c r="BY979" s="29"/>
      <c r="BZ979" s="29"/>
      <c r="CA979" s="29"/>
      <c r="CB979" s="29"/>
      <c r="CC979" s="29"/>
      <c r="CD979" s="29"/>
      <c r="CE979" s="29"/>
      <c r="CF979" s="29"/>
      <c r="CG979" s="29"/>
      <c r="CH979" s="29"/>
      <c r="CI979" s="29"/>
      <c r="CJ979" s="29"/>
      <c r="CK979" s="29"/>
      <c r="CL979" s="29"/>
      <c r="CM979" s="29"/>
      <c r="CN979" s="29"/>
      <c r="CO979" s="29"/>
      <c r="CP979" s="29"/>
      <c r="CQ979" s="29"/>
      <c r="CR979" s="29"/>
      <c r="CS979" s="29"/>
      <c r="CT979" s="29"/>
      <c r="CU979" s="29"/>
      <c r="CV979" s="29"/>
    </row>
    <row r="980" spans="1:100" s="47" customFormat="1" x14ac:dyDescent="0.25">
      <c r="A980" s="212"/>
      <c r="B980" s="19" t="s">
        <v>223</v>
      </c>
      <c r="C980" s="4">
        <v>444.65</v>
      </c>
      <c r="D980" s="4">
        <v>444.65</v>
      </c>
      <c r="E980" s="4">
        <v>0</v>
      </c>
      <c r="F980" s="4">
        <f t="shared" si="257"/>
        <v>0</v>
      </c>
      <c r="G980" s="230"/>
      <c r="H980" s="29"/>
      <c r="I980" s="30"/>
      <c r="J980" s="29"/>
      <c r="K980" s="29"/>
      <c r="L980" s="29"/>
      <c r="M980" s="29"/>
      <c r="N980" s="29"/>
      <c r="O980" s="29"/>
      <c r="P980" s="29"/>
      <c r="Q980" s="29"/>
      <c r="R980" s="29"/>
      <c r="S980" s="29"/>
      <c r="T980" s="29"/>
      <c r="U980" s="29"/>
      <c r="V980" s="29"/>
      <c r="W980" s="29"/>
      <c r="X980" s="29"/>
      <c r="Y980" s="29"/>
      <c r="Z980" s="29"/>
      <c r="AA980" s="29"/>
      <c r="AB980" s="29"/>
      <c r="AC980" s="29"/>
      <c r="AD980" s="29"/>
      <c r="AE980" s="29"/>
      <c r="AF980" s="29"/>
      <c r="AG980" s="29"/>
      <c r="AH980" s="29"/>
      <c r="AI980" s="29"/>
      <c r="AJ980" s="29"/>
      <c r="AK980" s="29"/>
      <c r="AL980" s="29"/>
      <c r="AM980" s="29"/>
      <c r="AN980" s="29"/>
      <c r="AO980" s="29"/>
      <c r="AP980" s="29"/>
      <c r="AQ980" s="29"/>
      <c r="AR980" s="29"/>
      <c r="AS980" s="29"/>
      <c r="AT980" s="29"/>
      <c r="AU980" s="29"/>
      <c r="AV980" s="29"/>
      <c r="AW980" s="29"/>
      <c r="AX980" s="29"/>
      <c r="AY980" s="29"/>
      <c r="AZ980" s="29"/>
      <c r="BA980" s="29"/>
      <c r="BB980" s="29"/>
      <c r="BC980" s="29"/>
      <c r="BD980" s="29"/>
      <c r="BE980" s="29"/>
      <c r="BF980" s="29"/>
      <c r="BG980" s="29"/>
      <c r="BH980" s="29"/>
      <c r="BI980" s="29"/>
      <c r="BJ980" s="29"/>
      <c r="BK980" s="29"/>
      <c r="BL980" s="29"/>
      <c r="BM980" s="29"/>
      <c r="BN980" s="29"/>
      <c r="BO980" s="29"/>
      <c r="BP980" s="29"/>
      <c r="BQ980" s="29"/>
      <c r="BR980" s="29"/>
      <c r="BS980" s="29"/>
      <c r="BT980" s="29"/>
      <c r="BU980" s="29"/>
      <c r="BV980" s="29"/>
      <c r="BW980" s="29"/>
      <c r="BX980" s="29"/>
      <c r="BY980" s="29"/>
      <c r="BZ980" s="29"/>
      <c r="CA980" s="29"/>
      <c r="CB980" s="29"/>
      <c r="CC980" s="29"/>
      <c r="CD980" s="29"/>
      <c r="CE980" s="29"/>
      <c r="CF980" s="29"/>
      <c r="CG980" s="29"/>
      <c r="CH980" s="29"/>
      <c r="CI980" s="29"/>
      <c r="CJ980" s="29"/>
      <c r="CK980" s="29"/>
      <c r="CL980" s="29"/>
      <c r="CM980" s="29"/>
      <c r="CN980" s="29"/>
      <c r="CO980" s="29"/>
      <c r="CP980" s="29"/>
      <c r="CQ980" s="29"/>
      <c r="CR980" s="29"/>
      <c r="CS980" s="29"/>
      <c r="CT980" s="29"/>
      <c r="CU980" s="29"/>
      <c r="CV980" s="29"/>
    </row>
    <row r="981" spans="1:100" s="47" customFormat="1" x14ac:dyDescent="0.25">
      <c r="A981" s="212"/>
      <c r="B981" s="19" t="s">
        <v>74</v>
      </c>
      <c r="C981" s="4"/>
      <c r="D981" s="4"/>
      <c r="E981" s="4"/>
      <c r="F981" s="4"/>
      <c r="G981" s="231"/>
      <c r="H981" s="29"/>
      <c r="I981" s="30"/>
      <c r="J981" s="29"/>
      <c r="K981" s="29"/>
      <c r="L981" s="29"/>
      <c r="M981" s="29"/>
      <c r="N981" s="29"/>
      <c r="O981" s="29"/>
      <c r="P981" s="29"/>
      <c r="Q981" s="29"/>
      <c r="R981" s="29"/>
      <c r="S981" s="29"/>
      <c r="T981" s="29"/>
      <c r="U981" s="29"/>
      <c r="V981" s="29"/>
      <c r="W981" s="29"/>
      <c r="X981" s="29"/>
      <c r="Y981" s="29"/>
      <c r="Z981" s="29"/>
      <c r="AA981" s="29"/>
      <c r="AB981" s="29"/>
      <c r="AC981" s="29"/>
      <c r="AD981" s="29"/>
      <c r="AE981" s="29"/>
      <c r="AF981" s="29"/>
      <c r="AG981" s="29"/>
      <c r="AH981" s="29"/>
      <c r="AI981" s="29"/>
      <c r="AJ981" s="29"/>
      <c r="AK981" s="29"/>
      <c r="AL981" s="29"/>
      <c r="AM981" s="29"/>
      <c r="AN981" s="29"/>
      <c r="AO981" s="29"/>
      <c r="AP981" s="29"/>
      <c r="AQ981" s="29"/>
      <c r="AR981" s="29"/>
      <c r="AS981" s="29"/>
      <c r="AT981" s="29"/>
      <c r="AU981" s="29"/>
      <c r="AV981" s="29"/>
      <c r="AW981" s="29"/>
      <c r="AX981" s="29"/>
      <c r="AY981" s="29"/>
      <c r="AZ981" s="29"/>
      <c r="BA981" s="29"/>
      <c r="BB981" s="29"/>
      <c r="BC981" s="29"/>
      <c r="BD981" s="29"/>
      <c r="BE981" s="29"/>
      <c r="BF981" s="29"/>
      <c r="BG981" s="29"/>
      <c r="BH981" s="29"/>
      <c r="BI981" s="29"/>
      <c r="BJ981" s="29"/>
      <c r="BK981" s="29"/>
      <c r="BL981" s="29"/>
      <c r="BM981" s="29"/>
      <c r="BN981" s="29"/>
      <c r="BO981" s="29"/>
      <c r="BP981" s="29"/>
      <c r="BQ981" s="29"/>
      <c r="BR981" s="29"/>
      <c r="BS981" s="29"/>
      <c r="BT981" s="29"/>
      <c r="BU981" s="29"/>
      <c r="BV981" s="29"/>
      <c r="BW981" s="29"/>
      <c r="BX981" s="29"/>
      <c r="BY981" s="29"/>
      <c r="BZ981" s="29"/>
      <c r="CA981" s="29"/>
      <c r="CB981" s="29"/>
      <c r="CC981" s="29"/>
      <c r="CD981" s="29"/>
      <c r="CE981" s="29"/>
      <c r="CF981" s="29"/>
      <c r="CG981" s="29"/>
      <c r="CH981" s="29"/>
      <c r="CI981" s="29"/>
      <c r="CJ981" s="29"/>
      <c r="CK981" s="29"/>
      <c r="CL981" s="29"/>
      <c r="CM981" s="29"/>
      <c r="CN981" s="29"/>
      <c r="CO981" s="29"/>
      <c r="CP981" s="29"/>
      <c r="CQ981" s="29"/>
      <c r="CR981" s="29"/>
      <c r="CS981" s="29"/>
      <c r="CT981" s="29"/>
      <c r="CU981" s="29"/>
      <c r="CV981" s="29"/>
    </row>
    <row r="982" spans="1:100" s="47" customFormat="1" ht="31.5" x14ac:dyDescent="0.25">
      <c r="A982" s="211" t="s">
        <v>237</v>
      </c>
      <c r="B982" s="18" t="s">
        <v>229</v>
      </c>
      <c r="C982" s="4">
        <f>C983+C984+C985</f>
        <v>15036.97</v>
      </c>
      <c r="D982" s="4">
        <f t="shared" ref="D982:E982" si="258">D983+D984+D985</f>
        <v>14858.63</v>
      </c>
      <c r="E982" s="4">
        <f t="shared" si="258"/>
        <v>33.5</v>
      </c>
      <c r="F982" s="4">
        <f t="shared" si="257"/>
        <v>0.23</v>
      </c>
      <c r="G982" s="229" t="s">
        <v>667</v>
      </c>
      <c r="H982" s="29"/>
      <c r="I982" s="30"/>
      <c r="J982" s="29"/>
      <c r="K982" s="29"/>
      <c r="L982" s="29"/>
      <c r="M982" s="29"/>
      <c r="N982" s="29"/>
      <c r="O982" s="29"/>
      <c r="P982" s="29"/>
      <c r="Q982" s="29"/>
      <c r="R982" s="29"/>
      <c r="S982" s="29"/>
      <c r="T982" s="29"/>
      <c r="U982" s="29"/>
      <c r="V982" s="29"/>
      <c r="W982" s="29"/>
      <c r="X982" s="29"/>
      <c r="Y982" s="29"/>
      <c r="Z982" s="29"/>
      <c r="AA982" s="29"/>
      <c r="AB982" s="29"/>
      <c r="AC982" s="29"/>
      <c r="AD982" s="29"/>
      <c r="AE982" s="29"/>
      <c r="AF982" s="29"/>
      <c r="AG982" s="29"/>
      <c r="AH982" s="29"/>
      <c r="AI982" s="29"/>
      <c r="AJ982" s="29"/>
      <c r="AK982" s="29"/>
      <c r="AL982" s="29"/>
      <c r="AM982" s="29"/>
      <c r="AN982" s="29"/>
      <c r="AO982" s="29"/>
      <c r="AP982" s="29"/>
      <c r="AQ982" s="29"/>
      <c r="AR982" s="29"/>
      <c r="AS982" s="29"/>
      <c r="AT982" s="29"/>
      <c r="AU982" s="29"/>
      <c r="AV982" s="29"/>
      <c r="AW982" s="29"/>
      <c r="AX982" s="29"/>
      <c r="AY982" s="29"/>
      <c r="AZ982" s="29"/>
      <c r="BA982" s="29"/>
      <c r="BB982" s="29"/>
      <c r="BC982" s="29"/>
      <c r="BD982" s="29"/>
      <c r="BE982" s="29"/>
      <c r="BF982" s="29"/>
      <c r="BG982" s="29"/>
      <c r="BH982" s="29"/>
      <c r="BI982" s="29"/>
      <c r="BJ982" s="29"/>
      <c r="BK982" s="29"/>
      <c r="BL982" s="29"/>
      <c r="BM982" s="29"/>
      <c r="BN982" s="29"/>
      <c r="BO982" s="29"/>
      <c r="BP982" s="29"/>
      <c r="BQ982" s="29"/>
      <c r="BR982" s="29"/>
      <c r="BS982" s="29"/>
      <c r="BT982" s="29"/>
      <c r="BU982" s="29"/>
      <c r="BV982" s="29"/>
      <c r="BW982" s="29"/>
      <c r="BX982" s="29"/>
      <c r="BY982" s="29"/>
      <c r="BZ982" s="29"/>
      <c r="CA982" s="29"/>
      <c r="CB982" s="29"/>
      <c r="CC982" s="29"/>
      <c r="CD982" s="29"/>
      <c r="CE982" s="29"/>
      <c r="CF982" s="29"/>
      <c r="CG982" s="29"/>
      <c r="CH982" s="29"/>
      <c r="CI982" s="29"/>
      <c r="CJ982" s="29"/>
      <c r="CK982" s="29"/>
      <c r="CL982" s="29"/>
      <c r="CM982" s="29"/>
      <c r="CN982" s="29"/>
      <c r="CO982" s="29"/>
      <c r="CP982" s="29"/>
      <c r="CQ982" s="29"/>
      <c r="CR982" s="29"/>
      <c r="CS982" s="29"/>
      <c r="CT982" s="29"/>
      <c r="CU982" s="29"/>
      <c r="CV982" s="29"/>
    </row>
    <row r="983" spans="1:100" s="47" customFormat="1" ht="24" customHeight="1" x14ac:dyDescent="0.25">
      <c r="A983" s="212"/>
      <c r="B983" s="19" t="s">
        <v>72</v>
      </c>
      <c r="C983" s="4"/>
      <c r="D983" s="4"/>
      <c r="E983" s="4"/>
      <c r="F983" s="4"/>
      <c r="G983" s="230"/>
      <c r="H983" s="29"/>
      <c r="I983" s="30"/>
      <c r="J983" s="29"/>
      <c r="K983" s="29"/>
      <c r="L983" s="29"/>
      <c r="M983" s="29"/>
      <c r="N983" s="29"/>
      <c r="O983" s="29"/>
      <c r="P983" s="29"/>
      <c r="Q983" s="29"/>
      <c r="R983" s="29"/>
      <c r="S983" s="29"/>
      <c r="T983" s="29"/>
      <c r="U983" s="29"/>
      <c r="V983" s="29"/>
      <c r="W983" s="29"/>
      <c r="X983" s="29"/>
      <c r="Y983" s="29"/>
      <c r="Z983" s="29"/>
      <c r="AA983" s="29"/>
      <c r="AB983" s="29"/>
      <c r="AC983" s="29"/>
      <c r="AD983" s="29"/>
      <c r="AE983" s="29"/>
      <c r="AF983" s="29"/>
      <c r="AG983" s="29"/>
      <c r="AH983" s="29"/>
      <c r="AI983" s="29"/>
      <c r="AJ983" s="29"/>
      <c r="AK983" s="29"/>
      <c r="AL983" s="29"/>
      <c r="AM983" s="29"/>
      <c r="AN983" s="29"/>
      <c r="AO983" s="29"/>
      <c r="AP983" s="29"/>
      <c r="AQ983" s="29"/>
      <c r="AR983" s="29"/>
      <c r="AS983" s="29"/>
      <c r="AT983" s="29"/>
      <c r="AU983" s="29"/>
      <c r="AV983" s="29"/>
      <c r="AW983" s="29"/>
      <c r="AX983" s="29"/>
      <c r="AY983" s="29"/>
      <c r="AZ983" s="29"/>
      <c r="BA983" s="29"/>
      <c r="BB983" s="29"/>
      <c r="BC983" s="29"/>
      <c r="BD983" s="29"/>
      <c r="BE983" s="29"/>
      <c r="BF983" s="29"/>
      <c r="BG983" s="29"/>
      <c r="BH983" s="29"/>
      <c r="BI983" s="29"/>
      <c r="BJ983" s="29"/>
      <c r="BK983" s="29"/>
      <c r="BL983" s="29"/>
      <c r="BM983" s="29"/>
      <c r="BN983" s="29"/>
      <c r="BO983" s="29"/>
      <c r="BP983" s="29"/>
      <c r="BQ983" s="29"/>
      <c r="BR983" s="29"/>
      <c r="BS983" s="29"/>
      <c r="BT983" s="29"/>
      <c r="BU983" s="29"/>
      <c r="BV983" s="29"/>
      <c r="BW983" s="29"/>
      <c r="BX983" s="29"/>
      <c r="BY983" s="29"/>
      <c r="BZ983" s="29"/>
      <c r="CA983" s="29"/>
      <c r="CB983" s="29"/>
      <c r="CC983" s="29"/>
      <c r="CD983" s="29"/>
      <c r="CE983" s="29"/>
      <c r="CF983" s="29"/>
      <c r="CG983" s="29"/>
      <c r="CH983" s="29"/>
      <c r="CI983" s="29"/>
      <c r="CJ983" s="29"/>
      <c r="CK983" s="29"/>
      <c r="CL983" s="29"/>
      <c r="CM983" s="29"/>
      <c r="CN983" s="29"/>
      <c r="CO983" s="29"/>
      <c r="CP983" s="29"/>
      <c r="CQ983" s="29"/>
      <c r="CR983" s="29"/>
      <c r="CS983" s="29"/>
      <c r="CT983" s="29"/>
      <c r="CU983" s="29"/>
      <c r="CV983" s="29"/>
    </row>
    <row r="984" spans="1:100" s="47" customFormat="1" ht="24" customHeight="1" x14ac:dyDescent="0.25">
      <c r="A984" s="212"/>
      <c r="B984" s="19" t="s">
        <v>223</v>
      </c>
      <c r="C984" s="4">
        <v>15036.97</v>
      </c>
      <c r="D984" s="4">
        <v>14858.63</v>
      </c>
      <c r="E984" s="4">
        <v>33.5</v>
      </c>
      <c r="F984" s="4">
        <f t="shared" si="257"/>
        <v>0.23</v>
      </c>
      <c r="G984" s="230"/>
      <c r="H984" s="29"/>
      <c r="I984" s="30"/>
      <c r="J984" s="29"/>
      <c r="K984" s="29"/>
      <c r="L984" s="29"/>
      <c r="M984" s="29"/>
      <c r="N984" s="29"/>
      <c r="O984" s="29"/>
      <c r="P984" s="29"/>
      <c r="Q984" s="29"/>
      <c r="R984" s="29"/>
      <c r="S984" s="29"/>
      <c r="T984" s="29"/>
      <c r="U984" s="29"/>
      <c r="V984" s="29"/>
      <c r="W984" s="29"/>
      <c r="X984" s="29"/>
      <c r="Y984" s="29"/>
      <c r="Z984" s="29"/>
      <c r="AA984" s="29"/>
      <c r="AB984" s="29"/>
      <c r="AC984" s="29"/>
      <c r="AD984" s="29"/>
      <c r="AE984" s="29"/>
      <c r="AF984" s="29"/>
      <c r="AG984" s="29"/>
      <c r="AH984" s="29"/>
      <c r="AI984" s="29"/>
      <c r="AJ984" s="29"/>
      <c r="AK984" s="29"/>
      <c r="AL984" s="29"/>
      <c r="AM984" s="29"/>
      <c r="AN984" s="29"/>
      <c r="AO984" s="29"/>
      <c r="AP984" s="29"/>
      <c r="AQ984" s="29"/>
      <c r="AR984" s="29"/>
      <c r="AS984" s="29"/>
      <c r="AT984" s="29"/>
      <c r="AU984" s="29"/>
      <c r="AV984" s="29"/>
      <c r="AW984" s="29"/>
      <c r="AX984" s="29"/>
      <c r="AY984" s="29"/>
      <c r="AZ984" s="29"/>
      <c r="BA984" s="29"/>
      <c r="BB984" s="29"/>
      <c r="BC984" s="29"/>
      <c r="BD984" s="29"/>
      <c r="BE984" s="29"/>
      <c r="BF984" s="29"/>
      <c r="BG984" s="29"/>
      <c r="BH984" s="29"/>
      <c r="BI984" s="29"/>
      <c r="BJ984" s="29"/>
      <c r="BK984" s="29"/>
      <c r="BL984" s="29"/>
      <c r="BM984" s="29"/>
      <c r="BN984" s="29"/>
      <c r="BO984" s="29"/>
      <c r="BP984" s="29"/>
      <c r="BQ984" s="29"/>
      <c r="BR984" s="29"/>
      <c r="BS984" s="29"/>
      <c r="BT984" s="29"/>
      <c r="BU984" s="29"/>
      <c r="BV984" s="29"/>
      <c r="BW984" s="29"/>
      <c r="BX984" s="29"/>
      <c r="BY984" s="29"/>
      <c r="BZ984" s="29"/>
      <c r="CA984" s="29"/>
      <c r="CB984" s="29"/>
      <c r="CC984" s="29"/>
      <c r="CD984" s="29"/>
      <c r="CE984" s="29"/>
      <c r="CF984" s="29"/>
      <c r="CG984" s="29"/>
      <c r="CH984" s="29"/>
      <c r="CI984" s="29"/>
      <c r="CJ984" s="29"/>
      <c r="CK984" s="29"/>
      <c r="CL984" s="29"/>
      <c r="CM984" s="29"/>
      <c r="CN984" s="29"/>
      <c r="CO984" s="29"/>
      <c r="CP984" s="29"/>
      <c r="CQ984" s="29"/>
      <c r="CR984" s="29"/>
      <c r="CS984" s="29"/>
      <c r="CT984" s="29"/>
      <c r="CU984" s="29"/>
      <c r="CV984" s="29"/>
    </row>
    <row r="985" spans="1:100" s="47" customFormat="1" ht="24" customHeight="1" x14ac:dyDescent="0.25">
      <c r="A985" s="212"/>
      <c r="B985" s="19" t="s">
        <v>74</v>
      </c>
      <c r="C985" s="4"/>
      <c r="D985" s="4"/>
      <c r="E985" s="4"/>
      <c r="F985" s="4"/>
      <c r="G985" s="231"/>
      <c r="H985" s="29"/>
      <c r="I985" s="30"/>
      <c r="J985" s="29"/>
      <c r="K985" s="29"/>
      <c r="L985" s="29"/>
      <c r="M985" s="29"/>
      <c r="N985" s="29"/>
      <c r="O985" s="29"/>
      <c r="P985" s="29"/>
      <c r="Q985" s="29"/>
      <c r="R985" s="29"/>
      <c r="S985" s="29"/>
      <c r="T985" s="29"/>
      <c r="U985" s="29"/>
      <c r="V985" s="29"/>
      <c r="W985" s="29"/>
      <c r="X985" s="29"/>
      <c r="Y985" s="29"/>
      <c r="Z985" s="29"/>
      <c r="AA985" s="29"/>
      <c r="AB985" s="29"/>
      <c r="AC985" s="29"/>
      <c r="AD985" s="29"/>
      <c r="AE985" s="29"/>
      <c r="AF985" s="29"/>
      <c r="AG985" s="29"/>
      <c r="AH985" s="29"/>
      <c r="AI985" s="29"/>
      <c r="AJ985" s="29"/>
      <c r="AK985" s="29"/>
      <c r="AL985" s="29"/>
      <c r="AM985" s="29"/>
      <c r="AN985" s="29"/>
      <c r="AO985" s="29"/>
      <c r="AP985" s="29"/>
      <c r="AQ985" s="29"/>
      <c r="AR985" s="29"/>
      <c r="AS985" s="29"/>
      <c r="AT985" s="29"/>
      <c r="AU985" s="29"/>
      <c r="AV985" s="29"/>
      <c r="AW985" s="29"/>
      <c r="AX985" s="29"/>
      <c r="AY985" s="29"/>
      <c r="AZ985" s="29"/>
      <c r="BA985" s="29"/>
      <c r="BB985" s="29"/>
      <c r="BC985" s="29"/>
      <c r="BD985" s="29"/>
      <c r="BE985" s="29"/>
      <c r="BF985" s="29"/>
      <c r="BG985" s="29"/>
      <c r="BH985" s="29"/>
      <c r="BI985" s="29"/>
      <c r="BJ985" s="29"/>
      <c r="BK985" s="29"/>
      <c r="BL985" s="29"/>
      <c r="BM985" s="29"/>
      <c r="BN985" s="29"/>
      <c r="BO985" s="29"/>
      <c r="BP985" s="29"/>
      <c r="BQ985" s="29"/>
      <c r="BR985" s="29"/>
      <c r="BS985" s="29"/>
      <c r="BT985" s="29"/>
      <c r="BU985" s="29"/>
      <c r="BV985" s="29"/>
      <c r="BW985" s="29"/>
      <c r="BX985" s="29"/>
      <c r="BY985" s="29"/>
      <c r="BZ985" s="29"/>
      <c r="CA985" s="29"/>
      <c r="CB985" s="29"/>
      <c r="CC985" s="29"/>
      <c r="CD985" s="29"/>
      <c r="CE985" s="29"/>
      <c r="CF985" s="29"/>
      <c r="CG985" s="29"/>
      <c r="CH985" s="29"/>
      <c r="CI985" s="29"/>
      <c r="CJ985" s="29"/>
      <c r="CK985" s="29"/>
      <c r="CL985" s="29"/>
      <c r="CM985" s="29"/>
      <c r="CN985" s="29"/>
      <c r="CO985" s="29"/>
      <c r="CP985" s="29"/>
      <c r="CQ985" s="29"/>
      <c r="CR985" s="29"/>
      <c r="CS985" s="29"/>
      <c r="CT985" s="29"/>
      <c r="CU985" s="29"/>
      <c r="CV985" s="29"/>
    </row>
    <row r="986" spans="1:100" s="47" customFormat="1" ht="31.5" x14ac:dyDescent="0.25">
      <c r="A986" s="211" t="s">
        <v>238</v>
      </c>
      <c r="B986" s="18" t="s">
        <v>230</v>
      </c>
      <c r="C986" s="4">
        <f>C988</f>
        <v>2018.5</v>
      </c>
      <c r="D986" s="4">
        <f t="shared" ref="D986:E986" si="259">D988</f>
        <v>3.5</v>
      </c>
      <c r="E986" s="4">
        <f t="shared" si="259"/>
        <v>3.5</v>
      </c>
      <c r="F986" s="4">
        <f t="shared" si="257"/>
        <v>100</v>
      </c>
      <c r="G986" s="229" t="s">
        <v>668</v>
      </c>
      <c r="H986" s="29"/>
      <c r="I986" s="30"/>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29"/>
      <c r="AJ986" s="29"/>
      <c r="AK986" s="29"/>
      <c r="AL986" s="29"/>
      <c r="AM986" s="29"/>
      <c r="AN986" s="29"/>
      <c r="AO986" s="29"/>
      <c r="AP986" s="29"/>
      <c r="AQ986" s="29"/>
      <c r="AR986" s="29"/>
      <c r="AS986" s="29"/>
      <c r="AT986" s="29"/>
      <c r="AU986" s="29"/>
      <c r="AV986" s="29"/>
      <c r="AW986" s="29"/>
      <c r="AX986" s="29"/>
      <c r="AY986" s="29"/>
      <c r="AZ986" s="29"/>
      <c r="BA986" s="29"/>
      <c r="BB986" s="29"/>
      <c r="BC986" s="29"/>
      <c r="BD986" s="29"/>
      <c r="BE986" s="29"/>
      <c r="BF986" s="29"/>
      <c r="BG986" s="29"/>
      <c r="BH986" s="29"/>
      <c r="BI986" s="29"/>
      <c r="BJ986" s="29"/>
      <c r="BK986" s="29"/>
      <c r="BL986" s="29"/>
      <c r="BM986" s="29"/>
      <c r="BN986" s="29"/>
      <c r="BO986" s="29"/>
      <c r="BP986" s="29"/>
      <c r="BQ986" s="29"/>
      <c r="BR986" s="29"/>
      <c r="BS986" s="29"/>
      <c r="BT986" s="29"/>
      <c r="BU986" s="29"/>
      <c r="BV986" s="29"/>
      <c r="BW986" s="29"/>
      <c r="BX986" s="29"/>
      <c r="BY986" s="29"/>
      <c r="BZ986" s="29"/>
      <c r="CA986" s="29"/>
      <c r="CB986" s="29"/>
      <c r="CC986" s="29"/>
      <c r="CD986" s="29"/>
      <c r="CE986" s="29"/>
      <c r="CF986" s="29"/>
      <c r="CG986" s="29"/>
      <c r="CH986" s="29"/>
      <c r="CI986" s="29"/>
      <c r="CJ986" s="29"/>
      <c r="CK986" s="29"/>
      <c r="CL986" s="29"/>
      <c r="CM986" s="29"/>
      <c r="CN986" s="29"/>
      <c r="CO986" s="29"/>
      <c r="CP986" s="29"/>
      <c r="CQ986" s="29"/>
      <c r="CR986" s="29"/>
      <c r="CS986" s="29"/>
      <c r="CT986" s="29"/>
      <c r="CU986" s="29"/>
      <c r="CV986" s="29"/>
    </row>
    <row r="987" spans="1:100" s="47" customFormat="1" ht="51" customHeight="1" x14ac:dyDescent="0.25">
      <c r="A987" s="212"/>
      <c r="B987" s="19" t="s">
        <v>72</v>
      </c>
      <c r="C987" s="4"/>
      <c r="D987" s="4"/>
      <c r="E987" s="4"/>
      <c r="F987" s="4"/>
      <c r="G987" s="230"/>
      <c r="H987" s="29"/>
      <c r="I987" s="30"/>
      <c r="J987" s="29"/>
      <c r="K987" s="29"/>
      <c r="L987" s="29"/>
      <c r="M987" s="29"/>
      <c r="N987" s="29"/>
      <c r="O987" s="29"/>
      <c r="P987" s="29"/>
      <c r="Q987" s="29"/>
      <c r="R987" s="29"/>
      <c r="S987" s="29"/>
      <c r="T987" s="29"/>
      <c r="U987" s="29"/>
      <c r="V987" s="29"/>
      <c r="W987" s="29"/>
      <c r="X987" s="29"/>
      <c r="Y987" s="29"/>
      <c r="Z987" s="29"/>
      <c r="AA987" s="29"/>
      <c r="AB987" s="29"/>
      <c r="AC987" s="29"/>
      <c r="AD987" s="29"/>
      <c r="AE987" s="29"/>
      <c r="AF987" s="29"/>
      <c r="AG987" s="29"/>
      <c r="AH987" s="29"/>
      <c r="AI987" s="29"/>
      <c r="AJ987" s="29"/>
      <c r="AK987" s="29"/>
      <c r="AL987" s="29"/>
      <c r="AM987" s="29"/>
      <c r="AN987" s="29"/>
      <c r="AO987" s="29"/>
      <c r="AP987" s="29"/>
      <c r="AQ987" s="29"/>
      <c r="AR987" s="29"/>
      <c r="AS987" s="29"/>
      <c r="AT987" s="29"/>
      <c r="AU987" s="29"/>
      <c r="AV987" s="29"/>
      <c r="AW987" s="29"/>
      <c r="AX987" s="29"/>
      <c r="AY987" s="29"/>
      <c r="AZ987" s="29"/>
      <c r="BA987" s="29"/>
      <c r="BB987" s="29"/>
      <c r="BC987" s="29"/>
      <c r="BD987" s="29"/>
      <c r="BE987" s="29"/>
      <c r="BF987" s="29"/>
      <c r="BG987" s="29"/>
      <c r="BH987" s="29"/>
      <c r="BI987" s="29"/>
      <c r="BJ987" s="29"/>
      <c r="BK987" s="29"/>
      <c r="BL987" s="29"/>
      <c r="BM987" s="29"/>
      <c r="BN987" s="29"/>
      <c r="BO987" s="29"/>
      <c r="BP987" s="29"/>
      <c r="BQ987" s="29"/>
      <c r="BR987" s="29"/>
      <c r="BS987" s="29"/>
      <c r="BT987" s="29"/>
      <c r="BU987" s="29"/>
      <c r="BV987" s="29"/>
      <c r="BW987" s="29"/>
      <c r="BX987" s="29"/>
      <c r="BY987" s="29"/>
      <c r="BZ987" s="29"/>
      <c r="CA987" s="29"/>
      <c r="CB987" s="29"/>
      <c r="CC987" s="29"/>
      <c r="CD987" s="29"/>
      <c r="CE987" s="29"/>
      <c r="CF987" s="29"/>
      <c r="CG987" s="29"/>
      <c r="CH987" s="29"/>
      <c r="CI987" s="29"/>
      <c r="CJ987" s="29"/>
      <c r="CK987" s="29"/>
      <c r="CL987" s="29"/>
      <c r="CM987" s="29"/>
      <c r="CN987" s="29"/>
      <c r="CO987" s="29"/>
      <c r="CP987" s="29"/>
      <c r="CQ987" s="29"/>
      <c r="CR987" s="29"/>
      <c r="CS987" s="29"/>
      <c r="CT987" s="29"/>
      <c r="CU987" s="29"/>
      <c r="CV987" s="29"/>
    </row>
    <row r="988" spans="1:100" s="47" customFormat="1" ht="23.25" customHeight="1" x14ac:dyDescent="0.25">
      <c r="A988" s="212"/>
      <c r="B988" s="19" t="s">
        <v>223</v>
      </c>
      <c r="C988" s="4">
        <v>2018.5</v>
      </c>
      <c r="D988" s="4">
        <v>3.5</v>
      </c>
      <c r="E988" s="4">
        <v>3.5</v>
      </c>
      <c r="F988" s="4">
        <f t="shared" si="257"/>
        <v>100</v>
      </c>
      <c r="G988" s="230"/>
      <c r="H988" s="29"/>
      <c r="I988" s="30"/>
      <c r="J988" s="29"/>
      <c r="K988" s="29"/>
      <c r="L988" s="29"/>
      <c r="M988" s="29"/>
      <c r="N988" s="29"/>
      <c r="O988" s="29"/>
      <c r="P988" s="29"/>
      <c r="Q988" s="29"/>
      <c r="R988" s="29"/>
      <c r="S988" s="29"/>
      <c r="T988" s="29"/>
      <c r="U988" s="29"/>
      <c r="V988" s="29"/>
      <c r="W988" s="29"/>
      <c r="X988" s="29"/>
      <c r="Y988" s="29"/>
      <c r="Z988" s="29"/>
      <c r="AA988" s="29"/>
      <c r="AB988" s="29"/>
      <c r="AC988" s="29"/>
      <c r="AD988" s="29"/>
      <c r="AE988" s="29"/>
      <c r="AF988" s="29"/>
      <c r="AG988" s="29"/>
      <c r="AH988" s="29"/>
      <c r="AI988" s="29"/>
      <c r="AJ988" s="29"/>
      <c r="AK988" s="29"/>
      <c r="AL988" s="29"/>
      <c r="AM988" s="29"/>
      <c r="AN988" s="29"/>
      <c r="AO988" s="29"/>
      <c r="AP988" s="29"/>
      <c r="AQ988" s="29"/>
      <c r="AR988" s="29"/>
      <c r="AS988" s="29"/>
      <c r="AT988" s="29"/>
      <c r="AU988" s="29"/>
      <c r="AV988" s="29"/>
      <c r="AW988" s="29"/>
      <c r="AX988" s="29"/>
      <c r="AY988" s="29"/>
      <c r="AZ988" s="29"/>
      <c r="BA988" s="29"/>
      <c r="BB988" s="29"/>
      <c r="BC988" s="29"/>
      <c r="BD988" s="29"/>
      <c r="BE988" s="29"/>
      <c r="BF988" s="29"/>
      <c r="BG988" s="29"/>
      <c r="BH988" s="29"/>
      <c r="BI988" s="29"/>
      <c r="BJ988" s="29"/>
      <c r="BK988" s="29"/>
      <c r="BL988" s="29"/>
      <c r="BM988" s="29"/>
      <c r="BN988" s="29"/>
      <c r="BO988" s="29"/>
      <c r="BP988" s="29"/>
      <c r="BQ988" s="29"/>
      <c r="BR988" s="29"/>
      <c r="BS988" s="29"/>
      <c r="BT988" s="29"/>
      <c r="BU988" s="29"/>
      <c r="BV988" s="29"/>
      <c r="BW988" s="29"/>
      <c r="BX988" s="29"/>
      <c r="BY988" s="29"/>
      <c r="BZ988" s="29"/>
      <c r="CA988" s="29"/>
      <c r="CB988" s="29"/>
      <c r="CC988" s="29"/>
      <c r="CD988" s="29"/>
      <c r="CE988" s="29"/>
      <c r="CF988" s="29"/>
      <c r="CG988" s="29"/>
      <c r="CH988" s="29"/>
      <c r="CI988" s="29"/>
      <c r="CJ988" s="29"/>
      <c r="CK988" s="29"/>
      <c r="CL988" s="29"/>
      <c r="CM988" s="29"/>
      <c r="CN988" s="29"/>
      <c r="CO988" s="29"/>
      <c r="CP988" s="29"/>
      <c r="CQ988" s="29"/>
      <c r="CR988" s="29"/>
      <c r="CS988" s="29"/>
      <c r="CT988" s="29"/>
      <c r="CU988" s="29"/>
      <c r="CV988" s="29"/>
    </row>
    <row r="989" spans="1:100" s="47" customFormat="1" ht="23.25" customHeight="1" x14ac:dyDescent="0.25">
      <c r="A989" s="90"/>
      <c r="B989" s="19" t="s">
        <v>74</v>
      </c>
      <c r="C989" s="4"/>
      <c r="D989" s="4"/>
      <c r="E989" s="4"/>
      <c r="F989" s="4"/>
      <c r="G989" s="231"/>
      <c r="H989" s="29"/>
      <c r="I989" s="30"/>
      <c r="J989" s="29"/>
      <c r="K989" s="29"/>
      <c r="L989" s="29"/>
      <c r="M989" s="29"/>
      <c r="N989" s="29"/>
      <c r="O989" s="29"/>
      <c r="P989" s="29"/>
      <c r="Q989" s="29"/>
      <c r="R989" s="29"/>
      <c r="S989" s="29"/>
      <c r="T989" s="29"/>
      <c r="U989" s="29"/>
      <c r="V989" s="29"/>
      <c r="W989" s="29"/>
      <c r="X989" s="29"/>
      <c r="Y989" s="29"/>
      <c r="Z989" s="29"/>
      <c r="AA989" s="29"/>
      <c r="AB989" s="29"/>
      <c r="AC989" s="29"/>
      <c r="AD989" s="29"/>
      <c r="AE989" s="29"/>
      <c r="AF989" s="29"/>
      <c r="AG989" s="29"/>
      <c r="AH989" s="29"/>
      <c r="AI989" s="29"/>
      <c r="AJ989" s="29"/>
      <c r="AK989" s="29"/>
      <c r="AL989" s="29"/>
      <c r="AM989" s="29"/>
      <c r="AN989" s="29"/>
      <c r="AO989" s="29"/>
      <c r="AP989" s="29"/>
      <c r="AQ989" s="29"/>
      <c r="AR989" s="29"/>
      <c r="AS989" s="29"/>
      <c r="AT989" s="29"/>
      <c r="AU989" s="29"/>
      <c r="AV989" s="29"/>
      <c r="AW989" s="29"/>
      <c r="AX989" s="29"/>
      <c r="AY989" s="29"/>
      <c r="AZ989" s="29"/>
      <c r="BA989" s="29"/>
      <c r="BB989" s="29"/>
      <c r="BC989" s="29"/>
      <c r="BD989" s="29"/>
      <c r="BE989" s="29"/>
      <c r="BF989" s="29"/>
      <c r="BG989" s="29"/>
      <c r="BH989" s="29"/>
      <c r="BI989" s="29"/>
      <c r="BJ989" s="29"/>
      <c r="BK989" s="29"/>
      <c r="BL989" s="29"/>
      <c r="BM989" s="29"/>
      <c r="BN989" s="29"/>
      <c r="BO989" s="29"/>
      <c r="BP989" s="29"/>
      <c r="BQ989" s="29"/>
      <c r="BR989" s="29"/>
      <c r="BS989" s="29"/>
      <c r="BT989" s="29"/>
      <c r="BU989" s="29"/>
      <c r="BV989" s="29"/>
      <c r="BW989" s="29"/>
      <c r="BX989" s="29"/>
      <c r="BY989" s="29"/>
      <c r="BZ989" s="29"/>
      <c r="CA989" s="29"/>
      <c r="CB989" s="29"/>
      <c r="CC989" s="29"/>
      <c r="CD989" s="29"/>
      <c r="CE989" s="29"/>
      <c r="CF989" s="29"/>
      <c r="CG989" s="29"/>
      <c r="CH989" s="29"/>
      <c r="CI989" s="29"/>
      <c r="CJ989" s="29"/>
      <c r="CK989" s="29"/>
      <c r="CL989" s="29"/>
      <c r="CM989" s="29"/>
      <c r="CN989" s="29"/>
      <c r="CO989" s="29"/>
      <c r="CP989" s="29"/>
      <c r="CQ989" s="29"/>
      <c r="CR989" s="29"/>
      <c r="CS989" s="29"/>
      <c r="CT989" s="29"/>
      <c r="CU989" s="29"/>
      <c r="CV989" s="29"/>
    </row>
    <row r="990" spans="1:100" s="47" customFormat="1" ht="63.75" customHeight="1" x14ac:dyDescent="0.25">
      <c r="A990" s="211" t="s">
        <v>635</v>
      </c>
      <c r="B990" s="18" t="s">
        <v>231</v>
      </c>
      <c r="C990" s="4">
        <f>C991+C992+C993</f>
        <v>82426.52</v>
      </c>
      <c r="D990" s="4">
        <f>D992</f>
        <v>58586.89</v>
      </c>
      <c r="E990" s="4">
        <f>E992</f>
        <v>51262.87</v>
      </c>
      <c r="F990" s="4">
        <f t="shared" si="257"/>
        <v>87.5</v>
      </c>
      <c r="G990" s="229" t="s">
        <v>669</v>
      </c>
      <c r="H990" s="29"/>
      <c r="I990" s="30"/>
      <c r="J990" s="29"/>
      <c r="K990" s="29"/>
      <c r="L990" s="29"/>
      <c r="M990" s="29"/>
      <c r="N990" s="29"/>
      <c r="O990" s="29"/>
      <c r="P990" s="29"/>
      <c r="Q990" s="29"/>
      <c r="R990" s="29"/>
      <c r="S990" s="29"/>
      <c r="T990" s="29"/>
      <c r="U990" s="29"/>
      <c r="V990" s="29"/>
      <c r="W990" s="29"/>
      <c r="X990" s="29"/>
      <c r="Y990" s="29"/>
      <c r="Z990" s="29"/>
      <c r="AA990" s="29"/>
      <c r="AB990" s="29"/>
      <c r="AC990" s="29"/>
      <c r="AD990" s="29"/>
      <c r="AE990" s="29"/>
      <c r="AF990" s="29"/>
      <c r="AG990" s="29"/>
      <c r="AH990" s="29"/>
      <c r="AI990" s="29"/>
      <c r="AJ990" s="29"/>
      <c r="AK990" s="29"/>
      <c r="AL990" s="29"/>
      <c r="AM990" s="29"/>
      <c r="AN990" s="29"/>
      <c r="AO990" s="29"/>
      <c r="AP990" s="29"/>
      <c r="AQ990" s="29"/>
      <c r="AR990" s="29"/>
      <c r="AS990" s="29"/>
      <c r="AT990" s="29"/>
      <c r="AU990" s="29"/>
      <c r="AV990" s="29"/>
      <c r="AW990" s="29"/>
      <c r="AX990" s="29"/>
      <c r="AY990" s="29"/>
      <c r="AZ990" s="29"/>
      <c r="BA990" s="29"/>
      <c r="BB990" s="29"/>
      <c r="BC990" s="29"/>
      <c r="BD990" s="29"/>
      <c r="BE990" s="29"/>
      <c r="BF990" s="29"/>
      <c r="BG990" s="29"/>
      <c r="BH990" s="29"/>
      <c r="BI990" s="29"/>
      <c r="BJ990" s="29"/>
      <c r="BK990" s="29"/>
      <c r="BL990" s="29"/>
      <c r="BM990" s="29"/>
      <c r="BN990" s="29"/>
      <c r="BO990" s="29"/>
      <c r="BP990" s="29"/>
      <c r="BQ990" s="29"/>
      <c r="BR990" s="29"/>
      <c r="BS990" s="29"/>
      <c r="BT990" s="29"/>
      <c r="BU990" s="29"/>
      <c r="BV990" s="29"/>
      <c r="BW990" s="29"/>
      <c r="BX990" s="29"/>
      <c r="BY990" s="29"/>
      <c r="BZ990" s="29"/>
      <c r="CA990" s="29"/>
      <c r="CB990" s="29"/>
      <c r="CC990" s="29"/>
      <c r="CD990" s="29"/>
      <c r="CE990" s="29"/>
      <c r="CF990" s="29"/>
      <c r="CG990" s="29"/>
      <c r="CH990" s="29"/>
      <c r="CI990" s="29"/>
      <c r="CJ990" s="29"/>
      <c r="CK990" s="29"/>
      <c r="CL990" s="29"/>
      <c r="CM990" s="29"/>
      <c r="CN990" s="29"/>
      <c r="CO990" s="29"/>
      <c r="CP990" s="29"/>
      <c r="CQ990" s="29"/>
      <c r="CR990" s="29"/>
      <c r="CS990" s="29"/>
      <c r="CT990" s="29"/>
      <c r="CU990" s="29"/>
      <c r="CV990" s="29"/>
    </row>
    <row r="991" spans="1:100" s="47" customFormat="1" ht="28.5" customHeight="1" x14ac:dyDescent="0.25">
      <c r="A991" s="212"/>
      <c r="B991" s="19" t="s">
        <v>72</v>
      </c>
      <c r="C991" s="4"/>
      <c r="D991" s="4"/>
      <c r="E991" s="4"/>
      <c r="F991" s="4"/>
      <c r="G991" s="230"/>
      <c r="H991" s="29"/>
      <c r="I991" s="30"/>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c r="AG991" s="29"/>
      <c r="AH991" s="29"/>
      <c r="AI991" s="29"/>
      <c r="AJ991" s="29"/>
      <c r="AK991" s="29"/>
      <c r="AL991" s="29"/>
      <c r="AM991" s="29"/>
      <c r="AN991" s="29"/>
      <c r="AO991" s="29"/>
      <c r="AP991" s="29"/>
      <c r="AQ991" s="29"/>
      <c r="AR991" s="29"/>
      <c r="AS991" s="29"/>
      <c r="AT991" s="29"/>
      <c r="AU991" s="29"/>
      <c r="AV991" s="29"/>
      <c r="AW991" s="29"/>
      <c r="AX991" s="29"/>
      <c r="AY991" s="29"/>
      <c r="AZ991" s="29"/>
      <c r="BA991" s="29"/>
      <c r="BB991" s="29"/>
      <c r="BC991" s="29"/>
      <c r="BD991" s="29"/>
      <c r="BE991" s="29"/>
      <c r="BF991" s="29"/>
      <c r="BG991" s="29"/>
      <c r="BH991" s="29"/>
      <c r="BI991" s="29"/>
      <c r="BJ991" s="29"/>
      <c r="BK991" s="29"/>
      <c r="BL991" s="29"/>
      <c r="BM991" s="29"/>
      <c r="BN991" s="29"/>
      <c r="BO991" s="29"/>
      <c r="BP991" s="29"/>
      <c r="BQ991" s="29"/>
      <c r="BR991" s="29"/>
      <c r="BS991" s="29"/>
      <c r="BT991" s="29"/>
      <c r="BU991" s="29"/>
      <c r="BV991" s="29"/>
      <c r="BW991" s="29"/>
      <c r="BX991" s="29"/>
      <c r="BY991" s="29"/>
      <c r="BZ991" s="29"/>
      <c r="CA991" s="29"/>
      <c r="CB991" s="29"/>
      <c r="CC991" s="29"/>
      <c r="CD991" s="29"/>
      <c r="CE991" s="29"/>
      <c r="CF991" s="29"/>
      <c r="CG991" s="29"/>
      <c r="CH991" s="29"/>
      <c r="CI991" s="29"/>
      <c r="CJ991" s="29"/>
      <c r="CK991" s="29"/>
      <c r="CL991" s="29"/>
      <c r="CM991" s="29"/>
      <c r="CN991" s="29"/>
      <c r="CO991" s="29"/>
      <c r="CP991" s="29"/>
      <c r="CQ991" s="29"/>
      <c r="CR991" s="29"/>
      <c r="CS991" s="29"/>
      <c r="CT991" s="29"/>
      <c r="CU991" s="29"/>
      <c r="CV991" s="29"/>
    </row>
    <row r="992" spans="1:100" s="47" customFormat="1" ht="28.5" customHeight="1" x14ac:dyDescent="0.25">
      <c r="A992" s="212"/>
      <c r="B992" s="19" t="s">
        <v>223</v>
      </c>
      <c r="C992" s="4">
        <v>82426.52</v>
      </c>
      <c r="D992" s="4">
        <v>58586.89</v>
      </c>
      <c r="E992" s="4">
        <v>51262.87</v>
      </c>
      <c r="F992" s="4">
        <f t="shared" si="257"/>
        <v>87.5</v>
      </c>
      <c r="G992" s="230"/>
      <c r="H992" s="29"/>
      <c r="I992" s="30"/>
      <c r="J992" s="29"/>
      <c r="K992" s="29"/>
      <c r="L992" s="29"/>
      <c r="M992" s="29"/>
      <c r="N992" s="29"/>
      <c r="O992" s="29"/>
      <c r="P992" s="29"/>
      <c r="Q992" s="29"/>
      <c r="R992" s="29"/>
      <c r="S992" s="29"/>
      <c r="T992" s="29"/>
      <c r="U992" s="29"/>
      <c r="V992" s="29"/>
      <c r="W992" s="29"/>
      <c r="X992" s="29"/>
      <c r="Y992" s="29"/>
      <c r="Z992" s="29"/>
      <c r="AA992" s="29"/>
      <c r="AB992" s="29"/>
      <c r="AC992" s="29"/>
      <c r="AD992" s="29"/>
      <c r="AE992" s="29"/>
      <c r="AF992" s="29"/>
      <c r="AG992" s="29"/>
      <c r="AH992" s="29"/>
      <c r="AI992" s="29"/>
      <c r="AJ992" s="29"/>
      <c r="AK992" s="29"/>
      <c r="AL992" s="29"/>
      <c r="AM992" s="29"/>
      <c r="AN992" s="29"/>
      <c r="AO992" s="29"/>
      <c r="AP992" s="29"/>
      <c r="AQ992" s="29"/>
      <c r="AR992" s="29"/>
      <c r="AS992" s="29"/>
      <c r="AT992" s="29"/>
      <c r="AU992" s="29"/>
      <c r="AV992" s="29"/>
      <c r="AW992" s="29"/>
      <c r="AX992" s="29"/>
      <c r="AY992" s="29"/>
      <c r="AZ992" s="29"/>
      <c r="BA992" s="29"/>
      <c r="BB992" s="29"/>
      <c r="BC992" s="29"/>
      <c r="BD992" s="29"/>
      <c r="BE992" s="29"/>
      <c r="BF992" s="29"/>
      <c r="BG992" s="29"/>
      <c r="BH992" s="29"/>
      <c r="BI992" s="29"/>
      <c r="BJ992" s="29"/>
      <c r="BK992" s="29"/>
      <c r="BL992" s="29"/>
      <c r="BM992" s="29"/>
      <c r="BN992" s="29"/>
      <c r="BO992" s="29"/>
      <c r="BP992" s="29"/>
      <c r="BQ992" s="29"/>
      <c r="BR992" s="29"/>
      <c r="BS992" s="29"/>
      <c r="BT992" s="29"/>
      <c r="BU992" s="29"/>
      <c r="BV992" s="29"/>
      <c r="BW992" s="29"/>
      <c r="BX992" s="29"/>
      <c r="BY992" s="29"/>
      <c r="BZ992" s="29"/>
      <c r="CA992" s="29"/>
      <c r="CB992" s="29"/>
      <c r="CC992" s="29"/>
      <c r="CD992" s="29"/>
      <c r="CE992" s="29"/>
      <c r="CF992" s="29"/>
      <c r="CG992" s="29"/>
      <c r="CH992" s="29"/>
      <c r="CI992" s="29"/>
      <c r="CJ992" s="29"/>
      <c r="CK992" s="29"/>
      <c r="CL992" s="29"/>
      <c r="CM992" s="29"/>
      <c r="CN992" s="29"/>
      <c r="CO992" s="29"/>
      <c r="CP992" s="29"/>
      <c r="CQ992" s="29"/>
      <c r="CR992" s="29"/>
      <c r="CS992" s="29"/>
      <c r="CT992" s="29"/>
      <c r="CU992" s="29"/>
      <c r="CV992" s="29"/>
    </row>
    <row r="993" spans="1:100" s="47" customFormat="1" ht="28.5" customHeight="1" x14ac:dyDescent="0.25">
      <c r="A993" s="90"/>
      <c r="B993" s="19" t="s">
        <v>74</v>
      </c>
      <c r="C993" s="4"/>
      <c r="D993" s="4"/>
      <c r="E993" s="4"/>
      <c r="F993" s="4"/>
      <c r="G993" s="230"/>
      <c r="H993" s="29"/>
      <c r="I993" s="30"/>
      <c r="J993" s="29"/>
      <c r="K993" s="29"/>
      <c r="L993" s="29"/>
      <c r="M993" s="29"/>
      <c r="N993" s="29"/>
      <c r="O993" s="29"/>
      <c r="P993" s="29"/>
      <c r="Q993" s="29"/>
      <c r="R993" s="29"/>
      <c r="S993" s="29"/>
      <c r="T993" s="29"/>
      <c r="U993" s="29"/>
      <c r="V993" s="29"/>
      <c r="W993" s="29"/>
      <c r="X993" s="29"/>
      <c r="Y993" s="29"/>
      <c r="Z993" s="29"/>
      <c r="AA993" s="29"/>
      <c r="AB993" s="29"/>
      <c r="AC993" s="29"/>
      <c r="AD993" s="29"/>
      <c r="AE993" s="29"/>
      <c r="AF993" s="29"/>
      <c r="AG993" s="29"/>
      <c r="AH993" s="29"/>
      <c r="AI993" s="29"/>
      <c r="AJ993" s="29"/>
      <c r="AK993" s="29"/>
      <c r="AL993" s="29"/>
      <c r="AM993" s="29"/>
      <c r="AN993" s="29"/>
      <c r="AO993" s="29"/>
      <c r="AP993" s="29"/>
      <c r="AQ993" s="29"/>
      <c r="AR993" s="29"/>
      <c r="AS993" s="29"/>
      <c r="AT993" s="29"/>
      <c r="AU993" s="29"/>
      <c r="AV993" s="29"/>
      <c r="AW993" s="29"/>
      <c r="AX993" s="29"/>
      <c r="AY993" s="29"/>
      <c r="AZ993" s="29"/>
      <c r="BA993" s="29"/>
      <c r="BB993" s="29"/>
      <c r="BC993" s="29"/>
      <c r="BD993" s="29"/>
      <c r="BE993" s="29"/>
      <c r="BF993" s="29"/>
      <c r="BG993" s="29"/>
      <c r="BH993" s="29"/>
      <c r="BI993" s="29"/>
      <c r="BJ993" s="29"/>
      <c r="BK993" s="29"/>
      <c r="BL993" s="29"/>
      <c r="BM993" s="29"/>
      <c r="BN993" s="29"/>
      <c r="BO993" s="29"/>
      <c r="BP993" s="29"/>
      <c r="BQ993" s="29"/>
      <c r="BR993" s="29"/>
      <c r="BS993" s="29"/>
      <c r="BT993" s="29"/>
      <c r="BU993" s="29"/>
      <c r="BV993" s="29"/>
      <c r="BW993" s="29"/>
      <c r="BX993" s="29"/>
      <c r="BY993" s="29"/>
      <c r="BZ993" s="29"/>
      <c r="CA993" s="29"/>
      <c r="CB993" s="29"/>
      <c r="CC993" s="29"/>
      <c r="CD993" s="29"/>
      <c r="CE993" s="29"/>
      <c r="CF993" s="29"/>
      <c r="CG993" s="29"/>
      <c r="CH993" s="29"/>
      <c r="CI993" s="29"/>
      <c r="CJ993" s="29"/>
      <c r="CK993" s="29"/>
      <c r="CL993" s="29"/>
      <c r="CM993" s="29"/>
      <c r="CN993" s="29"/>
      <c r="CO993" s="29"/>
      <c r="CP993" s="29"/>
      <c r="CQ993" s="29"/>
      <c r="CR993" s="29"/>
      <c r="CS993" s="29"/>
      <c r="CT993" s="29"/>
      <c r="CU993" s="29"/>
      <c r="CV993" s="29"/>
    </row>
    <row r="994" spans="1:100" s="47" customFormat="1" ht="31.5" x14ac:dyDescent="0.25">
      <c r="A994" s="114" t="s">
        <v>434</v>
      </c>
      <c r="B994" s="15" t="s">
        <v>433</v>
      </c>
      <c r="C994" s="5">
        <f>C995+C996+C997</f>
        <v>2034</v>
      </c>
      <c r="D994" s="5">
        <f t="shared" ref="D994:E994" si="260">D995+D996+D997</f>
        <v>2034</v>
      </c>
      <c r="E994" s="5">
        <f t="shared" si="260"/>
        <v>1904.7</v>
      </c>
      <c r="F994" s="11">
        <f t="shared" si="257"/>
        <v>93.64</v>
      </c>
      <c r="G994" s="207"/>
      <c r="H994" s="29"/>
      <c r="I994" s="30"/>
      <c r="J994" s="29"/>
      <c r="K994" s="29"/>
      <c r="L994" s="29"/>
      <c r="M994" s="29"/>
      <c r="N994" s="29"/>
      <c r="O994" s="29"/>
      <c r="P994" s="29"/>
      <c r="Q994" s="29"/>
      <c r="R994" s="29"/>
      <c r="S994" s="29"/>
      <c r="T994" s="29"/>
      <c r="U994" s="29"/>
      <c r="V994" s="29"/>
      <c r="W994" s="29"/>
      <c r="X994" s="29"/>
      <c r="Y994" s="29"/>
      <c r="Z994" s="29"/>
      <c r="AA994" s="29"/>
      <c r="AB994" s="29"/>
      <c r="AC994" s="29"/>
      <c r="AD994" s="29"/>
      <c r="AE994" s="29"/>
      <c r="AF994" s="29"/>
      <c r="AG994" s="29"/>
      <c r="AH994" s="29"/>
      <c r="AI994" s="29"/>
      <c r="AJ994" s="29"/>
      <c r="AK994" s="29"/>
      <c r="AL994" s="29"/>
      <c r="AM994" s="29"/>
      <c r="AN994" s="29"/>
      <c r="AO994" s="29"/>
      <c r="AP994" s="29"/>
      <c r="AQ994" s="29"/>
      <c r="AR994" s="29"/>
      <c r="AS994" s="29"/>
      <c r="AT994" s="29"/>
      <c r="AU994" s="29"/>
      <c r="AV994" s="29"/>
      <c r="AW994" s="29"/>
      <c r="AX994" s="29"/>
      <c r="AY994" s="29"/>
      <c r="AZ994" s="29"/>
      <c r="BA994" s="29"/>
      <c r="BB994" s="29"/>
      <c r="BC994" s="29"/>
      <c r="BD994" s="29"/>
      <c r="BE994" s="29"/>
      <c r="BF994" s="29"/>
      <c r="BG994" s="29"/>
      <c r="BH994" s="29"/>
      <c r="BI994" s="29"/>
      <c r="BJ994" s="29"/>
      <c r="BK994" s="29"/>
      <c r="BL994" s="29"/>
      <c r="BM994" s="29"/>
      <c r="BN994" s="29"/>
      <c r="BO994" s="29"/>
      <c r="BP994" s="29"/>
      <c r="BQ994" s="29"/>
      <c r="BR994" s="29"/>
      <c r="BS994" s="29"/>
      <c r="BT994" s="29"/>
      <c r="BU994" s="29"/>
      <c r="BV994" s="29"/>
      <c r="BW994" s="29"/>
      <c r="BX994" s="29"/>
      <c r="BY994" s="29"/>
      <c r="BZ994" s="29"/>
      <c r="CA994" s="29"/>
      <c r="CB994" s="29"/>
      <c r="CC994" s="29"/>
      <c r="CD994" s="29"/>
      <c r="CE994" s="29"/>
      <c r="CF994" s="29"/>
      <c r="CG994" s="29"/>
      <c r="CH994" s="29"/>
      <c r="CI994" s="29"/>
      <c r="CJ994" s="29"/>
      <c r="CK994" s="29"/>
      <c r="CL994" s="29"/>
      <c r="CM994" s="29"/>
      <c r="CN994" s="29"/>
      <c r="CO994" s="29"/>
      <c r="CP994" s="29"/>
      <c r="CQ994" s="29"/>
      <c r="CR994" s="29"/>
      <c r="CS994" s="29"/>
      <c r="CT994" s="29"/>
      <c r="CU994" s="29"/>
      <c r="CV994" s="29"/>
    </row>
    <row r="995" spans="1:100" s="47" customFormat="1" x14ac:dyDescent="0.25">
      <c r="A995" s="112"/>
      <c r="B995" s="17" t="s">
        <v>72</v>
      </c>
      <c r="C995" s="6">
        <f>C999+C1003</f>
        <v>2034</v>
      </c>
      <c r="D995" s="6">
        <f t="shared" ref="D995:E995" si="261">D999+D1003</f>
        <v>2034</v>
      </c>
      <c r="E995" s="6">
        <f t="shared" si="261"/>
        <v>1904.7</v>
      </c>
      <c r="F995" s="12">
        <f t="shared" si="257"/>
        <v>93.64</v>
      </c>
      <c r="G995" s="208"/>
      <c r="H995" s="29"/>
      <c r="I995" s="30"/>
      <c r="J995" s="29"/>
      <c r="K995" s="29"/>
      <c r="L995" s="29"/>
      <c r="M995" s="29"/>
      <c r="N995" s="29"/>
      <c r="O995" s="29"/>
      <c r="P995" s="29"/>
      <c r="Q995" s="29"/>
      <c r="R995" s="29"/>
      <c r="S995" s="29"/>
      <c r="T995" s="29"/>
      <c r="U995" s="29"/>
      <c r="V995" s="29"/>
      <c r="W995" s="29"/>
      <c r="X995" s="29"/>
      <c r="Y995" s="29"/>
      <c r="Z995" s="29"/>
      <c r="AA995" s="29"/>
      <c r="AB995" s="29"/>
      <c r="AC995" s="29"/>
      <c r="AD995" s="29"/>
      <c r="AE995" s="29"/>
      <c r="AF995" s="29"/>
      <c r="AG995" s="29"/>
      <c r="AH995" s="29"/>
      <c r="AI995" s="29"/>
      <c r="AJ995" s="29"/>
      <c r="AK995" s="29"/>
      <c r="AL995" s="29"/>
      <c r="AM995" s="29"/>
      <c r="AN995" s="29"/>
      <c r="AO995" s="29"/>
      <c r="AP995" s="29"/>
      <c r="AQ995" s="29"/>
      <c r="AR995" s="29"/>
      <c r="AS995" s="29"/>
      <c r="AT995" s="29"/>
      <c r="AU995" s="29"/>
      <c r="AV995" s="29"/>
      <c r="AW995" s="29"/>
      <c r="AX995" s="29"/>
      <c r="AY995" s="29"/>
      <c r="AZ995" s="29"/>
      <c r="BA995" s="29"/>
      <c r="BB995" s="29"/>
      <c r="BC995" s="29"/>
      <c r="BD995" s="29"/>
      <c r="BE995" s="29"/>
      <c r="BF995" s="29"/>
      <c r="BG995" s="29"/>
      <c r="BH995" s="29"/>
      <c r="BI995" s="29"/>
      <c r="BJ995" s="29"/>
      <c r="BK995" s="29"/>
      <c r="BL995" s="29"/>
      <c r="BM995" s="29"/>
      <c r="BN995" s="29"/>
      <c r="BO995" s="29"/>
      <c r="BP995" s="29"/>
      <c r="BQ995" s="29"/>
      <c r="BR995" s="29"/>
      <c r="BS995" s="29"/>
      <c r="BT995" s="29"/>
      <c r="BU995" s="29"/>
      <c r="BV995" s="29"/>
      <c r="BW995" s="29"/>
      <c r="BX995" s="29"/>
      <c r="BY995" s="29"/>
      <c r="BZ995" s="29"/>
      <c r="CA995" s="29"/>
      <c r="CB995" s="29"/>
      <c r="CC995" s="29"/>
      <c r="CD995" s="29"/>
      <c r="CE995" s="29"/>
      <c r="CF995" s="29"/>
      <c r="CG995" s="29"/>
      <c r="CH995" s="29"/>
      <c r="CI995" s="29"/>
      <c r="CJ995" s="29"/>
      <c r="CK995" s="29"/>
      <c r="CL995" s="29"/>
      <c r="CM995" s="29"/>
      <c r="CN995" s="29"/>
      <c r="CO995" s="29"/>
      <c r="CP995" s="29"/>
      <c r="CQ995" s="29"/>
      <c r="CR995" s="29"/>
      <c r="CS995" s="29"/>
      <c r="CT995" s="29"/>
      <c r="CU995" s="29"/>
      <c r="CV995" s="29"/>
    </row>
    <row r="996" spans="1:100" s="47" customFormat="1" x14ac:dyDescent="0.25">
      <c r="A996" s="112"/>
      <c r="B996" s="17" t="s">
        <v>223</v>
      </c>
      <c r="C996" s="6"/>
      <c r="D996" s="6"/>
      <c r="E996" s="6"/>
      <c r="F996" s="12"/>
      <c r="G996" s="208"/>
      <c r="H996" s="29"/>
      <c r="I996" s="30"/>
      <c r="J996" s="29"/>
      <c r="K996" s="29"/>
      <c r="L996" s="29"/>
      <c r="M996" s="29"/>
      <c r="N996" s="29"/>
      <c r="O996" s="29"/>
      <c r="P996" s="29"/>
      <c r="Q996" s="29"/>
      <c r="R996" s="29"/>
      <c r="S996" s="29"/>
      <c r="T996" s="29"/>
      <c r="U996" s="29"/>
      <c r="V996" s="29"/>
      <c r="W996" s="29"/>
      <c r="X996" s="29"/>
      <c r="Y996" s="29"/>
      <c r="Z996" s="29"/>
      <c r="AA996" s="29"/>
      <c r="AB996" s="29"/>
      <c r="AC996" s="29"/>
      <c r="AD996" s="29"/>
      <c r="AE996" s="29"/>
      <c r="AF996" s="29"/>
      <c r="AG996" s="29"/>
      <c r="AH996" s="29"/>
      <c r="AI996" s="29"/>
      <c r="AJ996" s="29"/>
      <c r="AK996" s="29"/>
      <c r="AL996" s="29"/>
      <c r="AM996" s="29"/>
      <c r="AN996" s="29"/>
      <c r="AO996" s="29"/>
      <c r="AP996" s="29"/>
      <c r="AQ996" s="29"/>
      <c r="AR996" s="29"/>
      <c r="AS996" s="29"/>
      <c r="AT996" s="29"/>
      <c r="AU996" s="29"/>
      <c r="AV996" s="29"/>
      <c r="AW996" s="29"/>
      <c r="AX996" s="29"/>
      <c r="AY996" s="29"/>
      <c r="AZ996" s="29"/>
      <c r="BA996" s="29"/>
      <c r="BB996" s="29"/>
      <c r="BC996" s="29"/>
      <c r="BD996" s="29"/>
      <c r="BE996" s="29"/>
      <c r="BF996" s="29"/>
      <c r="BG996" s="29"/>
      <c r="BH996" s="29"/>
      <c r="BI996" s="29"/>
      <c r="BJ996" s="29"/>
      <c r="BK996" s="29"/>
      <c r="BL996" s="29"/>
      <c r="BM996" s="29"/>
      <c r="BN996" s="29"/>
      <c r="BO996" s="29"/>
      <c r="BP996" s="29"/>
      <c r="BQ996" s="29"/>
      <c r="BR996" s="29"/>
      <c r="BS996" s="29"/>
      <c r="BT996" s="29"/>
      <c r="BU996" s="29"/>
      <c r="BV996" s="29"/>
      <c r="BW996" s="29"/>
      <c r="BX996" s="29"/>
      <c r="BY996" s="29"/>
      <c r="BZ996" s="29"/>
      <c r="CA996" s="29"/>
      <c r="CB996" s="29"/>
      <c r="CC996" s="29"/>
      <c r="CD996" s="29"/>
      <c r="CE996" s="29"/>
      <c r="CF996" s="29"/>
      <c r="CG996" s="29"/>
      <c r="CH996" s="29"/>
      <c r="CI996" s="29"/>
      <c r="CJ996" s="29"/>
      <c r="CK996" s="29"/>
      <c r="CL996" s="29"/>
      <c r="CM996" s="29"/>
      <c r="CN996" s="29"/>
      <c r="CO996" s="29"/>
      <c r="CP996" s="29"/>
      <c r="CQ996" s="29"/>
      <c r="CR996" s="29"/>
      <c r="CS996" s="29"/>
      <c r="CT996" s="29"/>
      <c r="CU996" s="29"/>
      <c r="CV996" s="29"/>
    </row>
    <row r="997" spans="1:100" s="47" customFormat="1" x14ac:dyDescent="0.25">
      <c r="A997" s="112"/>
      <c r="B997" s="17" t="s">
        <v>74</v>
      </c>
      <c r="C997" s="6"/>
      <c r="D997" s="6"/>
      <c r="E997" s="6"/>
      <c r="F997" s="12"/>
      <c r="G997" s="209"/>
      <c r="H997" s="29"/>
      <c r="I997" s="30"/>
      <c r="J997" s="29"/>
      <c r="K997" s="29"/>
      <c r="L997" s="29"/>
      <c r="M997" s="29"/>
      <c r="N997" s="29"/>
      <c r="O997" s="29"/>
      <c r="P997" s="29"/>
      <c r="Q997" s="29"/>
      <c r="R997" s="29"/>
      <c r="S997" s="29"/>
      <c r="T997" s="29"/>
      <c r="U997" s="29"/>
      <c r="V997" s="29"/>
      <c r="W997" s="29"/>
      <c r="X997" s="29"/>
      <c r="Y997" s="29"/>
      <c r="Z997" s="29"/>
      <c r="AA997" s="29"/>
      <c r="AB997" s="29"/>
      <c r="AC997" s="29"/>
      <c r="AD997" s="29"/>
      <c r="AE997" s="29"/>
      <c r="AF997" s="29"/>
      <c r="AG997" s="29"/>
      <c r="AH997" s="29"/>
      <c r="AI997" s="29"/>
      <c r="AJ997" s="29"/>
      <c r="AK997" s="29"/>
      <c r="AL997" s="29"/>
      <c r="AM997" s="29"/>
      <c r="AN997" s="29"/>
      <c r="AO997" s="29"/>
      <c r="AP997" s="29"/>
      <c r="AQ997" s="29"/>
      <c r="AR997" s="29"/>
      <c r="AS997" s="29"/>
      <c r="AT997" s="29"/>
      <c r="AU997" s="29"/>
      <c r="AV997" s="29"/>
      <c r="AW997" s="29"/>
      <c r="AX997" s="29"/>
      <c r="AY997" s="29"/>
      <c r="AZ997" s="29"/>
      <c r="BA997" s="29"/>
      <c r="BB997" s="29"/>
      <c r="BC997" s="29"/>
      <c r="BD997" s="29"/>
      <c r="BE997" s="29"/>
      <c r="BF997" s="29"/>
      <c r="BG997" s="29"/>
      <c r="BH997" s="29"/>
      <c r="BI997" s="29"/>
      <c r="BJ997" s="29"/>
      <c r="BK997" s="29"/>
      <c r="BL997" s="29"/>
      <c r="BM997" s="29"/>
      <c r="BN997" s="29"/>
      <c r="BO997" s="29"/>
      <c r="BP997" s="29"/>
      <c r="BQ997" s="29"/>
      <c r="BR997" s="29"/>
      <c r="BS997" s="29"/>
      <c r="BT997" s="29"/>
      <c r="BU997" s="29"/>
      <c r="BV997" s="29"/>
      <c r="BW997" s="29"/>
      <c r="BX997" s="29"/>
      <c r="BY997" s="29"/>
      <c r="BZ997" s="29"/>
      <c r="CA997" s="29"/>
      <c r="CB997" s="29"/>
      <c r="CC997" s="29"/>
      <c r="CD997" s="29"/>
      <c r="CE997" s="29"/>
      <c r="CF997" s="29"/>
      <c r="CG997" s="29"/>
      <c r="CH997" s="29"/>
      <c r="CI997" s="29"/>
      <c r="CJ997" s="29"/>
      <c r="CK997" s="29"/>
      <c r="CL997" s="29"/>
      <c r="CM997" s="29"/>
      <c r="CN997" s="29"/>
      <c r="CO997" s="29"/>
      <c r="CP997" s="29"/>
      <c r="CQ997" s="29"/>
      <c r="CR997" s="29"/>
      <c r="CS997" s="29"/>
      <c r="CT997" s="29"/>
      <c r="CU997" s="29"/>
      <c r="CV997" s="29"/>
    </row>
    <row r="998" spans="1:100" s="47" customFormat="1" ht="40.5" customHeight="1" x14ac:dyDescent="0.25">
      <c r="A998" s="211" t="s">
        <v>437</v>
      </c>
      <c r="B998" s="18" t="s">
        <v>435</v>
      </c>
      <c r="C998" s="4">
        <f>SUM(C999:C1001)</f>
        <v>44</v>
      </c>
      <c r="D998" s="4">
        <f t="shared" ref="D998:E998" si="262">SUM(D999:D1001)</f>
        <v>44</v>
      </c>
      <c r="E998" s="4">
        <f t="shared" si="262"/>
        <v>0</v>
      </c>
      <c r="F998" s="4"/>
      <c r="G998" s="229" t="s">
        <v>636</v>
      </c>
      <c r="H998" s="29"/>
      <c r="I998" s="30"/>
      <c r="J998" s="29"/>
      <c r="K998" s="29"/>
      <c r="L998" s="29"/>
      <c r="M998" s="29"/>
      <c r="N998" s="29"/>
      <c r="O998" s="29"/>
      <c r="P998" s="29"/>
      <c r="Q998" s="29"/>
      <c r="R998" s="29"/>
      <c r="S998" s="29"/>
      <c r="T998" s="29"/>
      <c r="U998" s="29"/>
      <c r="V998" s="29"/>
      <c r="W998" s="29"/>
      <c r="X998" s="29"/>
      <c r="Y998" s="29"/>
      <c r="Z998" s="29"/>
      <c r="AA998" s="29"/>
      <c r="AB998" s="29"/>
      <c r="AC998" s="29"/>
      <c r="AD998" s="29"/>
      <c r="AE998" s="29"/>
      <c r="AF998" s="29"/>
      <c r="AG998" s="29"/>
      <c r="AH998" s="29"/>
      <c r="AI998" s="29"/>
      <c r="AJ998" s="29"/>
      <c r="AK998" s="29"/>
      <c r="AL998" s="29"/>
      <c r="AM998" s="29"/>
      <c r="AN998" s="29"/>
      <c r="AO998" s="29"/>
      <c r="AP998" s="29"/>
      <c r="AQ998" s="29"/>
      <c r="AR998" s="29"/>
      <c r="AS998" s="29"/>
      <c r="AT998" s="29"/>
      <c r="AU998" s="29"/>
      <c r="AV998" s="29"/>
      <c r="AW998" s="29"/>
      <c r="AX998" s="29"/>
      <c r="AY998" s="29"/>
      <c r="AZ998" s="29"/>
      <c r="BA998" s="29"/>
      <c r="BB998" s="29"/>
      <c r="BC998" s="29"/>
      <c r="BD998" s="29"/>
      <c r="BE998" s="29"/>
      <c r="BF998" s="29"/>
      <c r="BG998" s="29"/>
      <c r="BH998" s="29"/>
      <c r="BI998" s="29"/>
      <c r="BJ998" s="29"/>
      <c r="BK998" s="29"/>
      <c r="BL998" s="29"/>
      <c r="BM998" s="29"/>
      <c r="BN998" s="29"/>
      <c r="BO998" s="29"/>
      <c r="BP998" s="29"/>
      <c r="BQ998" s="29"/>
      <c r="BR998" s="29"/>
      <c r="BS998" s="29"/>
      <c r="BT998" s="29"/>
      <c r="BU998" s="29"/>
      <c r="BV998" s="29"/>
      <c r="BW998" s="29"/>
      <c r="BX998" s="29"/>
      <c r="BY998" s="29"/>
      <c r="BZ998" s="29"/>
      <c r="CA998" s="29"/>
      <c r="CB998" s="29"/>
      <c r="CC998" s="29"/>
      <c r="CD998" s="29"/>
      <c r="CE998" s="29"/>
      <c r="CF998" s="29"/>
      <c r="CG998" s="29"/>
      <c r="CH998" s="29"/>
      <c r="CI998" s="29"/>
      <c r="CJ998" s="29"/>
      <c r="CK998" s="29"/>
      <c r="CL998" s="29"/>
      <c r="CM998" s="29"/>
      <c r="CN998" s="29"/>
      <c r="CO998" s="29"/>
      <c r="CP998" s="29"/>
      <c r="CQ998" s="29"/>
      <c r="CR998" s="29"/>
      <c r="CS998" s="29"/>
      <c r="CT998" s="29"/>
      <c r="CU998" s="29"/>
      <c r="CV998" s="29"/>
    </row>
    <row r="999" spans="1:100" s="47" customFormat="1" x14ac:dyDescent="0.25">
      <c r="A999" s="212"/>
      <c r="B999" s="19" t="s">
        <v>72</v>
      </c>
      <c r="C999" s="4">
        <v>44</v>
      </c>
      <c r="D999" s="4">
        <v>44</v>
      </c>
      <c r="E999" s="4"/>
      <c r="F999" s="4"/>
      <c r="G999" s="230"/>
      <c r="H999" s="29"/>
      <c r="I999" s="30"/>
      <c r="J999" s="29"/>
      <c r="K999" s="29"/>
      <c r="L999" s="29"/>
      <c r="M999" s="29"/>
      <c r="N999" s="29"/>
      <c r="O999" s="29"/>
      <c r="P999" s="29"/>
      <c r="Q999" s="29"/>
      <c r="R999" s="29"/>
      <c r="S999" s="29"/>
      <c r="T999" s="29"/>
      <c r="U999" s="29"/>
      <c r="V999" s="29"/>
      <c r="W999" s="29"/>
      <c r="X999" s="29"/>
      <c r="Y999" s="29"/>
      <c r="Z999" s="29"/>
      <c r="AA999" s="29"/>
      <c r="AB999" s="29"/>
      <c r="AC999" s="29"/>
      <c r="AD999" s="29"/>
      <c r="AE999" s="29"/>
      <c r="AF999" s="29"/>
      <c r="AG999" s="29"/>
      <c r="AH999" s="29"/>
      <c r="AI999" s="29"/>
      <c r="AJ999" s="29"/>
      <c r="AK999" s="29"/>
      <c r="AL999" s="29"/>
      <c r="AM999" s="29"/>
      <c r="AN999" s="29"/>
      <c r="AO999" s="29"/>
      <c r="AP999" s="29"/>
      <c r="AQ999" s="29"/>
      <c r="AR999" s="29"/>
      <c r="AS999" s="29"/>
      <c r="AT999" s="29"/>
      <c r="AU999" s="29"/>
      <c r="AV999" s="29"/>
      <c r="AW999" s="29"/>
      <c r="AX999" s="29"/>
      <c r="AY999" s="29"/>
      <c r="AZ999" s="29"/>
      <c r="BA999" s="29"/>
      <c r="BB999" s="29"/>
      <c r="BC999" s="29"/>
      <c r="BD999" s="29"/>
      <c r="BE999" s="29"/>
      <c r="BF999" s="29"/>
      <c r="BG999" s="29"/>
      <c r="BH999" s="29"/>
      <c r="BI999" s="29"/>
      <c r="BJ999" s="29"/>
      <c r="BK999" s="29"/>
      <c r="BL999" s="29"/>
      <c r="BM999" s="29"/>
      <c r="BN999" s="29"/>
      <c r="BO999" s="29"/>
      <c r="BP999" s="29"/>
      <c r="BQ999" s="29"/>
      <c r="BR999" s="29"/>
      <c r="BS999" s="29"/>
      <c r="BT999" s="29"/>
      <c r="BU999" s="29"/>
      <c r="BV999" s="29"/>
      <c r="BW999" s="29"/>
      <c r="BX999" s="29"/>
      <c r="BY999" s="29"/>
      <c r="BZ999" s="29"/>
      <c r="CA999" s="29"/>
      <c r="CB999" s="29"/>
      <c r="CC999" s="29"/>
      <c r="CD999" s="29"/>
      <c r="CE999" s="29"/>
      <c r="CF999" s="29"/>
      <c r="CG999" s="29"/>
      <c r="CH999" s="29"/>
      <c r="CI999" s="29"/>
      <c r="CJ999" s="29"/>
      <c r="CK999" s="29"/>
      <c r="CL999" s="29"/>
      <c r="CM999" s="29"/>
      <c r="CN999" s="29"/>
      <c r="CO999" s="29"/>
      <c r="CP999" s="29"/>
      <c r="CQ999" s="29"/>
      <c r="CR999" s="29"/>
      <c r="CS999" s="29"/>
      <c r="CT999" s="29"/>
      <c r="CU999" s="29"/>
      <c r="CV999" s="29"/>
    </row>
    <row r="1000" spans="1:100" s="47" customFormat="1" x14ac:dyDescent="0.25">
      <c r="A1000" s="212"/>
      <c r="B1000" s="19" t="s">
        <v>223</v>
      </c>
      <c r="C1000" s="4"/>
      <c r="D1000" s="4"/>
      <c r="E1000" s="4"/>
      <c r="F1000" s="4"/>
      <c r="G1000" s="230"/>
      <c r="H1000" s="29"/>
      <c r="I1000" s="30"/>
      <c r="J1000" s="29"/>
      <c r="K1000" s="29"/>
      <c r="L1000" s="29"/>
      <c r="M1000" s="29"/>
      <c r="N1000" s="29"/>
      <c r="O1000" s="29"/>
      <c r="P1000" s="29"/>
      <c r="Q1000" s="29"/>
      <c r="R1000" s="29"/>
      <c r="S1000" s="29"/>
      <c r="T1000" s="29"/>
      <c r="U1000" s="29"/>
      <c r="V1000" s="29"/>
      <c r="W1000" s="29"/>
      <c r="X1000" s="29"/>
      <c r="Y1000" s="29"/>
      <c r="Z1000" s="29"/>
      <c r="AA1000" s="29"/>
      <c r="AB1000" s="29"/>
      <c r="AC1000" s="29"/>
      <c r="AD1000" s="29"/>
      <c r="AE1000" s="29"/>
      <c r="AF1000" s="29"/>
      <c r="AG1000" s="29"/>
      <c r="AH1000" s="29"/>
      <c r="AI1000" s="29"/>
      <c r="AJ1000" s="29"/>
      <c r="AK1000" s="29"/>
      <c r="AL1000" s="29"/>
      <c r="AM1000" s="29"/>
      <c r="AN1000" s="29"/>
      <c r="AO1000" s="29"/>
      <c r="AP1000" s="29"/>
      <c r="AQ1000" s="29"/>
      <c r="AR1000" s="29"/>
      <c r="AS1000" s="29"/>
      <c r="AT1000" s="29"/>
      <c r="AU1000" s="29"/>
      <c r="AV1000" s="29"/>
      <c r="AW1000" s="29"/>
      <c r="AX1000" s="29"/>
      <c r="AY1000" s="29"/>
      <c r="AZ1000" s="29"/>
      <c r="BA1000" s="29"/>
      <c r="BB1000" s="29"/>
      <c r="BC1000" s="29"/>
      <c r="BD1000" s="29"/>
      <c r="BE1000" s="29"/>
      <c r="BF1000" s="29"/>
      <c r="BG1000" s="29"/>
      <c r="BH1000" s="29"/>
      <c r="BI1000" s="29"/>
      <c r="BJ1000" s="29"/>
      <c r="BK1000" s="29"/>
      <c r="BL1000" s="29"/>
      <c r="BM1000" s="29"/>
      <c r="BN1000" s="29"/>
      <c r="BO1000" s="29"/>
      <c r="BP1000" s="29"/>
      <c r="BQ1000" s="29"/>
      <c r="BR1000" s="29"/>
      <c r="BS1000" s="29"/>
      <c r="BT1000" s="29"/>
      <c r="BU1000" s="29"/>
      <c r="BV1000" s="29"/>
      <c r="BW1000" s="29"/>
      <c r="BX1000" s="29"/>
      <c r="BY1000" s="29"/>
      <c r="BZ1000" s="29"/>
      <c r="CA1000" s="29"/>
      <c r="CB1000" s="29"/>
      <c r="CC1000" s="29"/>
      <c r="CD1000" s="29"/>
      <c r="CE1000" s="29"/>
      <c r="CF1000" s="29"/>
      <c r="CG1000" s="29"/>
      <c r="CH1000" s="29"/>
      <c r="CI1000" s="29"/>
      <c r="CJ1000" s="29"/>
      <c r="CK1000" s="29"/>
      <c r="CL1000" s="29"/>
      <c r="CM1000" s="29"/>
      <c r="CN1000" s="29"/>
      <c r="CO1000" s="29"/>
      <c r="CP1000" s="29"/>
      <c r="CQ1000" s="29"/>
      <c r="CR1000" s="29"/>
      <c r="CS1000" s="29"/>
      <c r="CT1000" s="29"/>
      <c r="CU1000" s="29"/>
      <c r="CV1000" s="29"/>
    </row>
    <row r="1001" spans="1:100" s="47" customFormat="1" x14ac:dyDescent="0.25">
      <c r="A1001" s="212"/>
      <c r="B1001" s="19" t="s">
        <v>74</v>
      </c>
      <c r="C1001" s="4"/>
      <c r="D1001" s="4"/>
      <c r="E1001" s="4"/>
      <c r="F1001" s="4"/>
      <c r="G1001" s="231"/>
      <c r="H1001" s="29"/>
      <c r="I1001" s="30"/>
      <c r="J1001" s="29"/>
      <c r="K1001" s="29"/>
      <c r="L1001" s="29"/>
      <c r="M1001" s="29"/>
      <c r="N1001" s="29"/>
      <c r="O1001" s="29"/>
      <c r="P1001" s="29"/>
      <c r="Q1001" s="29"/>
      <c r="R1001" s="29"/>
      <c r="S1001" s="29"/>
      <c r="T1001" s="29"/>
      <c r="U1001" s="29"/>
      <c r="V1001" s="29"/>
      <c r="W1001" s="29"/>
      <c r="X1001" s="29"/>
      <c r="Y1001" s="29"/>
      <c r="Z1001" s="29"/>
      <c r="AA1001" s="29"/>
      <c r="AB1001" s="29"/>
      <c r="AC1001" s="29"/>
      <c r="AD1001" s="29"/>
      <c r="AE1001" s="29"/>
      <c r="AF1001" s="29"/>
      <c r="AG1001" s="29"/>
      <c r="AH1001" s="29"/>
      <c r="AI1001" s="29"/>
      <c r="AJ1001" s="29"/>
      <c r="AK1001" s="29"/>
      <c r="AL1001" s="29"/>
      <c r="AM1001" s="29"/>
      <c r="AN1001" s="29"/>
      <c r="AO1001" s="29"/>
      <c r="AP1001" s="29"/>
      <c r="AQ1001" s="29"/>
      <c r="AR1001" s="29"/>
      <c r="AS1001" s="29"/>
      <c r="AT1001" s="29"/>
      <c r="AU1001" s="29"/>
      <c r="AV1001" s="29"/>
      <c r="AW1001" s="29"/>
      <c r="AX1001" s="29"/>
      <c r="AY1001" s="29"/>
      <c r="AZ1001" s="29"/>
      <c r="BA1001" s="29"/>
      <c r="BB1001" s="29"/>
      <c r="BC1001" s="29"/>
      <c r="BD1001" s="29"/>
      <c r="BE1001" s="29"/>
      <c r="BF1001" s="29"/>
      <c r="BG1001" s="29"/>
      <c r="BH1001" s="29"/>
      <c r="BI1001" s="29"/>
      <c r="BJ1001" s="29"/>
      <c r="BK1001" s="29"/>
      <c r="BL1001" s="29"/>
      <c r="BM1001" s="29"/>
      <c r="BN1001" s="29"/>
      <c r="BO1001" s="29"/>
      <c r="BP1001" s="29"/>
      <c r="BQ1001" s="29"/>
      <c r="BR1001" s="29"/>
      <c r="BS1001" s="29"/>
      <c r="BT1001" s="29"/>
      <c r="BU1001" s="29"/>
      <c r="BV1001" s="29"/>
      <c r="BW1001" s="29"/>
      <c r="BX1001" s="29"/>
      <c r="BY1001" s="29"/>
      <c r="BZ1001" s="29"/>
      <c r="CA1001" s="29"/>
      <c r="CB1001" s="29"/>
      <c r="CC1001" s="29"/>
      <c r="CD1001" s="29"/>
      <c r="CE1001" s="29"/>
      <c r="CF1001" s="29"/>
      <c r="CG1001" s="29"/>
      <c r="CH1001" s="29"/>
      <c r="CI1001" s="29"/>
      <c r="CJ1001" s="29"/>
      <c r="CK1001" s="29"/>
      <c r="CL1001" s="29"/>
      <c r="CM1001" s="29"/>
      <c r="CN1001" s="29"/>
      <c r="CO1001" s="29"/>
      <c r="CP1001" s="29"/>
      <c r="CQ1001" s="29"/>
      <c r="CR1001" s="29"/>
      <c r="CS1001" s="29"/>
      <c r="CT1001" s="29"/>
      <c r="CU1001" s="29"/>
      <c r="CV1001" s="29"/>
    </row>
    <row r="1002" spans="1:100" s="47" customFormat="1" ht="31.5" x14ac:dyDescent="0.25">
      <c r="A1002" s="211" t="s">
        <v>438</v>
      </c>
      <c r="B1002" s="18" t="s">
        <v>436</v>
      </c>
      <c r="C1002" s="4">
        <f>SUM(C1003:C1005)</f>
        <v>1990</v>
      </c>
      <c r="D1002" s="4">
        <f t="shared" ref="D1002:E1002" si="263">SUM(D1003:D1005)</f>
        <v>1990</v>
      </c>
      <c r="E1002" s="4">
        <f t="shared" si="263"/>
        <v>1904.7</v>
      </c>
      <c r="F1002" s="4">
        <f t="shared" si="257"/>
        <v>95.71</v>
      </c>
      <c r="G1002" s="229" t="s">
        <v>687</v>
      </c>
      <c r="H1002" s="29"/>
      <c r="I1002" s="30"/>
      <c r="J1002" s="29"/>
      <c r="K1002" s="29"/>
      <c r="L1002" s="29"/>
      <c r="M1002" s="29"/>
      <c r="N1002" s="29"/>
      <c r="O1002" s="29"/>
      <c r="P1002" s="29"/>
      <c r="Q1002" s="29"/>
      <c r="R1002" s="29"/>
      <c r="S1002" s="29"/>
      <c r="T1002" s="29"/>
      <c r="U1002" s="29"/>
      <c r="V1002" s="29"/>
      <c r="W1002" s="29"/>
      <c r="X1002" s="29"/>
      <c r="Y1002" s="29"/>
      <c r="Z1002" s="29"/>
      <c r="AA1002" s="29"/>
      <c r="AB1002" s="29"/>
      <c r="AC1002" s="29"/>
      <c r="AD1002" s="29"/>
      <c r="AE1002" s="29"/>
      <c r="AF1002" s="29"/>
      <c r="AG1002" s="29"/>
      <c r="AH1002" s="29"/>
      <c r="AI1002" s="29"/>
      <c r="AJ1002" s="29"/>
      <c r="AK1002" s="29"/>
      <c r="AL1002" s="29"/>
      <c r="AM1002" s="29"/>
      <c r="AN1002" s="29"/>
      <c r="AO1002" s="29"/>
      <c r="AP1002" s="29"/>
      <c r="AQ1002" s="29"/>
      <c r="AR1002" s="29"/>
      <c r="AS1002" s="29"/>
      <c r="AT1002" s="29"/>
      <c r="AU1002" s="29"/>
      <c r="AV1002" s="29"/>
      <c r="AW1002" s="29"/>
      <c r="AX1002" s="29"/>
      <c r="AY1002" s="29"/>
      <c r="AZ1002" s="29"/>
      <c r="BA1002" s="29"/>
      <c r="BB1002" s="29"/>
      <c r="BC1002" s="29"/>
      <c r="BD1002" s="29"/>
      <c r="BE1002" s="29"/>
      <c r="BF1002" s="29"/>
      <c r="BG1002" s="29"/>
      <c r="BH1002" s="29"/>
      <c r="BI1002" s="29"/>
      <c r="BJ1002" s="29"/>
      <c r="BK1002" s="29"/>
      <c r="BL1002" s="29"/>
      <c r="BM1002" s="29"/>
      <c r="BN1002" s="29"/>
      <c r="BO1002" s="29"/>
      <c r="BP1002" s="29"/>
      <c r="BQ1002" s="29"/>
      <c r="BR1002" s="29"/>
      <c r="BS1002" s="29"/>
      <c r="BT1002" s="29"/>
      <c r="BU1002" s="29"/>
      <c r="BV1002" s="29"/>
      <c r="BW1002" s="29"/>
      <c r="BX1002" s="29"/>
      <c r="BY1002" s="29"/>
      <c r="BZ1002" s="29"/>
      <c r="CA1002" s="29"/>
      <c r="CB1002" s="29"/>
      <c r="CC1002" s="29"/>
      <c r="CD1002" s="29"/>
      <c r="CE1002" s="29"/>
      <c r="CF1002" s="29"/>
      <c r="CG1002" s="29"/>
      <c r="CH1002" s="29"/>
      <c r="CI1002" s="29"/>
      <c r="CJ1002" s="29"/>
      <c r="CK1002" s="29"/>
      <c r="CL1002" s="29"/>
      <c r="CM1002" s="29"/>
      <c r="CN1002" s="29"/>
      <c r="CO1002" s="29"/>
      <c r="CP1002" s="29"/>
      <c r="CQ1002" s="29"/>
      <c r="CR1002" s="29"/>
      <c r="CS1002" s="29"/>
      <c r="CT1002" s="29"/>
      <c r="CU1002" s="29"/>
      <c r="CV1002" s="29"/>
    </row>
    <row r="1003" spans="1:100" s="47" customFormat="1" x14ac:dyDescent="0.25">
      <c r="A1003" s="212"/>
      <c r="B1003" s="19" t="s">
        <v>72</v>
      </c>
      <c r="C1003" s="4">
        <v>1990</v>
      </c>
      <c r="D1003" s="4">
        <v>1990</v>
      </c>
      <c r="E1003" s="4">
        <v>1904.7</v>
      </c>
      <c r="F1003" s="4">
        <f t="shared" si="257"/>
        <v>95.71</v>
      </c>
      <c r="G1003" s="230"/>
      <c r="H1003" s="29"/>
      <c r="I1003" s="30"/>
      <c r="J1003" s="29"/>
      <c r="K1003" s="29"/>
      <c r="L1003" s="29"/>
      <c r="M1003" s="29"/>
      <c r="N1003" s="29"/>
      <c r="O1003" s="29"/>
      <c r="P1003" s="29"/>
      <c r="Q1003" s="29"/>
      <c r="R1003" s="29"/>
      <c r="S1003" s="29"/>
      <c r="T1003" s="29"/>
      <c r="U1003" s="29"/>
      <c r="V1003" s="29"/>
      <c r="W1003" s="29"/>
      <c r="X1003" s="29"/>
      <c r="Y1003" s="29"/>
      <c r="Z1003" s="29"/>
      <c r="AA1003" s="29"/>
      <c r="AB1003" s="29"/>
      <c r="AC1003" s="29"/>
      <c r="AD1003" s="29"/>
      <c r="AE1003" s="29"/>
      <c r="AF1003" s="29"/>
      <c r="AG1003" s="29"/>
      <c r="AH1003" s="29"/>
      <c r="AI1003" s="29"/>
      <c r="AJ1003" s="29"/>
      <c r="AK1003" s="29"/>
      <c r="AL1003" s="29"/>
      <c r="AM1003" s="29"/>
      <c r="AN1003" s="29"/>
      <c r="AO1003" s="29"/>
      <c r="AP1003" s="29"/>
      <c r="AQ1003" s="29"/>
      <c r="AR1003" s="29"/>
      <c r="AS1003" s="29"/>
      <c r="AT1003" s="29"/>
      <c r="AU1003" s="29"/>
      <c r="AV1003" s="29"/>
      <c r="AW1003" s="29"/>
      <c r="AX1003" s="29"/>
      <c r="AY1003" s="29"/>
      <c r="AZ1003" s="29"/>
      <c r="BA1003" s="29"/>
      <c r="BB1003" s="29"/>
      <c r="BC1003" s="29"/>
      <c r="BD1003" s="29"/>
      <c r="BE1003" s="29"/>
      <c r="BF1003" s="29"/>
      <c r="BG1003" s="29"/>
      <c r="BH1003" s="29"/>
      <c r="BI1003" s="29"/>
      <c r="BJ1003" s="29"/>
      <c r="BK1003" s="29"/>
      <c r="BL1003" s="29"/>
      <c r="BM1003" s="29"/>
      <c r="BN1003" s="29"/>
      <c r="BO1003" s="29"/>
      <c r="BP1003" s="29"/>
      <c r="BQ1003" s="29"/>
      <c r="BR1003" s="29"/>
      <c r="BS1003" s="29"/>
      <c r="BT1003" s="29"/>
      <c r="BU1003" s="29"/>
      <c r="BV1003" s="29"/>
      <c r="BW1003" s="29"/>
      <c r="BX1003" s="29"/>
      <c r="BY1003" s="29"/>
      <c r="BZ1003" s="29"/>
      <c r="CA1003" s="29"/>
      <c r="CB1003" s="29"/>
      <c r="CC1003" s="29"/>
      <c r="CD1003" s="29"/>
      <c r="CE1003" s="29"/>
      <c r="CF1003" s="29"/>
      <c r="CG1003" s="29"/>
      <c r="CH1003" s="29"/>
      <c r="CI1003" s="29"/>
      <c r="CJ1003" s="29"/>
      <c r="CK1003" s="29"/>
      <c r="CL1003" s="29"/>
      <c r="CM1003" s="29"/>
      <c r="CN1003" s="29"/>
      <c r="CO1003" s="29"/>
      <c r="CP1003" s="29"/>
      <c r="CQ1003" s="29"/>
      <c r="CR1003" s="29"/>
      <c r="CS1003" s="29"/>
      <c r="CT1003" s="29"/>
      <c r="CU1003" s="29"/>
      <c r="CV1003" s="29"/>
    </row>
    <row r="1004" spans="1:100" s="47" customFormat="1" x14ac:dyDescent="0.25">
      <c r="A1004" s="212"/>
      <c r="B1004" s="19" t="s">
        <v>223</v>
      </c>
      <c r="C1004" s="41"/>
      <c r="D1004" s="41"/>
      <c r="E1004" s="41"/>
      <c r="F1004" s="41"/>
      <c r="G1004" s="230"/>
      <c r="H1004" s="29"/>
      <c r="I1004" s="30"/>
      <c r="J1004" s="29"/>
      <c r="K1004" s="29"/>
      <c r="L1004" s="29"/>
      <c r="M1004" s="29"/>
      <c r="N1004" s="29"/>
      <c r="O1004" s="29"/>
      <c r="P1004" s="29"/>
      <c r="Q1004" s="29"/>
      <c r="R1004" s="29"/>
      <c r="S1004" s="29"/>
      <c r="T1004" s="29"/>
      <c r="U1004" s="29"/>
      <c r="V1004" s="29"/>
      <c r="W1004" s="29"/>
      <c r="X1004" s="29"/>
      <c r="Y1004" s="29"/>
      <c r="Z1004" s="29"/>
      <c r="AA1004" s="29"/>
      <c r="AB1004" s="29"/>
      <c r="AC1004" s="29"/>
      <c r="AD1004" s="29"/>
      <c r="AE1004" s="29"/>
      <c r="AF1004" s="29"/>
      <c r="AG1004" s="29"/>
      <c r="AH1004" s="29"/>
      <c r="AI1004" s="29"/>
      <c r="AJ1004" s="29"/>
      <c r="AK1004" s="29"/>
      <c r="AL1004" s="29"/>
      <c r="AM1004" s="29"/>
      <c r="AN1004" s="29"/>
      <c r="AO1004" s="29"/>
      <c r="AP1004" s="29"/>
      <c r="AQ1004" s="29"/>
      <c r="AR1004" s="29"/>
      <c r="AS1004" s="29"/>
      <c r="AT1004" s="29"/>
      <c r="AU1004" s="29"/>
      <c r="AV1004" s="29"/>
      <c r="AW1004" s="29"/>
      <c r="AX1004" s="29"/>
      <c r="AY1004" s="29"/>
      <c r="AZ1004" s="29"/>
      <c r="BA1004" s="29"/>
      <c r="BB1004" s="29"/>
      <c r="BC1004" s="29"/>
      <c r="BD1004" s="29"/>
      <c r="BE1004" s="29"/>
      <c r="BF1004" s="29"/>
      <c r="BG1004" s="29"/>
      <c r="BH1004" s="29"/>
      <c r="BI1004" s="29"/>
      <c r="BJ1004" s="29"/>
      <c r="BK1004" s="29"/>
      <c r="BL1004" s="29"/>
      <c r="BM1004" s="29"/>
      <c r="BN1004" s="29"/>
      <c r="BO1004" s="29"/>
      <c r="BP1004" s="29"/>
      <c r="BQ1004" s="29"/>
      <c r="BR1004" s="29"/>
      <c r="BS1004" s="29"/>
      <c r="BT1004" s="29"/>
      <c r="BU1004" s="29"/>
      <c r="BV1004" s="29"/>
      <c r="BW1004" s="29"/>
      <c r="BX1004" s="29"/>
      <c r="BY1004" s="29"/>
      <c r="BZ1004" s="29"/>
      <c r="CA1004" s="29"/>
      <c r="CB1004" s="29"/>
      <c r="CC1004" s="29"/>
      <c r="CD1004" s="29"/>
      <c r="CE1004" s="29"/>
      <c r="CF1004" s="29"/>
      <c r="CG1004" s="29"/>
      <c r="CH1004" s="29"/>
      <c r="CI1004" s="29"/>
      <c r="CJ1004" s="29"/>
      <c r="CK1004" s="29"/>
      <c r="CL1004" s="29"/>
      <c r="CM1004" s="29"/>
      <c r="CN1004" s="29"/>
      <c r="CO1004" s="29"/>
      <c r="CP1004" s="29"/>
      <c r="CQ1004" s="29"/>
      <c r="CR1004" s="29"/>
      <c r="CS1004" s="29"/>
      <c r="CT1004" s="29"/>
      <c r="CU1004" s="29"/>
      <c r="CV1004" s="29"/>
    </row>
    <row r="1005" spans="1:100" s="47" customFormat="1" x14ac:dyDescent="0.25">
      <c r="A1005" s="90"/>
      <c r="B1005" s="19" t="s">
        <v>74</v>
      </c>
      <c r="C1005" s="41"/>
      <c r="D1005" s="41"/>
      <c r="E1005" s="41"/>
      <c r="F1005" s="41"/>
      <c r="G1005" s="231"/>
      <c r="H1005" s="29"/>
      <c r="I1005" s="30"/>
      <c r="J1005" s="29"/>
      <c r="K1005" s="29"/>
      <c r="L1005" s="29"/>
      <c r="M1005" s="29"/>
      <c r="N1005" s="29"/>
      <c r="O1005" s="29"/>
      <c r="P1005" s="29"/>
      <c r="Q1005" s="29"/>
      <c r="R1005" s="29"/>
      <c r="S1005" s="29"/>
      <c r="T1005" s="29"/>
      <c r="U1005" s="29"/>
      <c r="V1005" s="29"/>
      <c r="W1005" s="29"/>
      <c r="X1005" s="29"/>
      <c r="Y1005" s="29"/>
      <c r="Z1005" s="29"/>
      <c r="AA1005" s="29"/>
      <c r="AB1005" s="29"/>
      <c r="AC1005" s="29"/>
      <c r="AD1005" s="29"/>
      <c r="AE1005" s="29"/>
      <c r="AF1005" s="29"/>
      <c r="AG1005" s="29"/>
      <c r="AH1005" s="29"/>
      <c r="AI1005" s="29"/>
      <c r="AJ1005" s="29"/>
      <c r="AK1005" s="29"/>
      <c r="AL1005" s="29"/>
      <c r="AM1005" s="29"/>
      <c r="AN1005" s="29"/>
      <c r="AO1005" s="29"/>
      <c r="AP1005" s="29"/>
      <c r="AQ1005" s="29"/>
      <c r="AR1005" s="29"/>
      <c r="AS1005" s="29"/>
      <c r="AT1005" s="29"/>
      <c r="AU1005" s="29"/>
      <c r="AV1005" s="29"/>
      <c r="AW1005" s="29"/>
      <c r="AX1005" s="29"/>
      <c r="AY1005" s="29"/>
      <c r="AZ1005" s="29"/>
      <c r="BA1005" s="29"/>
      <c r="BB1005" s="29"/>
      <c r="BC1005" s="29"/>
      <c r="BD1005" s="29"/>
      <c r="BE1005" s="29"/>
      <c r="BF1005" s="29"/>
      <c r="BG1005" s="29"/>
      <c r="BH1005" s="29"/>
      <c r="BI1005" s="29"/>
      <c r="BJ1005" s="29"/>
      <c r="BK1005" s="29"/>
      <c r="BL1005" s="29"/>
      <c r="BM1005" s="29"/>
      <c r="BN1005" s="29"/>
      <c r="BO1005" s="29"/>
      <c r="BP1005" s="29"/>
      <c r="BQ1005" s="29"/>
      <c r="BR1005" s="29"/>
      <c r="BS1005" s="29"/>
      <c r="BT1005" s="29"/>
      <c r="BU1005" s="29"/>
      <c r="BV1005" s="29"/>
      <c r="BW1005" s="29"/>
      <c r="BX1005" s="29"/>
      <c r="BY1005" s="29"/>
      <c r="BZ1005" s="29"/>
      <c r="CA1005" s="29"/>
      <c r="CB1005" s="29"/>
      <c r="CC1005" s="29"/>
      <c r="CD1005" s="29"/>
      <c r="CE1005" s="29"/>
      <c r="CF1005" s="29"/>
      <c r="CG1005" s="29"/>
      <c r="CH1005" s="29"/>
      <c r="CI1005" s="29"/>
      <c r="CJ1005" s="29"/>
      <c r="CK1005" s="29"/>
      <c r="CL1005" s="29"/>
      <c r="CM1005" s="29"/>
      <c r="CN1005" s="29"/>
      <c r="CO1005" s="29"/>
      <c r="CP1005" s="29"/>
      <c r="CQ1005" s="29"/>
      <c r="CR1005" s="29"/>
      <c r="CS1005" s="29"/>
      <c r="CT1005" s="29"/>
      <c r="CU1005" s="29"/>
      <c r="CV1005" s="29"/>
    </row>
    <row r="1006" spans="1:100" s="28" customFormat="1" ht="51" customHeight="1" x14ac:dyDescent="0.25">
      <c r="A1006" s="225" t="s">
        <v>279</v>
      </c>
      <c r="B1006" s="15" t="s">
        <v>270</v>
      </c>
      <c r="C1006" s="5">
        <f>SUM(C1007:C1009)</f>
        <v>124346.51</v>
      </c>
      <c r="D1006" s="5">
        <f>SUM(D1007:D1009)</f>
        <v>105800.21</v>
      </c>
      <c r="E1006" s="5">
        <f t="shared" ref="E1006" si="264">SUM(E1007:E1009)</f>
        <v>89066.52</v>
      </c>
      <c r="F1006" s="5">
        <f t="shared" si="257"/>
        <v>84.18</v>
      </c>
      <c r="G1006" s="271"/>
      <c r="H1006" s="27"/>
      <c r="I1006" s="30"/>
      <c r="J1006" s="27"/>
      <c r="K1006" s="27"/>
      <c r="L1006" s="27"/>
      <c r="M1006" s="27"/>
      <c r="N1006" s="27"/>
      <c r="O1006" s="27"/>
      <c r="P1006" s="27"/>
      <c r="Q1006" s="27"/>
      <c r="R1006" s="27"/>
      <c r="S1006" s="27"/>
      <c r="T1006" s="27"/>
      <c r="U1006" s="27"/>
      <c r="V1006" s="27"/>
      <c r="W1006" s="27"/>
      <c r="X1006" s="27"/>
      <c r="Y1006" s="27"/>
      <c r="Z1006" s="27"/>
      <c r="AA1006" s="27"/>
      <c r="AB1006" s="27"/>
      <c r="AC1006" s="27"/>
      <c r="AD1006" s="27"/>
      <c r="AE1006" s="27"/>
      <c r="AF1006" s="27"/>
      <c r="AG1006" s="27"/>
      <c r="AH1006" s="27"/>
      <c r="AI1006" s="27"/>
      <c r="AJ1006" s="27"/>
      <c r="AK1006" s="27"/>
      <c r="AL1006" s="27"/>
      <c r="AM1006" s="27"/>
      <c r="AN1006" s="27"/>
      <c r="AO1006" s="27"/>
      <c r="AP1006" s="27"/>
      <c r="AQ1006" s="27"/>
      <c r="AR1006" s="27"/>
      <c r="AS1006" s="27"/>
      <c r="AT1006" s="27"/>
      <c r="AU1006" s="27"/>
      <c r="AV1006" s="27"/>
      <c r="AW1006" s="27"/>
      <c r="AX1006" s="27"/>
      <c r="AY1006" s="27"/>
      <c r="AZ1006" s="27"/>
      <c r="BA1006" s="27"/>
      <c r="BB1006" s="27"/>
      <c r="BC1006" s="27"/>
      <c r="BD1006" s="27"/>
      <c r="BE1006" s="27"/>
      <c r="BF1006" s="27"/>
      <c r="BG1006" s="27"/>
      <c r="BH1006" s="27"/>
      <c r="BI1006" s="27"/>
      <c r="BJ1006" s="27"/>
      <c r="BK1006" s="27"/>
      <c r="BL1006" s="27"/>
      <c r="BM1006" s="27"/>
      <c r="BN1006" s="27"/>
      <c r="BO1006" s="27"/>
      <c r="BP1006" s="27"/>
      <c r="BQ1006" s="27"/>
      <c r="BR1006" s="27"/>
      <c r="BS1006" s="27"/>
      <c r="BT1006" s="27"/>
      <c r="BU1006" s="27"/>
      <c r="BV1006" s="27"/>
      <c r="BW1006" s="27"/>
      <c r="BX1006" s="27"/>
      <c r="BY1006" s="27"/>
      <c r="BZ1006" s="27"/>
      <c r="CA1006" s="27"/>
      <c r="CB1006" s="27"/>
      <c r="CC1006" s="27"/>
      <c r="CD1006" s="27"/>
      <c r="CE1006" s="27"/>
      <c r="CF1006" s="27"/>
      <c r="CG1006" s="27"/>
      <c r="CH1006" s="27"/>
      <c r="CI1006" s="27"/>
      <c r="CJ1006" s="27"/>
      <c r="CK1006" s="27"/>
      <c r="CL1006" s="27"/>
      <c r="CM1006" s="27"/>
      <c r="CN1006" s="27"/>
      <c r="CO1006" s="27"/>
      <c r="CP1006" s="27"/>
      <c r="CQ1006" s="27"/>
      <c r="CR1006" s="27"/>
      <c r="CS1006" s="27"/>
      <c r="CT1006" s="27"/>
      <c r="CU1006" s="27"/>
      <c r="CV1006" s="27"/>
    </row>
    <row r="1007" spans="1:100" s="28" customFormat="1" ht="26.25" customHeight="1" x14ac:dyDescent="0.25">
      <c r="A1007" s="112"/>
      <c r="B1007" s="17" t="s">
        <v>72</v>
      </c>
      <c r="C1007" s="5"/>
      <c r="D1007" s="5"/>
      <c r="E1007" s="5"/>
      <c r="F1007" s="5"/>
      <c r="G1007" s="261"/>
      <c r="H1007" s="27"/>
      <c r="I1007" s="30"/>
      <c r="J1007" s="27"/>
      <c r="K1007" s="27"/>
      <c r="L1007" s="27"/>
      <c r="M1007" s="27"/>
      <c r="N1007" s="27"/>
      <c r="O1007" s="27"/>
      <c r="P1007" s="27"/>
      <c r="Q1007" s="27"/>
      <c r="R1007" s="27"/>
      <c r="S1007" s="27"/>
      <c r="T1007" s="27"/>
      <c r="U1007" s="27"/>
      <c r="V1007" s="27"/>
      <c r="W1007" s="27"/>
      <c r="X1007" s="27"/>
      <c r="Y1007" s="27"/>
      <c r="Z1007" s="27"/>
      <c r="AA1007" s="27"/>
      <c r="AB1007" s="27"/>
      <c r="AC1007" s="27"/>
      <c r="AD1007" s="27"/>
      <c r="AE1007" s="27"/>
      <c r="AF1007" s="27"/>
      <c r="AG1007" s="27"/>
      <c r="AH1007" s="27"/>
      <c r="AI1007" s="27"/>
      <c r="AJ1007" s="27"/>
      <c r="AK1007" s="27"/>
      <c r="AL1007" s="27"/>
      <c r="AM1007" s="27"/>
      <c r="AN1007" s="27"/>
      <c r="AO1007" s="27"/>
      <c r="AP1007" s="27"/>
      <c r="AQ1007" s="27"/>
      <c r="AR1007" s="27"/>
      <c r="AS1007" s="27"/>
      <c r="AT1007" s="27"/>
      <c r="AU1007" s="27"/>
      <c r="AV1007" s="27"/>
      <c r="AW1007" s="27"/>
      <c r="AX1007" s="27"/>
      <c r="AY1007" s="27"/>
      <c r="AZ1007" s="27"/>
      <c r="BA1007" s="27"/>
      <c r="BB1007" s="27"/>
      <c r="BC1007" s="27"/>
      <c r="BD1007" s="27"/>
      <c r="BE1007" s="27"/>
      <c r="BF1007" s="27"/>
      <c r="BG1007" s="27"/>
      <c r="BH1007" s="27"/>
      <c r="BI1007" s="27"/>
      <c r="BJ1007" s="27"/>
      <c r="BK1007" s="27"/>
      <c r="BL1007" s="27"/>
      <c r="BM1007" s="27"/>
      <c r="BN1007" s="27"/>
      <c r="BO1007" s="27"/>
      <c r="BP1007" s="27"/>
      <c r="BQ1007" s="27"/>
      <c r="BR1007" s="27"/>
      <c r="BS1007" s="27"/>
      <c r="BT1007" s="27"/>
      <c r="BU1007" s="27"/>
      <c r="BV1007" s="27"/>
      <c r="BW1007" s="27"/>
      <c r="BX1007" s="27"/>
      <c r="BY1007" s="27"/>
      <c r="BZ1007" s="27"/>
      <c r="CA1007" s="27"/>
      <c r="CB1007" s="27"/>
      <c r="CC1007" s="27"/>
      <c r="CD1007" s="27"/>
      <c r="CE1007" s="27"/>
      <c r="CF1007" s="27"/>
      <c r="CG1007" s="27"/>
      <c r="CH1007" s="27"/>
      <c r="CI1007" s="27"/>
      <c r="CJ1007" s="27"/>
      <c r="CK1007" s="27"/>
      <c r="CL1007" s="27"/>
      <c r="CM1007" s="27"/>
      <c r="CN1007" s="27"/>
      <c r="CO1007" s="27"/>
      <c r="CP1007" s="27"/>
      <c r="CQ1007" s="27"/>
      <c r="CR1007" s="27"/>
      <c r="CS1007" s="27"/>
      <c r="CT1007" s="27"/>
      <c r="CU1007" s="27"/>
      <c r="CV1007" s="27"/>
    </row>
    <row r="1008" spans="1:100" s="28" customFormat="1" ht="21.75" customHeight="1" x14ac:dyDescent="0.25">
      <c r="A1008" s="112"/>
      <c r="B1008" s="17" t="s">
        <v>223</v>
      </c>
      <c r="C1008" s="5">
        <f>C1012+C1016+C1020+C1024+C1028+C1032+C1036+C1040</f>
        <v>124346.51</v>
      </c>
      <c r="D1008" s="5">
        <f>D1012+D1016+D1020+D1024+D1028+D1032+D1036+D1040</f>
        <v>105800.21</v>
      </c>
      <c r="E1008" s="5">
        <f>E1012+E1016+E1020+E1024+E1028+E1032+E1036+E1040</f>
        <v>89066.52</v>
      </c>
      <c r="F1008" s="5">
        <f t="shared" si="257"/>
        <v>84.18</v>
      </c>
      <c r="G1008" s="261"/>
      <c r="H1008" s="27"/>
      <c r="I1008" s="30"/>
      <c r="J1008" s="27"/>
      <c r="K1008" s="27"/>
      <c r="L1008" s="27"/>
      <c r="M1008" s="27"/>
      <c r="N1008" s="27"/>
      <c r="O1008" s="27"/>
      <c r="P1008" s="27"/>
      <c r="Q1008" s="27"/>
      <c r="R1008" s="27"/>
      <c r="S1008" s="27"/>
      <c r="T1008" s="27"/>
      <c r="U1008" s="27"/>
      <c r="V1008" s="27"/>
      <c r="W1008" s="27"/>
      <c r="X1008" s="27"/>
      <c r="Y1008" s="27"/>
      <c r="Z1008" s="27"/>
      <c r="AA1008" s="27"/>
      <c r="AB1008" s="27"/>
      <c r="AC1008" s="27"/>
      <c r="AD1008" s="27"/>
      <c r="AE1008" s="27"/>
      <c r="AF1008" s="27"/>
      <c r="AG1008" s="27"/>
      <c r="AH1008" s="27"/>
      <c r="AI1008" s="27"/>
      <c r="AJ1008" s="27"/>
      <c r="AK1008" s="27"/>
      <c r="AL1008" s="27"/>
      <c r="AM1008" s="27"/>
      <c r="AN1008" s="27"/>
      <c r="AO1008" s="27"/>
      <c r="AP1008" s="27"/>
      <c r="AQ1008" s="27"/>
      <c r="AR1008" s="27"/>
      <c r="AS1008" s="27"/>
      <c r="AT1008" s="27"/>
      <c r="AU1008" s="27"/>
      <c r="AV1008" s="27"/>
      <c r="AW1008" s="27"/>
      <c r="AX1008" s="27"/>
      <c r="AY1008" s="27"/>
      <c r="AZ1008" s="27"/>
      <c r="BA1008" s="27"/>
      <c r="BB1008" s="27"/>
      <c r="BC1008" s="27"/>
      <c r="BD1008" s="27"/>
      <c r="BE1008" s="27"/>
      <c r="BF1008" s="27"/>
      <c r="BG1008" s="27"/>
      <c r="BH1008" s="27"/>
      <c r="BI1008" s="27"/>
      <c r="BJ1008" s="27"/>
      <c r="BK1008" s="27"/>
      <c r="BL1008" s="27"/>
      <c r="BM1008" s="27"/>
      <c r="BN1008" s="27"/>
      <c r="BO1008" s="27"/>
      <c r="BP1008" s="27"/>
      <c r="BQ1008" s="27"/>
      <c r="BR1008" s="27"/>
      <c r="BS1008" s="27"/>
      <c r="BT1008" s="27"/>
      <c r="BU1008" s="27"/>
      <c r="BV1008" s="27"/>
      <c r="BW1008" s="27"/>
      <c r="BX1008" s="27"/>
      <c r="BY1008" s="27"/>
      <c r="BZ1008" s="27"/>
      <c r="CA1008" s="27"/>
      <c r="CB1008" s="27"/>
      <c r="CC1008" s="27"/>
      <c r="CD1008" s="27"/>
      <c r="CE1008" s="27"/>
      <c r="CF1008" s="27"/>
      <c r="CG1008" s="27"/>
      <c r="CH1008" s="27"/>
      <c r="CI1008" s="27"/>
      <c r="CJ1008" s="27"/>
      <c r="CK1008" s="27"/>
      <c r="CL1008" s="27"/>
      <c r="CM1008" s="27"/>
      <c r="CN1008" s="27"/>
      <c r="CO1008" s="27"/>
      <c r="CP1008" s="27"/>
      <c r="CQ1008" s="27"/>
      <c r="CR1008" s="27"/>
      <c r="CS1008" s="27"/>
      <c r="CT1008" s="27"/>
      <c r="CU1008" s="27"/>
      <c r="CV1008" s="27"/>
    </row>
    <row r="1009" spans="1:100" s="28" customFormat="1" ht="23.25" customHeight="1" x14ac:dyDescent="0.25">
      <c r="A1009" s="113"/>
      <c r="B1009" s="17" t="s">
        <v>74</v>
      </c>
      <c r="C1009" s="5"/>
      <c r="D1009" s="5"/>
      <c r="E1009" s="5"/>
      <c r="F1009" s="5"/>
      <c r="G1009" s="262"/>
      <c r="H1009" s="27"/>
      <c r="I1009" s="30"/>
      <c r="J1009" s="27"/>
      <c r="K1009" s="27"/>
      <c r="L1009" s="27"/>
      <c r="M1009" s="27"/>
      <c r="N1009" s="27"/>
      <c r="O1009" s="27"/>
      <c r="P1009" s="27"/>
      <c r="Q1009" s="27"/>
      <c r="R1009" s="27"/>
      <c r="S1009" s="27"/>
      <c r="T1009" s="27"/>
      <c r="U1009" s="27"/>
      <c r="V1009" s="27"/>
      <c r="W1009" s="27"/>
      <c r="X1009" s="27"/>
      <c r="Y1009" s="27"/>
      <c r="Z1009" s="27"/>
      <c r="AA1009" s="27"/>
      <c r="AB1009" s="27"/>
      <c r="AC1009" s="27"/>
      <c r="AD1009" s="27"/>
      <c r="AE1009" s="27"/>
      <c r="AF1009" s="27"/>
      <c r="AG1009" s="27"/>
      <c r="AH1009" s="27"/>
      <c r="AI1009" s="27"/>
      <c r="AJ1009" s="27"/>
      <c r="AK1009" s="27"/>
      <c r="AL1009" s="27"/>
      <c r="AM1009" s="27"/>
      <c r="AN1009" s="27"/>
      <c r="AO1009" s="27"/>
      <c r="AP1009" s="27"/>
      <c r="AQ1009" s="27"/>
      <c r="AR1009" s="27"/>
      <c r="AS1009" s="27"/>
      <c r="AT1009" s="27"/>
      <c r="AU1009" s="27"/>
      <c r="AV1009" s="27"/>
      <c r="AW1009" s="27"/>
      <c r="AX1009" s="27"/>
      <c r="AY1009" s="27"/>
      <c r="AZ1009" s="27"/>
      <c r="BA1009" s="27"/>
      <c r="BB1009" s="27"/>
      <c r="BC1009" s="27"/>
      <c r="BD1009" s="27"/>
      <c r="BE1009" s="27"/>
      <c r="BF1009" s="27"/>
      <c r="BG1009" s="27"/>
      <c r="BH1009" s="27"/>
      <c r="BI1009" s="27"/>
      <c r="BJ1009" s="27"/>
      <c r="BK1009" s="27"/>
      <c r="BL1009" s="27"/>
      <c r="BM1009" s="27"/>
      <c r="BN1009" s="27"/>
      <c r="BO1009" s="27"/>
      <c r="BP1009" s="27"/>
      <c r="BQ1009" s="27"/>
      <c r="BR1009" s="27"/>
      <c r="BS1009" s="27"/>
      <c r="BT1009" s="27"/>
      <c r="BU1009" s="27"/>
      <c r="BV1009" s="27"/>
      <c r="BW1009" s="27"/>
      <c r="BX1009" s="27"/>
      <c r="BY1009" s="27"/>
      <c r="BZ1009" s="27"/>
      <c r="CA1009" s="27"/>
      <c r="CB1009" s="27"/>
      <c r="CC1009" s="27"/>
      <c r="CD1009" s="27"/>
      <c r="CE1009" s="27"/>
      <c r="CF1009" s="27"/>
      <c r="CG1009" s="27"/>
      <c r="CH1009" s="27"/>
      <c r="CI1009" s="27"/>
      <c r="CJ1009" s="27"/>
      <c r="CK1009" s="27"/>
      <c r="CL1009" s="27"/>
      <c r="CM1009" s="27"/>
      <c r="CN1009" s="27"/>
      <c r="CO1009" s="27"/>
      <c r="CP1009" s="27"/>
      <c r="CQ1009" s="27"/>
      <c r="CR1009" s="27"/>
      <c r="CS1009" s="27"/>
      <c r="CT1009" s="27"/>
      <c r="CU1009" s="27"/>
      <c r="CV1009" s="27"/>
    </row>
    <row r="1010" spans="1:100" s="28" customFormat="1" ht="83.25" customHeight="1" x14ac:dyDescent="0.25">
      <c r="A1010" s="118" t="s">
        <v>284</v>
      </c>
      <c r="B1010" s="18" t="s">
        <v>271</v>
      </c>
      <c r="C1010" s="3">
        <f>SUM(C1011:C1013)</f>
        <v>39248.42</v>
      </c>
      <c r="D1010" s="3">
        <f t="shared" ref="D1010:E1010" si="265">SUM(D1011:D1013)</f>
        <v>37986.019999999997</v>
      </c>
      <c r="E1010" s="3">
        <f t="shared" si="265"/>
        <v>37841.35</v>
      </c>
      <c r="F1010" s="3">
        <f t="shared" si="257"/>
        <v>99.62</v>
      </c>
      <c r="G1010" s="272" t="s">
        <v>676</v>
      </c>
      <c r="H1010" s="27"/>
      <c r="I1010" s="30"/>
      <c r="J1010" s="27"/>
      <c r="K1010" s="27"/>
      <c r="L1010" s="27"/>
      <c r="M1010" s="27"/>
      <c r="N1010" s="27"/>
      <c r="O1010" s="27"/>
      <c r="P1010" s="27"/>
      <c r="Q1010" s="27"/>
      <c r="R1010" s="27"/>
      <c r="S1010" s="27"/>
      <c r="T1010" s="27"/>
      <c r="U1010" s="27"/>
      <c r="V1010" s="27"/>
      <c r="W1010" s="27"/>
      <c r="X1010" s="27"/>
      <c r="Y1010" s="27"/>
      <c r="Z1010" s="27"/>
      <c r="AA1010" s="27"/>
      <c r="AB1010" s="27"/>
      <c r="AC1010" s="27"/>
      <c r="AD1010" s="27"/>
      <c r="AE1010" s="27"/>
      <c r="AF1010" s="27"/>
      <c r="AG1010" s="27"/>
      <c r="AH1010" s="27"/>
      <c r="AI1010" s="27"/>
      <c r="AJ1010" s="27"/>
      <c r="AK1010" s="27"/>
      <c r="AL1010" s="27"/>
      <c r="AM1010" s="27"/>
      <c r="AN1010" s="27"/>
      <c r="AO1010" s="27"/>
      <c r="AP1010" s="27"/>
      <c r="AQ1010" s="27"/>
      <c r="AR1010" s="27"/>
      <c r="AS1010" s="27"/>
      <c r="AT1010" s="27"/>
      <c r="AU1010" s="27"/>
      <c r="AV1010" s="27"/>
      <c r="AW1010" s="27"/>
      <c r="AX1010" s="27"/>
      <c r="AY1010" s="27"/>
      <c r="AZ1010" s="27"/>
      <c r="BA1010" s="27"/>
      <c r="BB1010" s="27"/>
      <c r="BC1010" s="27"/>
      <c r="BD1010" s="27"/>
      <c r="BE1010" s="27"/>
      <c r="BF1010" s="27"/>
      <c r="BG1010" s="27"/>
      <c r="BH1010" s="27"/>
      <c r="BI1010" s="27"/>
      <c r="BJ1010" s="27"/>
      <c r="BK1010" s="27"/>
      <c r="BL1010" s="27"/>
      <c r="BM1010" s="27"/>
      <c r="BN1010" s="27"/>
      <c r="BO1010" s="27"/>
      <c r="BP1010" s="27"/>
      <c r="BQ1010" s="27"/>
      <c r="BR1010" s="27"/>
      <c r="BS1010" s="27"/>
      <c r="BT1010" s="27"/>
      <c r="BU1010" s="27"/>
      <c r="BV1010" s="27"/>
      <c r="BW1010" s="27"/>
      <c r="BX1010" s="27"/>
      <c r="BY1010" s="27"/>
      <c r="BZ1010" s="27"/>
      <c r="CA1010" s="27"/>
      <c r="CB1010" s="27"/>
      <c r="CC1010" s="27"/>
      <c r="CD1010" s="27"/>
      <c r="CE1010" s="27"/>
      <c r="CF1010" s="27"/>
      <c r="CG1010" s="27"/>
      <c r="CH1010" s="27"/>
      <c r="CI1010" s="27"/>
      <c r="CJ1010" s="27"/>
      <c r="CK1010" s="27"/>
      <c r="CL1010" s="27"/>
      <c r="CM1010" s="27"/>
      <c r="CN1010" s="27"/>
      <c r="CO1010" s="27"/>
      <c r="CP1010" s="27"/>
      <c r="CQ1010" s="27"/>
      <c r="CR1010" s="27"/>
      <c r="CS1010" s="27"/>
      <c r="CT1010" s="27"/>
      <c r="CU1010" s="27"/>
      <c r="CV1010" s="27"/>
    </row>
    <row r="1011" spans="1:100" s="28" customFormat="1" ht="18" customHeight="1" x14ac:dyDescent="0.25">
      <c r="A1011" s="119"/>
      <c r="B1011" s="19" t="s">
        <v>72</v>
      </c>
      <c r="C1011" s="4"/>
      <c r="D1011" s="4"/>
      <c r="E1011" s="4"/>
      <c r="F1011" s="4"/>
      <c r="G1011" s="272"/>
      <c r="H1011" s="27"/>
      <c r="I1011" s="30"/>
      <c r="J1011" s="27"/>
      <c r="K1011" s="27"/>
      <c r="L1011" s="27"/>
      <c r="M1011" s="27"/>
      <c r="N1011" s="27"/>
      <c r="O1011" s="27"/>
      <c r="P1011" s="27"/>
      <c r="Q1011" s="27"/>
      <c r="R1011" s="27"/>
      <c r="S1011" s="27"/>
      <c r="T1011" s="27"/>
      <c r="U1011" s="27"/>
      <c r="V1011" s="27"/>
      <c r="W1011" s="27"/>
      <c r="X1011" s="27"/>
      <c r="Y1011" s="27"/>
      <c r="Z1011" s="27"/>
      <c r="AA1011" s="27"/>
      <c r="AB1011" s="27"/>
      <c r="AC1011" s="27"/>
      <c r="AD1011" s="27"/>
      <c r="AE1011" s="27"/>
      <c r="AF1011" s="27"/>
      <c r="AG1011" s="27"/>
      <c r="AH1011" s="27"/>
      <c r="AI1011" s="27"/>
      <c r="AJ1011" s="27"/>
      <c r="AK1011" s="27"/>
      <c r="AL1011" s="27"/>
      <c r="AM1011" s="27"/>
      <c r="AN1011" s="27"/>
      <c r="AO1011" s="27"/>
      <c r="AP1011" s="27"/>
      <c r="AQ1011" s="27"/>
      <c r="AR1011" s="27"/>
      <c r="AS1011" s="27"/>
      <c r="AT1011" s="27"/>
      <c r="AU1011" s="27"/>
      <c r="AV1011" s="27"/>
      <c r="AW1011" s="27"/>
      <c r="AX1011" s="27"/>
      <c r="AY1011" s="27"/>
      <c r="AZ1011" s="27"/>
      <c r="BA1011" s="27"/>
      <c r="BB1011" s="27"/>
      <c r="BC1011" s="27"/>
      <c r="BD1011" s="27"/>
      <c r="BE1011" s="27"/>
      <c r="BF1011" s="27"/>
      <c r="BG1011" s="27"/>
      <c r="BH1011" s="27"/>
      <c r="BI1011" s="27"/>
      <c r="BJ1011" s="27"/>
      <c r="BK1011" s="27"/>
      <c r="BL1011" s="27"/>
      <c r="BM1011" s="27"/>
      <c r="BN1011" s="27"/>
      <c r="BO1011" s="27"/>
      <c r="BP1011" s="27"/>
      <c r="BQ1011" s="27"/>
      <c r="BR1011" s="27"/>
      <c r="BS1011" s="27"/>
      <c r="BT1011" s="27"/>
      <c r="BU1011" s="27"/>
      <c r="BV1011" s="27"/>
      <c r="BW1011" s="27"/>
      <c r="BX1011" s="27"/>
      <c r="BY1011" s="27"/>
      <c r="BZ1011" s="27"/>
      <c r="CA1011" s="27"/>
      <c r="CB1011" s="27"/>
      <c r="CC1011" s="27"/>
      <c r="CD1011" s="27"/>
      <c r="CE1011" s="27"/>
      <c r="CF1011" s="27"/>
      <c r="CG1011" s="27"/>
      <c r="CH1011" s="27"/>
      <c r="CI1011" s="27"/>
      <c r="CJ1011" s="27"/>
      <c r="CK1011" s="27"/>
      <c r="CL1011" s="27"/>
      <c r="CM1011" s="27"/>
      <c r="CN1011" s="27"/>
      <c r="CO1011" s="27"/>
      <c r="CP1011" s="27"/>
      <c r="CQ1011" s="27"/>
      <c r="CR1011" s="27"/>
      <c r="CS1011" s="27"/>
      <c r="CT1011" s="27"/>
      <c r="CU1011" s="27"/>
      <c r="CV1011" s="27"/>
    </row>
    <row r="1012" spans="1:100" s="28" customFormat="1" ht="18.75" customHeight="1" x14ac:dyDescent="0.25">
      <c r="A1012" s="119"/>
      <c r="B1012" s="19" t="s">
        <v>223</v>
      </c>
      <c r="C1012" s="4">
        <v>39248.42</v>
      </c>
      <c r="D1012" s="4">
        <v>37986.019999999997</v>
      </c>
      <c r="E1012" s="4">
        <v>37841.35</v>
      </c>
      <c r="F1012" s="4">
        <f t="shared" si="257"/>
        <v>99.62</v>
      </c>
      <c r="G1012" s="272"/>
      <c r="H1012" s="27"/>
      <c r="I1012" s="30"/>
      <c r="J1012" s="27"/>
      <c r="K1012" s="27"/>
      <c r="L1012" s="27"/>
      <c r="M1012" s="27"/>
      <c r="N1012" s="27"/>
      <c r="O1012" s="27"/>
      <c r="P1012" s="27"/>
      <c r="Q1012" s="27"/>
      <c r="R1012" s="27"/>
      <c r="S1012" s="27"/>
      <c r="T1012" s="27"/>
      <c r="U1012" s="27"/>
      <c r="V1012" s="27"/>
      <c r="W1012" s="27"/>
      <c r="X1012" s="27"/>
      <c r="Y1012" s="27"/>
      <c r="Z1012" s="27"/>
      <c r="AA1012" s="27"/>
      <c r="AB1012" s="27"/>
      <c r="AC1012" s="27"/>
      <c r="AD1012" s="27"/>
      <c r="AE1012" s="27"/>
      <c r="AF1012" s="27"/>
      <c r="AG1012" s="27"/>
      <c r="AH1012" s="27"/>
      <c r="AI1012" s="27"/>
      <c r="AJ1012" s="27"/>
      <c r="AK1012" s="27"/>
      <c r="AL1012" s="27"/>
      <c r="AM1012" s="27"/>
      <c r="AN1012" s="27"/>
      <c r="AO1012" s="27"/>
      <c r="AP1012" s="27"/>
      <c r="AQ1012" s="27"/>
      <c r="AR1012" s="27"/>
      <c r="AS1012" s="27"/>
      <c r="AT1012" s="27"/>
      <c r="AU1012" s="27"/>
      <c r="AV1012" s="27"/>
      <c r="AW1012" s="27"/>
      <c r="AX1012" s="27"/>
      <c r="AY1012" s="27"/>
      <c r="AZ1012" s="27"/>
      <c r="BA1012" s="27"/>
      <c r="BB1012" s="27"/>
      <c r="BC1012" s="27"/>
      <c r="BD1012" s="27"/>
      <c r="BE1012" s="27"/>
      <c r="BF1012" s="27"/>
      <c r="BG1012" s="27"/>
      <c r="BH1012" s="27"/>
      <c r="BI1012" s="27"/>
      <c r="BJ1012" s="27"/>
      <c r="BK1012" s="27"/>
      <c r="BL1012" s="27"/>
      <c r="BM1012" s="27"/>
      <c r="BN1012" s="27"/>
      <c r="BO1012" s="27"/>
      <c r="BP1012" s="27"/>
      <c r="BQ1012" s="27"/>
      <c r="BR1012" s="27"/>
      <c r="BS1012" s="27"/>
      <c r="BT1012" s="27"/>
      <c r="BU1012" s="27"/>
      <c r="BV1012" s="27"/>
      <c r="BW1012" s="27"/>
      <c r="BX1012" s="27"/>
      <c r="BY1012" s="27"/>
      <c r="BZ1012" s="27"/>
      <c r="CA1012" s="27"/>
      <c r="CB1012" s="27"/>
      <c r="CC1012" s="27"/>
      <c r="CD1012" s="27"/>
      <c r="CE1012" s="27"/>
      <c r="CF1012" s="27"/>
      <c r="CG1012" s="27"/>
      <c r="CH1012" s="27"/>
      <c r="CI1012" s="27"/>
      <c r="CJ1012" s="27"/>
      <c r="CK1012" s="27"/>
      <c r="CL1012" s="27"/>
      <c r="CM1012" s="27"/>
      <c r="CN1012" s="27"/>
      <c r="CO1012" s="27"/>
      <c r="CP1012" s="27"/>
      <c r="CQ1012" s="27"/>
      <c r="CR1012" s="27"/>
      <c r="CS1012" s="27"/>
      <c r="CT1012" s="27"/>
      <c r="CU1012" s="27"/>
      <c r="CV1012" s="27"/>
    </row>
    <row r="1013" spans="1:100" s="28" customFormat="1" ht="17.25" customHeight="1" x14ac:dyDescent="0.25">
      <c r="A1013" s="120"/>
      <c r="B1013" s="19" t="s">
        <v>74</v>
      </c>
      <c r="C1013" s="4"/>
      <c r="D1013" s="4"/>
      <c r="E1013" s="4"/>
      <c r="F1013" s="4"/>
      <c r="G1013" s="272"/>
      <c r="H1013" s="27"/>
      <c r="I1013" s="30"/>
      <c r="J1013" s="27"/>
      <c r="K1013" s="27"/>
      <c r="L1013" s="27"/>
      <c r="M1013" s="27"/>
      <c r="N1013" s="27"/>
      <c r="O1013" s="27"/>
      <c r="P1013" s="27"/>
      <c r="Q1013" s="27"/>
      <c r="R1013" s="27"/>
      <c r="S1013" s="27"/>
      <c r="T1013" s="27"/>
      <c r="U1013" s="27"/>
      <c r="V1013" s="27"/>
      <c r="W1013" s="27"/>
      <c r="X1013" s="27"/>
      <c r="Y1013" s="27"/>
      <c r="Z1013" s="27"/>
      <c r="AA1013" s="27"/>
      <c r="AB1013" s="27"/>
      <c r="AC1013" s="27"/>
      <c r="AD1013" s="27"/>
      <c r="AE1013" s="27"/>
      <c r="AF1013" s="27"/>
      <c r="AG1013" s="27"/>
      <c r="AH1013" s="27"/>
      <c r="AI1013" s="27"/>
      <c r="AJ1013" s="27"/>
      <c r="AK1013" s="27"/>
      <c r="AL1013" s="27"/>
      <c r="AM1013" s="27"/>
      <c r="AN1013" s="27"/>
      <c r="AO1013" s="27"/>
      <c r="AP1013" s="27"/>
      <c r="AQ1013" s="27"/>
      <c r="AR1013" s="27"/>
      <c r="AS1013" s="27"/>
      <c r="AT1013" s="27"/>
      <c r="AU1013" s="27"/>
      <c r="AV1013" s="27"/>
      <c r="AW1013" s="27"/>
      <c r="AX1013" s="27"/>
      <c r="AY1013" s="27"/>
      <c r="AZ1013" s="27"/>
      <c r="BA1013" s="27"/>
      <c r="BB1013" s="27"/>
      <c r="BC1013" s="27"/>
      <c r="BD1013" s="27"/>
      <c r="BE1013" s="27"/>
      <c r="BF1013" s="27"/>
      <c r="BG1013" s="27"/>
      <c r="BH1013" s="27"/>
      <c r="BI1013" s="27"/>
      <c r="BJ1013" s="27"/>
      <c r="BK1013" s="27"/>
      <c r="BL1013" s="27"/>
      <c r="BM1013" s="27"/>
      <c r="BN1013" s="27"/>
      <c r="BO1013" s="27"/>
      <c r="BP1013" s="27"/>
      <c r="BQ1013" s="27"/>
      <c r="BR1013" s="27"/>
      <c r="BS1013" s="27"/>
      <c r="BT1013" s="27"/>
      <c r="BU1013" s="27"/>
      <c r="BV1013" s="27"/>
      <c r="BW1013" s="27"/>
      <c r="BX1013" s="27"/>
      <c r="BY1013" s="27"/>
      <c r="BZ1013" s="27"/>
      <c r="CA1013" s="27"/>
      <c r="CB1013" s="27"/>
      <c r="CC1013" s="27"/>
      <c r="CD1013" s="27"/>
      <c r="CE1013" s="27"/>
      <c r="CF1013" s="27"/>
      <c r="CG1013" s="27"/>
      <c r="CH1013" s="27"/>
      <c r="CI1013" s="27"/>
      <c r="CJ1013" s="27"/>
      <c r="CK1013" s="27"/>
      <c r="CL1013" s="27"/>
      <c r="CM1013" s="27"/>
      <c r="CN1013" s="27"/>
      <c r="CO1013" s="27"/>
      <c r="CP1013" s="27"/>
      <c r="CQ1013" s="27"/>
      <c r="CR1013" s="27"/>
      <c r="CS1013" s="27"/>
      <c r="CT1013" s="27"/>
      <c r="CU1013" s="27"/>
      <c r="CV1013" s="27"/>
    </row>
    <row r="1014" spans="1:100" s="28" customFormat="1" ht="73.5" customHeight="1" x14ac:dyDescent="0.25">
      <c r="A1014" s="118" t="s">
        <v>285</v>
      </c>
      <c r="B1014" s="18" t="s">
        <v>272</v>
      </c>
      <c r="C1014" s="121">
        <v>8572</v>
      </c>
      <c r="D1014" s="121">
        <v>8572</v>
      </c>
      <c r="E1014" s="121">
        <v>8180</v>
      </c>
      <c r="F1014" s="121">
        <f t="shared" si="257"/>
        <v>95.43</v>
      </c>
      <c r="G1014" s="272" t="s">
        <v>801</v>
      </c>
      <c r="H1014" s="27"/>
      <c r="I1014" s="30"/>
      <c r="J1014" s="27"/>
      <c r="K1014" s="27"/>
      <c r="L1014" s="27"/>
      <c r="M1014" s="27"/>
      <c r="N1014" s="27"/>
      <c r="O1014" s="27"/>
      <c r="P1014" s="27"/>
      <c r="Q1014" s="27"/>
      <c r="R1014" s="27"/>
      <c r="S1014" s="27"/>
      <c r="T1014" s="27"/>
      <c r="U1014" s="27"/>
      <c r="V1014" s="27"/>
      <c r="W1014" s="27"/>
      <c r="X1014" s="27"/>
      <c r="Y1014" s="27"/>
      <c r="Z1014" s="27"/>
      <c r="AA1014" s="27"/>
      <c r="AB1014" s="27"/>
      <c r="AC1014" s="27"/>
      <c r="AD1014" s="27"/>
      <c r="AE1014" s="27"/>
      <c r="AF1014" s="27"/>
      <c r="AG1014" s="27"/>
      <c r="AH1014" s="27"/>
      <c r="AI1014" s="27"/>
      <c r="AJ1014" s="27"/>
      <c r="AK1014" s="27"/>
      <c r="AL1014" s="27"/>
      <c r="AM1014" s="27"/>
      <c r="AN1014" s="27"/>
      <c r="AO1014" s="27"/>
      <c r="AP1014" s="27"/>
      <c r="AQ1014" s="27"/>
      <c r="AR1014" s="27"/>
      <c r="AS1014" s="27"/>
      <c r="AT1014" s="27"/>
      <c r="AU1014" s="27"/>
      <c r="AV1014" s="27"/>
      <c r="AW1014" s="27"/>
      <c r="AX1014" s="27"/>
      <c r="AY1014" s="27"/>
      <c r="AZ1014" s="27"/>
      <c r="BA1014" s="27"/>
      <c r="BB1014" s="27"/>
      <c r="BC1014" s="27"/>
      <c r="BD1014" s="27"/>
      <c r="BE1014" s="27"/>
      <c r="BF1014" s="27"/>
      <c r="BG1014" s="27"/>
      <c r="BH1014" s="27"/>
      <c r="BI1014" s="27"/>
      <c r="BJ1014" s="27"/>
      <c r="BK1014" s="27"/>
      <c r="BL1014" s="27"/>
      <c r="BM1014" s="27"/>
      <c r="BN1014" s="27"/>
      <c r="BO1014" s="27"/>
      <c r="BP1014" s="27"/>
      <c r="BQ1014" s="27"/>
      <c r="BR1014" s="27"/>
      <c r="BS1014" s="27"/>
      <c r="BT1014" s="27"/>
      <c r="BU1014" s="27"/>
      <c r="BV1014" s="27"/>
      <c r="BW1014" s="27"/>
      <c r="BX1014" s="27"/>
      <c r="BY1014" s="27"/>
      <c r="BZ1014" s="27"/>
      <c r="CA1014" s="27"/>
      <c r="CB1014" s="27"/>
      <c r="CC1014" s="27"/>
      <c r="CD1014" s="27"/>
      <c r="CE1014" s="27"/>
      <c r="CF1014" s="27"/>
      <c r="CG1014" s="27"/>
      <c r="CH1014" s="27"/>
      <c r="CI1014" s="27"/>
      <c r="CJ1014" s="27"/>
      <c r="CK1014" s="27"/>
      <c r="CL1014" s="27"/>
      <c r="CM1014" s="27"/>
      <c r="CN1014" s="27"/>
      <c r="CO1014" s="27"/>
      <c r="CP1014" s="27"/>
      <c r="CQ1014" s="27"/>
      <c r="CR1014" s="27"/>
      <c r="CS1014" s="27"/>
      <c r="CT1014" s="27"/>
      <c r="CU1014" s="27"/>
      <c r="CV1014" s="27"/>
    </row>
    <row r="1015" spans="1:100" s="28" customFormat="1" ht="23.25" customHeight="1" x14ac:dyDescent="0.25">
      <c r="A1015" s="119"/>
      <c r="B1015" s="19" t="s">
        <v>72</v>
      </c>
      <c r="C1015" s="122"/>
      <c r="D1015" s="122"/>
      <c r="E1015" s="122"/>
      <c r="F1015" s="122"/>
      <c r="G1015" s="272"/>
      <c r="H1015" s="27"/>
      <c r="I1015" s="30"/>
      <c r="J1015" s="27"/>
      <c r="K1015" s="27"/>
      <c r="L1015" s="27"/>
      <c r="M1015" s="27"/>
      <c r="N1015" s="27"/>
      <c r="O1015" s="27"/>
      <c r="P1015" s="27"/>
      <c r="Q1015" s="27"/>
      <c r="R1015" s="27"/>
      <c r="S1015" s="27"/>
      <c r="T1015" s="27"/>
      <c r="U1015" s="27"/>
      <c r="V1015" s="27"/>
      <c r="W1015" s="27"/>
      <c r="X1015" s="27"/>
      <c r="Y1015" s="27"/>
      <c r="Z1015" s="27"/>
      <c r="AA1015" s="27"/>
      <c r="AB1015" s="27"/>
      <c r="AC1015" s="27"/>
      <c r="AD1015" s="27"/>
      <c r="AE1015" s="27"/>
      <c r="AF1015" s="27"/>
      <c r="AG1015" s="27"/>
      <c r="AH1015" s="27"/>
      <c r="AI1015" s="27"/>
      <c r="AJ1015" s="27"/>
      <c r="AK1015" s="27"/>
      <c r="AL1015" s="27"/>
      <c r="AM1015" s="27"/>
      <c r="AN1015" s="27"/>
      <c r="AO1015" s="27"/>
      <c r="AP1015" s="27"/>
      <c r="AQ1015" s="27"/>
      <c r="AR1015" s="27"/>
      <c r="AS1015" s="27"/>
      <c r="AT1015" s="27"/>
      <c r="AU1015" s="27"/>
      <c r="AV1015" s="27"/>
      <c r="AW1015" s="27"/>
      <c r="AX1015" s="27"/>
      <c r="AY1015" s="27"/>
      <c r="AZ1015" s="27"/>
      <c r="BA1015" s="27"/>
      <c r="BB1015" s="27"/>
      <c r="BC1015" s="27"/>
      <c r="BD1015" s="27"/>
      <c r="BE1015" s="27"/>
      <c r="BF1015" s="27"/>
      <c r="BG1015" s="27"/>
      <c r="BH1015" s="27"/>
      <c r="BI1015" s="27"/>
      <c r="BJ1015" s="27"/>
      <c r="BK1015" s="27"/>
      <c r="BL1015" s="27"/>
      <c r="BM1015" s="27"/>
      <c r="BN1015" s="27"/>
      <c r="BO1015" s="27"/>
      <c r="BP1015" s="27"/>
      <c r="BQ1015" s="27"/>
      <c r="BR1015" s="27"/>
      <c r="BS1015" s="27"/>
      <c r="BT1015" s="27"/>
      <c r="BU1015" s="27"/>
      <c r="BV1015" s="27"/>
      <c r="BW1015" s="27"/>
      <c r="BX1015" s="27"/>
      <c r="BY1015" s="27"/>
      <c r="BZ1015" s="27"/>
      <c r="CA1015" s="27"/>
      <c r="CB1015" s="27"/>
      <c r="CC1015" s="27"/>
      <c r="CD1015" s="27"/>
      <c r="CE1015" s="27"/>
      <c r="CF1015" s="27"/>
      <c r="CG1015" s="27"/>
      <c r="CH1015" s="27"/>
      <c r="CI1015" s="27"/>
      <c r="CJ1015" s="27"/>
      <c r="CK1015" s="27"/>
      <c r="CL1015" s="27"/>
      <c r="CM1015" s="27"/>
      <c r="CN1015" s="27"/>
      <c r="CO1015" s="27"/>
      <c r="CP1015" s="27"/>
      <c r="CQ1015" s="27"/>
      <c r="CR1015" s="27"/>
      <c r="CS1015" s="27"/>
      <c r="CT1015" s="27"/>
      <c r="CU1015" s="27"/>
      <c r="CV1015" s="27"/>
    </row>
    <row r="1016" spans="1:100" s="28" customFormat="1" ht="23.25" customHeight="1" x14ac:dyDescent="0.25">
      <c r="A1016" s="119"/>
      <c r="B1016" s="19" t="s">
        <v>223</v>
      </c>
      <c r="C1016" s="122">
        <v>8572</v>
      </c>
      <c r="D1016" s="122">
        <v>8572</v>
      </c>
      <c r="E1016" s="122">
        <v>7956</v>
      </c>
      <c r="F1016" s="122">
        <f t="shared" si="257"/>
        <v>92.81</v>
      </c>
      <c r="G1016" s="272"/>
      <c r="H1016" s="27"/>
      <c r="I1016" s="30"/>
      <c r="J1016" s="27"/>
      <c r="K1016" s="27"/>
      <c r="L1016" s="27"/>
      <c r="M1016" s="27"/>
      <c r="N1016" s="27"/>
      <c r="O1016" s="27"/>
      <c r="P1016" s="27"/>
      <c r="Q1016" s="27"/>
      <c r="R1016" s="27"/>
      <c r="S1016" s="27"/>
      <c r="T1016" s="27"/>
      <c r="U1016" s="27"/>
      <c r="V1016" s="27"/>
      <c r="W1016" s="27"/>
      <c r="X1016" s="27"/>
      <c r="Y1016" s="27"/>
      <c r="Z1016" s="27"/>
      <c r="AA1016" s="27"/>
      <c r="AB1016" s="27"/>
      <c r="AC1016" s="27"/>
      <c r="AD1016" s="27"/>
      <c r="AE1016" s="27"/>
      <c r="AF1016" s="27"/>
      <c r="AG1016" s="27"/>
      <c r="AH1016" s="27"/>
      <c r="AI1016" s="27"/>
      <c r="AJ1016" s="27"/>
      <c r="AK1016" s="27"/>
      <c r="AL1016" s="27"/>
      <c r="AM1016" s="27"/>
      <c r="AN1016" s="27"/>
      <c r="AO1016" s="27"/>
      <c r="AP1016" s="27"/>
      <c r="AQ1016" s="27"/>
      <c r="AR1016" s="27"/>
      <c r="AS1016" s="27"/>
      <c r="AT1016" s="27"/>
      <c r="AU1016" s="27"/>
      <c r="AV1016" s="27"/>
      <c r="AW1016" s="27"/>
      <c r="AX1016" s="27"/>
      <c r="AY1016" s="27"/>
      <c r="AZ1016" s="27"/>
      <c r="BA1016" s="27"/>
      <c r="BB1016" s="27"/>
      <c r="BC1016" s="27"/>
      <c r="BD1016" s="27"/>
      <c r="BE1016" s="27"/>
      <c r="BF1016" s="27"/>
      <c r="BG1016" s="27"/>
      <c r="BH1016" s="27"/>
      <c r="BI1016" s="27"/>
      <c r="BJ1016" s="27"/>
      <c r="BK1016" s="27"/>
      <c r="BL1016" s="27"/>
      <c r="BM1016" s="27"/>
      <c r="BN1016" s="27"/>
      <c r="BO1016" s="27"/>
      <c r="BP1016" s="27"/>
      <c r="BQ1016" s="27"/>
      <c r="BR1016" s="27"/>
      <c r="BS1016" s="27"/>
      <c r="BT1016" s="27"/>
      <c r="BU1016" s="27"/>
      <c r="BV1016" s="27"/>
      <c r="BW1016" s="27"/>
      <c r="BX1016" s="27"/>
      <c r="BY1016" s="27"/>
      <c r="BZ1016" s="27"/>
      <c r="CA1016" s="27"/>
      <c r="CB1016" s="27"/>
      <c r="CC1016" s="27"/>
      <c r="CD1016" s="27"/>
      <c r="CE1016" s="27"/>
      <c r="CF1016" s="27"/>
      <c r="CG1016" s="27"/>
      <c r="CH1016" s="27"/>
      <c r="CI1016" s="27"/>
      <c r="CJ1016" s="27"/>
      <c r="CK1016" s="27"/>
      <c r="CL1016" s="27"/>
      <c r="CM1016" s="27"/>
      <c r="CN1016" s="27"/>
      <c r="CO1016" s="27"/>
      <c r="CP1016" s="27"/>
      <c r="CQ1016" s="27"/>
      <c r="CR1016" s="27"/>
      <c r="CS1016" s="27"/>
      <c r="CT1016" s="27"/>
      <c r="CU1016" s="27"/>
      <c r="CV1016" s="27"/>
    </row>
    <row r="1017" spans="1:100" s="28" customFormat="1" ht="23.25" customHeight="1" x14ac:dyDescent="0.25">
      <c r="A1017" s="119"/>
      <c r="B1017" s="19" t="s">
        <v>74</v>
      </c>
      <c r="C1017" s="122"/>
      <c r="D1017" s="122"/>
      <c r="E1017" s="122"/>
      <c r="F1017" s="122"/>
      <c r="G1017" s="272"/>
      <c r="H1017" s="27"/>
      <c r="I1017" s="30"/>
      <c r="J1017" s="27"/>
      <c r="K1017" s="27"/>
      <c r="L1017" s="27"/>
      <c r="M1017" s="27"/>
      <c r="N1017" s="27"/>
      <c r="O1017" s="27"/>
      <c r="P1017" s="27"/>
      <c r="Q1017" s="27"/>
      <c r="R1017" s="27"/>
      <c r="S1017" s="27"/>
      <c r="T1017" s="27"/>
      <c r="U1017" s="27"/>
      <c r="V1017" s="27"/>
      <c r="W1017" s="27"/>
      <c r="X1017" s="27"/>
      <c r="Y1017" s="27"/>
      <c r="Z1017" s="27"/>
      <c r="AA1017" s="27"/>
      <c r="AB1017" s="27"/>
      <c r="AC1017" s="27"/>
      <c r="AD1017" s="27"/>
      <c r="AE1017" s="27"/>
      <c r="AF1017" s="27"/>
      <c r="AG1017" s="27"/>
      <c r="AH1017" s="27"/>
      <c r="AI1017" s="27"/>
      <c r="AJ1017" s="27"/>
      <c r="AK1017" s="27"/>
      <c r="AL1017" s="27"/>
      <c r="AM1017" s="27"/>
      <c r="AN1017" s="27"/>
      <c r="AO1017" s="27"/>
      <c r="AP1017" s="27"/>
      <c r="AQ1017" s="27"/>
      <c r="AR1017" s="27"/>
      <c r="AS1017" s="27"/>
      <c r="AT1017" s="27"/>
      <c r="AU1017" s="27"/>
      <c r="AV1017" s="27"/>
      <c r="AW1017" s="27"/>
      <c r="AX1017" s="27"/>
      <c r="AY1017" s="27"/>
      <c r="AZ1017" s="27"/>
      <c r="BA1017" s="27"/>
      <c r="BB1017" s="27"/>
      <c r="BC1017" s="27"/>
      <c r="BD1017" s="27"/>
      <c r="BE1017" s="27"/>
      <c r="BF1017" s="27"/>
      <c r="BG1017" s="27"/>
      <c r="BH1017" s="27"/>
      <c r="BI1017" s="27"/>
      <c r="BJ1017" s="27"/>
      <c r="BK1017" s="27"/>
      <c r="BL1017" s="27"/>
      <c r="BM1017" s="27"/>
      <c r="BN1017" s="27"/>
      <c r="BO1017" s="27"/>
      <c r="BP1017" s="27"/>
      <c r="BQ1017" s="27"/>
      <c r="BR1017" s="27"/>
      <c r="BS1017" s="27"/>
      <c r="BT1017" s="27"/>
      <c r="BU1017" s="27"/>
      <c r="BV1017" s="27"/>
      <c r="BW1017" s="27"/>
      <c r="BX1017" s="27"/>
      <c r="BY1017" s="27"/>
      <c r="BZ1017" s="27"/>
      <c r="CA1017" s="27"/>
      <c r="CB1017" s="27"/>
      <c r="CC1017" s="27"/>
      <c r="CD1017" s="27"/>
      <c r="CE1017" s="27"/>
      <c r="CF1017" s="27"/>
      <c r="CG1017" s="27"/>
      <c r="CH1017" s="27"/>
      <c r="CI1017" s="27"/>
      <c r="CJ1017" s="27"/>
      <c r="CK1017" s="27"/>
      <c r="CL1017" s="27"/>
      <c r="CM1017" s="27"/>
      <c r="CN1017" s="27"/>
      <c r="CO1017" s="27"/>
      <c r="CP1017" s="27"/>
      <c r="CQ1017" s="27"/>
      <c r="CR1017" s="27"/>
      <c r="CS1017" s="27"/>
      <c r="CT1017" s="27"/>
      <c r="CU1017" s="27"/>
      <c r="CV1017" s="27"/>
    </row>
    <row r="1018" spans="1:100" s="28" customFormat="1" ht="164.25" customHeight="1" x14ac:dyDescent="0.25">
      <c r="A1018" s="118" t="s">
        <v>286</v>
      </c>
      <c r="B1018" s="18" t="s">
        <v>273</v>
      </c>
      <c r="C1018" s="121">
        <f>SUM(C1019:C1021)</f>
        <v>660.09</v>
      </c>
      <c r="D1018" s="121">
        <f>SUM(D1019:D1021)</f>
        <v>533.30999999999995</v>
      </c>
      <c r="E1018" s="121">
        <f>SUM(E1019:E1021)</f>
        <v>425.14</v>
      </c>
      <c r="F1018" s="121">
        <f t="shared" si="257"/>
        <v>79.72</v>
      </c>
      <c r="G1018" s="272" t="s">
        <v>802</v>
      </c>
      <c r="H1018" s="27"/>
      <c r="I1018" s="30"/>
      <c r="J1018" s="27"/>
      <c r="K1018" s="27"/>
      <c r="L1018" s="27"/>
      <c r="M1018" s="27"/>
      <c r="N1018" s="27"/>
      <c r="O1018" s="27"/>
      <c r="P1018" s="27"/>
      <c r="Q1018" s="27"/>
      <c r="R1018" s="27"/>
      <c r="S1018" s="27"/>
      <c r="T1018" s="27"/>
      <c r="U1018" s="27"/>
      <c r="V1018" s="27"/>
      <c r="W1018" s="27"/>
      <c r="X1018" s="27"/>
      <c r="Y1018" s="27"/>
      <c r="Z1018" s="27"/>
      <c r="AA1018" s="27"/>
      <c r="AB1018" s="27"/>
      <c r="AC1018" s="27"/>
      <c r="AD1018" s="27"/>
      <c r="AE1018" s="27"/>
      <c r="AF1018" s="27"/>
      <c r="AG1018" s="27"/>
      <c r="AH1018" s="27"/>
      <c r="AI1018" s="27"/>
      <c r="AJ1018" s="27"/>
      <c r="AK1018" s="27"/>
      <c r="AL1018" s="27"/>
      <c r="AM1018" s="27"/>
      <c r="AN1018" s="27"/>
      <c r="AO1018" s="27"/>
      <c r="AP1018" s="27"/>
      <c r="AQ1018" s="27"/>
      <c r="AR1018" s="27"/>
      <c r="AS1018" s="27"/>
      <c r="AT1018" s="27"/>
      <c r="AU1018" s="27"/>
      <c r="AV1018" s="27"/>
      <c r="AW1018" s="27"/>
      <c r="AX1018" s="27"/>
      <c r="AY1018" s="27"/>
      <c r="AZ1018" s="27"/>
      <c r="BA1018" s="27"/>
      <c r="BB1018" s="27"/>
      <c r="BC1018" s="27"/>
      <c r="BD1018" s="27"/>
      <c r="BE1018" s="27"/>
      <c r="BF1018" s="27"/>
      <c r="BG1018" s="27"/>
      <c r="BH1018" s="27"/>
      <c r="BI1018" s="27"/>
      <c r="BJ1018" s="27"/>
      <c r="BK1018" s="27"/>
      <c r="BL1018" s="27"/>
      <c r="BM1018" s="27"/>
      <c r="BN1018" s="27"/>
      <c r="BO1018" s="27"/>
      <c r="BP1018" s="27"/>
      <c r="BQ1018" s="27"/>
      <c r="BR1018" s="27"/>
      <c r="BS1018" s="27"/>
      <c r="BT1018" s="27"/>
      <c r="BU1018" s="27"/>
      <c r="BV1018" s="27"/>
      <c r="BW1018" s="27"/>
      <c r="BX1018" s="27"/>
      <c r="BY1018" s="27"/>
      <c r="BZ1018" s="27"/>
      <c r="CA1018" s="27"/>
      <c r="CB1018" s="27"/>
      <c r="CC1018" s="27"/>
      <c r="CD1018" s="27"/>
      <c r="CE1018" s="27"/>
      <c r="CF1018" s="27"/>
      <c r="CG1018" s="27"/>
      <c r="CH1018" s="27"/>
      <c r="CI1018" s="27"/>
      <c r="CJ1018" s="27"/>
      <c r="CK1018" s="27"/>
      <c r="CL1018" s="27"/>
      <c r="CM1018" s="27"/>
      <c r="CN1018" s="27"/>
      <c r="CO1018" s="27"/>
      <c r="CP1018" s="27"/>
      <c r="CQ1018" s="27"/>
      <c r="CR1018" s="27"/>
      <c r="CS1018" s="27"/>
      <c r="CT1018" s="27"/>
      <c r="CU1018" s="27"/>
      <c r="CV1018" s="27"/>
    </row>
    <row r="1019" spans="1:100" s="28" customFormat="1" ht="23.25" customHeight="1" x14ac:dyDescent="0.25">
      <c r="A1019" s="119"/>
      <c r="B1019" s="19" t="s">
        <v>72</v>
      </c>
      <c r="C1019" s="122"/>
      <c r="D1019" s="122"/>
      <c r="E1019" s="123"/>
      <c r="F1019" s="123"/>
      <c r="G1019" s="272"/>
      <c r="H1019" s="27"/>
      <c r="I1019" s="30"/>
      <c r="J1019" s="27"/>
      <c r="K1019" s="27"/>
      <c r="L1019" s="27"/>
      <c r="M1019" s="27"/>
      <c r="N1019" s="27"/>
      <c r="O1019" s="27"/>
      <c r="P1019" s="27"/>
      <c r="Q1019" s="27"/>
      <c r="R1019" s="27"/>
      <c r="S1019" s="27"/>
      <c r="T1019" s="27"/>
      <c r="U1019" s="27"/>
      <c r="V1019" s="27"/>
      <c r="W1019" s="27"/>
      <c r="X1019" s="27"/>
      <c r="Y1019" s="27"/>
      <c r="Z1019" s="27"/>
      <c r="AA1019" s="27"/>
      <c r="AB1019" s="27"/>
      <c r="AC1019" s="27"/>
      <c r="AD1019" s="27"/>
      <c r="AE1019" s="27"/>
      <c r="AF1019" s="27"/>
      <c r="AG1019" s="27"/>
      <c r="AH1019" s="27"/>
      <c r="AI1019" s="27"/>
      <c r="AJ1019" s="27"/>
      <c r="AK1019" s="27"/>
      <c r="AL1019" s="27"/>
      <c r="AM1019" s="27"/>
      <c r="AN1019" s="27"/>
      <c r="AO1019" s="27"/>
      <c r="AP1019" s="27"/>
      <c r="AQ1019" s="27"/>
      <c r="AR1019" s="27"/>
      <c r="AS1019" s="27"/>
      <c r="AT1019" s="27"/>
      <c r="AU1019" s="27"/>
      <c r="AV1019" s="27"/>
      <c r="AW1019" s="27"/>
      <c r="AX1019" s="27"/>
      <c r="AY1019" s="27"/>
      <c r="AZ1019" s="27"/>
      <c r="BA1019" s="27"/>
      <c r="BB1019" s="27"/>
      <c r="BC1019" s="27"/>
      <c r="BD1019" s="27"/>
      <c r="BE1019" s="27"/>
      <c r="BF1019" s="27"/>
      <c r="BG1019" s="27"/>
      <c r="BH1019" s="27"/>
      <c r="BI1019" s="27"/>
      <c r="BJ1019" s="27"/>
      <c r="BK1019" s="27"/>
      <c r="BL1019" s="27"/>
      <c r="BM1019" s="27"/>
      <c r="BN1019" s="27"/>
      <c r="BO1019" s="27"/>
      <c r="BP1019" s="27"/>
      <c r="BQ1019" s="27"/>
      <c r="BR1019" s="27"/>
      <c r="BS1019" s="27"/>
      <c r="BT1019" s="27"/>
      <c r="BU1019" s="27"/>
      <c r="BV1019" s="27"/>
      <c r="BW1019" s="27"/>
      <c r="BX1019" s="27"/>
      <c r="BY1019" s="27"/>
      <c r="BZ1019" s="27"/>
      <c r="CA1019" s="27"/>
      <c r="CB1019" s="27"/>
      <c r="CC1019" s="27"/>
      <c r="CD1019" s="27"/>
      <c r="CE1019" s="27"/>
      <c r="CF1019" s="27"/>
      <c r="CG1019" s="27"/>
      <c r="CH1019" s="27"/>
      <c r="CI1019" s="27"/>
      <c r="CJ1019" s="27"/>
      <c r="CK1019" s="27"/>
      <c r="CL1019" s="27"/>
      <c r="CM1019" s="27"/>
      <c r="CN1019" s="27"/>
      <c r="CO1019" s="27"/>
      <c r="CP1019" s="27"/>
      <c r="CQ1019" s="27"/>
      <c r="CR1019" s="27"/>
      <c r="CS1019" s="27"/>
      <c r="CT1019" s="27"/>
      <c r="CU1019" s="27"/>
      <c r="CV1019" s="27"/>
    </row>
    <row r="1020" spans="1:100" s="28" customFormat="1" ht="23.25" customHeight="1" x14ac:dyDescent="0.25">
      <c r="A1020" s="119"/>
      <c r="B1020" s="19" t="s">
        <v>223</v>
      </c>
      <c r="C1020" s="122">
        <v>660.09</v>
      </c>
      <c r="D1020" s="122">
        <v>533.30999999999995</v>
      </c>
      <c r="E1020" s="122">
        <v>425.14</v>
      </c>
      <c r="F1020" s="122">
        <f t="shared" si="257"/>
        <v>79.72</v>
      </c>
      <c r="G1020" s="272"/>
      <c r="H1020" s="27"/>
      <c r="I1020" s="30"/>
      <c r="J1020" s="27"/>
      <c r="K1020" s="27"/>
      <c r="L1020" s="27"/>
      <c r="M1020" s="27"/>
      <c r="N1020" s="27"/>
      <c r="O1020" s="27"/>
      <c r="P1020" s="27"/>
      <c r="Q1020" s="27"/>
      <c r="R1020" s="27"/>
      <c r="S1020" s="27"/>
      <c r="T1020" s="27"/>
      <c r="U1020" s="27"/>
      <c r="V1020" s="27"/>
      <c r="W1020" s="27"/>
      <c r="X1020" s="27"/>
      <c r="Y1020" s="27"/>
      <c r="Z1020" s="27"/>
      <c r="AA1020" s="27"/>
      <c r="AB1020" s="27"/>
      <c r="AC1020" s="27"/>
      <c r="AD1020" s="27"/>
      <c r="AE1020" s="27"/>
      <c r="AF1020" s="27"/>
      <c r="AG1020" s="27"/>
      <c r="AH1020" s="27"/>
      <c r="AI1020" s="27"/>
      <c r="AJ1020" s="27"/>
      <c r="AK1020" s="27"/>
      <c r="AL1020" s="27"/>
      <c r="AM1020" s="27"/>
      <c r="AN1020" s="27"/>
      <c r="AO1020" s="27"/>
      <c r="AP1020" s="27"/>
      <c r="AQ1020" s="27"/>
      <c r="AR1020" s="27"/>
      <c r="AS1020" s="27"/>
      <c r="AT1020" s="27"/>
      <c r="AU1020" s="27"/>
      <c r="AV1020" s="27"/>
      <c r="AW1020" s="27"/>
      <c r="AX1020" s="27"/>
      <c r="AY1020" s="27"/>
      <c r="AZ1020" s="27"/>
      <c r="BA1020" s="27"/>
      <c r="BB1020" s="27"/>
      <c r="BC1020" s="27"/>
      <c r="BD1020" s="27"/>
      <c r="BE1020" s="27"/>
      <c r="BF1020" s="27"/>
      <c r="BG1020" s="27"/>
      <c r="BH1020" s="27"/>
      <c r="BI1020" s="27"/>
      <c r="BJ1020" s="27"/>
      <c r="BK1020" s="27"/>
      <c r="BL1020" s="27"/>
      <c r="BM1020" s="27"/>
      <c r="BN1020" s="27"/>
      <c r="BO1020" s="27"/>
      <c r="BP1020" s="27"/>
      <c r="BQ1020" s="27"/>
      <c r="BR1020" s="27"/>
      <c r="BS1020" s="27"/>
      <c r="BT1020" s="27"/>
      <c r="BU1020" s="27"/>
      <c r="BV1020" s="27"/>
      <c r="BW1020" s="27"/>
      <c r="BX1020" s="27"/>
      <c r="BY1020" s="27"/>
      <c r="BZ1020" s="27"/>
      <c r="CA1020" s="27"/>
      <c r="CB1020" s="27"/>
      <c r="CC1020" s="27"/>
      <c r="CD1020" s="27"/>
      <c r="CE1020" s="27"/>
      <c r="CF1020" s="27"/>
      <c r="CG1020" s="27"/>
      <c r="CH1020" s="27"/>
      <c r="CI1020" s="27"/>
      <c r="CJ1020" s="27"/>
      <c r="CK1020" s="27"/>
      <c r="CL1020" s="27"/>
      <c r="CM1020" s="27"/>
      <c r="CN1020" s="27"/>
      <c r="CO1020" s="27"/>
      <c r="CP1020" s="27"/>
      <c r="CQ1020" s="27"/>
      <c r="CR1020" s="27"/>
      <c r="CS1020" s="27"/>
      <c r="CT1020" s="27"/>
      <c r="CU1020" s="27"/>
      <c r="CV1020" s="27"/>
    </row>
    <row r="1021" spans="1:100" s="28" customFormat="1" ht="33" customHeight="1" x14ac:dyDescent="0.25">
      <c r="A1021" s="120"/>
      <c r="B1021" s="19" t="s">
        <v>74</v>
      </c>
      <c r="C1021" s="122"/>
      <c r="D1021" s="122"/>
      <c r="E1021" s="122"/>
      <c r="F1021" s="122"/>
      <c r="G1021" s="272"/>
      <c r="H1021" s="27"/>
      <c r="I1021" s="30"/>
      <c r="J1021" s="27"/>
      <c r="K1021" s="27"/>
      <c r="L1021" s="27"/>
      <c r="M1021" s="27"/>
      <c r="N1021" s="27"/>
      <c r="O1021" s="27"/>
      <c r="P1021" s="27"/>
      <c r="Q1021" s="27"/>
      <c r="R1021" s="27"/>
      <c r="S1021" s="27"/>
      <c r="T1021" s="27"/>
      <c r="U1021" s="27"/>
      <c r="V1021" s="27"/>
      <c r="W1021" s="27"/>
      <c r="X1021" s="27"/>
      <c r="Y1021" s="27"/>
      <c r="Z1021" s="27"/>
      <c r="AA1021" s="27"/>
      <c r="AB1021" s="27"/>
      <c r="AC1021" s="27"/>
      <c r="AD1021" s="27"/>
      <c r="AE1021" s="27"/>
      <c r="AF1021" s="27"/>
      <c r="AG1021" s="27"/>
      <c r="AH1021" s="27"/>
      <c r="AI1021" s="27"/>
      <c r="AJ1021" s="27"/>
      <c r="AK1021" s="27"/>
      <c r="AL1021" s="27"/>
      <c r="AM1021" s="27"/>
      <c r="AN1021" s="27"/>
      <c r="AO1021" s="27"/>
      <c r="AP1021" s="27"/>
      <c r="AQ1021" s="27"/>
      <c r="AR1021" s="27"/>
      <c r="AS1021" s="27"/>
      <c r="AT1021" s="27"/>
      <c r="AU1021" s="27"/>
      <c r="AV1021" s="27"/>
      <c r="AW1021" s="27"/>
      <c r="AX1021" s="27"/>
      <c r="AY1021" s="27"/>
      <c r="AZ1021" s="27"/>
      <c r="BA1021" s="27"/>
      <c r="BB1021" s="27"/>
      <c r="BC1021" s="27"/>
      <c r="BD1021" s="27"/>
      <c r="BE1021" s="27"/>
      <c r="BF1021" s="27"/>
      <c r="BG1021" s="27"/>
      <c r="BH1021" s="27"/>
      <c r="BI1021" s="27"/>
      <c r="BJ1021" s="27"/>
      <c r="BK1021" s="27"/>
      <c r="BL1021" s="27"/>
      <c r="BM1021" s="27"/>
      <c r="BN1021" s="27"/>
      <c r="BO1021" s="27"/>
      <c r="BP1021" s="27"/>
      <c r="BQ1021" s="27"/>
      <c r="BR1021" s="27"/>
      <c r="BS1021" s="27"/>
      <c r="BT1021" s="27"/>
      <c r="BU1021" s="27"/>
      <c r="BV1021" s="27"/>
      <c r="BW1021" s="27"/>
      <c r="BX1021" s="27"/>
      <c r="BY1021" s="27"/>
      <c r="BZ1021" s="27"/>
      <c r="CA1021" s="27"/>
      <c r="CB1021" s="27"/>
      <c r="CC1021" s="27"/>
      <c r="CD1021" s="27"/>
      <c r="CE1021" s="27"/>
      <c r="CF1021" s="27"/>
      <c r="CG1021" s="27"/>
      <c r="CH1021" s="27"/>
      <c r="CI1021" s="27"/>
      <c r="CJ1021" s="27"/>
      <c r="CK1021" s="27"/>
      <c r="CL1021" s="27"/>
      <c r="CM1021" s="27"/>
      <c r="CN1021" s="27"/>
      <c r="CO1021" s="27"/>
      <c r="CP1021" s="27"/>
      <c r="CQ1021" s="27"/>
      <c r="CR1021" s="27"/>
      <c r="CS1021" s="27"/>
      <c r="CT1021" s="27"/>
      <c r="CU1021" s="27"/>
      <c r="CV1021" s="27"/>
    </row>
    <row r="1022" spans="1:100" s="28" customFormat="1" ht="135" customHeight="1" x14ac:dyDescent="0.25">
      <c r="A1022" s="118" t="s">
        <v>287</v>
      </c>
      <c r="B1022" s="18" t="s">
        <v>274</v>
      </c>
      <c r="C1022" s="121">
        <f>SUM(C1023:C1025)</f>
        <v>37.450000000000003</v>
      </c>
      <c r="D1022" s="121">
        <f t="shared" ref="D1022:E1022" si="266">SUM(D1023:D1025)</f>
        <v>37.450000000000003</v>
      </c>
      <c r="E1022" s="121">
        <f t="shared" si="266"/>
        <v>0</v>
      </c>
      <c r="F1022" s="122">
        <f t="shared" si="257"/>
        <v>0</v>
      </c>
      <c r="G1022" s="229" t="s">
        <v>692</v>
      </c>
      <c r="H1022" s="265"/>
      <c r="I1022" s="30"/>
      <c r="J1022" s="27"/>
      <c r="K1022" s="27"/>
      <c r="L1022" s="27"/>
      <c r="M1022" s="27"/>
      <c r="N1022" s="27"/>
      <c r="O1022" s="27"/>
      <c r="P1022" s="27"/>
      <c r="Q1022" s="27"/>
      <c r="R1022" s="27"/>
      <c r="S1022" s="27"/>
      <c r="T1022" s="27"/>
      <c r="U1022" s="27"/>
      <c r="V1022" s="27"/>
      <c r="W1022" s="27"/>
      <c r="X1022" s="27"/>
      <c r="Y1022" s="27"/>
      <c r="Z1022" s="27"/>
      <c r="AA1022" s="27"/>
      <c r="AB1022" s="27"/>
      <c r="AC1022" s="27"/>
      <c r="AD1022" s="27"/>
      <c r="AE1022" s="27"/>
      <c r="AF1022" s="27"/>
      <c r="AG1022" s="27"/>
      <c r="AH1022" s="27"/>
      <c r="AI1022" s="27"/>
      <c r="AJ1022" s="27"/>
      <c r="AK1022" s="27"/>
      <c r="AL1022" s="27"/>
      <c r="AM1022" s="27"/>
      <c r="AN1022" s="27"/>
      <c r="AO1022" s="27"/>
      <c r="AP1022" s="27"/>
      <c r="AQ1022" s="27"/>
      <c r="AR1022" s="27"/>
      <c r="AS1022" s="27"/>
      <c r="AT1022" s="27"/>
      <c r="AU1022" s="27"/>
      <c r="AV1022" s="27"/>
      <c r="AW1022" s="27"/>
      <c r="AX1022" s="27"/>
      <c r="AY1022" s="27"/>
      <c r="AZ1022" s="27"/>
      <c r="BA1022" s="27"/>
      <c r="BB1022" s="27"/>
      <c r="BC1022" s="27"/>
      <c r="BD1022" s="27"/>
      <c r="BE1022" s="27"/>
      <c r="BF1022" s="27"/>
      <c r="BG1022" s="27"/>
      <c r="BH1022" s="27"/>
      <c r="BI1022" s="27"/>
      <c r="BJ1022" s="27"/>
      <c r="BK1022" s="27"/>
      <c r="BL1022" s="27"/>
      <c r="BM1022" s="27"/>
      <c r="BN1022" s="27"/>
      <c r="BO1022" s="27"/>
      <c r="BP1022" s="27"/>
      <c r="BQ1022" s="27"/>
      <c r="BR1022" s="27"/>
      <c r="BS1022" s="27"/>
      <c r="BT1022" s="27"/>
      <c r="BU1022" s="27"/>
      <c r="BV1022" s="27"/>
      <c r="BW1022" s="27"/>
      <c r="BX1022" s="27"/>
      <c r="BY1022" s="27"/>
      <c r="BZ1022" s="27"/>
      <c r="CA1022" s="27"/>
      <c r="CB1022" s="27"/>
      <c r="CC1022" s="27"/>
      <c r="CD1022" s="27"/>
      <c r="CE1022" s="27"/>
      <c r="CF1022" s="27"/>
      <c r="CG1022" s="27"/>
      <c r="CH1022" s="27"/>
      <c r="CI1022" s="27"/>
      <c r="CJ1022" s="27"/>
      <c r="CK1022" s="27"/>
      <c r="CL1022" s="27"/>
      <c r="CM1022" s="27"/>
      <c r="CN1022" s="27"/>
      <c r="CO1022" s="27"/>
      <c r="CP1022" s="27"/>
      <c r="CQ1022" s="27"/>
      <c r="CR1022" s="27"/>
      <c r="CS1022" s="27"/>
      <c r="CT1022" s="27"/>
      <c r="CU1022" s="27"/>
      <c r="CV1022" s="27"/>
    </row>
    <row r="1023" spans="1:100" s="28" customFormat="1" x14ac:dyDescent="0.25">
      <c r="A1023" s="119"/>
      <c r="B1023" s="19" t="s">
        <v>72</v>
      </c>
      <c r="C1023" s="122"/>
      <c r="D1023" s="122"/>
      <c r="E1023" s="122"/>
      <c r="F1023" s="122"/>
      <c r="G1023" s="230"/>
      <c r="H1023" s="265"/>
      <c r="I1023" s="30"/>
      <c r="J1023" s="27"/>
      <c r="K1023" s="27"/>
      <c r="L1023" s="27"/>
      <c r="M1023" s="27"/>
      <c r="N1023" s="27"/>
      <c r="O1023" s="27"/>
      <c r="P1023" s="27"/>
      <c r="Q1023" s="27"/>
      <c r="R1023" s="27"/>
      <c r="S1023" s="27"/>
      <c r="T1023" s="27"/>
      <c r="U1023" s="27"/>
      <c r="V1023" s="27"/>
      <c r="W1023" s="27"/>
      <c r="X1023" s="27"/>
      <c r="Y1023" s="27"/>
      <c r="Z1023" s="27"/>
      <c r="AA1023" s="27"/>
      <c r="AB1023" s="27"/>
      <c r="AC1023" s="27"/>
      <c r="AD1023" s="27"/>
      <c r="AE1023" s="27"/>
      <c r="AF1023" s="27"/>
      <c r="AG1023" s="27"/>
      <c r="AH1023" s="27"/>
      <c r="AI1023" s="27"/>
      <c r="AJ1023" s="27"/>
      <c r="AK1023" s="27"/>
      <c r="AL1023" s="27"/>
      <c r="AM1023" s="27"/>
      <c r="AN1023" s="27"/>
      <c r="AO1023" s="27"/>
      <c r="AP1023" s="27"/>
      <c r="AQ1023" s="27"/>
      <c r="AR1023" s="27"/>
      <c r="AS1023" s="27"/>
      <c r="AT1023" s="27"/>
      <c r="AU1023" s="27"/>
      <c r="AV1023" s="27"/>
      <c r="AW1023" s="27"/>
      <c r="AX1023" s="27"/>
      <c r="AY1023" s="27"/>
      <c r="AZ1023" s="27"/>
      <c r="BA1023" s="27"/>
      <c r="BB1023" s="27"/>
      <c r="BC1023" s="27"/>
      <c r="BD1023" s="27"/>
      <c r="BE1023" s="27"/>
      <c r="BF1023" s="27"/>
      <c r="BG1023" s="27"/>
      <c r="BH1023" s="27"/>
      <c r="BI1023" s="27"/>
      <c r="BJ1023" s="27"/>
      <c r="BK1023" s="27"/>
      <c r="BL1023" s="27"/>
      <c r="BM1023" s="27"/>
      <c r="BN1023" s="27"/>
      <c r="BO1023" s="27"/>
      <c r="BP1023" s="27"/>
      <c r="BQ1023" s="27"/>
      <c r="BR1023" s="27"/>
      <c r="BS1023" s="27"/>
      <c r="BT1023" s="27"/>
      <c r="BU1023" s="27"/>
      <c r="BV1023" s="27"/>
      <c r="BW1023" s="27"/>
      <c r="BX1023" s="27"/>
      <c r="BY1023" s="27"/>
      <c r="BZ1023" s="27"/>
      <c r="CA1023" s="27"/>
      <c r="CB1023" s="27"/>
      <c r="CC1023" s="27"/>
      <c r="CD1023" s="27"/>
      <c r="CE1023" s="27"/>
      <c r="CF1023" s="27"/>
      <c r="CG1023" s="27"/>
      <c r="CH1023" s="27"/>
      <c r="CI1023" s="27"/>
      <c r="CJ1023" s="27"/>
      <c r="CK1023" s="27"/>
      <c r="CL1023" s="27"/>
      <c r="CM1023" s="27"/>
      <c r="CN1023" s="27"/>
      <c r="CO1023" s="27"/>
      <c r="CP1023" s="27"/>
      <c r="CQ1023" s="27"/>
      <c r="CR1023" s="27"/>
      <c r="CS1023" s="27"/>
      <c r="CT1023" s="27"/>
      <c r="CU1023" s="27"/>
      <c r="CV1023" s="27"/>
    </row>
    <row r="1024" spans="1:100" s="28" customFormat="1" x14ac:dyDescent="0.25">
      <c r="A1024" s="119"/>
      <c r="B1024" s="19" t="s">
        <v>223</v>
      </c>
      <c r="C1024" s="122">
        <v>37.450000000000003</v>
      </c>
      <c r="D1024" s="122">
        <v>37.450000000000003</v>
      </c>
      <c r="E1024" s="122">
        <v>0</v>
      </c>
      <c r="F1024" s="122">
        <f t="shared" si="257"/>
        <v>0</v>
      </c>
      <c r="G1024" s="230"/>
      <c r="H1024" s="265"/>
      <c r="I1024" s="30"/>
      <c r="J1024" s="27"/>
      <c r="K1024" s="27"/>
      <c r="L1024" s="27"/>
      <c r="M1024" s="27"/>
      <c r="N1024" s="27"/>
      <c r="O1024" s="27"/>
      <c r="P1024" s="27"/>
      <c r="Q1024" s="27"/>
      <c r="R1024" s="27"/>
      <c r="S1024" s="27"/>
      <c r="T1024" s="27"/>
      <c r="U1024" s="27"/>
      <c r="V1024" s="27"/>
      <c r="W1024" s="27"/>
      <c r="X1024" s="27"/>
      <c r="Y1024" s="27"/>
      <c r="Z1024" s="27"/>
      <c r="AA1024" s="27"/>
      <c r="AB1024" s="27"/>
      <c r="AC1024" s="27"/>
      <c r="AD1024" s="27"/>
      <c r="AE1024" s="27"/>
      <c r="AF1024" s="27"/>
      <c r="AG1024" s="27"/>
      <c r="AH1024" s="27"/>
      <c r="AI1024" s="27"/>
      <c r="AJ1024" s="27"/>
      <c r="AK1024" s="27"/>
      <c r="AL1024" s="27"/>
      <c r="AM1024" s="27"/>
      <c r="AN1024" s="27"/>
      <c r="AO1024" s="27"/>
      <c r="AP1024" s="27"/>
      <c r="AQ1024" s="27"/>
      <c r="AR1024" s="27"/>
      <c r="AS1024" s="27"/>
      <c r="AT1024" s="27"/>
      <c r="AU1024" s="27"/>
      <c r="AV1024" s="27"/>
      <c r="AW1024" s="27"/>
      <c r="AX1024" s="27"/>
      <c r="AY1024" s="27"/>
      <c r="AZ1024" s="27"/>
      <c r="BA1024" s="27"/>
      <c r="BB1024" s="27"/>
      <c r="BC1024" s="27"/>
      <c r="BD1024" s="27"/>
      <c r="BE1024" s="27"/>
      <c r="BF1024" s="27"/>
      <c r="BG1024" s="27"/>
      <c r="BH1024" s="27"/>
      <c r="BI1024" s="27"/>
      <c r="BJ1024" s="27"/>
      <c r="BK1024" s="27"/>
      <c r="BL1024" s="27"/>
      <c r="BM1024" s="27"/>
      <c r="BN1024" s="27"/>
      <c r="BO1024" s="27"/>
      <c r="BP1024" s="27"/>
      <c r="BQ1024" s="27"/>
      <c r="BR1024" s="27"/>
      <c r="BS1024" s="27"/>
      <c r="BT1024" s="27"/>
      <c r="BU1024" s="27"/>
      <c r="BV1024" s="27"/>
      <c r="BW1024" s="27"/>
      <c r="BX1024" s="27"/>
      <c r="BY1024" s="27"/>
      <c r="BZ1024" s="27"/>
      <c r="CA1024" s="27"/>
      <c r="CB1024" s="27"/>
      <c r="CC1024" s="27"/>
      <c r="CD1024" s="27"/>
      <c r="CE1024" s="27"/>
      <c r="CF1024" s="27"/>
      <c r="CG1024" s="27"/>
      <c r="CH1024" s="27"/>
      <c r="CI1024" s="27"/>
      <c r="CJ1024" s="27"/>
      <c r="CK1024" s="27"/>
      <c r="CL1024" s="27"/>
      <c r="CM1024" s="27"/>
      <c r="CN1024" s="27"/>
      <c r="CO1024" s="27"/>
      <c r="CP1024" s="27"/>
      <c r="CQ1024" s="27"/>
      <c r="CR1024" s="27"/>
      <c r="CS1024" s="27"/>
      <c r="CT1024" s="27"/>
      <c r="CU1024" s="27"/>
      <c r="CV1024" s="27"/>
    </row>
    <row r="1025" spans="1:100" s="28" customFormat="1" x14ac:dyDescent="0.25">
      <c r="A1025" s="120"/>
      <c r="B1025" s="19" t="s">
        <v>74</v>
      </c>
      <c r="C1025" s="122"/>
      <c r="D1025" s="122"/>
      <c r="E1025" s="122"/>
      <c r="F1025" s="122"/>
      <c r="G1025" s="231"/>
      <c r="H1025" s="265"/>
      <c r="I1025" s="30"/>
      <c r="J1025" s="27"/>
      <c r="K1025" s="27"/>
      <c r="L1025" s="27"/>
      <c r="M1025" s="27"/>
      <c r="N1025" s="27"/>
      <c r="O1025" s="27"/>
      <c r="P1025" s="27"/>
      <c r="Q1025" s="27"/>
      <c r="R1025" s="27"/>
      <c r="S1025" s="27"/>
      <c r="T1025" s="27"/>
      <c r="U1025" s="27"/>
      <c r="V1025" s="27"/>
      <c r="W1025" s="27"/>
      <c r="X1025" s="27"/>
      <c r="Y1025" s="27"/>
      <c r="Z1025" s="27"/>
      <c r="AA1025" s="27"/>
      <c r="AB1025" s="27"/>
      <c r="AC1025" s="27"/>
      <c r="AD1025" s="27"/>
      <c r="AE1025" s="27"/>
      <c r="AF1025" s="27"/>
      <c r="AG1025" s="27"/>
      <c r="AH1025" s="27"/>
      <c r="AI1025" s="27"/>
      <c r="AJ1025" s="27"/>
      <c r="AK1025" s="27"/>
      <c r="AL1025" s="27"/>
      <c r="AM1025" s="27"/>
      <c r="AN1025" s="27"/>
      <c r="AO1025" s="27"/>
      <c r="AP1025" s="27"/>
      <c r="AQ1025" s="27"/>
      <c r="AR1025" s="27"/>
      <c r="AS1025" s="27"/>
      <c r="AT1025" s="27"/>
      <c r="AU1025" s="27"/>
      <c r="AV1025" s="27"/>
      <c r="AW1025" s="27"/>
      <c r="AX1025" s="27"/>
      <c r="AY1025" s="27"/>
      <c r="AZ1025" s="27"/>
      <c r="BA1025" s="27"/>
      <c r="BB1025" s="27"/>
      <c r="BC1025" s="27"/>
      <c r="BD1025" s="27"/>
      <c r="BE1025" s="27"/>
      <c r="BF1025" s="27"/>
      <c r="BG1025" s="27"/>
      <c r="BH1025" s="27"/>
      <c r="BI1025" s="27"/>
      <c r="BJ1025" s="27"/>
      <c r="BK1025" s="27"/>
      <c r="BL1025" s="27"/>
      <c r="BM1025" s="27"/>
      <c r="BN1025" s="27"/>
      <c r="BO1025" s="27"/>
      <c r="BP1025" s="27"/>
      <c r="BQ1025" s="27"/>
      <c r="BR1025" s="27"/>
      <c r="BS1025" s="27"/>
      <c r="BT1025" s="27"/>
      <c r="BU1025" s="27"/>
      <c r="BV1025" s="27"/>
      <c r="BW1025" s="27"/>
      <c r="BX1025" s="27"/>
      <c r="BY1025" s="27"/>
      <c r="BZ1025" s="27"/>
      <c r="CA1025" s="27"/>
      <c r="CB1025" s="27"/>
      <c r="CC1025" s="27"/>
      <c r="CD1025" s="27"/>
      <c r="CE1025" s="27"/>
      <c r="CF1025" s="27"/>
      <c r="CG1025" s="27"/>
      <c r="CH1025" s="27"/>
      <c r="CI1025" s="27"/>
      <c r="CJ1025" s="27"/>
      <c r="CK1025" s="27"/>
      <c r="CL1025" s="27"/>
      <c r="CM1025" s="27"/>
      <c r="CN1025" s="27"/>
      <c r="CO1025" s="27"/>
      <c r="CP1025" s="27"/>
      <c r="CQ1025" s="27"/>
      <c r="CR1025" s="27"/>
      <c r="CS1025" s="27"/>
      <c r="CT1025" s="27"/>
      <c r="CU1025" s="27"/>
      <c r="CV1025" s="27"/>
    </row>
    <row r="1026" spans="1:100" s="28" customFormat="1" ht="104.25" customHeight="1" x14ac:dyDescent="0.25">
      <c r="A1026" s="118" t="s">
        <v>288</v>
      </c>
      <c r="B1026" s="18" t="s">
        <v>275</v>
      </c>
      <c r="C1026" s="121">
        <f>SUM(C1027:C1029)</f>
        <v>300</v>
      </c>
      <c r="D1026" s="121">
        <f>SUM(D1027:D1029)</f>
        <v>200</v>
      </c>
      <c r="E1026" s="121">
        <f>SUM(E1027:E1029)</f>
        <v>36.090000000000003</v>
      </c>
      <c r="F1026" s="121">
        <f t="shared" si="257"/>
        <v>18.05</v>
      </c>
      <c r="G1026" s="229" t="s">
        <v>693</v>
      </c>
      <c r="H1026" s="27"/>
      <c r="I1026" s="30"/>
      <c r="J1026" s="27"/>
      <c r="K1026" s="27"/>
      <c r="L1026" s="27"/>
      <c r="M1026" s="27"/>
      <c r="N1026" s="27"/>
      <c r="O1026" s="27"/>
      <c r="P1026" s="27"/>
      <c r="Q1026" s="27"/>
      <c r="R1026" s="27"/>
      <c r="S1026" s="27"/>
      <c r="T1026" s="27"/>
      <c r="U1026" s="27"/>
      <c r="V1026" s="27"/>
      <c r="W1026" s="27"/>
      <c r="X1026" s="27"/>
      <c r="Y1026" s="27"/>
      <c r="Z1026" s="27"/>
      <c r="AA1026" s="27"/>
      <c r="AB1026" s="27"/>
      <c r="AC1026" s="27"/>
      <c r="AD1026" s="27"/>
      <c r="AE1026" s="27"/>
      <c r="AF1026" s="27"/>
      <c r="AG1026" s="27"/>
      <c r="AH1026" s="27"/>
      <c r="AI1026" s="27"/>
      <c r="AJ1026" s="27"/>
      <c r="AK1026" s="27"/>
      <c r="AL1026" s="27"/>
      <c r="AM1026" s="27"/>
      <c r="AN1026" s="27"/>
      <c r="AO1026" s="27"/>
      <c r="AP1026" s="27"/>
      <c r="AQ1026" s="27"/>
      <c r="AR1026" s="27"/>
      <c r="AS1026" s="27"/>
      <c r="AT1026" s="27"/>
      <c r="AU1026" s="27"/>
      <c r="AV1026" s="27"/>
      <c r="AW1026" s="27"/>
      <c r="AX1026" s="27"/>
      <c r="AY1026" s="27"/>
      <c r="AZ1026" s="27"/>
      <c r="BA1026" s="27"/>
      <c r="BB1026" s="27"/>
      <c r="BC1026" s="27"/>
      <c r="BD1026" s="27"/>
      <c r="BE1026" s="27"/>
      <c r="BF1026" s="27"/>
      <c r="BG1026" s="27"/>
      <c r="BH1026" s="27"/>
      <c r="BI1026" s="27"/>
      <c r="BJ1026" s="27"/>
      <c r="BK1026" s="27"/>
      <c r="BL1026" s="27"/>
      <c r="BM1026" s="27"/>
      <c r="BN1026" s="27"/>
      <c r="BO1026" s="27"/>
      <c r="BP1026" s="27"/>
      <c r="BQ1026" s="27"/>
      <c r="BR1026" s="27"/>
      <c r="BS1026" s="27"/>
      <c r="BT1026" s="27"/>
      <c r="BU1026" s="27"/>
      <c r="BV1026" s="27"/>
      <c r="BW1026" s="27"/>
      <c r="BX1026" s="27"/>
      <c r="BY1026" s="27"/>
      <c r="BZ1026" s="27"/>
      <c r="CA1026" s="27"/>
      <c r="CB1026" s="27"/>
      <c r="CC1026" s="27"/>
      <c r="CD1026" s="27"/>
      <c r="CE1026" s="27"/>
      <c r="CF1026" s="27"/>
      <c r="CG1026" s="27"/>
      <c r="CH1026" s="27"/>
      <c r="CI1026" s="27"/>
      <c r="CJ1026" s="27"/>
      <c r="CK1026" s="27"/>
      <c r="CL1026" s="27"/>
      <c r="CM1026" s="27"/>
      <c r="CN1026" s="27"/>
      <c r="CO1026" s="27"/>
      <c r="CP1026" s="27"/>
      <c r="CQ1026" s="27"/>
      <c r="CR1026" s="27"/>
      <c r="CS1026" s="27"/>
      <c r="CT1026" s="27"/>
      <c r="CU1026" s="27"/>
      <c r="CV1026" s="27"/>
    </row>
    <row r="1027" spans="1:100" s="28" customFormat="1" x14ac:dyDescent="0.25">
      <c r="A1027" s="119"/>
      <c r="B1027" s="19" t="s">
        <v>72</v>
      </c>
      <c r="C1027" s="122"/>
      <c r="D1027" s="122"/>
      <c r="E1027" s="122"/>
      <c r="F1027" s="122"/>
      <c r="G1027" s="230"/>
      <c r="H1027" s="27"/>
      <c r="I1027" s="30"/>
      <c r="J1027" s="27"/>
      <c r="K1027" s="27"/>
      <c r="L1027" s="27"/>
      <c r="M1027" s="27"/>
      <c r="N1027" s="27"/>
      <c r="O1027" s="27"/>
      <c r="P1027" s="27"/>
      <c r="Q1027" s="27"/>
      <c r="R1027" s="27"/>
      <c r="S1027" s="27"/>
      <c r="T1027" s="27"/>
      <c r="U1027" s="27"/>
      <c r="V1027" s="27"/>
      <c r="W1027" s="27"/>
      <c r="X1027" s="27"/>
      <c r="Y1027" s="27"/>
      <c r="Z1027" s="27"/>
      <c r="AA1027" s="27"/>
      <c r="AB1027" s="27"/>
      <c r="AC1027" s="27"/>
      <c r="AD1027" s="27"/>
      <c r="AE1027" s="27"/>
      <c r="AF1027" s="27"/>
      <c r="AG1027" s="27"/>
      <c r="AH1027" s="27"/>
      <c r="AI1027" s="27"/>
      <c r="AJ1027" s="27"/>
      <c r="AK1027" s="27"/>
      <c r="AL1027" s="27"/>
      <c r="AM1027" s="27"/>
      <c r="AN1027" s="27"/>
      <c r="AO1027" s="27"/>
      <c r="AP1027" s="27"/>
      <c r="AQ1027" s="27"/>
      <c r="AR1027" s="27"/>
      <c r="AS1027" s="27"/>
      <c r="AT1027" s="27"/>
      <c r="AU1027" s="27"/>
      <c r="AV1027" s="27"/>
      <c r="AW1027" s="27"/>
      <c r="AX1027" s="27"/>
      <c r="AY1027" s="27"/>
      <c r="AZ1027" s="27"/>
      <c r="BA1027" s="27"/>
      <c r="BB1027" s="27"/>
      <c r="BC1027" s="27"/>
      <c r="BD1027" s="27"/>
      <c r="BE1027" s="27"/>
      <c r="BF1027" s="27"/>
      <c r="BG1027" s="27"/>
      <c r="BH1027" s="27"/>
      <c r="BI1027" s="27"/>
      <c r="BJ1027" s="27"/>
      <c r="BK1027" s="27"/>
      <c r="BL1027" s="27"/>
      <c r="BM1027" s="27"/>
      <c r="BN1027" s="27"/>
      <c r="BO1027" s="27"/>
      <c r="BP1027" s="27"/>
      <c r="BQ1027" s="27"/>
      <c r="BR1027" s="27"/>
      <c r="BS1027" s="27"/>
      <c r="BT1027" s="27"/>
      <c r="BU1027" s="27"/>
      <c r="BV1027" s="27"/>
      <c r="BW1027" s="27"/>
      <c r="BX1027" s="27"/>
      <c r="BY1027" s="27"/>
      <c r="BZ1027" s="27"/>
      <c r="CA1027" s="27"/>
      <c r="CB1027" s="27"/>
      <c r="CC1027" s="27"/>
      <c r="CD1027" s="27"/>
      <c r="CE1027" s="27"/>
      <c r="CF1027" s="27"/>
      <c r="CG1027" s="27"/>
      <c r="CH1027" s="27"/>
      <c r="CI1027" s="27"/>
      <c r="CJ1027" s="27"/>
      <c r="CK1027" s="27"/>
      <c r="CL1027" s="27"/>
      <c r="CM1027" s="27"/>
      <c r="CN1027" s="27"/>
      <c r="CO1027" s="27"/>
      <c r="CP1027" s="27"/>
      <c r="CQ1027" s="27"/>
      <c r="CR1027" s="27"/>
      <c r="CS1027" s="27"/>
      <c r="CT1027" s="27"/>
      <c r="CU1027" s="27"/>
      <c r="CV1027" s="27"/>
    </row>
    <row r="1028" spans="1:100" s="28" customFormat="1" x14ac:dyDescent="0.25">
      <c r="A1028" s="119"/>
      <c r="B1028" s="19" t="s">
        <v>223</v>
      </c>
      <c r="C1028" s="122">
        <v>300</v>
      </c>
      <c r="D1028" s="122">
        <v>200</v>
      </c>
      <c r="E1028" s="122">
        <v>36.090000000000003</v>
      </c>
      <c r="F1028" s="122">
        <f t="shared" si="257"/>
        <v>18.05</v>
      </c>
      <c r="G1028" s="266"/>
      <c r="H1028" s="70"/>
      <c r="I1028" s="71"/>
      <c r="J1028" s="27"/>
      <c r="K1028" s="27"/>
      <c r="L1028" s="27"/>
      <c r="M1028" s="27"/>
      <c r="N1028" s="27"/>
      <c r="O1028" s="27"/>
      <c r="P1028" s="27"/>
      <c r="Q1028" s="27"/>
      <c r="R1028" s="27"/>
      <c r="S1028" s="27"/>
      <c r="T1028" s="27"/>
      <c r="U1028" s="27"/>
      <c r="V1028" s="27"/>
      <c r="W1028" s="27"/>
      <c r="X1028" s="27"/>
      <c r="Y1028" s="27"/>
      <c r="Z1028" s="27"/>
      <c r="AA1028" s="27"/>
      <c r="AB1028" s="27"/>
      <c r="AC1028" s="27"/>
      <c r="AD1028" s="27"/>
      <c r="AE1028" s="27"/>
      <c r="AF1028" s="27"/>
      <c r="AG1028" s="27"/>
      <c r="AH1028" s="27"/>
      <c r="AI1028" s="27"/>
      <c r="AJ1028" s="27"/>
      <c r="AK1028" s="27"/>
      <c r="AL1028" s="27"/>
      <c r="AM1028" s="27"/>
      <c r="AN1028" s="27"/>
      <c r="AO1028" s="27"/>
      <c r="AP1028" s="27"/>
      <c r="AQ1028" s="27"/>
      <c r="AR1028" s="27"/>
      <c r="AS1028" s="27"/>
      <c r="AT1028" s="27"/>
      <c r="AU1028" s="27"/>
      <c r="AV1028" s="27"/>
      <c r="AW1028" s="27"/>
      <c r="AX1028" s="27"/>
      <c r="AY1028" s="27"/>
      <c r="AZ1028" s="27"/>
      <c r="BA1028" s="27"/>
      <c r="BB1028" s="27"/>
      <c r="BC1028" s="27"/>
      <c r="BD1028" s="27"/>
      <c r="BE1028" s="27"/>
      <c r="BF1028" s="27"/>
      <c r="BG1028" s="27"/>
      <c r="BH1028" s="27"/>
      <c r="BI1028" s="27"/>
      <c r="BJ1028" s="27"/>
      <c r="BK1028" s="27"/>
      <c r="BL1028" s="27"/>
      <c r="BM1028" s="27"/>
      <c r="BN1028" s="27"/>
      <c r="BO1028" s="27"/>
      <c r="BP1028" s="27"/>
      <c r="BQ1028" s="27"/>
      <c r="BR1028" s="27"/>
      <c r="BS1028" s="27"/>
      <c r="BT1028" s="27"/>
      <c r="BU1028" s="27"/>
      <c r="BV1028" s="27"/>
      <c r="BW1028" s="27"/>
      <c r="BX1028" s="27"/>
      <c r="BY1028" s="27"/>
      <c r="BZ1028" s="27"/>
      <c r="CA1028" s="27"/>
      <c r="CB1028" s="27"/>
      <c r="CC1028" s="27"/>
      <c r="CD1028" s="27"/>
      <c r="CE1028" s="27"/>
      <c r="CF1028" s="27"/>
      <c r="CG1028" s="27"/>
      <c r="CH1028" s="27"/>
      <c r="CI1028" s="27"/>
      <c r="CJ1028" s="27"/>
      <c r="CK1028" s="27"/>
      <c r="CL1028" s="27"/>
      <c r="CM1028" s="27"/>
      <c r="CN1028" s="27"/>
      <c r="CO1028" s="27"/>
      <c r="CP1028" s="27"/>
      <c r="CQ1028" s="27"/>
      <c r="CR1028" s="27"/>
      <c r="CS1028" s="27"/>
      <c r="CT1028" s="27"/>
      <c r="CU1028" s="27"/>
      <c r="CV1028" s="27"/>
    </row>
    <row r="1029" spans="1:100" s="28" customFormat="1" x14ac:dyDescent="0.25">
      <c r="A1029" s="119"/>
      <c r="B1029" s="19" t="s">
        <v>74</v>
      </c>
      <c r="C1029" s="122"/>
      <c r="D1029" s="122"/>
      <c r="E1029" s="122"/>
      <c r="F1029" s="122"/>
      <c r="G1029" s="267"/>
      <c r="H1029" s="70"/>
      <c r="I1029" s="71"/>
      <c r="J1029" s="27"/>
      <c r="K1029" s="27"/>
      <c r="L1029" s="27"/>
      <c r="M1029" s="27"/>
      <c r="N1029" s="27"/>
      <c r="O1029" s="27"/>
      <c r="P1029" s="27"/>
      <c r="Q1029" s="27"/>
      <c r="R1029" s="27"/>
      <c r="S1029" s="27"/>
      <c r="T1029" s="27"/>
      <c r="U1029" s="27"/>
      <c r="V1029" s="27"/>
      <c r="W1029" s="27"/>
      <c r="X1029" s="27"/>
      <c r="Y1029" s="27"/>
      <c r="Z1029" s="27"/>
      <c r="AA1029" s="27"/>
      <c r="AB1029" s="27"/>
      <c r="AC1029" s="27"/>
      <c r="AD1029" s="27"/>
      <c r="AE1029" s="27"/>
      <c r="AF1029" s="27"/>
      <c r="AG1029" s="27"/>
      <c r="AH1029" s="27"/>
      <c r="AI1029" s="27"/>
      <c r="AJ1029" s="27"/>
      <c r="AK1029" s="27"/>
      <c r="AL1029" s="27"/>
      <c r="AM1029" s="27"/>
      <c r="AN1029" s="27"/>
      <c r="AO1029" s="27"/>
      <c r="AP1029" s="27"/>
      <c r="AQ1029" s="27"/>
      <c r="AR1029" s="27"/>
      <c r="AS1029" s="27"/>
      <c r="AT1029" s="27"/>
      <c r="AU1029" s="27"/>
      <c r="AV1029" s="27"/>
      <c r="AW1029" s="27"/>
      <c r="AX1029" s="27"/>
      <c r="AY1029" s="27"/>
      <c r="AZ1029" s="27"/>
      <c r="BA1029" s="27"/>
      <c r="BB1029" s="27"/>
      <c r="BC1029" s="27"/>
      <c r="BD1029" s="27"/>
      <c r="BE1029" s="27"/>
      <c r="BF1029" s="27"/>
      <c r="BG1029" s="27"/>
      <c r="BH1029" s="27"/>
      <c r="BI1029" s="27"/>
      <c r="BJ1029" s="27"/>
      <c r="BK1029" s="27"/>
      <c r="BL1029" s="27"/>
      <c r="BM1029" s="27"/>
      <c r="BN1029" s="27"/>
      <c r="BO1029" s="27"/>
      <c r="BP1029" s="27"/>
      <c r="BQ1029" s="27"/>
      <c r="BR1029" s="27"/>
      <c r="BS1029" s="27"/>
      <c r="BT1029" s="27"/>
      <c r="BU1029" s="27"/>
      <c r="BV1029" s="27"/>
      <c r="BW1029" s="27"/>
      <c r="BX1029" s="27"/>
      <c r="BY1029" s="27"/>
      <c r="BZ1029" s="27"/>
      <c r="CA1029" s="27"/>
      <c r="CB1029" s="27"/>
      <c r="CC1029" s="27"/>
      <c r="CD1029" s="27"/>
      <c r="CE1029" s="27"/>
      <c r="CF1029" s="27"/>
      <c r="CG1029" s="27"/>
      <c r="CH1029" s="27"/>
      <c r="CI1029" s="27"/>
      <c r="CJ1029" s="27"/>
      <c r="CK1029" s="27"/>
      <c r="CL1029" s="27"/>
      <c r="CM1029" s="27"/>
      <c r="CN1029" s="27"/>
      <c r="CO1029" s="27"/>
      <c r="CP1029" s="27"/>
      <c r="CQ1029" s="27"/>
      <c r="CR1029" s="27"/>
      <c r="CS1029" s="27"/>
      <c r="CT1029" s="27"/>
      <c r="CU1029" s="27"/>
      <c r="CV1029" s="27"/>
    </row>
    <row r="1030" spans="1:100" s="28" customFormat="1" ht="170.25" customHeight="1" x14ac:dyDescent="0.25">
      <c r="A1030" s="118" t="s">
        <v>289</v>
      </c>
      <c r="B1030" s="18" t="s">
        <v>276</v>
      </c>
      <c r="C1030" s="3">
        <f>SUM(C1031:C1033)</f>
        <v>83.65</v>
      </c>
      <c r="D1030" s="3">
        <f t="shared" ref="D1030:E1030" si="267">SUM(D1031:D1033)</f>
        <v>64.17</v>
      </c>
      <c r="E1030" s="3">
        <f t="shared" si="267"/>
        <v>24.22</v>
      </c>
      <c r="F1030" s="3">
        <f t="shared" si="257"/>
        <v>37.74</v>
      </c>
      <c r="G1030" s="256" t="s">
        <v>755</v>
      </c>
      <c r="H1030" s="259"/>
      <c r="I1030" s="71"/>
      <c r="J1030" s="27"/>
      <c r="K1030" s="27"/>
      <c r="L1030" s="27"/>
      <c r="M1030" s="27"/>
      <c r="N1030" s="27"/>
      <c r="O1030" s="27"/>
      <c r="P1030" s="27"/>
      <c r="Q1030" s="27"/>
      <c r="R1030" s="27"/>
      <c r="S1030" s="27"/>
      <c r="T1030" s="27"/>
      <c r="U1030" s="27"/>
      <c r="V1030" s="27"/>
      <c r="W1030" s="27"/>
      <c r="X1030" s="27"/>
      <c r="Y1030" s="27"/>
      <c r="Z1030" s="27"/>
      <c r="AA1030" s="27"/>
      <c r="AB1030" s="27"/>
      <c r="AC1030" s="27"/>
      <c r="AD1030" s="27"/>
      <c r="AE1030" s="27"/>
      <c r="AF1030" s="27"/>
      <c r="AG1030" s="27"/>
      <c r="AH1030" s="27"/>
      <c r="AI1030" s="27"/>
      <c r="AJ1030" s="27"/>
      <c r="AK1030" s="27"/>
      <c r="AL1030" s="27"/>
      <c r="AM1030" s="27"/>
      <c r="AN1030" s="27"/>
      <c r="AO1030" s="27"/>
      <c r="AP1030" s="27"/>
      <c r="AQ1030" s="27"/>
      <c r="AR1030" s="27"/>
      <c r="AS1030" s="27"/>
      <c r="AT1030" s="27"/>
      <c r="AU1030" s="27"/>
      <c r="AV1030" s="27"/>
      <c r="AW1030" s="27"/>
      <c r="AX1030" s="27"/>
      <c r="AY1030" s="27"/>
      <c r="AZ1030" s="27"/>
      <c r="BA1030" s="27"/>
      <c r="BB1030" s="27"/>
      <c r="BC1030" s="27"/>
      <c r="BD1030" s="27"/>
      <c r="BE1030" s="27"/>
      <c r="BF1030" s="27"/>
      <c r="BG1030" s="27"/>
      <c r="BH1030" s="27"/>
      <c r="BI1030" s="27"/>
      <c r="BJ1030" s="27"/>
      <c r="BK1030" s="27"/>
      <c r="BL1030" s="27"/>
      <c r="BM1030" s="27"/>
      <c r="BN1030" s="27"/>
      <c r="BO1030" s="27"/>
      <c r="BP1030" s="27"/>
      <c r="BQ1030" s="27"/>
      <c r="BR1030" s="27"/>
      <c r="BS1030" s="27"/>
      <c r="BT1030" s="27"/>
      <c r="BU1030" s="27"/>
      <c r="BV1030" s="27"/>
      <c r="BW1030" s="27"/>
      <c r="BX1030" s="27"/>
      <c r="BY1030" s="27"/>
      <c r="BZ1030" s="27"/>
      <c r="CA1030" s="27"/>
      <c r="CB1030" s="27"/>
      <c r="CC1030" s="27"/>
      <c r="CD1030" s="27"/>
      <c r="CE1030" s="27"/>
      <c r="CF1030" s="27"/>
      <c r="CG1030" s="27"/>
      <c r="CH1030" s="27"/>
      <c r="CI1030" s="27"/>
      <c r="CJ1030" s="27"/>
      <c r="CK1030" s="27"/>
      <c r="CL1030" s="27"/>
      <c r="CM1030" s="27"/>
      <c r="CN1030" s="27"/>
      <c r="CO1030" s="27"/>
      <c r="CP1030" s="27"/>
      <c r="CQ1030" s="27"/>
      <c r="CR1030" s="27"/>
      <c r="CS1030" s="27"/>
      <c r="CT1030" s="27"/>
      <c r="CU1030" s="27"/>
      <c r="CV1030" s="27"/>
    </row>
    <row r="1031" spans="1:100" s="28" customFormat="1" ht="23.25" customHeight="1" x14ac:dyDescent="0.25">
      <c r="A1031" s="119"/>
      <c r="B1031" s="19" t="s">
        <v>72</v>
      </c>
      <c r="C1031" s="4"/>
      <c r="D1031" s="4"/>
      <c r="E1031" s="4"/>
      <c r="F1031" s="4"/>
      <c r="G1031" s="257"/>
      <c r="H1031" s="259"/>
      <c r="I1031" s="71"/>
      <c r="J1031" s="27"/>
      <c r="K1031" s="27"/>
      <c r="L1031" s="27"/>
      <c r="M1031" s="27"/>
      <c r="N1031" s="27"/>
      <c r="O1031" s="27"/>
      <c r="P1031" s="27"/>
      <c r="Q1031" s="27"/>
      <c r="R1031" s="27"/>
      <c r="S1031" s="27"/>
      <c r="T1031" s="27"/>
      <c r="U1031" s="27"/>
      <c r="V1031" s="27"/>
      <c r="W1031" s="27"/>
      <c r="X1031" s="27"/>
      <c r="Y1031" s="27"/>
      <c r="Z1031" s="27"/>
      <c r="AA1031" s="27"/>
      <c r="AB1031" s="27"/>
      <c r="AC1031" s="27"/>
      <c r="AD1031" s="27"/>
      <c r="AE1031" s="27"/>
      <c r="AF1031" s="27"/>
      <c r="AG1031" s="27"/>
      <c r="AH1031" s="27"/>
      <c r="AI1031" s="27"/>
      <c r="AJ1031" s="27"/>
      <c r="AK1031" s="27"/>
      <c r="AL1031" s="27"/>
      <c r="AM1031" s="27"/>
      <c r="AN1031" s="27"/>
      <c r="AO1031" s="27"/>
      <c r="AP1031" s="27"/>
      <c r="AQ1031" s="27"/>
      <c r="AR1031" s="27"/>
      <c r="AS1031" s="27"/>
      <c r="AT1031" s="27"/>
      <c r="AU1031" s="27"/>
      <c r="AV1031" s="27"/>
      <c r="AW1031" s="27"/>
      <c r="AX1031" s="27"/>
      <c r="AY1031" s="27"/>
      <c r="AZ1031" s="27"/>
      <c r="BA1031" s="27"/>
      <c r="BB1031" s="27"/>
      <c r="BC1031" s="27"/>
      <c r="BD1031" s="27"/>
      <c r="BE1031" s="27"/>
      <c r="BF1031" s="27"/>
      <c r="BG1031" s="27"/>
      <c r="BH1031" s="27"/>
      <c r="BI1031" s="27"/>
      <c r="BJ1031" s="27"/>
      <c r="BK1031" s="27"/>
      <c r="BL1031" s="27"/>
      <c r="BM1031" s="27"/>
      <c r="BN1031" s="27"/>
      <c r="BO1031" s="27"/>
      <c r="BP1031" s="27"/>
      <c r="BQ1031" s="27"/>
      <c r="BR1031" s="27"/>
      <c r="BS1031" s="27"/>
      <c r="BT1031" s="27"/>
      <c r="BU1031" s="27"/>
      <c r="BV1031" s="27"/>
      <c r="BW1031" s="27"/>
      <c r="BX1031" s="27"/>
      <c r="BY1031" s="27"/>
      <c r="BZ1031" s="27"/>
      <c r="CA1031" s="27"/>
      <c r="CB1031" s="27"/>
      <c r="CC1031" s="27"/>
      <c r="CD1031" s="27"/>
      <c r="CE1031" s="27"/>
      <c r="CF1031" s="27"/>
      <c r="CG1031" s="27"/>
      <c r="CH1031" s="27"/>
      <c r="CI1031" s="27"/>
      <c r="CJ1031" s="27"/>
      <c r="CK1031" s="27"/>
      <c r="CL1031" s="27"/>
      <c r="CM1031" s="27"/>
      <c r="CN1031" s="27"/>
      <c r="CO1031" s="27"/>
      <c r="CP1031" s="27"/>
      <c r="CQ1031" s="27"/>
      <c r="CR1031" s="27"/>
      <c r="CS1031" s="27"/>
      <c r="CT1031" s="27"/>
      <c r="CU1031" s="27"/>
      <c r="CV1031" s="27"/>
    </row>
    <row r="1032" spans="1:100" s="28" customFormat="1" ht="27" customHeight="1" x14ac:dyDescent="0.25">
      <c r="A1032" s="119"/>
      <c r="B1032" s="19" t="s">
        <v>223</v>
      </c>
      <c r="C1032" s="4">
        <v>83.65</v>
      </c>
      <c r="D1032" s="4">
        <v>64.17</v>
      </c>
      <c r="E1032" s="4">
        <v>24.22</v>
      </c>
      <c r="F1032" s="4">
        <f t="shared" si="257"/>
        <v>37.74</v>
      </c>
      <c r="G1032" s="257"/>
      <c r="H1032" s="259"/>
      <c r="I1032" s="71"/>
      <c r="J1032" s="27"/>
      <c r="K1032" s="27"/>
      <c r="L1032" s="27"/>
      <c r="M1032" s="27"/>
      <c r="N1032" s="27"/>
      <c r="O1032" s="27"/>
      <c r="P1032" s="27"/>
      <c r="Q1032" s="27"/>
      <c r="R1032" s="27"/>
      <c r="S1032" s="27"/>
      <c r="T1032" s="27"/>
      <c r="U1032" s="27"/>
      <c r="V1032" s="27"/>
      <c r="W1032" s="27"/>
      <c r="X1032" s="27"/>
      <c r="Y1032" s="27"/>
      <c r="Z1032" s="27"/>
      <c r="AA1032" s="27"/>
      <c r="AB1032" s="27"/>
      <c r="AC1032" s="27"/>
      <c r="AD1032" s="27"/>
      <c r="AE1032" s="27"/>
      <c r="AF1032" s="27"/>
      <c r="AG1032" s="27"/>
      <c r="AH1032" s="27"/>
      <c r="AI1032" s="27"/>
      <c r="AJ1032" s="27"/>
      <c r="AK1032" s="27"/>
      <c r="AL1032" s="27"/>
      <c r="AM1032" s="27"/>
      <c r="AN1032" s="27"/>
      <c r="AO1032" s="27"/>
      <c r="AP1032" s="27"/>
      <c r="AQ1032" s="27"/>
      <c r="AR1032" s="27"/>
      <c r="AS1032" s="27"/>
      <c r="AT1032" s="27"/>
      <c r="AU1032" s="27"/>
      <c r="AV1032" s="27"/>
      <c r="AW1032" s="27"/>
      <c r="AX1032" s="27"/>
      <c r="AY1032" s="27"/>
      <c r="AZ1032" s="27"/>
      <c r="BA1032" s="27"/>
      <c r="BB1032" s="27"/>
      <c r="BC1032" s="27"/>
      <c r="BD1032" s="27"/>
      <c r="BE1032" s="27"/>
      <c r="BF1032" s="27"/>
      <c r="BG1032" s="27"/>
      <c r="BH1032" s="27"/>
      <c r="BI1032" s="27"/>
      <c r="BJ1032" s="27"/>
      <c r="BK1032" s="27"/>
      <c r="BL1032" s="27"/>
      <c r="BM1032" s="27"/>
      <c r="BN1032" s="27"/>
      <c r="BO1032" s="27"/>
      <c r="BP1032" s="27"/>
      <c r="BQ1032" s="27"/>
      <c r="BR1032" s="27"/>
      <c r="BS1032" s="27"/>
      <c r="BT1032" s="27"/>
      <c r="BU1032" s="27"/>
      <c r="BV1032" s="27"/>
      <c r="BW1032" s="27"/>
      <c r="BX1032" s="27"/>
      <c r="BY1032" s="27"/>
      <c r="BZ1032" s="27"/>
      <c r="CA1032" s="27"/>
      <c r="CB1032" s="27"/>
      <c r="CC1032" s="27"/>
      <c r="CD1032" s="27"/>
      <c r="CE1032" s="27"/>
      <c r="CF1032" s="27"/>
      <c r="CG1032" s="27"/>
      <c r="CH1032" s="27"/>
      <c r="CI1032" s="27"/>
      <c r="CJ1032" s="27"/>
      <c r="CK1032" s="27"/>
      <c r="CL1032" s="27"/>
      <c r="CM1032" s="27"/>
      <c r="CN1032" s="27"/>
      <c r="CO1032" s="27"/>
      <c r="CP1032" s="27"/>
      <c r="CQ1032" s="27"/>
      <c r="CR1032" s="27"/>
      <c r="CS1032" s="27"/>
      <c r="CT1032" s="27"/>
      <c r="CU1032" s="27"/>
      <c r="CV1032" s="27"/>
    </row>
    <row r="1033" spans="1:100" s="28" customFormat="1" ht="23.25" customHeight="1" x14ac:dyDescent="0.25">
      <c r="A1033" s="119"/>
      <c r="B1033" s="19" t="s">
        <v>74</v>
      </c>
      <c r="C1033" s="4"/>
      <c r="D1033" s="4"/>
      <c r="E1033" s="4"/>
      <c r="F1033" s="4"/>
      <c r="G1033" s="258"/>
      <c r="H1033" s="259"/>
      <c r="I1033" s="71"/>
      <c r="J1033" s="27"/>
      <c r="K1033" s="27"/>
      <c r="L1033" s="27"/>
      <c r="M1033" s="27"/>
      <c r="N1033" s="27"/>
      <c r="O1033" s="27"/>
      <c r="P1033" s="27"/>
      <c r="Q1033" s="27"/>
      <c r="R1033" s="27"/>
      <c r="S1033" s="27"/>
      <c r="T1033" s="27"/>
      <c r="U1033" s="27"/>
      <c r="V1033" s="27"/>
      <c r="W1033" s="27"/>
      <c r="X1033" s="27"/>
      <c r="Y1033" s="27"/>
      <c r="Z1033" s="27"/>
      <c r="AA1033" s="27"/>
      <c r="AB1033" s="27"/>
      <c r="AC1033" s="27"/>
      <c r="AD1033" s="27"/>
      <c r="AE1033" s="27"/>
      <c r="AF1033" s="27"/>
      <c r="AG1033" s="27"/>
      <c r="AH1033" s="27"/>
      <c r="AI1033" s="27"/>
      <c r="AJ1033" s="27"/>
      <c r="AK1033" s="27"/>
      <c r="AL1033" s="27"/>
      <c r="AM1033" s="27"/>
      <c r="AN1033" s="27"/>
      <c r="AO1033" s="27"/>
      <c r="AP1033" s="27"/>
      <c r="AQ1033" s="27"/>
      <c r="AR1033" s="27"/>
      <c r="AS1033" s="27"/>
      <c r="AT1033" s="27"/>
      <c r="AU1033" s="27"/>
      <c r="AV1033" s="27"/>
      <c r="AW1033" s="27"/>
      <c r="AX1033" s="27"/>
      <c r="AY1033" s="27"/>
      <c r="AZ1033" s="27"/>
      <c r="BA1033" s="27"/>
      <c r="BB1033" s="27"/>
      <c r="BC1033" s="27"/>
      <c r="BD1033" s="27"/>
      <c r="BE1033" s="27"/>
      <c r="BF1033" s="27"/>
      <c r="BG1033" s="27"/>
      <c r="BH1033" s="27"/>
      <c r="BI1033" s="27"/>
      <c r="BJ1033" s="27"/>
      <c r="BK1033" s="27"/>
      <c r="BL1033" s="27"/>
      <c r="BM1033" s="27"/>
      <c r="BN1033" s="27"/>
      <c r="BO1033" s="27"/>
      <c r="BP1033" s="27"/>
      <c r="BQ1033" s="27"/>
      <c r="BR1033" s="27"/>
      <c r="BS1033" s="27"/>
      <c r="BT1033" s="27"/>
      <c r="BU1033" s="27"/>
      <c r="BV1033" s="27"/>
      <c r="BW1033" s="27"/>
      <c r="BX1033" s="27"/>
      <c r="BY1033" s="27"/>
      <c r="BZ1033" s="27"/>
      <c r="CA1033" s="27"/>
      <c r="CB1033" s="27"/>
      <c r="CC1033" s="27"/>
      <c r="CD1033" s="27"/>
      <c r="CE1033" s="27"/>
      <c r="CF1033" s="27"/>
      <c r="CG1033" s="27"/>
      <c r="CH1033" s="27"/>
      <c r="CI1033" s="27"/>
      <c r="CJ1033" s="27"/>
      <c r="CK1033" s="27"/>
      <c r="CL1033" s="27"/>
      <c r="CM1033" s="27"/>
      <c r="CN1033" s="27"/>
      <c r="CO1033" s="27"/>
      <c r="CP1033" s="27"/>
      <c r="CQ1033" s="27"/>
      <c r="CR1033" s="27"/>
      <c r="CS1033" s="27"/>
      <c r="CT1033" s="27"/>
      <c r="CU1033" s="27"/>
      <c r="CV1033" s="27"/>
    </row>
    <row r="1034" spans="1:100" s="28" customFormat="1" ht="117.75" customHeight="1" x14ac:dyDescent="0.25">
      <c r="A1034" s="118" t="s">
        <v>290</v>
      </c>
      <c r="B1034" s="18" t="s">
        <v>277</v>
      </c>
      <c r="C1034" s="121">
        <f>SUM(C1035:C1037)</f>
        <v>6000</v>
      </c>
      <c r="D1034" s="121">
        <f>SUM(D1035:D1037)</f>
        <v>4950</v>
      </c>
      <c r="E1034" s="121">
        <f>SUM(E1035:E1037)</f>
        <v>4874.99</v>
      </c>
      <c r="F1034" s="121">
        <f t="shared" si="257"/>
        <v>98.48</v>
      </c>
      <c r="G1034" s="268" t="s">
        <v>824</v>
      </c>
      <c r="H1034" s="259"/>
      <c r="I1034" s="71"/>
      <c r="J1034" s="27"/>
      <c r="K1034" s="27"/>
      <c r="L1034" s="27"/>
      <c r="M1034" s="27"/>
      <c r="N1034" s="27"/>
      <c r="O1034" s="27"/>
      <c r="P1034" s="27"/>
      <c r="Q1034" s="27"/>
      <c r="R1034" s="27"/>
      <c r="S1034" s="27"/>
      <c r="T1034" s="27"/>
      <c r="U1034" s="27"/>
      <c r="V1034" s="27"/>
      <c r="W1034" s="27"/>
      <c r="X1034" s="27"/>
      <c r="Y1034" s="27"/>
      <c r="Z1034" s="27"/>
      <c r="AA1034" s="27"/>
      <c r="AB1034" s="27"/>
      <c r="AC1034" s="27"/>
      <c r="AD1034" s="27"/>
      <c r="AE1034" s="27"/>
      <c r="AF1034" s="27"/>
      <c r="AG1034" s="27"/>
      <c r="AH1034" s="27"/>
      <c r="AI1034" s="27"/>
      <c r="AJ1034" s="27"/>
      <c r="AK1034" s="27"/>
      <c r="AL1034" s="27"/>
      <c r="AM1034" s="27"/>
      <c r="AN1034" s="27"/>
      <c r="AO1034" s="27"/>
      <c r="AP1034" s="27"/>
      <c r="AQ1034" s="27"/>
      <c r="AR1034" s="27"/>
      <c r="AS1034" s="27"/>
      <c r="AT1034" s="27"/>
      <c r="AU1034" s="27"/>
      <c r="AV1034" s="27"/>
      <c r="AW1034" s="27"/>
      <c r="AX1034" s="27"/>
      <c r="AY1034" s="27"/>
      <c r="AZ1034" s="27"/>
      <c r="BA1034" s="27"/>
      <c r="BB1034" s="27"/>
      <c r="BC1034" s="27"/>
      <c r="BD1034" s="27"/>
      <c r="BE1034" s="27"/>
      <c r="BF1034" s="27"/>
      <c r="BG1034" s="27"/>
      <c r="BH1034" s="27"/>
      <c r="BI1034" s="27"/>
      <c r="BJ1034" s="27"/>
      <c r="BK1034" s="27"/>
      <c r="BL1034" s="27"/>
      <c r="BM1034" s="27"/>
      <c r="BN1034" s="27"/>
      <c r="BO1034" s="27"/>
      <c r="BP1034" s="27"/>
      <c r="BQ1034" s="27"/>
      <c r="BR1034" s="27"/>
      <c r="BS1034" s="27"/>
      <c r="BT1034" s="27"/>
      <c r="BU1034" s="27"/>
      <c r="BV1034" s="27"/>
      <c r="BW1034" s="27"/>
      <c r="BX1034" s="27"/>
      <c r="BY1034" s="27"/>
      <c r="BZ1034" s="27"/>
      <c r="CA1034" s="27"/>
      <c r="CB1034" s="27"/>
      <c r="CC1034" s="27"/>
      <c r="CD1034" s="27"/>
      <c r="CE1034" s="27"/>
      <c r="CF1034" s="27"/>
      <c r="CG1034" s="27"/>
      <c r="CH1034" s="27"/>
      <c r="CI1034" s="27"/>
      <c r="CJ1034" s="27"/>
      <c r="CK1034" s="27"/>
      <c r="CL1034" s="27"/>
      <c r="CM1034" s="27"/>
      <c r="CN1034" s="27"/>
      <c r="CO1034" s="27"/>
      <c r="CP1034" s="27"/>
      <c r="CQ1034" s="27"/>
      <c r="CR1034" s="27"/>
      <c r="CS1034" s="27"/>
      <c r="CT1034" s="27"/>
      <c r="CU1034" s="27"/>
      <c r="CV1034" s="27"/>
    </row>
    <row r="1035" spans="1:100" s="28" customFormat="1" ht="18" customHeight="1" x14ac:dyDescent="0.25">
      <c r="A1035" s="119"/>
      <c r="B1035" s="19" t="s">
        <v>72</v>
      </c>
      <c r="C1035" s="122"/>
      <c r="D1035" s="122"/>
      <c r="E1035" s="122"/>
      <c r="F1035" s="122"/>
      <c r="G1035" s="269"/>
      <c r="H1035" s="259"/>
      <c r="I1035" s="71"/>
      <c r="J1035" s="27"/>
      <c r="K1035" s="27"/>
      <c r="L1035" s="27"/>
      <c r="M1035" s="27"/>
      <c r="N1035" s="27"/>
      <c r="O1035" s="27"/>
      <c r="P1035" s="27"/>
      <c r="Q1035" s="27"/>
      <c r="R1035" s="27"/>
      <c r="S1035" s="27"/>
      <c r="T1035" s="27"/>
      <c r="U1035" s="27"/>
      <c r="V1035" s="27"/>
      <c r="W1035" s="27"/>
      <c r="X1035" s="27"/>
      <c r="Y1035" s="27"/>
      <c r="Z1035" s="27"/>
      <c r="AA1035" s="27"/>
      <c r="AB1035" s="27"/>
      <c r="AC1035" s="27"/>
      <c r="AD1035" s="27"/>
      <c r="AE1035" s="27"/>
      <c r="AF1035" s="27"/>
      <c r="AG1035" s="27"/>
      <c r="AH1035" s="27"/>
      <c r="AI1035" s="27"/>
      <c r="AJ1035" s="27"/>
      <c r="AK1035" s="27"/>
      <c r="AL1035" s="27"/>
      <c r="AM1035" s="27"/>
      <c r="AN1035" s="27"/>
      <c r="AO1035" s="27"/>
      <c r="AP1035" s="27"/>
      <c r="AQ1035" s="27"/>
      <c r="AR1035" s="27"/>
      <c r="AS1035" s="27"/>
      <c r="AT1035" s="27"/>
      <c r="AU1035" s="27"/>
      <c r="AV1035" s="27"/>
      <c r="AW1035" s="27"/>
      <c r="AX1035" s="27"/>
      <c r="AY1035" s="27"/>
      <c r="AZ1035" s="27"/>
      <c r="BA1035" s="27"/>
      <c r="BB1035" s="27"/>
      <c r="BC1035" s="27"/>
      <c r="BD1035" s="27"/>
      <c r="BE1035" s="27"/>
      <c r="BF1035" s="27"/>
      <c r="BG1035" s="27"/>
      <c r="BH1035" s="27"/>
      <c r="BI1035" s="27"/>
      <c r="BJ1035" s="27"/>
      <c r="BK1035" s="27"/>
      <c r="BL1035" s="27"/>
      <c r="BM1035" s="27"/>
      <c r="BN1035" s="27"/>
      <c r="BO1035" s="27"/>
      <c r="BP1035" s="27"/>
      <c r="BQ1035" s="27"/>
      <c r="BR1035" s="27"/>
      <c r="BS1035" s="27"/>
      <c r="BT1035" s="27"/>
      <c r="BU1035" s="27"/>
      <c r="BV1035" s="27"/>
      <c r="BW1035" s="27"/>
      <c r="BX1035" s="27"/>
      <c r="BY1035" s="27"/>
      <c r="BZ1035" s="27"/>
      <c r="CA1035" s="27"/>
      <c r="CB1035" s="27"/>
      <c r="CC1035" s="27"/>
      <c r="CD1035" s="27"/>
      <c r="CE1035" s="27"/>
      <c r="CF1035" s="27"/>
      <c r="CG1035" s="27"/>
      <c r="CH1035" s="27"/>
      <c r="CI1035" s="27"/>
      <c r="CJ1035" s="27"/>
      <c r="CK1035" s="27"/>
      <c r="CL1035" s="27"/>
      <c r="CM1035" s="27"/>
      <c r="CN1035" s="27"/>
      <c r="CO1035" s="27"/>
      <c r="CP1035" s="27"/>
      <c r="CQ1035" s="27"/>
      <c r="CR1035" s="27"/>
      <c r="CS1035" s="27"/>
      <c r="CT1035" s="27"/>
      <c r="CU1035" s="27"/>
      <c r="CV1035" s="27"/>
    </row>
    <row r="1036" spans="1:100" s="28" customFormat="1" ht="23.25" customHeight="1" x14ac:dyDescent="0.25">
      <c r="A1036" s="119"/>
      <c r="B1036" s="19" t="s">
        <v>223</v>
      </c>
      <c r="C1036" s="122">
        <v>6000</v>
      </c>
      <c r="D1036" s="122">
        <v>4950</v>
      </c>
      <c r="E1036" s="122">
        <v>4874.99</v>
      </c>
      <c r="F1036" s="122">
        <f t="shared" si="257"/>
        <v>98.48</v>
      </c>
      <c r="G1036" s="269"/>
      <c r="H1036" s="259"/>
      <c r="I1036" s="71"/>
      <c r="J1036" s="27"/>
      <c r="K1036" s="27"/>
      <c r="L1036" s="27"/>
      <c r="M1036" s="27"/>
      <c r="N1036" s="27"/>
      <c r="O1036" s="27"/>
      <c r="P1036" s="27"/>
      <c r="Q1036" s="27"/>
      <c r="R1036" s="27"/>
      <c r="S1036" s="27"/>
      <c r="T1036" s="27"/>
      <c r="U1036" s="27"/>
      <c r="V1036" s="27"/>
      <c r="W1036" s="27"/>
      <c r="X1036" s="27"/>
      <c r="Y1036" s="27"/>
      <c r="Z1036" s="27"/>
      <c r="AA1036" s="27"/>
      <c r="AB1036" s="27"/>
      <c r="AC1036" s="27"/>
      <c r="AD1036" s="27"/>
      <c r="AE1036" s="27"/>
      <c r="AF1036" s="27"/>
      <c r="AG1036" s="27"/>
      <c r="AH1036" s="27"/>
      <c r="AI1036" s="27"/>
      <c r="AJ1036" s="27"/>
      <c r="AK1036" s="27"/>
      <c r="AL1036" s="27"/>
      <c r="AM1036" s="27"/>
      <c r="AN1036" s="27"/>
      <c r="AO1036" s="27"/>
      <c r="AP1036" s="27"/>
      <c r="AQ1036" s="27"/>
      <c r="AR1036" s="27"/>
      <c r="AS1036" s="27"/>
      <c r="AT1036" s="27"/>
      <c r="AU1036" s="27"/>
      <c r="AV1036" s="27"/>
      <c r="AW1036" s="27"/>
      <c r="AX1036" s="27"/>
      <c r="AY1036" s="27"/>
      <c r="AZ1036" s="27"/>
      <c r="BA1036" s="27"/>
      <c r="BB1036" s="27"/>
      <c r="BC1036" s="27"/>
      <c r="BD1036" s="27"/>
      <c r="BE1036" s="27"/>
      <c r="BF1036" s="27"/>
      <c r="BG1036" s="27"/>
      <c r="BH1036" s="27"/>
      <c r="BI1036" s="27"/>
      <c r="BJ1036" s="27"/>
      <c r="BK1036" s="27"/>
      <c r="BL1036" s="27"/>
      <c r="BM1036" s="27"/>
      <c r="BN1036" s="27"/>
      <c r="BO1036" s="27"/>
      <c r="BP1036" s="27"/>
      <c r="BQ1036" s="27"/>
      <c r="BR1036" s="27"/>
      <c r="BS1036" s="27"/>
      <c r="BT1036" s="27"/>
      <c r="BU1036" s="27"/>
      <c r="BV1036" s="27"/>
      <c r="BW1036" s="27"/>
      <c r="BX1036" s="27"/>
      <c r="BY1036" s="27"/>
      <c r="BZ1036" s="27"/>
      <c r="CA1036" s="27"/>
      <c r="CB1036" s="27"/>
      <c r="CC1036" s="27"/>
      <c r="CD1036" s="27"/>
      <c r="CE1036" s="27"/>
      <c r="CF1036" s="27"/>
      <c r="CG1036" s="27"/>
      <c r="CH1036" s="27"/>
      <c r="CI1036" s="27"/>
      <c r="CJ1036" s="27"/>
      <c r="CK1036" s="27"/>
      <c r="CL1036" s="27"/>
      <c r="CM1036" s="27"/>
      <c r="CN1036" s="27"/>
      <c r="CO1036" s="27"/>
      <c r="CP1036" s="27"/>
      <c r="CQ1036" s="27"/>
      <c r="CR1036" s="27"/>
      <c r="CS1036" s="27"/>
      <c r="CT1036" s="27"/>
      <c r="CU1036" s="27"/>
      <c r="CV1036" s="27"/>
    </row>
    <row r="1037" spans="1:100" s="28" customFormat="1" ht="17.25" customHeight="1" x14ac:dyDescent="0.25">
      <c r="A1037" s="120"/>
      <c r="B1037" s="19" t="s">
        <v>74</v>
      </c>
      <c r="C1037" s="122"/>
      <c r="D1037" s="122"/>
      <c r="E1037" s="122"/>
      <c r="F1037" s="122"/>
      <c r="G1037" s="270"/>
      <c r="H1037" s="259"/>
      <c r="I1037" s="71"/>
      <c r="J1037" s="27"/>
      <c r="K1037" s="27"/>
      <c r="L1037" s="27"/>
      <c r="M1037" s="27"/>
      <c r="N1037" s="27"/>
      <c r="O1037" s="27"/>
      <c r="P1037" s="27"/>
      <c r="Q1037" s="27"/>
      <c r="R1037" s="27"/>
      <c r="S1037" s="27"/>
      <c r="T1037" s="27"/>
      <c r="U1037" s="27"/>
      <c r="V1037" s="27"/>
      <c r="W1037" s="27"/>
      <c r="X1037" s="27"/>
      <c r="Y1037" s="27"/>
      <c r="Z1037" s="27"/>
      <c r="AA1037" s="27"/>
      <c r="AB1037" s="27"/>
      <c r="AC1037" s="27"/>
      <c r="AD1037" s="27"/>
      <c r="AE1037" s="27"/>
      <c r="AF1037" s="27"/>
      <c r="AG1037" s="27"/>
      <c r="AH1037" s="27"/>
      <c r="AI1037" s="27"/>
      <c r="AJ1037" s="27"/>
      <c r="AK1037" s="27"/>
      <c r="AL1037" s="27"/>
      <c r="AM1037" s="27"/>
      <c r="AN1037" s="27"/>
      <c r="AO1037" s="27"/>
      <c r="AP1037" s="27"/>
      <c r="AQ1037" s="27"/>
      <c r="AR1037" s="27"/>
      <c r="AS1037" s="27"/>
      <c r="AT1037" s="27"/>
      <c r="AU1037" s="27"/>
      <c r="AV1037" s="27"/>
      <c r="AW1037" s="27"/>
      <c r="AX1037" s="27"/>
      <c r="AY1037" s="27"/>
      <c r="AZ1037" s="27"/>
      <c r="BA1037" s="27"/>
      <c r="BB1037" s="27"/>
      <c r="BC1037" s="27"/>
      <c r="BD1037" s="27"/>
      <c r="BE1037" s="27"/>
      <c r="BF1037" s="27"/>
      <c r="BG1037" s="27"/>
      <c r="BH1037" s="27"/>
      <c r="BI1037" s="27"/>
      <c r="BJ1037" s="27"/>
      <c r="BK1037" s="27"/>
      <c r="BL1037" s="27"/>
      <c r="BM1037" s="27"/>
      <c r="BN1037" s="27"/>
      <c r="BO1037" s="27"/>
      <c r="BP1037" s="27"/>
      <c r="BQ1037" s="27"/>
      <c r="BR1037" s="27"/>
      <c r="BS1037" s="27"/>
      <c r="BT1037" s="27"/>
      <c r="BU1037" s="27"/>
      <c r="BV1037" s="27"/>
      <c r="BW1037" s="27"/>
      <c r="BX1037" s="27"/>
      <c r="BY1037" s="27"/>
      <c r="BZ1037" s="27"/>
      <c r="CA1037" s="27"/>
      <c r="CB1037" s="27"/>
      <c r="CC1037" s="27"/>
      <c r="CD1037" s="27"/>
      <c r="CE1037" s="27"/>
      <c r="CF1037" s="27"/>
      <c r="CG1037" s="27"/>
      <c r="CH1037" s="27"/>
      <c r="CI1037" s="27"/>
      <c r="CJ1037" s="27"/>
      <c r="CK1037" s="27"/>
      <c r="CL1037" s="27"/>
      <c r="CM1037" s="27"/>
      <c r="CN1037" s="27"/>
      <c r="CO1037" s="27"/>
      <c r="CP1037" s="27"/>
      <c r="CQ1037" s="27"/>
      <c r="CR1037" s="27"/>
      <c r="CS1037" s="27"/>
      <c r="CT1037" s="27"/>
      <c r="CU1037" s="27"/>
      <c r="CV1037" s="27"/>
    </row>
    <row r="1038" spans="1:100" s="28" customFormat="1" ht="162" customHeight="1" x14ac:dyDescent="0.25">
      <c r="A1038" s="118" t="s">
        <v>291</v>
      </c>
      <c r="B1038" s="18" t="s">
        <v>278</v>
      </c>
      <c r="C1038" s="121">
        <f>SUM(C1039:C1041)</f>
        <v>69444.899999999994</v>
      </c>
      <c r="D1038" s="121">
        <f>SUM(D1039:D1041)</f>
        <v>53457.26</v>
      </c>
      <c r="E1038" s="121">
        <f>SUM(E1039:E1041)</f>
        <v>37908.730000000003</v>
      </c>
      <c r="F1038" s="121">
        <f t="shared" si="257"/>
        <v>70.91</v>
      </c>
      <c r="G1038" s="256" t="s">
        <v>688</v>
      </c>
      <c r="H1038" s="259"/>
      <c r="I1038" s="71"/>
      <c r="J1038" s="27"/>
      <c r="K1038" s="27"/>
      <c r="L1038" s="27"/>
      <c r="M1038" s="27"/>
      <c r="N1038" s="27"/>
      <c r="O1038" s="27"/>
      <c r="P1038" s="27"/>
      <c r="Q1038" s="27"/>
      <c r="R1038" s="27"/>
      <c r="S1038" s="27"/>
      <c r="T1038" s="27"/>
      <c r="U1038" s="27"/>
      <c r="V1038" s="27"/>
      <c r="W1038" s="27"/>
      <c r="X1038" s="27"/>
      <c r="Y1038" s="27"/>
      <c r="Z1038" s="27"/>
      <c r="AA1038" s="27"/>
      <c r="AB1038" s="27"/>
      <c r="AC1038" s="27"/>
      <c r="AD1038" s="27"/>
      <c r="AE1038" s="27"/>
      <c r="AF1038" s="27"/>
      <c r="AG1038" s="27"/>
      <c r="AH1038" s="27"/>
      <c r="AI1038" s="27"/>
      <c r="AJ1038" s="27"/>
      <c r="AK1038" s="27"/>
      <c r="AL1038" s="27"/>
      <c r="AM1038" s="27"/>
      <c r="AN1038" s="27"/>
      <c r="AO1038" s="27"/>
      <c r="AP1038" s="27"/>
      <c r="AQ1038" s="27"/>
      <c r="AR1038" s="27"/>
      <c r="AS1038" s="27"/>
      <c r="AT1038" s="27"/>
      <c r="AU1038" s="27"/>
      <c r="AV1038" s="27"/>
      <c r="AW1038" s="27"/>
      <c r="AX1038" s="27"/>
      <c r="AY1038" s="27"/>
      <c r="AZ1038" s="27"/>
      <c r="BA1038" s="27"/>
      <c r="BB1038" s="27"/>
      <c r="BC1038" s="27"/>
      <c r="BD1038" s="27"/>
      <c r="BE1038" s="27"/>
      <c r="BF1038" s="27"/>
      <c r="BG1038" s="27"/>
      <c r="BH1038" s="27"/>
      <c r="BI1038" s="27"/>
      <c r="BJ1038" s="27"/>
      <c r="BK1038" s="27"/>
      <c r="BL1038" s="27"/>
      <c r="BM1038" s="27"/>
      <c r="BN1038" s="27"/>
      <c r="BO1038" s="27"/>
      <c r="BP1038" s="27"/>
      <c r="BQ1038" s="27"/>
      <c r="BR1038" s="27"/>
      <c r="BS1038" s="27"/>
      <c r="BT1038" s="27"/>
      <c r="BU1038" s="27"/>
      <c r="BV1038" s="27"/>
      <c r="BW1038" s="27"/>
      <c r="BX1038" s="27"/>
      <c r="BY1038" s="27"/>
      <c r="BZ1038" s="27"/>
      <c r="CA1038" s="27"/>
      <c r="CB1038" s="27"/>
      <c r="CC1038" s="27"/>
      <c r="CD1038" s="27"/>
      <c r="CE1038" s="27"/>
      <c r="CF1038" s="27"/>
      <c r="CG1038" s="27"/>
      <c r="CH1038" s="27"/>
      <c r="CI1038" s="27"/>
      <c r="CJ1038" s="27"/>
      <c r="CK1038" s="27"/>
      <c r="CL1038" s="27"/>
      <c r="CM1038" s="27"/>
      <c r="CN1038" s="27"/>
      <c r="CO1038" s="27"/>
      <c r="CP1038" s="27"/>
      <c r="CQ1038" s="27"/>
      <c r="CR1038" s="27"/>
      <c r="CS1038" s="27"/>
      <c r="CT1038" s="27"/>
      <c r="CU1038" s="27"/>
      <c r="CV1038" s="27"/>
    </row>
    <row r="1039" spans="1:100" s="28" customFormat="1" ht="19.5" customHeight="1" x14ac:dyDescent="0.25">
      <c r="A1039" s="119"/>
      <c r="B1039" s="19" t="s">
        <v>72</v>
      </c>
      <c r="C1039" s="122"/>
      <c r="D1039" s="122"/>
      <c r="E1039" s="122"/>
      <c r="F1039" s="122"/>
      <c r="G1039" s="257"/>
      <c r="H1039" s="259"/>
      <c r="I1039" s="71"/>
      <c r="J1039" s="27"/>
      <c r="K1039" s="27"/>
      <c r="L1039" s="27"/>
      <c r="M1039" s="27"/>
      <c r="N1039" s="27"/>
      <c r="O1039" s="27"/>
      <c r="P1039" s="27"/>
      <c r="Q1039" s="27"/>
      <c r="R1039" s="27"/>
      <c r="S1039" s="27"/>
      <c r="T1039" s="27"/>
      <c r="U1039" s="27"/>
      <c r="V1039" s="27"/>
      <c r="W1039" s="27"/>
      <c r="X1039" s="27"/>
      <c r="Y1039" s="27"/>
      <c r="Z1039" s="27"/>
      <c r="AA1039" s="27"/>
      <c r="AB1039" s="27"/>
      <c r="AC1039" s="27"/>
      <c r="AD1039" s="27"/>
      <c r="AE1039" s="27"/>
      <c r="AF1039" s="27"/>
      <c r="AG1039" s="27"/>
      <c r="AH1039" s="27"/>
      <c r="AI1039" s="27"/>
      <c r="AJ1039" s="27"/>
      <c r="AK1039" s="27"/>
      <c r="AL1039" s="27"/>
      <c r="AM1039" s="27"/>
      <c r="AN1039" s="27"/>
      <c r="AO1039" s="27"/>
      <c r="AP1039" s="27"/>
      <c r="AQ1039" s="27"/>
      <c r="AR1039" s="27"/>
      <c r="AS1039" s="27"/>
      <c r="AT1039" s="27"/>
      <c r="AU1039" s="27"/>
      <c r="AV1039" s="27"/>
      <c r="AW1039" s="27"/>
      <c r="AX1039" s="27"/>
      <c r="AY1039" s="27"/>
      <c r="AZ1039" s="27"/>
      <c r="BA1039" s="27"/>
      <c r="BB1039" s="27"/>
      <c r="BC1039" s="27"/>
      <c r="BD1039" s="27"/>
      <c r="BE1039" s="27"/>
      <c r="BF1039" s="27"/>
      <c r="BG1039" s="27"/>
      <c r="BH1039" s="27"/>
      <c r="BI1039" s="27"/>
      <c r="BJ1039" s="27"/>
      <c r="BK1039" s="27"/>
      <c r="BL1039" s="27"/>
      <c r="BM1039" s="27"/>
      <c r="BN1039" s="27"/>
      <c r="BO1039" s="27"/>
      <c r="BP1039" s="27"/>
      <c r="BQ1039" s="27"/>
      <c r="BR1039" s="27"/>
      <c r="BS1039" s="27"/>
      <c r="BT1039" s="27"/>
      <c r="BU1039" s="27"/>
      <c r="BV1039" s="27"/>
      <c r="BW1039" s="27"/>
      <c r="BX1039" s="27"/>
      <c r="BY1039" s="27"/>
      <c r="BZ1039" s="27"/>
      <c r="CA1039" s="27"/>
      <c r="CB1039" s="27"/>
      <c r="CC1039" s="27"/>
      <c r="CD1039" s="27"/>
      <c r="CE1039" s="27"/>
      <c r="CF1039" s="27"/>
      <c r="CG1039" s="27"/>
      <c r="CH1039" s="27"/>
      <c r="CI1039" s="27"/>
      <c r="CJ1039" s="27"/>
      <c r="CK1039" s="27"/>
      <c r="CL1039" s="27"/>
      <c r="CM1039" s="27"/>
      <c r="CN1039" s="27"/>
      <c r="CO1039" s="27"/>
      <c r="CP1039" s="27"/>
      <c r="CQ1039" s="27"/>
      <c r="CR1039" s="27"/>
      <c r="CS1039" s="27"/>
      <c r="CT1039" s="27"/>
      <c r="CU1039" s="27"/>
      <c r="CV1039" s="27"/>
    </row>
    <row r="1040" spans="1:100" s="28" customFormat="1" ht="18" customHeight="1" x14ac:dyDescent="0.25">
      <c r="A1040" s="119"/>
      <c r="B1040" s="19" t="s">
        <v>223</v>
      </c>
      <c r="C1040" s="122">
        <v>69444.899999999994</v>
      </c>
      <c r="D1040" s="122">
        <v>53457.26</v>
      </c>
      <c r="E1040" s="122">
        <v>37908.730000000003</v>
      </c>
      <c r="F1040" s="122">
        <f t="shared" ref="F1040:F1102" si="268">E1040/D1040*100</f>
        <v>70.91</v>
      </c>
      <c r="G1040" s="257"/>
      <c r="H1040" s="259"/>
      <c r="I1040" s="71"/>
      <c r="J1040" s="27"/>
      <c r="K1040" s="27"/>
      <c r="L1040" s="27"/>
      <c r="M1040" s="27"/>
      <c r="N1040" s="27"/>
      <c r="O1040" s="27"/>
      <c r="P1040" s="27"/>
      <c r="Q1040" s="27"/>
      <c r="R1040" s="27"/>
      <c r="S1040" s="27"/>
      <c r="T1040" s="27"/>
      <c r="U1040" s="27"/>
      <c r="V1040" s="27"/>
      <c r="W1040" s="27"/>
      <c r="X1040" s="27"/>
      <c r="Y1040" s="27"/>
      <c r="Z1040" s="27"/>
      <c r="AA1040" s="27"/>
      <c r="AB1040" s="27"/>
      <c r="AC1040" s="27"/>
      <c r="AD1040" s="27"/>
      <c r="AE1040" s="27"/>
      <c r="AF1040" s="27"/>
      <c r="AG1040" s="27"/>
      <c r="AH1040" s="27"/>
      <c r="AI1040" s="27"/>
      <c r="AJ1040" s="27"/>
      <c r="AK1040" s="27"/>
      <c r="AL1040" s="27"/>
      <c r="AM1040" s="27"/>
      <c r="AN1040" s="27"/>
      <c r="AO1040" s="27"/>
      <c r="AP1040" s="27"/>
      <c r="AQ1040" s="27"/>
      <c r="AR1040" s="27"/>
      <c r="AS1040" s="27"/>
      <c r="AT1040" s="27"/>
      <c r="AU1040" s="27"/>
      <c r="AV1040" s="27"/>
      <c r="AW1040" s="27"/>
      <c r="AX1040" s="27"/>
      <c r="AY1040" s="27"/>
      <c r="AZ1040" s="27"/>
      <c r="BA1040" s="27"/>
      <c r="BB1040" s="27"/>
      <c r="BC1040" s="27"/>
      <c r="BD1040" s="27"/>
      <c r="BE1040" s="27"/>
      <c r="BF1040" s="27"/>
      <c r="BG1040" s="27"/>
      <c r="BH1040" s="27"/>
      <c r="BI1040" s="27"/>
      <c r="BJ1040" s="27"/>
      <c r="BK1040" s="27"/>
      <c r="BL1040" s="27"/>
      <c r="BM1040" s="27"/>
      <c r="BN1040" s="27"/>
      <c r="BO1040" s="27"/>
      <c r="BP1040" s="27"/>
      <c r="BQ1040" s="27"/>
      <c r="BR1040" s="27"/>
      <c r="BS1040" s="27"/>
      <c r="BT1040" s="27"/>
      <c r="BU1040" s="27"/>
      <c r="BV1040" s="27"/>
      <c r="BW1040" s="27"/>
      <c r="BX1040" s="27"/>
      <c r="BY1040" s="27"/>
      <c r="BZ1040" s="27"/>
      <c r="CA1040" s="27"/>
      <c r="CB1040" s="27"/>
      <c r="CC1040" s="27"/>
      <c r="CD1040" s="27"/>
      <c r="CE1040" s="27"/>
      <c r="CF1040" s="27"/>
      <c r="CG1040" s="27"/>
      <c r="CH1040" s="27"/>
      <c r="CI1040" s="27"/>
      <c r="CJ1040" s="27"/>
      <c r="CK1040" s="27"/>
      <c r="CL1040" s="27"/>
      <c r="CM1040" s="27"/>
      <c r="CN1040" s="27"/>
      <c r="CO1040" s="27"/>
      <c r="CP1040" s="27"/>
      <c r="CQ1040" s="27"/>
      <c r="CR1040" s="27"/>
      <c r="CS1040" s="27"/>
      <c r="CT1040" s="27"/>
      <c r="CU1040" s="27"/>
      <c r="CV1040" s="27"/>
    </row>
    <row r="1041" spans="1:100" s="28" customFormat="1" ht="24" customHeight="1" x14ac:dyDescent="0.25">
      <c r="A1041" s="120"/>
      <c r="B1041" s="19" t="s">
        <v>74</v>
      </c>
      <c r="C1041" s="122"/>
      <c r="D1041" s="122"/>
      <c r="E1041" s="122"/>
      <c r="F1041" s="122"/>
      <c r="G1041" s="258"/>
      <c r="H1041" s="259"/>
      <c r="I1041" s="71"/>
      <c r="J1041" s="27"/>
      <c r="K1041" s="27"/>
      <c r="L1041" s="27"/>
      <c r="M1041" s="27"/>
      <c r="N1041" s="27"/>
      <c r="O1041" s="27"/>
      <c r="P1041" s="27"/>
      <c r="Q1041" s="27"/>
      <c r="R1041" s="27"/>
      <c r="S1041" s="27"/>
      <c r="T1041" s="27"/>
      <c r="U1041" s="27"/>
      <c r="V1041" s="27"/>
      <c r="W1041" s="27"/>
      <c r="X1041" s="27"/>
      <c r="Y1041" s="27"/>
      <c r="Z1041" s="27"/>
      <c r="AA1041" s="27"/>
      <c r="AB1041" s="27"/>
      <c r="AC1041" s="27"/>
      <c r="AD1041" s="27"/>
      <c r="AE1041" s="27"/>
      <c r="AF1041" s="27"/>
      <c r="AG1041" s="27"/>
      <c r="AH1041" s="27"/>
      <c r="AI1041" s="27"/>
      <c r="AJ1041" s="27"/>
      <c r="AK1041" s="27"/>
      <c r="AL1041" s="27"/>
      <c r="AM1041" s="27"/>
      <c r="AN1041" s="27"/>
      <c r="AO1041" s="27"/>
      <c r="AP1041" s="27"/>
      <c r="AQ1041" s="27"/>
      <c r="AR1041" s="27"/>
      <c r="AS1041" s="27"/>
      <c r="AT1041" s="27"/>
      <c r="AU1041" s="27"/>
      <c r="AV1041" s="27"/>
      <c r="AW1041" s="27"/>
      <c r="AX1041" s="27"/>
      <c r="AY1041" s="27"/>
      <c r="AZ1041" s="27"/>
      <c r="BA1041" s="27"/>
      <c r="BB1041" s="27"/>
      <c r="BC1041" s="27"/>
      <c r="BD1041" s="27"/>
      <c r="BE1041" s="27"/>
      <c r="BF1041" s="27"/>
      <c r="BG1041" s="27"/>
      <c r="BH1041" s="27"/>
      <c r="BI1041" s="27"/>
      <c r="BJ1041" s="27"/>
      <c r="BK1041" s="27"/>
      <c r="BL1041" s="27"/>
      <c r="BM1041" s="27"/>
      <c r="BN1041" s="27"/>
      <c r="BO1041" s="27"/>
      <c r="BP1041" s="27"/>
      <c r="BQ1041" s="27"/>
      <c r="BR1041" s="27"/>
      <c r="BS1041" s="27"/>
      <c r="BT1041" s="27"/>
      <c r="BU1041" s="27"/>
      <c r="BV1041" s="27"/>
      <c r="BW1041" s="27"/>
      <c r="BX1041" s="27"/>
      <c r="BY1041" s="27"/>
      <c r="BZ1041" s="27"/>
      <c r="CA1041" s="27"/>
      <c r="CB1041" s="27"/>
      <c r="CC1041" s="27"/>
      <c r="CD1041" s="27"/>
      <c r="CE1041" s="27"/>
      <c r="CF1041" s="27"/>
      <c r="CG1041" s="27"/>
      <c r="CH1041" s="27"/>
      <c r="CI1041" s="27"/>
      <c r="CJ1041" s="27"/>
      <c r="CK1041" s="27"/>
      <c r="CL1041" s="27"/>
      <c r="CM1041" s="27"/>
      <c r="CN1041" s="27"/>
      <c r="CO1041" s="27"/>
      <c r="CP1041" s="27"/>
      <c r="CQ1041" s="27"/>
      <c r="CR1041" s="27"/>
      <c r="CS1041" s="27"/>
      <c r="CT1041" s="27"/>
      <c r="CU1041" s="27"/>
      <c r="CV1041" s="27"/>
    </row>
    <row r="1042" spans="1:100" s="28" customFormat="1" ht="58.5" customHeight="1" x14ac:dyDescent="0.25">
      <c r="A1042" s="112" t="s">
        <v>292</v>
      </c>
      <c r="B1042" s="15" t="s">
        <v>293</v>
      </c>
      <c r="C1042" s="5">
        <f>SUM(C1043:C1045)</f>
        <v>289302.28000000003</v>
      </c>
      <c r="D1042" s="5">
        <f>SUM(D1043:D1045)</f>
        <v>226524.61</v>
      </c>
      <c r="E1042" s="5">
        <f>SUM(E1043:E1045)</f>
        <v>191464.42</v>
      </c>
      <c r="F1042" s="5">
        <f t="shared" si="268"/>
        <v>84.52</v>
      </c>
      <c r="G1042" s="260"/>
      <c r="H1042" s="70"/>
      <c r="I1042" s="71"/>
      <c r="J1042" s="27"/>
      <c r="K1042" s="27"/>
      <c r="L1042" s="27"/>
      <c r="M1042" s="27"/>
      <c r="N1042" s="27"/>
      <c r="O1042" s="27"/>
      <c r="P1042" s="27"/>
      <c r="Q1042" s="27"/>
      <c r="R1042" s="27"/>
      <c r="S1042" s="27"/>
      <c r="T1042" s="27"/>
      <c r="U1042" s="27"/>
      <c r="V1042" s="27"/>
      <c r="W1042" s="27"/>
      <c r="X1042" s="27"/>
      <c r="Y1042" s="27"/>
      <c r="Z1042" s="27"/>
      <c r="AA1042" s="27"/>
      <c r="AB1042" s="27"/>
      <c r="AC1042" s="27"/>
      <c r="AD1042" s="27"/>
      <c r="AE1042" s="27"/>
      <c r="AF1042" s="27"/>
      <c r="AG1042" s="27"/>
      <c r="AH1042" s="27"/>
      <c r="AI1042" s="27"/>
      <c r="AJ1042" s="27"/>
      <c r="AK1042" s="27"/>
      <c r="AL1042" s="27"/>
      <c r="AM1042" s="27"/>
      <c r="AN1042" s="27"/>
      <c r="AO1042" s="27"/>
      <c r="AP1042" s="27"/>
      <c r="AQ1042" s="27"/>
      <c r="AR1042" s="27"/>
      <c r="AS1042" s="27"/>
      <c r="AT1042" s="27"/>
      <c r="AU1042" s="27"/>
      <c r="AV1042" s="27"/>
      <c r="AW1042" s="27"/>
      <c r="AX1042" s="27"/>
      <c r="AY1042" s="27"/>
      <c r="AZ1042" s="27"/>
      <c r="BA1042" s="27"/>
      <c r="BB1042" s="27"/>
      <c r="BC1042" s="27"/>
      <c r="BD1042" s="27"/>
      <c r="BE1042" s="27"/>
      <c r="BF1042" s="27"/>
      <c r="BG1042" s="27"/>
      <c r="BH1042" s="27"/>
      <c r="BI1042" s="27"/>
      <c r="BJ1042" s="27"/>
      <c r="BK1042" s="27"/>
      <c r="BL1042" s="27"/>
      <c r="BM1042" s="27"/>
      <c r="BN1042" s="27"/>
      <c r="BO1042" s="27"/>
      <c r="BP1042" s="27"/>
      <c r="BQ1042" s="27"/>
      <c r="BR1042" s="27"/>
      <c r="BS1042" s="27"/>
      <c r="BT1042" s="27"/>
      <c r="BU1042" s="27"/>
      <c r="BV1042" s="27"/>
      <c r="BW1042" s="27"/>
      <c r="BX1042" s="27"/>
      <c r="BY1042" s="27"/>
      <c r="BZ1042" s="27"/>
      <c r="CA1042" s="27"/>
      <c r="CB1042" s="27"/>
      <c r="CC1042" s="27"/>
      <c r="CD1042" s="27"/>
      <c r="CE1042" s="27"/>
      <c r="CF1042" s="27"/>
      <c r="CG1042" s="27"/>
      <c r="CH1042" s="27"/>
      <c r="CI1042" s="27"/>
      <c r="CJ1042" s="27"/>
      <c r="CK1042" s="27"/>
      <c r="CL1042" s="27"/>
      <c r="CM1042" s="27"/>
      <c r="CN1042" s="27"/>
      <c r="CO1042" s="27"/>
      <c r="CP1042" s="27"/>
      <c r="CQ1042" s="27"/>
      <c r="CR1042" s="27"/>
      <c r="CS1042" s="27"/>
      <c r="CT1042" s="27"/>
      <c r="CU1042" s="27"/>
      <c r="CV1042" s="27"/>
    </row>
    <row r="1043" spans="1:100" s="28" customFormat="1" ht="19.5" customHeight="1" x14ac:dyDescent="0.25">
      <c r="A1043" s="112"/>
      <c r="B1043" s="17" t="s">
        <v>294</v>
      </c>
      <c r="C1043" s="5">
        <f t="shared" ref="C1043:E1045" si="269">C1047+C1059</f>
        <v>270993.90999999997</v>
      </c>
      <c r="D1043" s="5">
        <f t="shared" si="269"/>
        <v>213202.42</v>
      </c>
      <c r="E1043" s="5">
        <f t="shared" si="269"/>
        <v>178950.93</v>
      </c>
      <c r="F1043" s="5">
        <f t="shared" si="268"/>
        <v>83.93</v>
      </c>
      <c r="G1043" s="261"/>
      <c r="H1043" s="27"/>
      <c r="I1043" s="30"/>
      <c r="J1043" s="27"/>
      <c r="K1043" s="27"/>
      <c r="L1043" s="27"/>
      <c r="M1043" s="27"/>
      <c r="N1043" s="27"/>
      <c r="O1043" s="27"/>
      <c r="P1043" s="27"/>
      <c r="Q1043" s="27"/>
      <c r="R1043" s="27"/>
      <c r="S1043" s="27"/>
      <c r="T1043" s="27"/>
      <c r="U1043" s="27"/>
      <c r="V1043" s="27"/>
      <c r="W1043" s="27"/>
      <c r="X1043" s="27"/>
      <c r="Y1043" s="27"/>
      <c r="Z1043" s="27"/>
      <c r="AA1043" s="27"/>
      <c r="AB1043" s="27"/>
      <c r="AC1043" s="27"/>
      <c r="AD1043" s="27"/>
      <c r="AE1043" s="27"/>
      <c r="AF1043" s="27"/>
      <c r="AG1043" s="27"/>
      <c r="AH1043" s="27"/>
      <c r="AI1043" s="27"/>
      <c r="AJ1043" s="27"/>
      <c r="AK1043" s="27"/>
      <c r="AL1043" s="27"/>
      <c r="AM1043" s="27"/>
      <c r="AN1043" s="27"/>
      <c r="AO1043" s="27"/>
      <c r="AP1043" s="27"/>
      <c r="AQ1043" s="27"/>
      <c r="AR1043" s="27"/>
      <c r="AS1043" s="27"/>
      <c r="AT1043" s="27"/>
      <c r="AU1043" s="27"/>
      <c r="AV1043" s="27"/>
      <c r="AW1043" s="27"/>
      <c r="AX1043" s="27"/>
      <c r="AY1043" s="27"/>
      <c r="AZ1043" s="27"/>
      <c r="BA1043" s="27"/>
      <c r="BB1043" s="27"/>
      <c r="BC1043" s="27"/>
      <c r="BD1043" s="27"/>
      <c r="BE1043" s="27"/>
      <c r="BF1043" s="27"/>
      <c r="BG1043" s="27"/>
      <c r="BH1043" s="27"/>
      <c r="BI1043" s="27"/>
      <c r="BJ1043" s="27"/>
      <c r="BK1043" s="27"/>
      <c r="BL1043" s="27"/>
      <c r="BM1043" s="27"/>
      <c r="BN1043" s="27"/>
      <c r="BO1043" s="27"/>
      <c r="BP1043" s="27"/>
      <c r="BQ1043" s="27"/>
      <c r="BR1043" s="27"/>
      <c r="BS1043" s="27"/>
      <c r="BT1043" s="27"/>
      <c r="BU1043" s="27"/>
      <c r="BV1043" s="27"/>
      <c r="BW1043" s="27"/>
      <c r="BX1043" s="27"/>
      <c r="BY1043" s="27"/>
      <c r="BZ1043" s="27"/>
      <c r="CA1043" s="27"/>
      <c r="CB1043" s="27"/>
      <c r="CC1043" s="27"/>
      <c r="CD1043" s="27"/>
      <c r="CE1043" s="27"/>
      <c r="CF1043" s="27"/>
      <c r="CG1043" s="27"/>
      <c r="CH1043" s="27"/>
      <c r="CI1043" s="27"/>
      <c r="CJ1043" s="27"/>
      <c r="CK1043" s="27"/>
      <c r="CL1043" s="27"/>
      <c r="CM1043" s="27"/>
      <c r="CN1043" s="27"/>
      <c r="CO1043" s="27"/>
      <c r="CP1043" s="27"/>
      <c r="CQ1043" s="27"/>
      <c r="CR1043" s="27"/>
      <c r="CS1043" s="27"/>
      <c r="CT1043" s="27"/>
      <c r="CU1043" s="27"/>
      <c r="CV1043" s="27"/>
    </row>
    <row r="1044" spans="1:100" s="28" customFormat="1" ht="19.5" customHeight="1" x14ac:dyDescent="0.25">
      <c r="A1044" s="112"/>
      <c r="B1044" s="17" t="s">
        <v>223</v>
      </c>
      <c r="C1044" s="5">
        <f t="shared" si="269"/>
        <v>18308.37</v>
      </c>
      <c r="D1044" s="5">
        <f t="shared" si="269"/>
        <v>13322.19</v>
      </c>
      <c r="E1044" s="5">
        <f t="shared" si="269"/>
        <v>12513.49</v>
      </c>
      <c r="F1044" s="5">
        <f t="shared" si="268"/>
        <v>93.93</v>
      </c>
      <c r="G1044" s="261"/>
      <c r="H1044" s="27"/>
      <c r="I1044" s="30"/>
      <c r="J1044" s="27"/>
      <c r="K1044" s="27"/>
      <c r="L1044" s="27"/>
      <c r="M1044" s="27"/>
      <c r="N1044" s="27"/>
      <c r="O1044" s="27"/>
      <c r="P1044" s="27"/>
      <c r="Q1044" s="27"/>
      <c r="R1044" s="27"/>
      <c r="S1044" s="27"/>
      <c r="T1044" s="27"/>
      <c r="U1044" s="27"/>
      <c r="V1044" s="27"/>
      <c r="W1044" s="27"/>
      <c r="X1044" s="27"/>
      <c r="Y1044" s="27"/>
      <c r="Z1044" s="27"/>
      <c r="AA1044" s="27"/>
      <c r="AB1044" s="27"/>
      <c r="AC1044" s="27"/>
      <c r="AD1044" s="27"/>
      <c r="AE1044" s="27"/>
      <c r="AF1044" s="27"/>
      <c r="AG1044" s="27"/>
      <c r="AH1044" s="27"/>
      <c r="AI1044" s="27"/>
      <c r="AJ1044" s="27"/>
      <c r="AK1044" s="27"/>
      <c r="AL1044" s="27"/>
      <c r="AM1044" s="27"/>
      <c r="AN1044" s="27"/>
      <c r="AO1044" s="27"/>
      <c r="AP1044" s="27"/>
      <c r="AQ1044" s="27"/>
      <c r="AR1044" s="27"/>
      <c r="AS1044" s="27"/>
      <c r="AT1044" s="27"/>
      <c r="AU1044" s="27"/>
      <c r="AV1044" s="27"/>
      <c r="AW1044" s="27"/>
      <c r="AX1044" s="27"/>
      <c r="AY1044" s="27"/>
      <c r="AZ1044" s="27"/>
      <c r="BA1044" s="27"/>
      <c r="BB1044" s="27"/>
      <c r="BC1044" s="27"/>
      <c r="BD1044" s="27"/>
      <c r="BE1044" s="27"/>
      <c r="BF1044" s="27"/>
      <c r="BG1044" s="27"/>
      <c r="BH1044" s="27"/>
      <c r="BI1044" s="27"/>
      <c r="BJ1044" s="27"/>
      <c r="BK1044" s="27"/>
      <c r="BL1044" s="27"/>
      <c r="BM1044" s="27"/>
      <c r="BN1044" s="27"/>
      <c r="BO1044" s="27"/>
      <c r="BP1044" s="27"/>
      <c r="BQ1044" s="27"/>
      <c r="BR1044" s="27"/>
      <c r="BS1044" s="27"/>
      <c r="BT1044" s="27"/>
      <c r="BU1044" s="27"/>
      <c r="BV1044" s="27"/>
      <c r="BW1044" s="27"/>
      <c r="BX1044" s="27"/>
      <c r="BY1044" s="27"/>
      <c r="BZ1044" s="27"/>
      <c r="CA1044" s="27"/>
      <c r="CB1044" s="27"/>
      <c r="CC1044" s="27"/>
      <c r="CD1044" s="27"/>
      <c r="CE1044" s="27"/>
      <c r="CF1044" s="27"/>
      <c r="CG1044" s="27"/>
      <c r="CH1044" s="27"/>
      <c r="CI1044" s="27"/>
      <c r="CJ1044" s="27"/>
      <c r="CK1044" s="27"/>
      <c r="CL1044" s="27"/>
      <c r="CM1044" s="27"/>
      <c r="CN1044" s="27"/>
      <c r="CO1044" s="27"/>
      <c r="CP1044" s="27"/>
      <c r="CQ1044" s="27"/>
      <c r="CR1044" s="27"/>
      <c r="CS1044" s="27"/>
      <c r="CT1044" s="27"/>
      <c r="CU1044" s="27"/>
      <c r="CV1044" s="27"/>
    </row>
    <row r="1045" spans="1:100" s="28" customFormat="1" ht="19.5" customHeight="1" x14ac:dyDescent="0.25">
      <c r="A1045" s="112"/>
      <c r="B1045" s="17" t="s">
        <v>74</v>
      </c>
      <c r="C1045" s="5">
        <f t="shared" si="269"/>
        <v>0</v>
      </c>
      <c r="D1045" s="5">
        <f t="shared" si="269"/>
        <v>0</v>
      </c>
      <c r="E1045" s="5">
        <f t="shared" si="269"/>
        <v>0</v>
      </c>
      <c r="F1045" s="5"/>
      <c r="G1045" s="262"/>
      <c r="H1045" s="27"/>
      <c r="I1045" s="30"/>
      <c r="J1045" s="27"/>
      <c r="K1045" s="27"/>
      <c r="L1045" s="27"/>
      <c r="M1045" s="27"/>
      <c r="N1045" s="27"/>
      <c r="O1045" s="27"/>
      <c r="P1045" s="27"/>
      <c r="Q1045" s="27"/>
      <c r="R1045" s="27"/>
      <c r="S1045" s="27"/>
      <c r="T1045" s="27"/>
      <c r="U1045" s="27"/>
      <c r="V1045" s="27"/>
      <c r="W1045" s="27"/>
      <c r="X1045" s="27"/>
      <c r="Y1045" s="27"/>
      <c r="Z1045" s="27"/>
      <c r="AA1045" s="27"/>
      <c r="AB1045" s="27"/>
      <c r="AC1045" s="27"/>
      <c r="AD1045" s="27"/>
      <c r="AE1045" s="27"/>
      <c r="AF1045" s="27"/>
      <c r="AG1045" s="27"/>
      <c r="AH1045" s="27"/>
      <c r="AI1045" s="27"/>
      <c r="AJ1045" s="27"/>
      <c r="AK1045" s="27"/>
      <c r="AL1045" s="27"/>
      <c r="AM1045" s="27"/>
      <c r="AN1045" s="27"/>
      <c r="AO1045" s="27"/>
      <c r="AP1045" s="27"/>
      <c r="AQ1045" s="27"/>
      <c r="AR1045" s="27"/>
      <c r="AS1045" s="27"/>
      <c r="AT1045" s="27"/>
      <c r="AU1045" s="27"/>
      <c r="AV1045" s="27"/>
      <c r="AW1045" s="27"/>
      <c r="AX1045" s="27"/>
      <c r="AY1045" s="27"/>
      <c r="AZ1045" s="27"/>
      <c r="BA1045" s="27"/>
      <c r="BB1045" s="27"/>
      <c r="BC1045" s="27"/>
      <c r="BD1045" s="27"/>
      <c r="BE1045" s="27"/>
      <c r="BF1045" s="27"/>
      <c r="BG1045" s="27"/>
      <c r="BH1045" s="27"/>
      <c r="BI1045" s="27"/>
      <c r="BJ1045" s="27"/>
      <c r="BK1045" s="27"/>
      <c r="BL1045" s="27"/>
      <c r="BM1045" s="27"/>
      <c r="BN1045" s="27"/>
      <c r="BO1045" s="27"/>
      <c r="BP1045" s="27"/>
      <c r="BQ1045" s="27"/>
      <c r="BR1045" s="27"/>
      <c r="BS1045" s="27"/>
      <c r="BT1045" s="27"/>
      <c r="BU1045" s="27"/>
      <c r="BV1045" s="27"/>
      <c r="BW1045" s="27"/>
      <c r="BX1045" s="27"/>
      <c r="BY1045" s="27"/>
      <c r="BZ1045" s="27"/>
      <c r="CA1045" s="27"/>
      <c r="CB1045" s="27"/>
      <c r="CC1045" s="27"/>
      <c r="CD1045" s="27"/>
      <c r="CE1045" s="27"/>
      <c r="CF1045" s="27"/>
      <c r="CG1045" s="27"/>
      <c r="CH1045" s="27"/>
      <c r="CI1045" s="27"/>
      <c r="CJ1045" s="27"/>
      <c r="CK1045" s="27"/>
      <c r="CL1045" s="27"/>
      <c r="CM1045" s="27"/>
      <c r="CN1045" s="27"/>
      <c r="CO1045" s="27"/>
      <c r="CP1045" s="27"/>
      <c r="CQ1045" s="27"/>
      <c r="CR1045" s="27"/>
      <c r="CS1045" s="27"/>
      <c r="CT1045" s="27"/>
      <c r="CU1045" s="27"/>
      <c r="CV1045" s="27"/>
    </row>
    <row r="1046" spans="1:100" s="73" customFormat="1" ht="42" customHeight="1" x14ac:dyDescent="0.3">
      <c r="A1046" s="151" t="s">
        <v>295</v>
      </c>
      <c r="B1046" s="18" t="s">
        <v>578</v>
      </c>
      <c r="C1046" s="152">
        <f>SUM(C1047:C1049)</f>
        <v>73987.39</v>
      </c>
      <c r="D1046" s="152">
        <f>SUM(D1047:D1049)</f>
        <v>59402.3</v>
      </c>
      <c r="E1046" s="152">
        <f>SUM(E1047:E1049)</f>
        <v>46164.18</v>
      </c>
      <c r="F1046" s="152">
        <f t="shared" si="268"/>
        <v>77.709999999999994</v>
      </c>
      <c r="G1046" s="251"/>
      <c r="H1046" s="72"/>
      <c r="I1046" s="30"/>
      <c r="J1046" s="72"/>
      <c r="K1046" s="72"/>
      <c r="L1046" s="72"/>
      <c r="M1046" s="72"/>
      <c r="N1046" s="72"/>
      <c r="O1046" s="72"/>
      <c r="P1046" s="72"/>
      <c r="Q1046" s="72"/>
      <c r="R1046" s="72"/>
      <c r="S1046" s="72"/>
      <c r="T1046" s="72"/>
      <c r="U1046" s="72"/>
      <c r="V1046" s="72"/>
      <c r="W1046" s="72"/>
      <c r="X1046" s="72"/>
      <c r="Y1046" s="72"/>
      <c r="Z1046" s="72"/>
      <c r="AA1046" s="72"/>
      <c r="AB1046" s="72"/>
      <c r="AC1046" s="72"/>
      <c r="AD1046" s="72"/>
      <c r="AE1046" s="72"/>
      <c r="AF1046" s="72"/>
      <c r="AG1046" s="72"/>
      <c r="AH1046" s="72"/>
      <c r="AI1046" s="72"/>
      <c r="AJ1046" s="72"/>
      <c r="AK1046" s="72"/>
      <c r="AL1046" s="72"/>
      <c r="AM1046" s="72"/>
      <c r="AN1046" s="72"/>
      <c r="AO1046" s="72"/>
      <c r="AP1046" s="72"/>
      <c r="AQ1046" s="72"/>
      <c r="AR1046" s="72"/>
      <c r="AS1046" s="72"/>
      <c r="AT1046" s="72"/>
      <c r="AU1046" s="72"/>
      <c r="AV1046" s="72"/>
      <c r="AW1046" s="72"/>
      <c r="AX1046" s="72"/>
      <c r="AY1046" s="72"/>
      <c r="AZ1046" s="72"/>
      <c r="BA1046" s="72"/>
      <c r="BB1046" s="72"/>
      <c r="BC1046" s="72"/>
      <c r="BD1046" s="72"/>
      <c r="BE1046" s="72"/>
      <c r="BF1046" s="72"/>
      <c r="BG1046" s="72"/>
      <c r="BH1046" s="72"/>
      <c r="BI1046" s="72"/>
      <c r="BJ1046" s="72"/>
      <c r="BK1046" s="72"/>
      <c r="BL1046" s="72"/>
      <c r="BM1046" s="72"/>
      <c r="BN1046" s="72"/>
      <c r="BO1046" s="72"/>
      <c r="BP1046" s="72"/>
      <c r="BQ1046" s="72"/>
      <c r="BR1046" s="72"/>
      <c r="BS1046" s="72"/>
      <c r="BT1046" s="72"/>
      <c r="BU1046" s="72"/>
      <c r="BV1046" s="72"/>
      <c r="BW1046" s="72"/>
      <c r="BX1046" s="72"/>
      <c r="BY1046" s="72"/>
      <c r="BZ1046" s="72"/>
      <c r="CA1046" s="72"/>
      <c r="CB1046" s="72"/>
      <c r="CC1046" s="72"/>
      <c r="CD1046" s="72"/>
      <c r="CE1046" s="72"/>
      <c r="CF1046" s="72"/>
      <c r="CG1046" s="72"/>
      <c r="CH1046" s="72"/>
      <c r="CI1046" s="72"/>
      <c r="CJ1046" s="72"/>
      <c r="CK1046" s="72"/>
      <c r="CL1046" s="72"/>
      <c r="CM1046" s="72"/>
      <c r="CN1046" s="72"/>
      <c r="CO1046" s="72"/>
      <c r="CP1046" s="72"/>
      <c r="CQ1046" s="72"/>
      <c r="CR1046" s="72"/>
      <c r="CS1046" s="72"/>
      <c r="CT1046" s="72"/>
      <c r="CU1046" s="72"/>
      <c r="CV1046" s="72"/>
    </row>
    <row r="1047" spans="1:100" s="73" customFormat="1" ht="19.5" customHeight="1" x14ac:dyDescent="0.3">
      <c r="A1047" s="153"/>
      <c r="B1047" s="19" t="s">
        <v>294</v>
      </c>
      <c r="C1047" s="154">
        <f>C1051+C1055</f>
        <v>73741.289999999994</v>
      </c>
      <c r="D1047" s="154">
        <f>D1051+D1055</f>
        <v>59216.3</v>
      </c>
      <c r="E1047" s="154">
        <f>E1051+E1055</f>
        <v>46023.77</v>
      </c>
      <c r="F1047" s="154">
        <f t="shared" si="268"/>
        <v>77.72</v>
      </c>
      <c r="G1047" s="248"/>
      <c r="H1047" s="72"/>
      <c r="I1047" s="30"/>
      <c r="J1047" s="72"/>
      <c r="K1047" s="72"/>
      <c r="L1047" s="72"/>
      <c r="M1047" s="72"/>
      <c r="N1047" s="72"/>
      <c r="O1047" s="72"/>
      <c r="P1047" s="72"/>
      <c r="Q1047" s="72"/>
      <c r="R1047" s="72"/>
      <c r="S1047" s="72"/>
      <c r="T1047" s="72"/>
      <c r="U1047" s="72"/>
      <c r="V1047" s="72"/>
      <c r="W1047" s="72"/>
      <c r="X1047" s="72"/>
      <c r="Y1047" s="72"/>
      <c r="Z1047" s="72"/>
      <c r="AA1047" s="72"/>
      <c r="AB1047" s="72"/>
      <c r="AC1047" s="72"/>
      <c r="AD1047" s="72"/>
      <c r="AE1047" s="72"/>
      <c r="AF1047" s="72"/>
      <c r="AG1047" s="72"/>
      <c r="AH1047" s="72"/>
      <c r="AI1047" s="72"/>
      <c r="AJ1047" s="72"/>
      <c r="AK1047" s="72"/>
      <c r="AL1047" s="72"/>
      <c r="AM1047" s="72"/>
      <c r="AN1047" s="72"/>
      <c r="AO1047" s="72"/>
      <c r="AP1047" s="72"/>
      <c r="AQ1047" s="72"/>
      <c r="AR1047" s="72"/>
      <c r="AS1047" s="72"/>
      <c r="AT1047" s="72"/>
      <c r="AU1047" s="72"/>
      <c r="AV1047" s="72"/>
      <c r="AW1047" s="72"/>
      <c r="AX1047" s="72"/>
      <c r="AY1047" s="72"/>
      <c r="AZ1047" s="72"/>
      <c r="BA1047" s="72"/>
      <c r="BB1047" s="72"/>
      <c r="BC1047" s="72"/>
      <c r="BD1047" s="72"/>
      <c r="BE1047" s="72"/>
      <c r="BF1047" s="72"/>
      <c r="BG1047" s="72"/>
      <c r="BH1047" s="72"/>
      <c r="BI1047" s="72"/>
      <c r="BJ1047" s="72"/>
      <c r="BK1047" s="72"/>
      <c r="BL1047" s="72"/>
      <c r="BM1047" s="72"/>
      <c r="BN1047" s="72"/>
      <c r="BO1047" s="72"/>
      <c r="BP1047" s="72"/>
      <c r="BQ1047" s="72"/>
      <c r="BR1047" s="72"/>
      <c r="BS1047" s="72"/>
      <c r="BT1047" s="72"/>
      <c r="BU1047" s="72"/>
      <c r="BV1047" s="72"/>
      <c r="BW1047" s="72"/>
      <c r="BX1047" s="72"/>
      <c r="BY1047" s="72"/>
      <c r="BZ1047" s="72"/>
      <c r="CA1047" s="72"/>
      <c r="CB1047" s="72"/>
      <c r="CC1047" s="72"/>
      <c r="CD1047" s="72"/>
      <c r="CE1047" s="72"/>
      <c r="CF1047" s="72"/>
      <c r="CG1047" s="72"/>
      <c r="CH1047" s="72"/>
      <c r="CI1047" s="72"/>
      <c r="CJ1047" s="72"/>
      <c r="CK1047" s="72"/>
      <c r="CL1047" s="72"/>
      <c r="CM1047" s="72"/>
      <c r="CN1047" s="72"/>
      <c r="CO1047" s="72"/>
      <c r="CP1047" s="72"/>
      <c r="CQ1047" s="72"/>
      <c r="CR1047" s="72"/>
      <c r="CS1047" s="72"/>
      <c r="CT1047" s="72"/>
      <c r="CU1047" s="72"/>
      <c r="CV1047" s="72"/>
    </row>
    <row r="1048" spans="1:100" s="73" customFormat="1" ht="19.5" customHeight="1" x14ac:dyDescent="0.3">
      <c r="A1048" s="153"/>
      <c r="B1048" s="19" t="s">
        <v>296</v>
      </c>
      <c r="C1048" s="154">
        <f>C1052+C1056</f>
        <v>246.1</v>
      </c>
      <c r="D1048" s="154">
        <f t="shared" ref="D1048:E1049" si="270">D1052</f>
        <v>186</v>
      </c>
      <c r="E1048" s="154">
        <f>E1052+E1056</f>
        <v>140.41</v>
      </c>
      <c r="F1048" s="154">
        <f t="shared" si="268"/>
        <v>75.489999999999995</v>
      </c>
      <c r="G1048" s="248"/>
      <c r="H1048" s="72"/>
      <c r="I1048" s="30"/>
      <c r="J1048" s="72"/>
      <c r="K1048" s="72"/>
      <c r="L1048" s="72"/>
      <c r="M1048" s="72"/>
      <c r="N1048" s="72"/>
      <c r="O1048" s="72"/>
      <c r="P1048" s="72"/>
      <c r="Q1048" s="72"/>
      <c r="R1048" s="72"/>
      <c r="S1048" s="72"/>
      <c r="T1048" s="72"/>
      <c r="U1048" s="72"/>
      <c r="V1048" s="72"/>
      <c r="W1048" s="72"/>
      <c r="X1048" s="72"/>
      <c r="Y1048" s="72"/>
      <c r="Z1048" s="72"/>
      <c r="AA1048" s="72"/>
      <c r="AB1048" s="72"/>
      <c r="AC1048" s="72"/>
      <c r="AD1048" s="72"/>
      <c r="AE1048" s="72"/>
      <c r="AF1048" s="72"/>
      <c r="AG1048" s="72"/>
      <c r="AH1048" s="72"/>
      <c r="AI1048" s="72"/>
      <c r="AJ1048" s="72"/>
      <c r="AK1048" s="72"/>
      <c r="AL1048" s="72"/>
      <c r="AM1048" s="72"/>
      <c r="AN1048" s="72"/>
      <c r="AO1048" s="72"/>
      <c r="AP1048" s="72"/>
      <c r="AQ1048" s="72"/>
      <c r="AR1048" s="72"/>
      <c r="AS1048" s="72"/>
      <c r="AT1048" s="72"/>
      <c r="AU1048" s="72"/>
      <c r="AV1048" s="72"/>
      <c r="AW1048" s="72"/>
      <c r="AX1048" s="72"/>
      <c r="AY1048" s="72"/>
      <c r="AZ1048" s="72"/>
      <c r="BA1048" s="72"/>
      <c r="BB1048" s="72"/>
      <c r="BC1048" s="72"/>
      <c r="BD1048" s="72"/>
      <c r="BE1048" s="72"/>
      <c r="BF1048" s="72"/>
      <c r="BG1048" s="72"/>
      <c r="BH1048" s="72"/>
      <c r="BI1048" s="72"/>
      <c r="BJ1048" s="72"/>
      <c r="BK1048" s="72"/>
      <c r="BL1048" s="72"/>
      <c r="BM1048" s="72"/>
      <c r="BN1048" s="72"/>
      <c r="BO1048" s="72"/>
      <c r="BP1048" s="72"/>
      <c r="BQ1048" s="72"/>
      <c r="BR1048" s="72"/>
      <c r="BS1048" s="72"/>
      <c r="BT1048" s="72"/>
      <c r="BU1048" s="72"/>
      <c r="BV1048" s="72"/>
      <c r="BW1048" s="72"/>
      <c r="BX1048" s="72"/>
      <c r="BY1048" s="72"/>
      <c r="BZ1048" s="72"/>
      <c r="CA1048" s="72"/>
      <c r="CB1048" s="72"/>
      <c r="CC1048" s="72"/>
      <c r="CD1048" s="72"/>
      <c r="CE1048" s="72"/>
      <c r="CF1048" s="72"/>
      <c r="CG1048" s="72"/>
      <c r="CH1048" s="72"/>
      <c r="CI1048" s="72"/>
      <c r="CJ1048" s="72"/>
      <c r="CK1048" s="72"/>
      <c r="CL1048" s="72"/>
      <c r="CM1048" s="72"/>
      <c r="CN1048" s="72"/>
      <c r="CO1048" s="72"/>
      <c r="CP1048" s="72"/>
      <c r="CQ1048" s="72"/>
      <c r="CR1048" s="72"/>
      <c r="CS1048" s="72"/>
      <c r="CT1048" s="72"/>
      <c r="CU1048" s="72"/>
      <c r="CV1048" s="72"/>
    </row>
    <row r="1049" spans="1:100" s="73" customFormat="1" ht="19.5" customHeight="1" x14ac:dyDescent="0.3">
      <c r="A1049" s="153"/>
      <c r="B1049" s="19" t="s">
        <v>74</v>
      </c>
      <c r="C1049" s="154">
        <v>0</v>
      </c>
      <c r="D1049" s="154">
        <f t="shared" si="270"/>
        <v>0</v>
      </c>
      <c r="E1049" s="154">
        <f t="shared" si="270"/>
        <v>0</v>
      </c>
      <c r="F1049" s="154"/>
      <c r="G1049" s="248"/>
      <c r="H1049" s="72"/>
      <c r="I1049" s="30"/>
      <c r="J1049" s="72"/>
      <c r="K1049" s="72"/>
      <c r="L1049" s="72"/>
      <c r="M1049" s="72"/>
      <c r="N1049" s="72"/>
      <c r="O1049" s="72"/>
      <c r="P1049" s="72"/>
      <c r="Q1049" s="72"/>
      <c r="R1049" s="72"/>
      <c r="S1049" s="72"/>
      <c r="T1049" s="72"/>
      <c r="U1049" s="72"/>
      <c r="V1049" s="72"/>
      <c r="W1049" s="72"/>
      <c r="X1049" s="72"/>
      <c r="Y1049" s="72"/>
      <c r="Z1049" s="72"/>
      <c r="AA1049" s="72"/>
      <c r="AB1049" s="72"/>
      <c r="AC1049" s="72"/>
      <c r="AD1049" s="72"/>
      <c r="AE1049" s="72"/>
      <c r="AF1049" s="72"/>
      <c r="AG1049" s="72"/>
      <c r="AH1049" s="72"/>
      <c r="AI1049" s="72"/>
      <c r="AJ1049" s="72"/>
      <c r="AK1049" s="72"/>
      <c r="AL1049" s="72"/>
      <c r="AM1049" s="72"/>
      <c r="AN1049" s="72"/>
      <c r="AO1049" s="72"/>
      <c r="AP1049" s="72"/>
      <c r="AQ1049" s="72"/>
      <c r="AR1049" s="72"/>
      <c r="AS1049" s="72"/>
      <c r="AT1049" s="72"/>
      <c r="AU1049" s="72"/>
      <c r="AV1049" s="72"/>
      <c r="AW1049" s="72"/>
      <c r="AX1049" s="72"/>
      <c r="AY1049" s="72"/>
      <c r="AZ1049" s="72"/>
      <c r="BA1049" s="72"/>
      <c r="BB1049" s="72"/>
      <c r="BC1049" s="72"/>
      <c r="BD1049" s="72"/>
      <c r="BE1049" s="72"/>
      <c r="BF1049" s="72"/>
      <c r="BG1049" s="72"/>
      <c r="BH1049" s="72"/>
      <c r="BI1049" s="72"/>
      <c r="BJ1049" s="72"/>
      <c r="BK1049" s="72"/>
      <c r="BL1049" s="72"/>
      <c r="BM1049" s="72"/>
      <c r="BN1049" s="72"/>
      <c r="BO1049" s="72"/>
      <c r="BP1049" s="72"/>
      <c r="BQ1049" s="72"/>
      <c r="BR1049" s="72"/>
      <c r="BS1049" s="72"/>
      <c r="BT1049" s="72"/>
      <c r="BU1049" s="72"/>
      <c r="BV1049" s="72"/>
      <c r="BW1049" s="72"/>
      <c r="BX1049" s="72"/>
      <c r="BY1049" s="72"/>
      <c r="BZ1049" s="72"/>
      <c r="CA1049" s="72"/>
      <c r="CB1049" s="72"/>
      <c r="CC1049" s="72"/>
      <c r="CD1049" s="72"/>
      <c r="CE1049" s="72"/>
      <c r="CF1049" s="72"/>
      <c r="CG1049" s="72"/>
      <c r="CH1049" s="72"/>
      <c r="CI1049" s="72"/>
      <c r="CJ1049" s="72"/>
      <c r="CK1049" s="72"/>
      <c r="CL1049" s="72"/>
      <c r="CM1049" s="72"/>
      <c r="CN1049" s="72"/>
      <c r="CO1049" s="72"/>
      <c r="CP1049" s="72"/>
      <c r="CQ1049" s="72"/>
      <c r="CR1049" s="72"/>
      <c r="CS1049" s="72"/>
      <c r="CT1049" s="72"/>
      <c r="CU1049" s="72"/>
      <c r="CV1049" s="72"/>
    </row>
    <row r="1050" spans="1:100" s="73" customFormat="1" ht="66.75" customHeight="1" x14ac:dyDescent="0.3">
      <c r="A1050" s="151" t="s">
        <v>297</v>
      </c>
      <c r="B1050" s="18" t="s">
        <v>579</v>
      </c>
      <c r="C1050" s="152">
        <f>SUM(C1051:C1053)</f>
        <v>73905.42</v>
      </c>
      <c r="D1050" s="152">
        <f>SUM(D1051:D1053)</f>
        <v>59320.33</v>
      </c>
      <c r="E1050" s="152">
        <f>SUM(E1051:E1053)</f>
        <v>46164.18</v>
      </c>
      <c r="F1050" s="152">
        <f t="shared" si="268"/>
        <v>77.819999999999993</v>
      </c>
      <c r="G1050" s="263" t="s">
        <v>840</v>
      </c>
      <c r="H1050" s="72"/>
      <c r="I1050" s="30"/>
      <c r="J1050" s="72"/>
      <c r="K1050" s="72"/>
      <c r="L1050" s="72"/>
      <c r="M1050" s="72"/>
      <c r="N1050" s="72"/>
      <c r="O1050" s="72"/>
      <c r="P1050" s="72"/>
      <c r="Q1050" s="72"/>
      <c r="R1050" s="72"/>
      <c r="S1050" s="72"/>
      <c r="T1050" s="72"/>
      <c r="U1050" s="72"/>
      <c r="V1050" s="72"/>
      <c r="W1050" s="72"/>
      <c r="X1050" s="72"/>
      <c r="Y1050" s="72"/>
      <c r="Z1050" s="72"/>
      <c r="AA1050" s="72"/>
      <c r="AB1050" s="72"/>
      <c r="AC1050" s="72"/>
      <c r="AD1050" s="72"/>
      <c r="AE1050" s="72"/>
      <c r="AF1050" s="72"/>
      <c r="AG1050" s="72"/>
      <c r="AH1050" s="72"/>
      <c r="AI1050" s="72"/>
      <c r="AJ1050" s="72"/>
      <c r="AK1050" s="72"/>
      <c r="AL1050" s="72"/>
      <c r="AM1050" s="72"/>
      <c r="AN1050" s="72"/>
      <c r="AO1050" s="72"/>
      <c r="AP1050" s="72"/>
      <c r="AQ1050" s="72"/>
      <c r="AR1050" s="72"/>
      <c r="AS1050" s="72"/>
      <c r="AT1050" s="72"/>
      <c r="AU1050" s="72"/>
      <c r="AV1050" s="72"/>
      <c r="AW1050" s="72"/>
      <c r="AX1050" s="72"/>
      <c r="AY1050" s="72"/>
      <c r="AZ1050" s="72"/>
      <c r="BA1050" s="72"/>
      <c r="BB1050" s="72"/>
      <c r="BC1050" s="72"/>
      <c r="BD1050" s="72"/>
      <c r="BE1050" s="72"/>
      <c r="BF1050" s="72"/>
      <c r="BG1050" s="72"/>
      <c r="BH1050" s="72"/>
      <c r="BI1050" s="72"/>
      <c r="BJ1050" s="72"/>
      <c r="BK1050" s="72"/>
      <c r="BL1050" s="72"/>
      <c r="BM1050" s="72"/>
      <c r="BN1050" s="72"/>
      <c r="BO1050" s="72"/>
      <c r="BP1050" s="72"/>
      <c r="BQ1050" s="72"/>
      <c r="BR1050" s="72"/>
      <c r="BS1050" s="72"/>
      <c r="BT1050" s="72"/>
      <c r="BU1050" s="72"/>
      <c r="BV1050" s="72"/>
      <c r="BW1050" s="72"/>
      <c r="BX1050" s="72"/>
      <c r="BY1050" s="72"/>
      <c r="BZ1050" s="72"/>
      <c r="CA1050" s="72"/>
      <c r="CB1050" s="72"/>
      <c r="CC1050" s="72"/>
      <c r="CD1050" s="72"/>
      <c r="CE1050" s="72"/>
      <c r="CF1050" s="72"/>
      <c r="CG1050" s="72"/>
      <c r="CH1050" s="72"/>
      <c r="CI1050" s="72"/>
      <c r="CJ1050" s="72"/>
      <c r="CK1050" s="72"/>
      <c r="CL1050" s="72"/>
      <c r="CM1050" s="72"/>
      <c r="CN1050" s="72"/>
      <c r="CO1050" s="72"/>
      <c r="CP1050" s="72"/>
      <c r="CQ1050" s="72"/>
      <c r="CR1050" s="72"/>
      <c r="CS1050" s="72"/>
      <c r="CT1050" s="72"/>
      <c r="CU1050" s="72"/>
      <c r="CV1050" s="72"/>
    </row>
    <row r="1051" spans="1:100" s="73" customFormat="1" x14ac:dyDescent="0.3">
      <c r="A1051" s="153"/>
      <c r="B1051" s="19" t="s">
        <v>294</v>
      </c>
      <c r="C1051" s="154">
        <v>73659.320000000007</v>
      </c>
      <c r="D1051" s="154">
        <v>59134.33</v>
      </c>
      <c r="E1051" s="154">
        <v>46023.77</v>
      </c>
      <c r="F1051" s="154">
        <f t="shared" si="268"/>
        <v>77.83</v>
      </c>
      <c r="G1051" s="264"/>
      <c r="H1051" s="72"/>
      <c r="I1051" s="30"/>
      <c r="J1051" s="72"/>
      <c r="K1051" s="72"/>
      <c r="L1051" s="72"/>
      <c r="M1051" s="72"/>
      <c r="N1051" s="72"/>
      <c r="O1051" s="72"/>
      <c r="P1051" s="72"/>
      <c r="Q1051" s="72"/>
      <c r="R1051" s="72"/>
      <c r="S1051" s="72"/>
      <c r="T1051" s="72"/>
      <c r="U1051" s="72"/>
      <c r="V1051" s="72"/>
      <c r="W1051" s="72"/>
      <c r="X1051" s="72"/>
      <c r="Y1051" s="72"/>
      <c r="Z1051" s="72"/>
      <c r="AA1051" s="72"/>
      <c r="AB1051" s="72"/>
      <c r="AC1051" s="72"/>
      <c r="AD1051" s="72"/>
      <c r="AE1051" s="72"/>
      <c r="AF1051" s="72"/>
      <c r="AG1051" s="72"/>
      <c r="AH1051" s="72"/>
      <c r="AI1051" s="72"/>
      <c r="AJ1051" s="72"/>
      <c r="AK1051" s="72"/>
      <c r="AL1051" s="72"/>
      <c r="AM1051" s="72"/>
      <c r="AN1051" s="72"/>
      <c r="AO1051" s="72"/>
      <c r="AP1051" s="72"/>
      <c r="AQ1051" s="72"/>
      <c r="AR1051" s="72"/>
      <c r="AS1051" s="72"/>
      <c r="AT1051" s="72"/>
      <c r="AU1051" s="72"/>
      <c r="AV1051" s="72"/>
      <c r="AW1051" s="72"/>
      <c r="AX1051" s="72"/>
      <c r="AY1051" s="72"/>
      <c r="AZ1051" s="72"/>
      <c r="BA1051" s="72"/>
      <c r="BB1051" s="72"/>
      <c r="BC1051" s="72"/>
      <c r="BD1051" s="72"/>
      <c r="BE1051" s="72"/>
      <c r="BF1051" s="72"/>
      <c r="BG1051" s="72"/>
      <c r="BH1051" s="72"/>
      <c r="BI1051" s="72"/>
      <c r="BJ1051" s="72"/>
      <c r="BK1051" s="72"/>
      <c r="BL1051" s="72"/>
      <c r="BM1051" s="72"/>
      <c r="BN1051" s="72"/>
      <c r="BO1051" s="72"/>
      <c r="BP1051" s="72"/>
      <c r="BQ1051" s="72"/>
      <c r="BR1051" s="72"/>
      <c r="BS1051" s="72"/>
      <c r="BT1051" s="72"/>
      <c r="BU1051" s="72"/>
      <c r="BV1051" s="72"/>
      <c r="BW1051" s="72"/>
      <c r="BX1051" s="72"/>
      <c r="BY1051" s="72"/>
      <c r="BZ1051" s="72"/>
      <c r="CA1051" s="72"/>
      <c r="CB1051" s="72"/>
      <c r="CC1051" s="72"/>
      <c r="CD1051" s="72"/>
      <c r="CE1051" s="72"/>
      <c r="CF1051" s="72"/>
      <c r="CG1051" s="72"/>
      <c r="CH1051" s="72"/>
      <c r="CI1051" s="72"/>
      <c r="CJ1051" s="72"/>
      <c r="CK1051" s="72"/>
      <c r="CL1051" s="72"/>
      <c r="CM1051" s="72"/>
      <c r="CN1051" s="72"/>
      <c r="CO1051" s="72"/>
      <c r="CP1051" s="72"/>
      <c r="CQ1051" s="72"/>
      <c r="CR1051" s="72"/>
      <c r="CS1051" s="72"/>
      <c r="CT1051" s="72"/>
      <c r="CU1051" s="72"/>
      <c r="CV1051" s="72"/>
    </row>
    <row r="1052" spans="1:100" s="73" customFormat="1" x14ac:dyDescent="0.3">
      <c r="A1052" s="153"/>
      <c r="B1052" s="19" t="s">
        <v>296</v>
      </c>
      <c r="C1052" s="154">
        <v>246.1</v>
      </c>
      <c r="D1052" s="154">
        <v>186</v>
      </c>
      <c r="E1052" s="154">
        <v>140.41</v>
      </c>
      <c r="F1052" s="154">
        <f t="shared" si="268"/>
        <v>75.489999999999995</v>
      </c>
      <c r="G1052" s="264"/>
      <c r="H1052" s="72"/>
      <c r="I1052" s="30"/>
      <c r="J1052" s="72"/>
      <c r="K1052" s="72"/>
      <c r="L1052" s="72"/>
      <c r="M1052" s="72"/>
      <c r="N1052" s="72"/>
      <c r="O1052" s="72"/>
      <c r="P1052" s="72"/>
      <c r="Q1052" s="72"/>
      <c r="R1052" s="72"/>
      <c r="S1052" s="72"/>
      <c r="T1052" s="72"/>
      <c r="U1052" s="72"/>
      <c r="V1052" s="72"/>
      <c r="W1052" s="72"/>
      <c r="X1052" s="72"/>
      <c r="Y1052" s="72"/>
      <c r="Z1052" s="72"/>
      <c r="AA1052" s="72"/>
      <c r="AB1052" s="72"/>
      <c r="AC1052" s="72"/>
      <c r="AD1052" s="72"/>
      <c r="AE1052" s="72"/>
      <c r="AF1052" s="72"/>
      <c r="AG1052" s="72"/>
      <c r="AH1052" s="72"/>
      <c r="AI1052" s="72"/>
      <c r="AJ1052" s="72"/>
      <c r="AK1052" s="72"/>
      <c r="AL1052" s="72"/>
      <c r="AM1052" s="72"/>
      <c r="AN1052" s="72"/>
      <c r="AO1052" s="72"/>
      <c r="AP1052" s="72"/>
      <c r="AQ1052" s="72"/>
      <c r="AR1052" s="72"/>
      <c r="AS1052" s="72"/>
      <c r="AT1052" s="72"/>
      <c r="AU1052" s="72"/>
      <c r="AV1052" s="72"/>
      <c r="AW1052" s="72"/>
      <c r="AX1052" s="72"/>
      <c r="AY1052" s="72"/>
      <c r="AZ1052" s="72"/>
      <c r="BA1052" s="72"/>
      <c r="BB1052" s="72"/>
      <c r="BC1052" s="72"/>
      <c r="BD1052" s="72"/>
      <c r="BE1052" s="72"/>
      <c r="BF1052" s="72"/>
      <c r="BG1052" s="72"/>
      <c r="BH1052" s="72"/>
      <c r="BI1052" s="72"/>
      <c r="BJ1052" s="72"/>
      <c r="BK1052" s="72"/>
      <c r="BL1052" s="72"/>
      <c r="BM1052" s="72"/>
      <c r="BN1052" s="72"/>
      <c r="BO1052" s="72"/>
      <c r="BP1052" s="72"/>
      <c r="BQ1052" s="72"/>
      <c r="BR1052" s="72"/>
      <c r="BS1052" s="72"/>
      <c r="BT1052" s="72"/>
      <c r="BU1052" s="72"/>
      <c r="BV1052" s="72"/>
      <c r="BW1052" s="72"/>
      <c r="BX1052" s="72"/>
      <c r="BY1052" s="72"/>
      <c r="BZ1052" s="72"/>
      <c r="CA1052" s="72"/>
      <c r="CB1052" s="72"/>
      <c r="CC1052" s="72"/>
      <c r="CD1052" s="72"/>
      <c r="CE1052" s="72"/>
      <c r="CF1052" s="72"/>
      <c r="CG1052" s="72"/>
      <c r="CH1052" s="72"/>
      <c r="CI1052" s="72"/>
      <c r="CJ1052" s="72"/>
      <c r="CK1052" s="72"/>
      <c r="CL1052" s="72"/>
      <c r="CM1052" s="72"/>
      <c r="CN1052" s="72"/>
      <c r="CO1052" s="72"/>
      <c r="CP1052" s="72"/>
      <c r="CQ1052" s="72"/>
      <c r="CR1052" s="72"/>
      <c r="CS1052" s="72"/>
      <c r="CT1052" s="72"/>
      <c r="CU1052" s="72"/>
      <c r="CV1052" s="72"/>
    </row>
    <row r="1053" spans="1:100" s="73" customFormat="1" x14ac:dyDescent="0.3">
      <c r="A1053" s="153"/>
      <c r="B1053" s="19" t="s">
        <v>74</v>
      </c>
      <c r="C1053" s="154">
        <v>0</v>
      </c>
      <c r="D1053" s="154">
        <v>0</v>
      </c>
      <c r="E1053" s="154">
        <v>0</v>
      </c>
      <c r="F1053" s="154"/>
      <c r="G1053" s="264"/>
      <c r="H1053" s="72"/>
      <c r="I1053" s="30"/>
      <c r="J1053" s="72"/>
      <c r="K1053" s="72"/>
      <c r="L1053" s="72"/>
      <c r="M1053" s="72"/>
      <c r="N1053" s="72"/>
      <c r="O1053" s="72"/>
      <c r="P1053" s="72"/>
      <c r="Q1053" s="72"/>
      <c r="R1053" s="72"/>
      <c r="S1053" s="72"/>
      <c r="T1053" s="72"/>
      <c r="U1053" s="72"/>
      <c r="V1053" s="72"/>
      <c r="W1053" s="72"/>
      <c r="X1053" s="72"/>
      <c r="Y1053" s="72"/>
      <c r="Z1053" s="72"/>
      <c r="AA1053" s="72"/>
      <c r="AB1053" s="72"/>
      <c r="AC1053" s="72"/>
      <c r="AD1053" s="72"/>
      <c r="AE1053" s="72"/>
      <c r="AF1053" s="72"/>
      <c r="AG1053" s="72"/>
      <c r="AH1053" s="72"/>
      <c r="AI1053" s="72"/>
      <c r="AJ1053" s="72"/>
      <c r="AK1053" s="72"/>
      <c r="AL1053" s="72"/>
      <c r="AM1053" s="72"/>
      <c r="AN1053" s="72"/>
      <c r="AO1053" s="72"/>
      <c r="AP1053" s="72"/>
      <c r="AQ1053" s="72"/>
      <c r="AR1053" s="72"/>
      <c r="AS1053" s="72"/>
      <c r="AT1053" s="72"/>
      <c r="AU1053" s="72"/>
      <c r="AV1053" s="72"/>
      <c r="AW1053" s="72"/>
      <c r="AX1053" s="72"/>
      <c r="AY1053" s="72"/>
      <c r="AZ1053" s="72"/>
      <c r="BA1053" s="72"/>
      <c r="BB1053" s="72"/>
      <c r="BC1053" s="72"/>
      <c r="BD1053" s="72"/>
      <c r="BE1053" s="72"/>
      <c r="BF1053" s="72"/>
      <c r="BG1053" s="72"/>
      <c r="BH1053" s="72"/>
      <c r="BI1053" s="72"/>
      <c r="BJ1053" s="72"/>
      <c r="BK1053" s="72"/>
      <c r="BL1053" s="72"/>
      <c r="BM1053" s="72"/>
      <c r="BN1053" s="72"/>
      <c r="BO1053" s="72"/>
      <c r="BP1053" s="72"/>
      <c r="BQ1053" s="72"/>
      <c r="BR1053" s="72"/>
      <c r="BS1053" s="72"/>
      <c r="BT1053" s="72"/>
      <c r="BU1053" s="72"/>
      <c r="BV1053" s="72"/>
      <c r="BW1053" s="72"/>
      <c r="BX1053" s="72"/>
      <c r="BY1053" s="72"/>
      <c r="BZ1053" s="72"/>
      <c r="CA1053" s="72"/>
      <c r="CB1053" s="72"/>
      <c r="CC1053" s="72"/>
      <c r="CD1053" s="72"/>
      <c r="CE1053" s="72"/>
      <c r="CF1053" s="72"/>
      <c r="CG1053" s="72"/>
      <c r="CH1053" s="72"/>
      <c r="CI1053" s="72"/>
      <c r="CJ1053" s="72"/>
      <c r="CK1053" s="72"/>
      <c r="CL1053" s="72"/>
      <c r="CM1053" s="72"/>
      <c r="CN1053" s="72"/>
      <c r="CO1053" s="72"/>
      <c r="CP1053" s="72"/>
      <c r="CQ1053" s="72"/>
      <c r="CR1053" s="72"/>
      <c r="CS1053" s="72"/>
      <c r="CT1053" s="72"/>
      <c r="CU1053" s="72"/>
      <c r="CV1053" s="72"/>
    </row>
    <row r="1054" spans="1:100" s="73" customFormat="1" ht="68.25" customHeight="1" x14ac:dyDescent="0.3">
      <c r="A1054" s="151" t="s">
        <v>298</v>
      </c>
      <c r="B1054" s="18" t="s">
        <v>580</v>
      </c>
      <c r="C1054" s="152">
        <f>SUM(C1055:C1057)</f>
        <v>81.97</v>
      </c>
      <c r="D1054" s="152">
        <f>SUM(D1055:D1057)</f>
        <v>81.97</v>
      </c>
      <c r="E1054" s="152">
        <f>SUM(E1055:E1057)</f>
        <v>0</v>
      </c>
      <c r="F1054" s="152"/>
      <c r="G1054" s="252" t="s">
        <v>665</v>
      </c>
      <c r="H1054" s="72"/>
      <c r="I1054" s="30"/>
      <c r="J1054" s="72"/>
      <c r="K1054" s="72"/>
      <c r="L1054" s="72"/>
      <c r="M1054" s="72"/>
      <c r="N1054" s="72"/>
      <c r="O1054" s="72"/>
      <c r="P1054" s="72"/>
      <c r="Q1054" s="72"/>
      <c r="R1054" s="72"/>
      <c r="S1054" s="72"/>
      <c r="T1054" s="72"/>
      <c r="U1054" s="72"/>
      <c r="V1054" s="72"/>
      <c r="W1054" s="72"/>
      <c r="X1054" s="72"/>
      <c r="Y1054" s="72"/>
      <c r="Z1054" s="72"/>
      <c r="AA1054" s="72"/>
      <c r="AB1054" s="72"/>
      <c r="AC1054" s="72"/>
      <c r="AD1054" s="72"/>
      <c r="AE1054" s="72"/>
      <c r="AF1054" s="72"/>
      <c r="AG1054" s="72"/>
      <c r="AH1054" s="72"/>
      <c r="AI1054" s="72"/>
      <c r="AJ1054" s="72"/>
      <c r="AK1054" s="72"/>
      <c r="AL1054" s="72"/>
      <c r="AM1054" s="72"/>
      <c r="AN1054" s="72"/>
      <c r="AO1054" s="72"/>
      <c r="AP1054" s="72"/>
      <c r="AQ1054" s="72"/>
      <c r="AR1054" s="72"/>
      <c r="AS1054" s="72"/>
      <c r="AT1054" s="72"/>
      <c r="AU1054" s="72"/>
      <c r="AV1054" s="72"/>
      <c r="AW1054" s="72"/>
      <c r="AX1054" s="72"/>
      <c r="AY1054" s="72"/>
      <c r="AZ1054" s="72"/>
      <c r="BA1054" s="72"/>
      <c r="BB1054" s="72"/>
      <c r="BC1054" s="72"/>
      <c r="BD1054" s="72"/>
      <c r="BE1054" s="72"/>
      <c r="BF1054" s="72"/>
      <c r="BG1054" s="72"/>
      <c r="BH1054" s="72"/>
      <c r="BI1054" s="72"/>
      <c r="BJ1054" s="72"/>
      <c r="BK1054" s="72"/>
      <c r="BL1054" s="72"/>
      <c r="BM1054" s="72"/>
      <c r="BN1054" s="72"/>
      <c r="BO1054" s="72"/>
      <c r="BP1054" s="72"/>
      <c r="BQ1054" s="72"/>
      <c r="BR1054" s="72"/>
      <c r="BS1054" s="72"/>
      <c r="BT1054" s="72"/>
      <c r="BU1054" s="72"/>
      <c r="BV1054" s="72"/>
      <c r="BW1054" s="72"/>
      <c r="BX1054" s="72"/>
      <c r="BY1054" s="72"/>
      <c r="BZ1054" s="72"/>
      <c r="CA1054" s="72"/>
      <c r="CB1054" s="72"/>
      <c r="CC1054" s="72"/>
      <c r="CD1054" s="72"/>
      <c r="CE1054" s="72"/>
      <c r="CF1054" s="72"/>
      <c r="CG1054" s="72"/>
      <c r="CH1054" s="72"/>
      <c r="CI1054" s="72"/>
      <c r="CJ1054" s="72"/>
      <c r="CK1054" s="72"/>
      <c r="CL1054" s="72"/>
      <c r="CM1054" s="72"/>
      <c r="CN1054" s="72"/>
      <c r="CO1054" s="72"/>
      <c r="CP1054" s="72"/>
      <c r="CQ1054" s="72"/>
      <c r="CR1054" s="72"/>
      <c r="CS1054" s="72"/>
      <c r="CT1054" s="72"/>
      <c r="CU1054" s="72"/>
      <c r="CV1054" s="72"/>
    </row>
    <row r="1055" spans="1:100" s="73" customFormat="1" x14ac:dyDescent="0.3">
      <c r="A1055" s="153"/>
      <c r="B1055" s="19" t="s">
        <v>294</v>
      </c>
      <c r="C1055" s="154">
        <v>81.97</v>
      </c>
      <c r="D1055" s="154">
        <v>81.97</v>
      </c>
      <c r="E1055" s="154">
        <v>0</v>
      </c>
      <c r="F1055" s="154"/>
      <c r="G1055" s="252"/>
      <c r="H1055" s="72"/>
      <c r="I1055" s="30"/>
      <c r="J1055" s="72"/>
      <c r="K1055" s="72"/>
      <c r="L1055" s="72"/>
      <c r="M1055" s="72"/>
      <c r="N1055" s="72"/>
      <c r="O1055" s="72"/>
      <c r="P1055" s="72"/>
      <c r="Q1055" s="72"/>
      <c r="R1055" s="72"/>
      <c r="S1055" s="72"/>
      <c r="T1055" s="72"/>
      <c r="U1055" s="72"/>
      <c r="V1055" s="72"/>
      <c r="W1055" s="72"/>
      <c r="X1055" s="72"/>
      <c r="Y1055" s="72"/>
      <c r="Z1055" s="72"/>
      <c r="AA1055" s="72"/>
      <c r="AB1055" s="72"/>
      <c r="AC1055" s="72"/>
      <c r="AD1055" s="72"/>
      <c r="AE1055" s="72"/>
      <c r="AF1055" s="72"/>
      <c r="AG1055" s="72"/>
      <c r="AH1055" s="72"/>
      <c r="AI1055" s="72"/>
      <c r="AJ1055" s="72"/>
      <c r="AK1055" s="72"/>
      <c r="AL1055" s="72"/>
      <c r="AM1055" s="72"/>
      <c r="AN1055" s="72"/>
      <c r="AO1055" s="72"/>
      <c r="AP1055" s="72"/>
      <c r="AQ1055" s="72"/>
      <c r="AR1055" s="72"/>
      <c r="AS1055" s="72"/>
      <c r="AT1055" s="72"/>
      <c r="AU1055" s="72"/>
      <c r="AV1055" s="72"/>
      <c r="AW1055" s="72"/>
      <c r="AX1055" s="72"/>
      <c r="AY1055" s="72"/>
      <c r="AZ1055" s="72"/>
      <c r="BA1055" s="72"/>
      <c r="BB1055" s="72"/>
      <c r="BC1055" s="72"/>
      <c r="BD1055" s="72"/>
      <c r="BE1055" s="72"/>
      <c r="BF1055" s="72"/>
      <c r="BG1055" s="72"/>
      <c r="BH1055" s="72"/>
      <c r="BI1055" s="72"/>
      <c r="BJ1055" s="72"/>
      <c r="BK1055" s="72"/>
      <c r="BL1055" s="72"/>
      <c r="BM1055" s="72"/>
      <c r="BN1055" s="72"/>
      <c r="BO1055" s="72"/>
      <c r="BP1055" s="72"/>
      <c r="BQ1055" s="72"/>
      <c r="BR1055" s="72"/>
      <c r="BS1055" s="72"/>
      <c r="BT1055" s="72"/>
      <c r="BU1055" s="72"/>
      <c r="BV1055" s="72"/>
      <c r="BW1055" s="72"/>
      <c r="BX1055" s="72"/>
      <c r="BY1055" s="72"/>
      <c r="BZ1055" s="72"/>
      <c r="CA1055" s="72"/>
      <c r="CB1055" s="72"/>
      <c r="CC1055" s="72"/>
      <c r="CD1055" s="72"/>
      <c r="CE1055" s="72"/>
      <c r="CF1055" s="72"/>
      <c r="CG1055" s="72"/>
      <c r="CH1055" s="72"/>
      <c r="CI1055" s="72"/>
      <c r="CJ1055" s="72"/>
      <c r="CK1055" s="72"/>
      <c r="CL1055" s="72"/>
      <c r="CM1055" s="72"/>
      <c r="CN1055" s="72"/>
      <c r="CO1055" s="72"/>
      <c r="CP1055" s="72"/>
      <c r="CQ1055" s="72"/>
      <c r="CR1055" s="72"/>
      <c r="CS1055" s="72"/>
      <c r="CT1055" s="72"/>
      <c r="CU1055" s="72"/>
      <c r="CV1055" s="72"/>
    </row>
    <row r="1056" spans="1:100" s="73" customFormat="1" x14ac:dyDescent="0.3">
      <c r="A1056" s="153"/>
      <c r="B1056" s="19" t="s">
        <v>296</v>
      </c>
      <c r="C1056" s="154">
        <v>0</v>
      </c>
      <c r="D1056" s="154">
        <v>0</v>
      </c>
      <c r="E1056" s="154">
        <v>0</v>
      </c>
      <c r="F1056" s="154"/>
      <c r="G1056" s="252"/>
      <c r="H1056" s="72"/>
      <c r="I1056" s="30"/>
      <c r="J1056" s="72"/>
      <c r="K1056" s="72"/>
      <c r="L1056" s="72"/>
      <c r="M1056" s="72"/>
      <c r="N1056" s="72"/>
      <c r="O1056" s="72"/>
      <c r="P1056" s="72"/>
      <c r="Q1056" s="72"/>
      <c r="R1056" s="72"/>
      <c r="S1056" s="72"/>
      <c r="T1056" s="72"/>
      <c r="U1056" s="72"/>
      <c r="V1056" s="72"/>
      <c r="W1056" s="72"/>
      <c r="X1056" s="72"/>
      <c r="Y1056" s="72"/>
      <c r="Z1056" s="72"/>
      <c r="AA1056" s="72"/>
      <c r="AB1056" s="72"/>
      <c r="AC1056" s="72"/>
      <c r="AD1056" s="72"/>
      <c r="AE1056" s="72"/>
      <c r="AF1056" s="72"/>
      <c r="AG1056" s="72"/>
      <c r="AH1056" s="72"/>
      <c r="AI1056" s="72"/>
      <c r="AJ1056" s="72"/>
      <c r="AK1056" s="72"/>
      <c r="AL1056" s="72"/>
      <c r="AM1056" s="72"/>
      <c r="AN1056" s="72"/>
      <c r="AO1056" s="72"/>
      <c r="AP1056" s="72"/>
      <c r="AQ1056" s="72"/>
      <c r="AR1056" s="72"/>
      <c r="AS1056" s="72"/>
      <c r="AT1056" s="72"/>
      <c r="AU1056" s="72"/>
      <c r="AV1056" s="72"/>
      <c r="AW1056" s="72"/>
      <c r="AX1056" s="72"/>
      <c r="AY1056" s="72"/>
      <c r="AZ1056" s="72"/>
      <c r="BA1056" s="72"/>
      <c r="BB1056" s="72"/>
      <c r="BC1056" s="72"/>
      <c r="BD1056" s="72"/>
      <c r="BE1056" s="72"/>
      <c r="BF1056" s="72"/>
      <c r="BG1056" s="72"/>
      <c r="BH1056" s="72"/>
      <c r="BI1056" s="72"/>
      <c r="BJ1056" s="72"/>
      <c r="BK1056" s="72"/>
      <c r="BL1056" s="72"/>
      <c r="BM1056" s="72"/>
      <c r="BN1056" s="72"/>
      <c r="BO1056" s="72"/>
      <c r="BP1056" s="72"/>
      <c r="BQ1056" s="72"/>
      <c r="BR1056" s="72"/>
      <c r="BS1056" s="72"/>
      <c r="BT1056" s="72"/>
      <c r="BU1056" s="72"/>
      <c r="BV1056" s="72"/>
      <c r="BW1056" s="72"/>
      <c r="BX1056" s="72"/>
      <c r="BY1056" s="72"/>
      <c r="BZ1056" s="72"/>
      <c r="CA1056" s="72"/>
      <c r="CB1056" s="72"/>
      <c r="CC1056" s="72"/>
      <c r="CD1056" s="72"/>
      <c r="CE1056" s="72"/>
      <c r="CF1056" s="72"/>
      <c r="CG1056" s="72"/>
      <c r="CH1056" s="72"/>
      <c r="CI1056" s="72"/>
      <c r="CJ1056" s="72"/>
      <c r="CK1056" s="72"/>
      <c r="CL1056" s="72"/>
      <c r="CM1056" s="72"/>
      <c r="CN1056" s="72"/>
      <c r="CO1056" s="72"/>
      <c r="CP1056" s="72"/>
      <c r="CQ1056" s="72"/>
      <c r="CR1056" s="72"/>
      <c r="CS1056" s="72"/>
      <c r="CT1056" s="72"/>
      <c r="CU1056" s="72"/>
      <c r="CV1056" s="72"/>
    </row>
    <row r="1057" spans="1:100" s="73" customFormat="1" x14ac:dyDescent="0.3">
      <c r="A1057" s="153"/>
      <c r="B1057" s="19" t="s">
        <v>74</v>
      </c>
      <c r="C1057" s="154">
        <v>0</v>
      </c>
      <c r="D1057" s="154">
        <v>0</v>
      </c>
      <c r="E1057" s="154">
        <v>0</v>
      </c>
      <c r="F1057" s="154"/>
      <c r="G1057" s="252"/>
      <c r="H1057" s="72"/>
      <c r="I1057" s="30"/>
      <c r="J1057" s="72"/>
      <c r="K1057" s="72"/>
      <c r="L1057" s="72"/>
      <c r="M1057" s="72"/>
      <c r="N1057" s="72"/>
      <c r="O1057" s="72"/>
      <c r="P1057" s="72"/>
      <c r="Q1057" s="72"/>
      <c r="R1057" s="72"/>
      <c r="S1057" s="72"/>
      <c r="T1057" s="72"/>
      <c r="U1057" s="72"/>
      <c r="V1057" s="72"/>
      <c r="W1057" s="72"/>
      <c r="X1057" s="72"/>
      <c r="Y1057" s="72"/>
      <c r="Z1057" s="72"/>
      <c r="AA1057" s="72"/>
      <c r="AB1057" s="72"/>
      <c r="AC1057" s="72"/>
      <c r="AD1057" s="72"/>
      <c r="AE1057" s="72"/>
      <c r="AF1057" s="72"/>
      <c r="AG1057" s="72"/>
      <c r="AH1057" s="72"/>
      <c r="AI1057" s="72"/>
      <c r="AJ1057" s="72"/>
      <c r="AK1057" s="72"/>
      <c r="AL1057" s="72"/>
      <c r="AM1057" s="72"/>
      <c r="AN1057" s="72"/>
      <c r="AO1057" s="72"/>
      <c r="AP1057" s="72"/>
      <c r="AQ1057" s="72"/>
      <c r="AR1057" s="72"/>
      <c r="AS1057" s="72"/>
      <c r="AT1057" s="72"/>
      <c r="AU1057" s="72"/>
      <c r="AV1057" s="72"/>
      <c r="AW1057" s="72"/>
      <c r="AX1057" s="72"/>
      <c r="AY1057" s="72"/>
      <c r="AZ1057" s="72"/>
      <c r="BA1057" s="72"/>
      <c r="BB1057" s="72"/>
      <c r="BC1057" s="72"/>
      <c r="BD1057" s="72"/>
      <c r="BE1057" s="72"/>
      <c r="BF1057" s="72"/>
      <c r="BG1057" s="72"/>
      <c r="BH1057" s="72"/>
      <c r="BI1057" s="72"/>
      <c r="BJ1057" s="72"/>
      <c r="BK1057" s="72"/>
      <c r="BL1057" s="72"/>
      <c r="BM1057" s="72"/>
      <c r="BN1057" s="72"/>
      <c r="BO1057" s="72"/>
      <c r="BP1057" s="72"/>
      <c r="BQ1057" s="72"/>
      <c r="BR1057" s="72"/>
      <c r="BS1057" s="72"/>
      <c r="BT1057" s="72"/>
      <c r="BU1057" s="72"/>
      <c r="BV1057" s="72"/>
      <c r="BW1057" s="72"/>
      <c r="BX1057" s="72"/>
      <c r="BY1057" s="72"/>
      <c r="BZ1057" s="72"/>
      <c r="CA1057" s="72"/>
      <c r="CB1057" s="72"/>
      <c r="CC1057" s="72"/>
      <c r="CD1057" s="72"/>
      <c r="CE1057" s="72"/>
      <c r="CF1057" s="72"/>
      <c r="CG1057" s="72"/>
      <c r="CH1057" s="72"/>
      <c r="CI1057" s="72"/>
      <c r="CJ1057" s="72"/>
      <c r="CK1057" s="72"/>
      <c r="CL1057" s="72"/>
      <c r="CM1057" s="72"/>
      <c r="CN1057" s="72"/>
      <c r="CO1057" s="72"/>
      <c r="CP1057" s="72"/>
      <c r="CQ1057" s="72"/>
      <c r="CR1057" s="72"/>
      <c r="CS1057" s="72"/>
      <c r="CT1057" s="72"/>
      <c r="CU1057" s="72"/>
      <c r="CV1057" s="72"/>
    </row>
    <row r="1058" spans="1:100" s="73" customFormat="1" ht="87" customHeight="1" x14ac:dyDescent="0.3">
      <c r="A1058" s="151" t="s">
        <v>299</v>
      </c>
      <c r="B1058" s="18" t="s">
        <v>581</v>
      </c>
      <c r="C1058" s="152">
        <f>SUM(C1059:C1061)</f>
        <v>215314.89</v>
      </c>
      <c r="D1058" s="152">
        <f>SUM(D1059:D1061)</f>
        <v>167122.31</v>
      </c>
      <c r="E1058" s="152">
        <f>SUM(E1059:E1061)</f>
        <v>145300.24</v>
      </c>
      <c r="F1058" s="152">
        <f t="shared" si="268"/>
        <v>86.94</v>
      </c>
      <c r="G1058" s="248"/>
      <c r="H1058" s="72"/>
      <c r="I1058" s="30"/>
      <c r="J1058" s="72"/>
      <c r="K1058" s="72"/>
      <c r="L1058" s="72"/>
      <c r="M1058" s="72"/>
      <c r="N1058" s="72"/>
      <c r="O1058" s="72"/>
      <c r="P1058" s="72"/>
      <c r="Q1058" s="72"/>
      <c r="R1058" s="72"/>
      <c r="S1058" s="72"/>
      <c r="T1058" s="72"/>
      <c r="U1058" s="72"/>
      <c r="V1058" s="72"/>
      <c r="W1058" s="72"/>
      <c r="X1058" s="72"/>
      <c r="Y1058" s="72"/>
      <c r="Z1058" s="72"/>
      <c r="AA1058" s="72"/>
      <c r="AB1058" s="72"/>
      <c r="AC1058" s="72"/>
      <c r="AD1058" s="72"/>
      <c r="AE1058" s="72"/>
      <c r="AF1058" s="72"/>
      <c r="AG1058" s="72"/>
      <c r="AH1058" s="72"/>
      <c r="AI1058" s="72"/>
      <c r="AJ1058" s="72"/>
      <c r="AK1058" s="72"/>
      <c r="AL1058" s="72"/>
      <c r="AM1058" s="72"/>
      <c r="AN1058" s="72"/>
      <c r="AO1058" s="72"/>
      <c r="AP1058" s="72"/>
      <c r="AQ1058" s="72"/>
      <c r="AR1058" s="72"/>
      <c r="AS1058" s="72"/>
      <c r="AT1058" s="72"/>
      <c r="AU1058" s="72"/>
      <c r="AV1058" s="72"/>
      <c r="AW1058" s="72"/>
      <c r="AX1058" s="72"/>
      <c r="AY1058" s="72"/>
      <c r="AZ1058" s="72"/>
      <c r="BA1058" s="72"/>
      <c r="BB1058" s="72"/>
      <c r="BC1058" s="72"/>
      <c r="BD1058" s="72"/>
      <c r="BE1058" s="72"/>
      <c r="BF1058" s="72"/>
      <c r="BG1058" s="72"/>
      <c r="BH1058" s="72"/>
      <c r="BI1058" s="72"/>
      <c r="BJ1058" s="72"/>
      <c r="BK1058" s="72"/>
      <c r="BL1058" s="72"/>
      <c r="BM1058" s="72"/>
      <c r="BN1058" s="72"/>
      <c r="BO1058" s="72"/>
      <c r="BP1058" s="72"/>
      <c r="BQ1058" s="72"/>
      <c r="BR1058" s="72"/>
      <c r="BS1058" s="72"/>
      <c r="BT1058" s="72"/>
      <c r="BU1058" s="72"/>
      <c r="BV1058" s="72"/>
      <c r="BW1058" s="72"/>
      <c r="BX1058" s="72"/>
      <c r="BY1058" s="72"/>
      <c r="BZ1058" s="72"/>
      <c r="CA1058" s="72"/>
      <c r="CB1058" s="72"/>
      <c r="CC1058" s="72"/>
      <c r="CD1058" s="72"/>
      <c r="CE1058" s="72"/>
      <c r="CF1058" s="72"/>
      <c r="CG1058" s="72"/>
      <c r="CH1058" s="72"/>
      <c r="CI1058" s="72"/>
      <c r="CJ1058" s="72"/>
      <c r="CK1058" s="72"/>
      <c r="CL1058" s="72"/>
      <c r="CM1058" s="72"/>
      <c r="CN1058" s="72"/>
      <c r="CO1058" s="72"/>
      <c r="CP1058" s="72"/>
      <c r="CQ1058" s="72"/>
      <c r="CR1058" s="72"/>
      <c r="CS1058" s="72"/>
      <c r="CT1058" s="72"/>
      <c r="CU1058" s="72"/>
      <c r="CV1058" s="72"/>
    </row>
    <row r="1059" spans="1:100" s="73" customFormat="1" ht="22.5" customHeight="1" x14ac:dyDescent="0.3">
      <c r="A1059" s="153"/>
      <c r="B1059" s="19" t="s">
        <v>294</v>
      </c>
      <c r="C1059" s="154">
        <f t="shared" ref="C1059:E1061" si="271">C1063+C1067+C1071</f>
        <v>197252.62</v>
      </c>
      <c r="D1059" s="154">
        <f t="shared" si="271"/>
        <v>153986.12</v>
      </c>
      <c r="E1059" s="154">
        <f t="shared" si="271"/>
        <v>132927.16</v>
      </c>
      <c r="F1059" s="154">
        <f t="shared" si="268"/>
        <v>86.32</v>
      </c>
      <c r="G1059" s="248"/>
      <c r="H1059" s="72"/>
      <c r="I1059" s="30"/>
      <c r="J1059" s="72"/>
      <c r="K1059" s="72"/>
      <c r="L1059" s="72"/>
      <c r="M1059" s="72"/>
      <c r="N1059" s="72"/>
      <c r="O1059" s="72"/>
      <c r="P1059" s="72"/>
      <c r="Q1059" s="72"/>
      <c r="R1059" s="72"/>
      <c r="S1059" s="72"/>
      <c r="T1059" s="72"/>
      <c r="U1059" s="72"/>
      <c r="V1059" s="72"/>
      <c r="W1059" s="72"/>
      <c r="X1059" s="72"/>
      <c r="Y1059" s="72"/>
      <c r="Z1059" s="72"/>
      <c r="AA1059" s="72"/>
      <c r="AB1059" s="72"/>
      <c r="AC1059" s="72"/>
      <c r="AD1059" s="72"/>
      <c r="AE1059" s="72"/>
      <c r="AF1059" s="72"/>
      <c r="AG1059" s="72"/>
      <c r="AH1059" s="72"/>
      <c r="AI1059" s="72"/>
      <c r="AJ1059" s="72"/>
      <c r="AK1059" s="72"/>
      <c r="AL1059" s="72"/>
      <c r="AM1059" s="72"/>
      <c r="AN1059" s="72"/>
      <c r="AO1059" s="72"/>
      <c r="AP1059" s="72"/>
      <c r="AQ1059" s="72"/>
      <c r="AR1059" s="72"/>
      <c r="AS1059" s="72"/>
      <c r="AT1059" s="72"/>
      <c r="AU1059" s="72"/>
      <c r="AV1059" s="72"/>
      <c r="AW1059" s="72"/>
      <c r="AX1059" s="72"/>
      <c r="AY1059" s="72"/>
      <c r="AZ1059" s="72"/>
      <c r="BA1059" s="72"/>
      <c r="BB1059" s="72"/>
      <c r="BC1059" s="72"/>
      <c r="BD1059" s="72"/>
      <c r="BE1059" s="72"/>
      <c r="BF1059" s="72"/>
      <c r="BG1059" s="72"/>
      <c r="BH1059" s="72"/>
      <c r="BI1059" s="72"/>
      <c r="BJ1059" s="72"/>
      <c r="BK1059" s="72"/>
      <c r="BL1059" s="72"/>
      <c r="BM1059" s="72"/>
      <c r="BN1059" s="72"/>
      <c r="BO1059" s="72"/>
      <c r="BP1059" s="72"/>
      <c r="BQ1059" s="72"/>
      <c r="BR1059" s="72"/>
      <c r="BS1059" s="72"/>
      <c r="BT1059" s="72"/>
      <c r="BU1059" s="72"/>
      <c r="BV1059" s="72"/>
      <c r="BW1059" s="72"/>
      <c r="BX1059" s="72"/>
      <c r="BY1059" s="72"/>
      <c r="BZ1059" s="72"/>
      <c r="CA1059" s="72"/>
      <c r="CB1059" s="72"/>
      <c r="CC1059" s="72"/>
      <c r="CD1059" s="72"/>
      <c r="CE1059" s="72"/>
      <c r="CF1059" s="72"/>
      <c r="CG1059" s="72"/>
      <c r="CH1059" s="72"/>
      <c r="CI1059" s="72"/>
      <c r="CJ1059" s="72"/>
      <c r="CK1059" s="72"/>
      <c r="CL1059" s="72"/>
      <c r="CM1059" s="72"/>
      <c r="CN1059" s="72"/>
      <c r="CO1059" s="72"/>
      <c r="CP1059" s="72"/>
      <c r="CQ1059" s="72"/>
      <c r="CR1059" s="72"/>
      <c r="CS1059" s="72"/>
      <c r="CT1059" s="72"/>
      <c r="CU1059" s="72"/>
      <c r="CV1059" s="72"/>
    </row>
    <row r="1060" spans="1:100" s="73" customFormat="1" ht="22.5" customHeight="1" x14ac:dyDescent="0.3">
      <c r="A1060" s="153"/>
      <c r="B1060" s="19" t="s">
        <v>296</v>
      </c>
      <c r="C1060" s="154">
        <f t="shared" si="271"/>
        <v>18062.27</v>
      </c>
      <c r="D1060" s="154">
        <f t="shared" si="271"/>
        <v>13136.19</v>
      </c>
      <c r="E1060" s="154">
        <f t="shared" si="271"/>
        <v>12373.08</v>
      </c>
      <c r="F1060" s="154">
        <f t="shared" si="268"/>
        <v>94.19</v>
      </c>
      <c r="G1060" s="248"/>
      <c r="H1060" s="72"/>
      <c r="I1060" s="30"/>
      <c r="J1060" s="72"/>
      <c r="K1060" s="72"/>
      <c r="L1060" s="72"/>
      <c r="M1060" s="72"/>
      <c r="N1060" s="72"/>
      <c r="O1060" s="72"/>
      <c r="P1060" s="72"/>
      <c r="Q1060" s="72"/>
      <c r="R1060" s="72"/>
      <c r="S1060" s="72"/>
      <c r="T1060" s="72"/>
      <c r="U1060" s="72"/>
      <c r="V1060" s="72"/>
      <c r="W1060" s="72"/>
      <c r="X1060" s="72"/>
      <c r="Y1060" s="72"/>
      <c r="Z1060" s="72"/>
      <c r="AA1060" s="72"/>
      <c r="AB1060" s="72"/>
      <c r="AC1060" s="72"/>
      <c r="AD1060" s="72"/>
      <c r="AE1060" s="72"/>
      <c r="AF1060" s="72"/>
      <c r="AG1060" s="72"/>
      <c r="AH1060" s="72"/>
      <c r="AI1060" s="72"/>
      <c r="AJ1060" s="72"/>
      <c r="AK1060" s="72"/>
      <c r="AL1060" s="72"/>
      <c r="AM1060" s="72"/>
      <c r="AN1060" s="72"/>
      <c r="AO1060" s="72"/>
      <c r="AP1060" s="72"/>
      <c r="AQ1060" s="72"/>
      <c r="AR1060" s="72"/>
      <c r="AS1060" s="72"/>
      <c r="AT1060" s="72"/>
      <c r="AU1060" s="72"/>
      <c r="AV1060" s="72"/>
      <c r="AW1060" s="72"/>
      <c r="AX1060" s="72"/>
      <c r="AY1060" s="72"/>
      <c r="AZ1060" s="72"/>
      <c r="BA1060" s="72"/>
      <c r="BB1060" s="72"/>
      <c r="BC1060" s="72"/>
      <c r="BD1060" s="72"/>
      <c r="BE1060" s="72"/>
      <c r="BF1060" s="72"/>
      <c r="BG1060" s="72"/>
      <c r="BH1060" s="72"/>
      <c r="BI1060" s="72"/>
      <c r="BJ1060" s="72"/>
      <c r="BK1060" s="72"/>
      <c r="BL1060" s="72"/>
      <c r="BM1060" s="72"/>
      <c r="BN1060" s="72"/>
      <c r="BO1060" s="72"/>
      <c r="BP1060" s="72"/>
      <c r="BQ1060" s="72"/>
      <c r="BR1060" s="72"/>
      <c r="BS1060" s="72"/>
      <c r="BT1060" s="72"/>
      <c r="BU1060" s="72"/>
      <c r="BV1060" s="72"/>
      <c r="BW1060" s="72"/>
      <c r="BX1060" s="72"/>
      <c r="BY1060" s="72"/>
      <c r="BZ1060" s="72"/>
      <c r="CA1060" s="72"/>
      <c r="CB1060" s="72"/>
      <c r="CC1060" s="72"/>
      <c r="CD1060" s="72"/>
      <c r="CE1060" s="72"/>
      <c r="CF1060" s="72"/>
      <c r="CG1060" s="72"/>
      <c r="CH1060" s="72"/>
      <c r="CI1060" s="72"/>
      <c r="CJ1060" s="72"/>
      <c r="CK1060" s="72"/>
      <c r="CL1060" s="72"/>
      <c r="CM1060" s="72"/>
      <c r="CN1060" s="72"/>
      <c r="CO1060" s="72"/>
      <c r="CP1060" s="72"/>
      <c r="CQ1060" s="72"/>
      <c r="CR1060" s="72"/>
      <c r="CS1060" s="72"/>
      <c r="CT1060" s="72"/>
      <c r="CU1060" s="72"/>
      <c r="CV1060" s="72"/>
    </row>
    <row r="1061" spans="1:100" s="73" customFormat="1" ht="29.25" customHeight="1" x14ac:dyDescent="0.3">
      <c r="A1061" s="155"/>
      <c r="B1061" s="19" t="s">
        <v>74</v>
      </c>
      <c r="C1061" s="154">
        <f t="shared" si="271"/>
        <v>0</v>
      </c>
      <c r="D1061" s="154">
        <f t="shared" si="271"/>
        <v>0</v>
      </c>
      <c r="E1061" s="154">
        <f t="shared" si="271"/>
        <v>0</v>
      </c>
      <c r="F1061" s="154"/>
      <c r="G1061" s="248"/>
      <c r="H1061" s="72"/>
      <c r="I1061" s="30"/>
      <c r="J1061" s="72"/>
      <c r="K1061" s="72"/>
      <c r="L1061" s="72"/>
      <c r="M1061" s="72"/>
      <c r="N1061" s="72"/>
      <c r="O1061" s="72"/>
      <c r="P1061" s="72"/>
      <c r="Q1061" s="72"/>
      <c r="R1061" s="72"/>
      <c r="S1061" s="72"/>
      <c r="T1061" s="72"/>
      <c r="U1061" s="72"/>
      <c r="V1061" s="72"/>
      <c r="W1061" s="72"/>
      <c r="X1061" s="72"/>
      <c r="Y1061" s="72"/>
      <c r="Z1061" s="72"/>
      <c r="AA1061" s="72"/>
      <c r="AB1061" s="72"/>
      <c r="AC1061" s="72"/>
      <c r="AD1061" s="72"/>
      <c r="AE1061" s="72"/>
      <c r="AF1061" s="72"/>
      <c r="AG1061" s="72"/>
      <c r="AH1061" s="72"/>
      <c r="AI1061" s="72"/>
      <c r="AJ1061" s="72"/>
      <c r="AK1061" s="72"/>
      <c r="AL1061" s="72"/>
      <c r="AM1061" s="72"/>
      <c r="AN1061" s="72"/>
      <c r="AO1061" s="72"/>
      <c r="AP1061" s="72"/>
      <c r="AQ1061" s="72"/>
      <c r="AR1061" s="72"/>
      <c r="AS1061" s="72"/>
      <c r="AT1061" s="72"/>
      <c r="AU1061" s="72"/>
      <c r="AV1061" s="72"/>
      <c r="AW1061" s="72"/>
      <c r="AX1061" s="72"/>
      <c r="AY1061" s="72"/>
      <c r="AZ1061" s="72"/>
      <c r="BA1061" s="72"/>
      <c r="BB1061" s="72"/>
      <c r="BC1061" s="72"/>
      <c r="BD1061" s="72"/>
      <c r="BE1061" s="72"/>
      <c r="BF1061" s="72"/>
      <c r="BG1061" s="72"/>
      <c r="BH1061" s="72"/>
      <c r="BI1061" s="72"/>
      <c r="BJ1061" s="72"/>
      <c r="BK1061" s="72"/>
      <c r="BL1061" s="72"/>
      <c r="BM1061" s="72"/>
      <c r="BN1061" s="72"/>
      <c r="BO1061" s="72"/>
      <c r="BP1061" s="72"/>
      <c r="BQ1061" s="72"/>
      <c r="BR1061" s="72"/>
      <c r="BS1061" s="72"/>
      <c r="BT1061" s="72"/>
      <c r="BU1061" s="72"/>
      <c r="BV1061" s="72"/>
      <c r="BW1061" s="72"/>
      <c r="BX1061" s="72"/>
      <c r="BY1061" s="72"/>
      <c r="BZ1061" s="72"/>
      <c r="CA1061" s="72"/>
      <c r="CB1061" s="72"/>
      <c r="CC1061" s="72"/>
      <c r="CD1061" s="72"/>
      <c r="CE1061" s="72"/>
      <c r="CF1061" s="72"/>
      <c r="CG1061" s="72"/>
      <c r="CH1061" s="72"/>
      <c r="CI1061" s="72"/>
      <c r="CJ1061" s="72"/>
      <c r="CK1061" s="72"/>
      <c r="CL1061" s="72"/>
      <c r="CM1061" s="72"/>
      <c r="CN1061" s="72"/>
      <c r="CO1061" s="72"/>
      <c r="CP1061" s="72"/>
      <c r="CQ1061" s="72"/>
      <c r="CR1061" s="72"/>
      <c r="CS1061" s="72"/>
      <c r="CT1061" s="72"/>
      <c r="CU1061" s="72"/>
      <c r="CV1061" s="72"/>
    </row>
    <row r="1062" spans="1:100" s="73" customFormat="1" ht="201" customHeight="1" x14ac:dyDescent="0.3">
      <c r="A1062" s="151" t="s">
        <v>300</v>
      </c>
      <c r="B1062" s="18" t="s">
        <v>582</v>
      </c>
      <c r="C1062" s="152">
        <f>C1063+C1064+C1065</f>
        <v>117145.8</v>
      </c>
      <c r="D1062" s="152">
        <f>+D1063+D1064+D1065</f>
        <v>96065.02</v>
      </c>
      <c r="E1062" s="152">
        <f>+E1063+E1064+E1065</f>
        <v>90771.86</v>
      </c>
      <c r="F1062" s="152">
        <f t="shared" si="268"/>
        <v>94.49</v>
      </c>
      <c r="G1062" s="249" t="s">
        <v>805</v>
      </c>
      <c r="H1062" s="72"/>
      <c r="I1062" s="30"/>
      <c r="J1062" s="72"/>
      <c r="K1062" s="72"/>
      <c r="L1062" s="72"/>
      <c r="M1062" s="72"/>
      <c r="N1062" s="72"/>
      <c r="O1062" s="72"/>
      <c r="P1062" s="72"/>
      <c r="Q1062" s="72"/>
      <c r="R1062" s="72"/>
      <c r="S1062" s="72"/>
      <c r="T1062" s="72"/>
      <c r="U1062" s="72"/>
      <c r="V1062" s="72"/>
      <c r="W1062" s="72"/>
      <c r="X1062" s="72"/>
      <c r="Y1062" s="72"/>
      <c r="Z1062" s="72"/>
      <c r="AA1062" s="72"/>
      <c r="AB1062" s="72"/>
      <c r="AC1062" s="72"/>
      <c r="AD1062" s="72"/>
      <c r="AE1062" s="72"/>
      <c r="AF1062" s="72"/>
      <c r="AG1062" s="72"/>
      <c r="AH1062" s="72"/>
      <c r="AI1062" s="72"/>
      <c r="AJ1062" s="72"/>
      <c r="AK1062" s="72"/>
      <c r="AL1062" s="72"/>
      <c r="AM1062" s="72"/>
      <c r="AN1062" s="72"/>
      <c r="AO1062" s="72"/>
      <c r="AP1062" s="72"/>
      <c r="AQ1062" s="72"/>
      <c r="AR1062" s="72"/>
      <c r="AS1062" s="72"/>
      <c r="AT1062" s="72"/>
      <c r="AU1062" s="72"/>
      <c r="AV1062" s="72"/>
      <c r="AW1062" s="72"/>
      <c r="AX1062" s="72"/>
      <c r="AY1062" s="72"/>
      <c r="AZ1062" s="72"/>
      <c r="BA1062" s="72"/>
      <c r="BB1062" s="72"/>
      <c r="BC1062" s="72"/>
      <c r="BD1062" s="72"/>
      <c r="BE1062" s="72"/>
      <c r="BF1062" s="72"/>
      <c r="BG1062" s="72"/>
      <c r="BH1062" s="72"/>
      <c r="BI1062" s="72"/>
      <c r="BJ1062" s="72"/>
      <c r="BK1062" s="72"/>
      <c r="BL1062" s="72"/>
      <c r="BM1062" s="72"/>
      <c r="BN1062" s="72"/>
      <c r="BO1062" s="72"/>
      <c r="BP1062" s="72"/>
      <c r="BQ1062" s="72"/>
      <c r="BR1062" s="72"/>
      <c r="BS1062" s="72"/>
      <c r="BT1062" s="72"/>
      <c r="BU1062" s="72"/>
      <c r="BV1062" s="72"/>
      <c r="BW1062" s="72"/>
      <c r="BX1062" s="72"/>
      <c r="BY1062" s="72"/>
      <c r="BZ1062" s="72"/>
      <c r="CA1062" s="72"/>
      <c r="CB1062" s="72"/>
      <c r="CC1062" s="72"/>
      <c r="CD1062" s="72"/>
      <c r="CE1062" s="72"/>
      <c r="CF1062" s="72"/>
      <c r="CG1062" s="72"/>
      <c r="CH1062" s="72"/>
      <c r="CI1062" s="72"/>
      <c r="CJ1062" s="72"/>
      <c r="CK1062" s="72"/>
      <c r="CL1062" s="72"/>
      <c r="CM1062" s="72"/>
      <c r="CN1062" s="72"/>
      <c r="CO1062" s="72"/>
      <c r="CP1062" s="72"/>
      <c r="CQ1062" s="72"/>
      <c r="CR1062" s="72"/>
      <c r="CS1062" s="72"/>
      <c r="CT1062" s="72"/>
      <c r="CU1062" s="72"/>
      <c r="CV1062" s="72"/>
    </row>
    <row r="1063" spans="1:100" s="73" customFormat="1" x14ac:dyDescent="0.3">
      <c r="A1063" s="153"/>
      <c r="B1063" s="19" t="s">
        <v>294</v>
      </c>
      <c r="C1063" s="154">
        <v>117145.8</v>
      </c>
      <c r="D1063" s="154">
        <v>96065.02</v>
      </c>
      <c r="E1063" s="154">
        <v>90771.86</v>
      </c>
      <c r="F1063" s="154">
        <f t="shared" si="268"/>
        <v>94.49</v>
      </c>
      <c r="G1063" s="250"/>
      <c r="H1063" s="72"/>
      <c r="I1063" s="30"/>
      <c r="J1063" s="72"/>
      <c r="K1063" s="72"/>
      <c r="L1063" s="72"/>
      <c r="M1063" s="72"/>
      <c r="N1063" s="72"/>
      <c r="O1063" s="72"/>
      <c r="P1063" s="72"/>
      <c r="Q1063" s="72"/>
      <c r="R1063" s="72"/>
      <c r="S1063" s="72"/>
      <c r="T1063" s="72"/>
      <c r="U1063" s="72"/>
      <c r="V1063" s="72"/>
      <c r="W1063" s="72"/>
      <c r="X1063" s="72"/>
      <c r="Y1063" s="72"/>
      <c r="Z1063" s="72"/>
      <c r="AA1063" s="72"/>
      <c r="AB1063" s="72"/>
      <c r="AC1063" s="72"/>
      <c r="AD1063" s="72"/>
      <c r="AE1063" s="72"/>
      <c r="AF1063" s="72"/>
      <c r="AG1063" s="72"/>
      <c r="AH1063" s="72"/>
      <c r="AI1063" s="72"/>
      <c r="AJ1063" s="72"/>
      <c r="AK1063" s="72"/>
      <c r="AL1063" s="72"/>
      <c r="AM1063" s="72"/>
      <c r="AN1063" s="72"/>
      <c r="AO1063" s="72"/>
      <c r="AP1063" s="72"/>
      <c r="AQ1063" s="72"/>
      <c r="AR1063" s="72"/>
      <c r="AS1063" s="72"/>
      <c r="AT1063" s="72"/>
      <c r="AU1063" s="72"/>
      <c r="AV1063" s="72"/>
      <c r="AW1063" s="72"/>
      <c r="AX1063" s="72"/>
      <c r="AY1063" s="72"/>
      <c r="AZ1063" s="72"/>
      <c r="BA1063" s="72"/>
      <c r="BB1063" s="72"/>
      <c r="BC1063" s="72"/>
      <c r="BD1063" s="72"/>
      <c r="BE1063" s="72"/>
      <c r="BF1063" s="72"/>
      <c r="BG1063" s="72"/>
      <c r="BH1063" s="72"/>
      <c r="BI1063" s="72"/>
      <c r="BJ1063" s="72"/>
      <c r="BK1063" s="72"/>
      <c r="BL1063" s="72"/>
      <c r="BM1063" s="72"/>
      <c r="BN1063" s="72"/>
      <c r="BO1063" s="72"/>
      <c r="BP1063" s="72"/>
      <c r="BQ1063" s="72"/>
      <c r="BR1063" s="72"/>
      <c r="BS1063" s="72"/>
      <c r="BT1063" s="72"/>
      <c r="BU1063" s="72"/>
      <c r="BV1063" s="72"/>
      <c r="BW1063" s="72"/>
      <c r="BX1063" s="72"/>
      <c r="BY1063" s="72"/>
      <c r="BZ1063" s="72"/>
      <c r="CA1063" s="72"/>
      <c r="CB1063" s="72"/>
      <c r="CC1063" s="72"/>
      <c r="CD1063" s="72"/>
      <c r="CE1063" s="72"/>
      <c r="CF1063" s="72"/>
      <c r="CG1063" s="72"/>
      <c r="CH1063" s="72"/>
      <c r="CI1063" s="72"/>
      <c r="CJ1063" s="72"/>
      <c r="CK1063" s="72"/>
      <c r="CL1063" s="72"/>
      <c r="CM1063" s="72"/>
      <c r="CN1063" s="72"/>
      <c r="CO1063" s="72"/>
      <c r="CP1063" s="72"/>
      <c r="CQ1063" s="72"/>
      <c r="CR1063" s="72"/>
      <c r="CS1063" s="72"/>
      <c r="CT1063" s="72"/>
      <c r="CU1063" s="72"/>
      <c r="CV1063" s="72"/>
    </row>
    <row r="1064" spans="1:100" s="73" customFormat="1" x14ac:dyDescent="0.3">
      <c r="A1064" s="153"/>
      <c r="B1064" s="19" t="s">
        <v>296</v>
      </c>
      <c r="C1064" s="154">
        <v>0</v>
      </c>
      <c r="D1064" s="154">
        <v>0</v>
      </c>
      <c r="E1064" s="154">
        <v>0</v>
      </c>
      <c r="F1064" s="154"/>
      <c r="G1064" s="250"/>
      <c r="H1064" s="72"/>
      <c r="I1064" s="30"/>
      <c r="J1064" s="72"/>
      <c r="K1064" s="72"/>
      <c r="L1064" s="72"/>
      <c r="M1064" s="72"/>
      <c r="N1064" s="72"/>
      <c r="O1064" s="72"/>
      <c r="P1064" s="72"/>
      <c r="Q1064" s="72"/>
      <c r="R1064" s="72"/>
      <c r="S1064" s="72"/>
      <c r="T1064" s="72"/>
      <c r="U1064" s="72"/>
      <c r="V1064" s="72"/>
      <c r="W1064" s="72"/>
      <c r="X1064" s="72"/>
      <c r="Y1064" s="72"/>
      <c r="Z1064" s="72"/>
      <c r="AA1064" s="72"/>
      <c r="AB1064" s="72"/>
      <c r="AC1064" s="72"/>
      <c r="AD1064" s="72"/>
      <c r="AE1064" s="72"/>
      <c r="AF1064" s="72"/>
      <c r="AG1064" s="72"/>
      <c r="AH1064" s="72"/>
      <c r="AI1064" s="72"/>
      <c r="AJ1064" s="72"/>
      <c r="AK1064" s="72"/>
      <c r="AL1064" s="72"/>
      <c r="AM1064" s="72"/>
      <c r="AN1064" s="72"/>
      <c r="AO1064" s="72"/>
      <c r="AP1064" s="72"/>
      <c r="AQ1064" s="72"/>
      <c r="AR1064" s="72"/>
      <c r="AS1064" s="72"/>
      <c r="AT1064" s="72"/>
      <c r="AU1064" s="72"/>
      <c r="AV1064" s="72"/>
      <c r="AW1064" s="72"/>
      <c r="AX1064" s="72"/>
      <c r="AY1064" s="72"/>
      <c r="AZ1064" s="72"/>
      <c r="BA1064" s="72"/>
      <c r="BB1064" s="72"/>
      <c r="BC1064" s="72"/>
      <c r="BD1064" s="72"/>
      <c r="BE1064" s="72"/>
      <c r="BF1064" s="72"/>
      <c r="BG1064" s="72"/>
      <c r="BH1064" s="72"/>
      <c r="BI1064" s="72"/>
      <c r="BJ1064" s="72"/>
      <c r="BK1064" s="72"/>
      <c r="BL1064" s="72"/>
      <c r="BM1064" s="72"/>
      <c r="BN1064" s="72"/>
      <c r="BO1064" s="72"/>
      <c r="BP1064" s="72"/>
      <c r="BQ1064" s="72"/>
      <c r="BR1064" s="72"/>
      <c r="BS1064" s="72"/>
      <c r="BT1064" s="72"/>
      <c r="BU1064" s="72"/>
      <c r="BV1064" s="72"/>
      <c r="BW1064" s="72"/>
      <c r="BX1064" s="72"/>
      <c r="BY1064" s="72"/>
      <c r="BZ1064" s="72"/>
      <c r="CA1064" s="72"/>
      <c r="CB1064" s="72"/>
      <c r="CC1064" s="72"/>
      <c r="CD1064" s="72"/>
      <c r="CE1064" s="72"/>
      <c r="CF1064" s="72"/>
      <c r="CG1064" s="72"/>
      <c r="CH1064" s="72"/>
      <c r="CI1064" s="72"/>
      <c r="CJ1064" s="72"/>
      <c r="CK1064" s="72"/>
      <c r="CL1064" s="72"/>
      <c r="CM1064" s="72"/>
      <c r="CN1064" s="72"/>
      <c r="CO1064" s="72"/>
      <c r="CP1064" s="72"/>
      <c r="CQ1064" s="72"/>
      <c r="CR1064" s="72"/>
      <c r="CS1064" s="72"/>
      <c r="CT1064" s="72"/>
      <c r="CU1064" s="72"/>
      <c r="CV1064" s="72"/>
    </row>
    <row r="1065" spans="1:100" s="73" customFormat="1" ht="29.25" customHeight="1" x14ac:dyDescent="0.3">
      <c r="A1065" s="153"/>
      <c r="B1065" s="19" t="s">
        <v>74</v>
      </c>
      <c r="C1065" s="154">
        <v>0</v>
      </c>
      <c r="D1065" s="154">
        <v>0</v>
      </c>
      <c r="E1065" s="154">
        <v>0</v>
      </c>
      <c r="F1065" s="154"/>
      <c r="G1065" s="251"/>
      <c r="H1065" s="72"/>
      <c r="I1065" s="30"/>
      <c r="J1065" s="72"/>
      <c r="K1065" s="72"/>
      <c r="L1065" s="72"/>
      <c r="M1065" s="72"/>
      <c r="N1065" s="72"/>
      <c r="O1065" s="72"/>
      <c r="P1065" s="72"/>
      <c r="Q1065" s="72"/>
      <c r="R1065" s="72"/>
      <c r="S1065" s="72"/>
      <c r="T1065" s="72"/>
      <c r="U1065" s="72"/>
      <c r="V1065" s="72"/>
      <c r="W1065" s="72"/>
      <c r="X1065" s="72"/>
      <c r="Y1065" s="72"/>
      <c r="Z1065" s="72"/>
      <c r="AA1065" s="72"/>
      <c r="AB1065" s="72"/>
      <c r="AC1065" s="72"/>
      <c r="AD1065" s="72"/>
      <c r="AE1065" s="72"/>
      <c r="AF1065" s="72"/>
      <c r="AG1065" s="72"/>
      <c r="AH1065" s="72"/>
      <c r="AI1065" s="72"/>
      <c r="AJ1065" s="72"/>
      <c r="AK1065" s="72"/>
      <c r="AL1065" s="72"/>
      <c r="AM1065" s="72"/>
      <c r="AN1065" s="72"/>
      <c r="AO1065" s="72"/>
      <c r="AP1065" s="72"/>
      <c r="AQ1065" s="72"/>
      <c r="AR1065" s="72"/>
      <c r="AS1065" s="72"/>
      <c r="AT1065" s="72"/>
      <c r="AU1065" s="72"/>
      <c r="AV1065" s="72"/>
      <c r="AW1065" s="72"/>
      <c r="AX1065" s="72"/>
      <c r="AY1065" s="72"/>
      <c r="AZ1065" s="72"/>
      <c r="BA1065" s="72"/>
      <c r="BB1065" s="72"/>
      <c r="BC1065" s="72"/>
      <c r="BD1065" s="72"/>
      <c r="BE1065" s="72"/>
      <c r="BF1065" s="72"/>
      <c r="BG1065" s="72"/>
      <c r="BH1065" s="72"/>
      <c r="BI1065" s="72"/>
      <c r="BJ1065" s="72"/>
      <c r="BK1065" s="72"/>
      <c r="BL1065" s="72"/>
      <c r="BM1065" s="72"/>
      <c r="BN1065" s="72"/>
      <c r="BO1065" s="72"/>
      <c r="BP1065" s="72"/>
      <c r="BQ1065" s="72"/>
      <c r="BR1065" s="72"/>
      <c r="BS1065" s="72"/>
      <c r="BT1065" s="72"/>
      <c r="BU1065" s="72"/>
      <c r="BV1065" s="72"/>
      <c r="BW1065" s="72"/>
      <c r="BX1065" s="72"/>
      <c r="BY1065" s="72"/>
      <c r="BZ1065" s="72"/>
      <c r="CA1065" s="72"/>
      <c r="CB1065" s="72"/>
      <c r="CC1065" s="72"/>
      <c r="CD1065" s="72"/>
      <c r="CE1065" s="72"/>
      <c r="CF1065" s="72"/>
      <c r="CG1065" s="72"/>
      <c r="CH1065" s="72"/>
      <c r="CI1065" s="72"/>
      <c r="CJ1065" s="72"/>
      <c r="CK1065" s="72"/>
      <c r="CL1065" s="72"/>
      <c r="CM1065" s="72"/>
      <c r="CN1065" s="72"/>
      <c r="CO1065" s="72"/>
      <c r="CP1065" s="72"/>
      <c r="CQ1065" s="72"/>
      <c r="CR1065" s="72"/>
      <c r="CS1065" s="72"/>
      <c r="CT1065" s="72"/>
      <c r="CU1065" s="72"/>
      <c r="CV1065" s="72"/>
    </row>
    <row r="1066" spans="1:100" s="73" customFormat="1" ht="156" customHeight="1" x14ac:dyDescent="0.3">
      <c r="A1066" s="151" t="s">
        <v>301</v>
      </c>
      <c r="B1066" s="18" t="s">
        <v>583</v>
      </c>
      <c r="C1066" s="152">
        <f>SUM(C1067:C1069)</f>
        <v>97370.09</v>
      </c>
      <c r="D1066" s="152">
        <f>SUM(D1067:D1069)</f>
        <v>70449.289999999994</v>
      </c>
      <c r="E1066" s="152">
        <f>SUM(E1067:E1069)</f>
        <v>54055.25</v>
      </c>
      <c r="F1066" s="152">
        <f t="shared" si="268"/>
        <v>76.73</v>
      </c>
      <c r="G1066" s="252" t="s">
        <v>666</v>
      </c>
      <c r="H1066" s="72"/>
      <c r="I1066" s="30"/>
      <c r="J1066" s="72"/>
      <c r="K1066" s="72"/>
      <c r="L1066" s="72"/>
      <c r="M1066" s="72"/>
      <c r="N1066" s="72"/>
      <c r="O1066" s="72"/>
      <c r="P1066" s="72"/>
      <c r="Q1066" s="72"/>
      <c r="R1066" s="72"/>
      <c r="S1066" s="72"/>
      <c r="T1066" s="72"/>
      <c r="U1066" s="72"/>
      <c r="V1066" s="72"/>
      <c r="W1066" s="72"/>
      <c r="X1066" s="72"/>
      <c r="Y1066" s="72"/>
      <c r="Z1066" s="72"/>
      <c r="AA1066" s="72"/>
      <c r="AB1066" s="72"/>
      <c r="AC1066" s="72"/>
      <c r="AD1066" s="72"/>
      <c r="AE1066" s="72"/>
      <c r="AF1066" s="72"/>
      <c r="AG1066" s="72"/>
      <c r="AH1066" s="72"/>
      <c r="AI1066" s="72"/>
      <c r="AJ1066" s="72"/>
      <c r="AK1066" s="72"/>
      <c r="AL1066" s="72"/>
      <c r="AM1066" s="72"/>
      <c r="AN1066" s="72"/>
      <c r="AO1066" s="72"/>
      <c r="AP1066" s="72"/>
      <c r="AQ1066" s="72"/>
      <c r="AR1066" s="72"/>
      <c r="AS1066" s="72"/>
      <c r="AT1066" s="72"/>
      <c r="AU1066" s="72"/>
      <c r="AV1066" s="72"/>
      <c r="AW1066" s="72"/>
      <c r="AX1066" s="72"/>
      <c r="AY1066" s="72"/>
      <c r="AZ1066" s="72"/>
      <c r="BA1066" s="72"/>
      <c r="BB1066" s="72"/>
      <c r="BC1066" s="72"/>
      <c r="BD1066" s="72"/>
      <c r="BE1066" s="72"/>
      <c r="BF1066" s="72"/>
      <c r="BG1066" s="72"/>
      <c r="BH1066" s="72"/>
      <c r="BI1066" s="72"/>
      <c r="BJ1066" s="72"/>
      <c r="BK1066" s="72"/>
      <c r="BL1066" s="72"/>
      <c r="BM1066" s="72"/>
      <c r="BN1066" s="72"/>
      <c r="BO1066" s="72"/>
      <c r="BP1066" s="72"/>
      <c r="BQ1066" s="72"/>
      <c r="BR1066" s="72"/>
      <c r="BS1066" s="72"/>
      <c r="BT1066" s="72"/>
      <c r="BU1066" s="72"/>
      <c r="BV1066" s="72"/>
      <c r="BW1066" s="72"/>
      <c r="BX1066" s="72"/>
      <c r="BY1066" s="72"/>
      <c r="BZ1066" s="72"/>
      <c r="CA1066" s="72"/>
      <c r="CB1066" s="72"/>
      <c r="CC1066" s="72"/>
      <c r="CD1066" s="72"/>
      <c r="CE1066" s="72"/>
      <c r="CF1066" s="72"/>
      <c r="CG1066" s="72"/>
      <c r="CH1066" s="72"/>
      <c r="CI1066" s="72"/>
      <c r="CJ1066" s="72"/>
      <c r="CK1066" s="72"/>
      <c r="CL1066" s="72"/>
      <c r="CM1066" s="72"/>
      <c r="CN1066" s="72"/>
      <c r="CO1066" s="72"/>
      <c r="CP1066" s="72"/>
      <c r="CQ1066" s="72"/>
      <c r="CR1066" s="72"/>
      <c r="CS1066" s="72"/>
      <c r="CT1066" s="72"/>
      <c r="CU1066" s="72"/>
      <c r="CV1066" s="72"/>
    </row>
    <row r="1067" spans="1:100" s="73" customFormat="1" x14ac:dyDescent="0.3">
      <c r="A1067" s="153"/>
      <c r="B1067" s="19" t="s">
        <v>294</v>
      </c>
      <c r="C1067" s="154">
        <v>79307.820000000007</v>
      </c>
      <c r="D1067" s="154">
        <v>57313.1</v>
      </c>
      <c r="E1067" s="154">
        <v>41682.17</v>
      </c>
      <c r="F1067" s="154">
        <f t="shared" si="268"/>
        <v>72.73</v>
      </c>
      <c r="G1067" s="252"/>
      <c r="H1067" s="72"/>
      <c r="I1067" s="30"/>
      <c r="J1067" s="72"/>
      <c r="K1067" s="72"/>
      <c r="L1067" s="72"/>
      <c r="M1067" s="72"/>
      <c r="N1067" s="72"/>
      <c r="O1067" s="72"/>
      <c r="P1067" s="72"/>
      <c r="Q1067" s="72"/>
      <c r="R1067" s="72"/>
      <c r="S1067" s="72"/>
      <c r="T1067" s="72"/>
      <c r="U1067" s="72"/>
      <c r="V1067" s="72"/>
      <c r="W1067" s="72"/>
      <c r="X1067" s="72"/>
      <c r="Y1067" s="72"/>
      <c r="Z1067" s="72"/>
      <c r="AA1067" s="72"/>
      <c r="AB1067" s="72"/>
      <c r="AC1067" s="72"/>
      <c r="AD1067" s="72"/>
      <c r="AE1067" s="72"/>
      <c r="AF1067" s="72"/>
      <c r="AG1067" s="72"/>
      <c r="AH1067" s="72"/>
      <c r="AI1067" s="72"/>
      <c r="AJ1067" s="72"/>
      <c r="AK1067" s="72"/>
      <c r="AL1067" s="72"/>
      <c r="AM1067" s="72"/>
      <c r="AN1067" s="72"/>
      <c r="AO1067" s="72"/>
      <c r="AP1067" s="72"/>
      <c r="AQ1067" s="72"/>
      <c r="AR1067" s="72"/>
      <c r="AS1067" s="72"/>
      <c r="AT1067" s="72"/>
      <c r="AU1067" s="72"/>
      <c r="AV1067" s="72"/>
      <c r="AW1067" s="72"/>
      <c r="AX1067" s="72"/>
      <c r="AY1067" s="72"/>
      <c r="AZ1067" s="72"/>
      <c r="BA1067" s="72"/>
      <c r="BB1067" s="72"/>
      <c r="BC1067" s="72"/>
      <c r="BD1067" s="72"/>
      <c r="BE1067" s="72"/>
      <c r="BF1067" s="72"/>
      <c r="BG1067" s="72"/>
      <c r="BH1067" s="72"/>
      <c r="BI1067" s="72"/>
      <c r="BJ1067" s="72"/>
      <c r="BK1067" s="72"/>
      <c r="BL1067" s="72"/>
      <c r="BM1067" s="72"/>
      <c r="BN1067" s="72"/>
      <c r="BO1067" s="72"/>
      <c r="BP1067" s="72"/>
      <c r="BQ1067" s="72"/>
      <c r="BR1067" s="72"/>
      <c r="BS1067" s="72"/>
      <c r="BT1067" s="72"/>
      <c r="BU1067" s="72"/>
      <c r="BV1067" s="72"/>
      <c r="BW1067" s="72"/>
      <c r="BX1067" s="72"/>
      <c r="BY1067" s="72"/>
      <c r="BZ1067" s="72"/>
      <c r="CA1067" s="72"/>
      <c r="CB1067" s="72"/>
      <c r="CC1067" s="72"/>
      <c r="CD1067" s="72"/>
      <c r="CE1067" s="72"/>
      <c r="CF1067" s="72"/>
      <c r="CG1067" s="72"/>
      <c r="CH1067" s="72"/>
      <c r="CI1067" s="72"/>
      <c r="CJ1067" s="72"/>
      <c r="CK1067" s="72"/>
      <c r="CL1067" s="72"/>
      <c r="CM1067" s="72"/>
      <c r="CN1067" s="72"/>
      <c r="CO1067" s="72"/>
      <c r="CP1067" s="72"/>
      <c r="CQ1067" s="72"/>
      <c r="CR1067" s="72"/>
      <c r="CS1067" s="72"/>
      <c r="CT1067" s="72"/>
      <c r="CU1067" s="72"/>
      <c r="CV1067" s="72"/>
    </row>
    <row r="1068" spans="1:100" s="73" customFormat="1" x14ac:dyDescent="0.3">
      <c r="A1068" s="153"/>
      <c r="B1068" s="19" t="s">
        <v>296</v>
      </c>
      <c r="C1068" s="154">
        <v>18062.27</v>
      </c>
      <c r="D1068" s="154">
        <v>13136.19</v>
      </c>
      <c r="E1068" s="154">
        <v>12373.08</v>
      </c>
      <c r="F1068" s="154">
        <f t="shared" si="268"/>
        <v>94.19</v>
      </c>
      <c r="G1068" s="252"/>
      <c r="H1068" s="72"/>
      <c r="I1068" s="30"/>
      <c r="J1068" s="72"/>
      <c r="K1068" s="72"/>
      <c r="L1068" s="72"/>
      <c r="M1068" s="72"/>
      <c r="N1068" s="72"/>
      <c r="O1068" s="72"/>
      <c r="P1068" s="72"/>
      <c r="Q1068" s="72"/>
      <c r="R1068" s="72"/>
      <c r="S1068" s="72"/>
      <c r="T1068" s="72"/>
      <c r="U1068" s="72"/>
      <c r="V1068" s="72"/>
      <c r="W1068" s="72"/>
      <c r="X1068" s="72"/>
      <c r="Y1068" s="72"/>
      <c r="Z1068" s="72"/>
      <c r="AA1068" s="72"/>
      <c r="AB1068" s="72"/>
      <c r="AC1068" s="72"/>
      <c r="AD1068" s="72"/>
      <c r="AE1068" s="72"/>
      <c r="AF1068" s="72"/>
      <c r="AG1068" s="72"/>
      <c r="AH1068" s="72"/>
      <c r="AI1068" s="72"/>
      <c r="AJ1068" s="72"/>
      <c r="AK1068" s="72"/>
      <c r="AL1068" s="72"/>
      <c r="AM1068" s="72"/>
      <c r="AN1068" s="72"/>
      <c r="AO1068" s="72"/>
      <c r="AP1068" s="72"/>
      <c r="AQ1068" s="72"/>
      <c r="AR1068" s="72"/>
      <c r="AS1068" s="72"/>
      <c r="AT1068" s="72"/>
      <c r="AU1068" s="72"/>
      <c r="AV1068" s="72"/>
      <c r="AW1068" s="72"/>
      <c r="AX1068" s="72"/>
      <c r="AY1068" s="72"/>
      <c r="AZ1068" s="72"/>
      <c r="BA1068" s="72"/>
      <c r="BB1068" s="72"/>
      <c r="BC1068" s="72"/>
      <c r="BD1068" s="72"/>
      <c r="BE1068" s="72"/>
      <c r="BF1068" s="72"/>
      <c r="BG1068" s="72"/>
      <c r="BH1068" s="72"/>
      <c r="BI1068" s="72"/>
      <c r="BJ1068" s="72"/>
      <c r="BK1068" s="72"/>
      <c r="BL1068" s="72"/>
      <c r="BM1068" s="72"/>
      <c r="BN1068" s="72"/>
      <c r="BO1068" s="72"/>
      <c r="BP1068" s="72"/>
      <c r="BQ1068" s="72"/>
      <c r="BR1068" s="72"/>
      <c r="BS1068" s="72"/>
      <c r="BT1068" s="72"/>
      <c r="BU1068" s="72"/>
      <c r="BV1068" s="72"/>
      <c r="BW1068" s="72"/>
      <c r="BX1068" s="72"/>
      <c r="BY1068" s="72"/>
      <c r="BZ1068" s="72"/>
      <c r="CA1068" s="72"/>
      <c r="CB1068" s="72"/>
      <c r="CC1068" s="72"/>
      <c r="CD1068" s="72"/>
      <c r="CE1068" s="72"/>
      <c r="CF1068" s="72"/>
      <c r="CG1068" s="72"/>
      <c r="CH1068" s="72"/>
      <c r="CI1068" s="72"/>
      <c r="CJ1068" s="72"/>
      <c r="CK1068" s="72"/>
      <c r="CL1068" s="72"/>
      <c r="CM1068" s="72"/>
      <c r="CN1068" s="72"/>
      <c r="CO1068" s="72"/>
      <c r="CP1068" s="72"/>
      <c r="CQ1068" s="72"/>
      <c r="CR1068" s="72"/>
      <c r="CS1068" s="72"/>
      <c r="CT1068" s="72"/>
      <c r="CU1068" s="72"/>
      <c r="CV1068" s="72"/>
    </row>
    <row r="1069" spans="1:100" s="73" customFormat="1" x14ac:dyDescent="0.3">
      <c r="A1069" s="153"/>
      <c r="B1069" s="19" t="s">
        <v>74</v>
      </c>
      <c r="C1069" s="154">
        <v>0</v>
      </c>
      <c r="D1069" s="154">
        <v>0</v>
      </c>
      <c r="E1069" s="154">
        <v>0</v>
      </c>
      <c r="F1069" s="154"/>
      <c r="G1069" s="252"/>
      <c r="H1069" s="72"/>
      <c r="I1069" s="30"/>
      <c r="J1069" s="72"/>
      <c r="K1069" s="72"/>
      <c r="L1069" s="72"/>
      <c r="M1069" s="72"/>
      <c r="N1069" s="72"/>
      <c r="O1069" s="72"/>
      <c r="P1069" s="72"/>
      <c r="Q1069" s="72"/>
      <c r="R1069" s="72"/>
      <c r="S1069" s="72"/>
      <c r="T1069" s="72"/>
      <c r="U1069" s="72"/>
      <c r="V1069" s="72"/>
      <c r="W1069" s="72"/>
      <c r="X1069" s="72"/>
      <c r="Y1069" s="72"/>
      <c r="Z1069" s="72"/>
      <c r="AA1069" s="72"/>
      <c r="AB1069" s="72"/>
      <c r="AC1069" s="72"/>
      <c r="AD1069" s="72"/>
      <c r="AE1069" s="72"/>
      <c r="AF1069" s="72"/>
      <c r="AG1069" s="72"/>
      <c r="AH1069" s="72"/>
      <c r="AI1069" s="72"/>
      <c r="AJ1069" s="72"/>
      <c r="AK1069" s="72"/>
      <c r="AL1069" s="72"/>
      <c r="AM1069" s="72"/>
      <c r="AN1069" s="72"/>
      <c r="AO1069" s="72"/>
      <c r="AP1069" s="72"/>
      <c r="AQ1069" s="72"/>
      <c r="AR1069" s="72"/>
      <c r="AS1069" s="72"/>
      <c r="AT1069" s="72"/>
      <c r="AU1069" s="72"/>
      <c r="AV1069" s="72"/>
      <c r="AW1069" s="72"/>
      <c r="AX1069" s="72"/>
      <c r="AY1069" s="72"/>
      <c r="AZ1069" s="72"/>
      <c r="BA1069" s="72"/>
      <c r="BB1069" s="72"/>
      <c r="BC1069" s="72"/>
      <c r="BD1069" s="72"/>
      <c r="BE1069" s="72"/>
      <c r="BF1069" s="72"/>
      <c r="BG1069" s="72"/>
      <c r="BH1069" s="72"/>
      <c r="BI1069" s="72"/>
      <c r="BJ1069" s="72"/>
      <c r="BK1069" s="72"/>
      <c r="BL1069" s="72"/>
      <c r="BM1069" s="72"/>
      <c r="BN1069" s="72"/>
      <c r="BO1069" s="72"/>
      <c r="BP1069" s="72"/>
      <c r="BQ1069" s="72"/>
      <c r="BR1069" s="72"/>
      <c r="BS1069" s="72"/>
      <c r="BT1069" s="72"/>
      <c r="BU1069" s="72"/>
      <c r="BV1069" s="72"/>
      <c r="BW1069" s="72"/>
      <c r="BX1069" s="72"/>
      <c r="BY1069" s="72"/>
      <c r="BZ1069" s="72"/>
      <c r="CA1069" s="72"/>
      <c r="CB1069" s="72"/>
      <c r="CC1069" s="72"/>
      <c r="CD1069" s="72"/>
      <c r="CE1069" s="72"/>
      <c r="CF1069" s="72"/>
      <c r="CG1069" s="72"/>
      <c r="CH1069" s="72"/>
      <c r="CI1069" s="72"/>
      <c r="CJ1069" s="72"/>
      <c r="CK1069" s="72"/>
      <c r="CL1069" s="72"/>
      <c r="CM1069" s="72"/>
      <c r="CN1069" s="72"/>
      <c r="CO1069" s="72"/>
      <c r="CP1069" s="72"/>
      <c r="CQ1069" s="72"/>
      <c r="CR1069" s="72"/>
      <c r="CS1069" s="72"/>
      <c r="CT1069" s="72"/>
      <c r="CU1069" s="72"/>
      <c r="CV1069" s="72"/>
    </row>
    <row r="1070" spans="1:100" s="73" customFormat="1" ht="72.75" customHeight="1" x14ac:dyDescent="0.3">
      <c r="A1070" s="151" t="s">
        <v>302</v>
      </c>
      <c r="B1070" s="18" t="s">
        <v>584</v>
      </c>
      <c r="C1070" s="152">
        <f>SUM(C1071:C1073)</f>
        <v>799</v>
      </c>
      <c r="D1070" s="152">
        <f>SUM(D1071:D1073)</f>
        <v>608</v>
      </c>
      <c r="E1070" s="152">
        <f>SUM(E1071:E1073)</f>
        <v>473.13</v>
      </c>
      <c r="F1070" s="152">
        <f t="shared" si="268"/>
        <v>77.819999999999993</v>
      </c>
      <c r="G1070" s="253" t="s">
        <v>621</v>
      </c>
      <c r="H1070" s="72"/>
      <c r="I1070" s="30"/>
      <c r="J1070" s="72"/>
      <c r="K1070" s="72"/>
      <c r="L1070" s="72"/>
      <c r="M1070" s="72"/>
      <c r="N1070" s="72"/>
      <c r="O1070" s="72"/>
      <c r="P1070" s="72"/>
      <c r="Q1070" s="72"/>
      <c r="R1070" s="72"/>
      <c r="S1070" s="72"/>
      <c r="T1070" s="72"/>
      <c r="U1070" s="72"/>
      <c r="V1070" s="72"/>
      <c r="W1070" s="72"/>
      <c r="X1070" s="72"/>
      <c r="Y1070" s="72"/>
      <c r="Z1070" s="72"/>
      <c r="AA1070" s="72"/>
      <c r="AB1070" s="72"/>
      <c r="AC1070" s="72"/>
      <c r="AD1070" s="72"/>
      <c r="AE1070" s="72"/>
      <c r="AF1070" s="72"/>
      <c r="AG1070" s="72"/>
      <c r="AH1070" s="72"/>
      <c r="AI1070" s="72"/>
      <c r="AJ1070" s="72"/>
      <c r="AK1070" s="72"/>
      <c r="AL1070" s="72"/>
      <c r="AM1070" s="72"/>
      <c r="AN1070" s="72"/>
      <c r="AO1070" s="72"/>
      <c r="AP1070" s="72"/>
      <c r="AQ1070" s="72"/>
      <c r="AR1070" s="72"/>
      <c r="AS1070" s="72"/>
      <c r="AT1070" s="72"/>
      <c r="AU1070" s="72"/>
      <c r="AV1070" s="72"/>
      <c r="AW1070" s="72"/>
      <c r="AX1070" s="72"/>
      <c r="AY1070" s="72"/>
      <c r="AZ1070" s="72"/>
      <c r="BA1070" s="72"/>
      <c r="BB1070" s="72"/>
      <c r="BC1070" s="72"/>
      <c r="BD1070" s="72"/>
      <c r="BE1070" s="72"/>
      <c r="BF1070" s="72"/>
      <c r="BG1070" s="72"/>
      <c r="BH1070" s="72"/>
      <c r="BI1070" s="72"/>
      <c r="BJ1070" s="72"/>
      <c r="BK1070" s="72"/>
      <c r="BL1070" s="72"/>
      <c r="BM1070" s="72"/>
      <c r="BN1070" s="72"/>
      <c r="BO1070" s="72"/>
      <c r="BP1070" s="72"/>
      <c r="BQ1070" s="72"/>
      <c r="BR1070" s="72"/>
      <c r="BS1070" s="72"/>
      <c r="BT1070" s="72"/>
      <c r="BU1070" s="72"/>
      <c r="BV1070" s="72"/>
      <c r="BW1070" s="72"/>
      <c r="BX1070" s="72"/>
      <c r="BY1070" s="72"/>
      <c r="BZ1070" s="72"/>
      <c r="CA1070" s="72"/>
      <c r="CB1070" s="72"/>
      <c r="CC1070" s="72"/>
      <c r="CD1070" s="72"/>
      <c r="CE1070" s="72"/>
      <c r="CF1070" s="72"/>
      <c r="CG1070" s="72"/>
      <c r="CH1070" s="72"/>
      <c r="CI1070" s="72"/>
      <c r="CJ1070" s="72"/>
      <c r="CK1070" s="72"/>
      <c r="CL1070" s="72"/>
      <c r="CM1070" s="72"/>
      <c r="CN1070" s="72"/>
      <c r="CO1070" s="72"/>
      <c r="CP1070" s="72"/>
      <c r="CQ1070" s="72"/>
      <c r="CR1070" s="72"/>
      <c r="CS1070" s="72"/>
      <c r="CT1070" s="72"/>
      <c r="CU1070" s="72"/>
      <c r="CV1070" s="72"/>
    </row>
    <row r="1071" spans="1:100" s="73" customFormat="1" x14ac:dyDescent="0.3">
      <c r="A1071" s="153"/>
      <c r="B1071" s="19" t="s">
        <v>294</v>
      </c>
      <c r="C1071" s="154">
        <v>799</v>
      </c>
      <c r="D1071" s="154">
        <v>608</v>
      </c>
      <c r="E1071" s="154">
        <v>473.13</v>
      </c>
      <c r="F1071" s="154">
        <f t="shared" si="268"/>
        <v>77.819999999999993</v>
      </c>
      <c r="G1071" s="254"/>
      <c r="H1071" s="72"/>
      <c r="I1071" s="30"/>
      <c r="J1071" s="72"/>
      <c r="K1071" s="72"/>
      <c r="L1071" s="72"/>
      <c r="M1071" s="72"/>
      <c r="N1071" s="72"/>
      <c r="O1071" s="72"/>
      <c r="P1071" s="72"/>
      <c r="Q1071" s="72"/>
      <c r="R1071" s="72"/>
      <c r="S1071" s="72"/>
      <c r="T1071" s="72"/>
      <c r="U1071" s="72"/>
      <c r="V1071" s="72"/>
      <c r="W1071" s="72"/>
      <c r="X1071" s="72"/>
      <c r="Y1071" s="72"/>
      <c r="Z1071" s="72"/>
      <c r="AA1071" s="72"/>
      <c r="AB1071" s="72"/>
      <c r="AC1071" s="72"/>
      <c r="AD1071" s="72"/>
      <c r="AE1071" s="72"/>
      <c r="AF1071" s="72"/>
      <c r="AG1071" s="72"/>
      <c r="AH1071" s="72"/>
      <c r="AI1071" s="72"/>
      <c r="AJ1071" s="72"/>
      <c r="AK1071" s="72"/>
      <c r="AL1071" s="72"/>
      <c r="AM1071" s="72"/>
      <c r="AN1071" s="72"/>
      <c r="AO1071" s="72"/>
      <c r="AP1071" s="72"/>
      <c r="AQ1071" s="72"/>
      <c r="AR1071" s="72"/>
      <c r="AS1071" s="72"/>
      <c r="AT1071" s="72"/>
      <c r="AU1071" s="72"/>
      <c r="AV1071" s="72"/>
      <c r="AW1071" s="72"/>
      <c r="AX1071" s="72"/>
      <c r="AY1071" s="72"/>
      <c r="AZ1071" s="72"/>
      <c r="BA1071" s="72"/>
      <c r="BB1071" s="72"/>
      <c r="BC1071" s="72"/>
      <c r="BD1071" s="72"/>
      <c r="BE1071" s="72"/>
      <c r="BF1071" s="72"/>
      <c r="BG1071" s="72"/>
      <c r="BH1071" s="72"/>
      <c r="BI1071" s="72"/>
      <c r="BJ1071" s="72"/>
      <c r="BK1071" s="72"/>
      <c r="BL1071" s="72"/>
      <c r="BM1071" s="72"/>
      <c r="BN1071" s="72"/>
      <c r="BO1071" s="72"/>
      <c r="BP1071" s="72"/>
      <c r="BQ1071" s="72"/>
      <c r="BR1071" s="72"/>
      <c r="BS1071" s="72"/>
      <c r="BT1071" s="72"/>
      <c r="BU1071" s="72"/>
      <c r="BV1071" s="72"/>
      <c r="BW1071" s="72"/>
      <c r="BX1071" s="72"/>
      <c r="BY1071" s="72"/>
      <c r="BZ1071" s="72"/>
      <c r="CA1071" s="72"/>
      <c r="CB1071" s="72"/>
      <c r="CC1071" s="72"/>
      <c r="CD1071" s="72"/>
      <c r="CE1071" s="72"/>
      <c r="CF1071" s="72"/>
      <c r="CG1071" s="72"/>
      <c r="CH1071" s="72"/>
      <c r="CI1071" s="72"/>
      <c r="CJ1071" s="72"/>
      <c r="CK1071" s="72"/>
      <c r="CL1071" s="72"/>
      <c r="CM1071" s="72"/>
      <c r="CN1071" s="72"/>
      <c r="CO1071" s="72"/>
      <c r="CP1071" s="72"/>
      <c r="CQ1071" s="72"/>
      <c r="CR1071" s="72"/>
      <c r="CS1071" s="72"/>
      <c r="CT1071" s="72"/>
      <c r="CU1071" s="72"/>
      <c r="CV1071" s="72"/>
    </row>
    <row r="1072" spans="1:100" s="73" customFormat="1" x14ac:dyDescent="0.3">
      <c r="A1072" s="153"/>
      <c r="B1072" s="19" t="s">
        <v>296</v>
      </c>
      <c r="C1072" s="154">
        <v>0</v>
      </c>
      <c r="D1072" s="154">
        <v>0</v>
      </c>
      <c r="E1072" s="154">
        <v>0</v>
      </c>
      <c r="F1072" s="154"/>
      <c r="G1072" s="254"/>
      <c r="H1072" s="72"/>
      <c r="I1072" s="30"/>
      <c r="J1072" s="72"/>
      <c r="K1072" s="72"/>
      <c r="L1072" s="72"/>
      <c r="M1072" s="72"/>
      <c r="N1072" s="72"/>
      <c r="O1072" s="72"/>
      <c r="P1072" s="72"/>
      <c r="Q1072" s="72"/>
      <c r="R1072" s="72"/>
      <c r="S1072" s="72"/>
      <c r="T1072" s="72"/>
      <c r="U1072" s="72"/>
      <c r="V1072" s="72"/>
      <c r="W1072" s="72"/>
      <c r="X1072" s="72"/>
      <c r="Y1072" s="72"/>
      <c r="Z1072" s="72"/>
      <c r="AA1072" s="72"/>
      <c r="AB1072" s="72"/>
      <c r="AC1072" s="72"/>
      <c r="AD1072" s="72"/>
      <c r="AE1072" s="72"/>
      <c r="AF1072" s="72"/>
      <c r="AG1072" s="72"/>
      <c r="AH1072" s="72"/>
      <c r="AI1072" s="72"/>
      <c r="AJ1072" s="72"/>
      <c r="AK1072" s="72"/>
      <c r="AL1072" s="72"/>
      <c r="AM1072" s="72"/>
      <c r="AN1072" s="72"/>
      <c r="AO1072" s="72"/>
      <c r="AP1072" s="72"/>
      <c r="AQ1072" s="72"/>
      <c r="AR1072" s="72"/>
      <c r="AS1072" s="72"/>
      <c r="AT1072" s="72"/>
      <c r="AU1072" s="72"/>
      <c r="AV1072" s="72"/>
      <c r="AW1072" s="72"/>
      <c r="AX1072" s="72"/>
      <c r="AY1072" s="72"/>
      <c r="AZ1072" s="72"/>
      <c r="BA1072" s="72"/>
      <c r="BB1072" s="72"/>
      <c r="BC1072" s="72"/>
      <c r="BD1072" s="72"/>
      <c r="BE1072" s="72"/>
      <c r="BF1072" s="72"/>
      <c r="BG1072" s="72"/>
      <c r="BH1072" s="72"/>
      <c r="BI1072" s="72"/>
      <c r="BJ1072" s="72"/>
      <c r="BK1072" s="72"/>
      <c r="BL1072" s="72"/>
      <c r="BM1072" s="72"/>
      <c r="BN1072" s="72"/>
      <c r="BO1072" s="72"/>
      <c r="BP1072" s="72"/>
      <c r="BQ1072" s="72"/>
      <c r="BR1072" s="72"/>
      <c r="BS1072" s="72"/>
      <c r="BT1072" s="72"/>
      <c r="BU1072" s="72"/>
      <c r="BV1072" s="72"/>
      <c r="BW1072" s="72"/>
      <c r="BX1072" s="72"/>
      <c r="BY1072" s="72"/>
      <c r="BZ1072" s="72"/>
      <c r="CA1072" s="72"/>
      <c r="CB1072" s="72"/>
      <c r="CC1072" s="72"/>
      <c r="CD1072" s="72"/>
      <c r="CE1072" s="72"/>
      <c r="CF1072" s="72"/>
      <c r="CG1072" s="72"/>
      <c r="CH1072" s="72"/>
      <c r="CI1072" s="72"/>
      <c r="CJ1072" s="72"/>
      <c r="CK1072" s="72"/>
      <c r="CL1072" s="72"/>
      <c r="CM1072" s="72"/>
      <c r="CN1072" s="72"/>
      <c r="CO1072" s="72"/>
      <c r="CP1072" s="72"/>
      <c r="CQ1072" s="72"/>
      <c r="CR1072" s="72"/>
      <c r="CS1072" s="72"/>
      <c r="CT1072" s="72"/>
      <c r="CU1072" s="72"/>
      <c r="CV1072" s="72"/>
    </row>
    <row r="1073" spans="1:100" s="73" customFormat="1" x14ac:dyDescent="0.3">
      <c r="A1073" s="155"/>
      <c r="B1073" s="19" t="s">
        <v>74</v>
      </c>
      <c r="C1073" s="154">
        <v>0</v>
      </c>
      <c r="D1073" s="154">
        <v>0</v>
      </c>
      <c r="E1073" s="154">
        <v>0</v>
      </c>
      <c r="F1073" s="154"/>
      <c r="G1073" s="255"/>
      <c r="H1073" s="72"/>
      <c r="I1073" s="30"/>
      <c r="J1073" s="72"/>
      <c r="K1073" s="72"/>
      <c r="L1073" s="72"/>
      <c r="M1073" s="72"/>
      <c r="N1073" s="72"/>
      <c r="O1073" s="72"/>
      <c r="P1073" s="72"/>
      <c r="Q1073" s="72"/>
      <c r="R1073" s="72"/>
      <c r="S1073" s="72"/>
      <c r="T1073" s="72"/>
      <c r="U1073" s="72"/>
      <c r="V1073" s="72"/>
      <c r="W1073" s="72"/>
      <c r="X1073" s="72"/>
      <c r="Y1073" s="72"/>
      <c r="Z1073" s="72"/>
      <c r="AA1073" s="72"/>
      <c r="AB1073" s="72"/>
      <c r="AC1073" s="72"/>
      <c r="AD1073" s="72"/>
      <c r="AE1073" s="72"/>
      <c r="AF1073" s="72"/>
      <c r="AG1073" s="72"/>
      <c r="AH1073" s="72"/>
      <c r="AI1073" s="72"/>
      <c r="AJ1073" s="72"/>
      <c r="AK1073" s="72"/>
      <c r="AL1073" s="72"/>
      <c r="AM1073" s="72"/>
      <c r="AN1073" s="72"/>
      <c r="AO1073" s="72"/>
      <c r="AP1073" s="72"/>
      <c r="AQ1073" s="72"/>
      <c r="AR1073" s="72"/>
      <c r="AS1073" s="72"/>
      <c r="AT1073" s="72"/>
      <c r="AU1073" s="72"/>
      <c r="AV1073" s="72"/>
      <c r="AW1073" s="72"/>
      <c r="AX1073" s="72"/>
      <c r="AY1073" s="72"/>
      <c r="AZ1073" s="72"/>
      <c r="BA1073" s="72"/>
      <c r="BB1073" s="72"/>
      <c r="BC1073" s="72"/>
      <c r="BD1073" s="72"/>
      <c r="BE1073" s="72"/>
      <c r="BF1073" s="72"/>
      <c r="BG1073" s="72"/>
      <c r="BH1073" s="72"/>
      <c r="BI1073" s="72"/>
      <c r="BJ1073" s="72"/>
      <c r="BK1073" s="72"/>
      <c r="BL1073" s="72"/>
      <c r="BM1073" s="72"/>
      <c r="BN1073" s="72"/>
      <c r="BO1073" s="72"/>
      <c r="BP1073" s="72"/>
      <c r="BQ1073" s="72"/>
      <c r="BR1073" s="72"/>
      <c r="BS1073" s="72"/>
      <c r="BT1073" s="72"/>
      <c r="BU1073" s="72"/>
      <c r="BV1073" s="72"/>
      <c r="BW1073" s="72"/>
      <c r="BX1073" s="72"/>
      <c r="BY1073" s="72"/>
      <c r="BZ1073" s="72"/>
      <c r="CA1073" s="72"/>
      <c r="CB1073" s="72"/>
      <c r="CC1073" s="72"/>
      <c r="CD1073" s="72"/>
      <c r="CE1073" s="72"/>
      <c r="CF1073" s="72"/>
      <c r="CG1073" s="72"/>
      <c r="CH1073" s="72"/>
      <c r="CI1073" s="72"/>
      <c r="CJ1073" s="72"/>
      <c r="CK1073" s="72"/>
      <c r="CL1073" s="72"/>
      <c r="CM1073" s="72"/>
      <c r="CN1073" s="72"/>
      <c r="CO1073" s="72"/>
      <c r="CP1073" s="72"/>
      <c r="CQ1073" s="72"/>
      <c r="CR1073" s="72"/>
      <c r="CS1073" s="72"/>
      <c r="CT1073" s="72"/>
      <c r="CU1073" s="72"/>
      <c r="CV1073" s="72"/>
    </row>
    <row r="1074" spans="1:100" s="47" customFormat="1" ht="38.25" customHeight="1" x14ac:dyDescent="0.25">
      <c r="A1074" s="214" t="s">
        <v>562</v>
      </c>
      <c r="B1074" s="15" t="s">
        <v>328</v>
      </c>
      <c r="C1074" s="5">
        <f>C1076</f>
        <v>46594.27</v>
      </c>
      <c r="D1074" s="5">
        <f t="shared" ref="D1074:E1074" si="272">D1076</f>
        <v>33225.03</v>
      </c>
      <c r="E1074" s="5">
        <f t="shared" si="272"/>
        <v>28627.360000000001</v>
      </c>
      <c r="F1074" s="5">
        <f t="shared" si="268"/>
        <v>86.16</v>
      </c>
      <c r="G1074" s="247"/>
      <c r="H1074" s="29"/>
      <c r="I1074" s="30"/>
      <c r="J1074" s="29"/>
      <c r="K1074" s="29"/>
      <c r="L1074" s="29"/>
      <c r="M1074" s="29"/>
      <c r="N1074" s="29"/>
      <c r="O1074" s="29"/>
      <c r="P1074" s="29"/>
      <c r="Q1074" s="29"/>
      <c r="R1074" s="29"/>
      <c r="S1074" s="29"/>
      <c r="T1074" s="29"/>
      <c r="U1074" s="29"/>
      <c r="V1074" s="29"/>
      <c r="W1074" s="29"/>
      <c r="X1074" s="29"/>
      <c r="Y1074" s="29"/>
      <c r="Z1074" s="29"/>
      <c r="AA1074" s="29"/>
      <c r="AB1074" s="29"/>
      <c r="AC1074" s="29"/>
      <c r="AD1074" s="29"/>
      <c r="AE1074" s="29"/>
      <c r="AF1074" s="29"/>
      <c r="AG1074" s="29"/>
      <c r="AH1074" s="29"/>
      <c r="AI1074" s="29"/>
      <c r="AJ1074" s="29"/>
      <c r="AK1074" s="29"/>
      <c r="AL1074" s="29"/>
      <c r="AM1074" s="29"/>
      <c r="AN1074" s="29"/>
      <c r="AO1074" s="29"/>
      <c r="AP1074" s="29"/>
      <c r="AQ1074" s="29"/>
      <c r="AR1074" s="29"/>
      <c r="AS1074" s="29"/>
      <c r="AT1074" s="29"/>
      <c r="AU1074" s="29"/>
      <c r="AV1074" s="29"/>
      <c r="AW1074" s="29"/>
      <c r="AX1074" s="29"/>
      <c r="AY1074" s="29"/>
      <c r="AZ1074" s="29"/>
      <c r="BA1074" s="29"/>
      <c r="BB1074" s="29"/>
      <c r="BC1074" s="29"/>
      <c r="BD1074" s="29"/>
      <c r="BE1074" s="29"/>
      <c r="BF1074" s="29"/>
      <c r="BG1074" s="29"/>
      <c r="BH1074" s="29"/>
      <c r="BI1074" s="29"/>
      <c r="BJ1074" s="29"/>
      <c r="BK1074" s="29"/>
      <c r="BL1074" s="29"/>
      <c r="BM1074" s="29"/>
      <c r="BN1074" s="29"/>
      <c r="BO1074" s="29"/>
      <c r="BP1074" s="29"/>
      <c r="BQ1074" s="29"/>
      <c r="BR1074" s="29"/>
      <c r="BS1074" s="29"/>
      <c r="BT1074" s="29"/>
      <c r="BU1074" s="29"/>
      <c r="BV1074" s="29"/>
      <c r="BW1074" s="29"/>
      <c r="BX1074" s="29"/>
      <c r="BY1074" s="29"/>
      <c r="BZ1074" s="29"/>
      <c r="CA1074" s="29"/>
      <c r="CB1074" s="29"/>
      <c r="CC1074" s="29"/>
      <c r="CD1074" s="29"/>
      <c r="CE1074" s="29"/>
      <c r="CF1074" s="29"/>
      <c r="CG1074" s="29"/>
      <c r="CH1074" s="29"/>
      <c r="CI1074" s="29"/>
      <c r="CJ1074" s="29"/>
      <c r="CK1074" s="29"/>
      <c r="CL1074" s="29"/>
      <c r="CM1074" s="29"/>
      <c r="CN1074" s="29"/>
      <c r="CO1074" s="29"/>
      <c r="CP1074" s="29"/>
      <c r="CQ1074" s="29"/>
      <c r="CR1074" s="29"/>
      <c r="CS1074" s="29"/>
      <c r="CT1074" s="29"/>
      <c r="CU1074" s="29"/>
      <c r="CV1074" s="29"/>
    </row>
    <row r="1075" spans="1:100" s="47" customFormat="1" ht="31.5" customHeight="1" x14ac:dyDescent="0.25">
      <c r="A1075" s="114"/>
      <c r="B1075" s="17" t="s">
        <v>72</v>
      </c>
      <c r="C1075" s="6"/>
      <c r="D1075" s="6"/>
      <c r="E1075" s="6"/>
      <c r="F1075" s="6"/>
      <c r="G1075" s="247"/>
      <c r="H1075" s="29"/>
      <c r="I1075" s="30"/>
      <c r="J1075" s="29"/>
      <c r="K1075" s="29"/>
      <c r="L1075" s="29"/>
      <c r="M1075" s="29"/>
      <c r="N1075" s="29"/>
      <c r="O1075" s="29"/>
      <c r="P1075" s="29"/>
      <c r="Q1075" s="29"/>
      <c r="R1075" s="29"/>
      <c r="S1075" s="29"/>
      <c r="T1075" s="29"/>
      <c r="U1075" s="29"/>
      <c r="V1075" s="29"/>
      <c r="W1075" s="29"/>
      <c r="X1075" s="29"/>
      <c r="Y1075" s="29"/>
      <c r="Z1075" s="29"/>
      <c r="AA1075" s="29"/>
      <c r="AB1075" s="29"/>
      <c r="AC1075" s="29"/>
      <c r="AD1075" s="29"/>
      <c r="AE1075" s="29"/>
      <c r="AF1075" s="29"/>
      <c r="AG1075" s="29"/>
      <c r="AH1075" s="29"/>
      <c r="AI1075" s="29"/>
      <c r="AJ1075" s="29"/>
      <c r="AK1075" s="29"/>
      <c r="AL1075" s="29"/>
      <c r="AM1075" s="29"/>
      <c r="AN1075" s="29"/>
      <c r="AO1075" s="29"/>
      <c r="AP1075" s="29"/>
      <c r="AQ1075" s="29"/>
      <c r="AR1075" s="29"/>
      <c r="AS1075" s="29"/>
      <c r="AT1075" s="29"/>
      <c r="AU1075" s="29"/>
      <c r="AV1075" s="29"/>
      <c r="AW1075" s="29"/>
      <c r="AX1075" s="29"/>
      <c r="AY1075" s="29"/>
      <c r="AZ1075" s="29"/>
      <c r="BA1075" s="29"/>
      <c r="BB1075" s="29"/>
      <c r="BC1075" s="29"/>
      <c r="BD1075" s="29"/>
      <c r="BE1075" s="29"/>
      <c r="BF1075" s="29"/>
      <c r="BG1075" s="29"/>
      <c r="BH1075" s="29"/>
      <c r="BI1075" s="29"/>
      <c r="BJ1075" s="29"/>
      <c r="BK1075" s="29"/>
      <c r="BL1075" s="29"/>
      <c r="BM1075" s="29"/>
      <c r="BN1075" s="29"/>
      <c r="BO1075" s="29"/>
      <c r="BP1075" s="29"/>
      <c r="BQ1075" s="29"/>
      <c r="BR1075" s="29"/>
      <c r="BS1075" s="29"/>
      <c r="BT1075" s="29"/>
      <c r="BU1075" s="29"/>
      <c r="BV1075" s="29"/>
      <c r="BW1075" s="29"/>
      <c r="BX1075" s="29"/>
      <c r="BY1075" s="29"/>
      <c r="BZ1075" s="29"/>
      <c r="CA1075" s="29"/>
      <c r="CB1075" s="29"/>
      <c r="CC1075" s="29"/>
      <c r="CD1075" s="29"/>
      <c r="CE1075" s="29"/>
      <c r="CF1075" s="29"/>
      <c r="CG1075" s="29"/>
      <c r="CH1075" s="29"/>
      <c r="CI1075" s="29"/>
      <c r="CJ1075" s="29"/>
      <c r="CK1075" s="29"/>
      <c r="CL1075" s="29"/>
      <c r="CM1075" s="29"/>
      <c r="CN1075" s="29"/>
      <c r="CO1075" s="29"/>
      <c r="CP1075" s="29"/>
      <c r="CQ1075" s="29"/>
      <c r="CR1075" s="29"/>
      <c r="CS1075" s="29"/>
      <c r="CT1075" s="29"/>
      <c r="CU1075" s="29"/>
      <c r="CV1075" s="29"/>
    </row>
    <row r="1076" spans="1:100" s="47" customFormat="1" ht="28.5" customHeight="1" x14ac:dyDescent="0.25">
      <c r="A1076" s="114"/>
      <c r="B1076" s="17" t="s">
        <v>223</v>
      </c>
      <c r="C1076" s="6">
        <f>C1078+C1082+C1086+C1090+C1094+C1098</f>
        <v>46594.27</v>
      </c>
      <c r="D1076" s="6">
        <f t="shared" ref="D1076:E1076" si="273">D1078+D1082+D1086+D1090+D1094+D1098</f>
        <v>33225.03</v>
      </c>
      <c r="E1076" s="6">
        <f t="shared" si="273"/>
        <v>28627.360000000001</v>
      </c>
      <c r="F1076" s="6">
        <f t="shared" si="268"/>
        <v>86.16</v>
      </c>
      <c r="G1076" s="247"/>
      <c r="H1076" s="29"/>
      <c r="I1076" s="30"/>
      <c r="J1076" s="29"/>
      <c r="K1076" s="29"/>
      <c r="L1076" s="29"/>
      <c r="M1076" s="29"/>
      <c r="N1076" s="29"/>
      <c r="O1076" s="29"/>
      <c r="P1076" s="29"/>
      <c r="Q1076" s="29"/>
      <c r="R1076" s="29"/>
      <c r="S1076" s="29"/>
      <c r="T1076" s="29"/>
      <c r="U1076" s="29"/>
      <c r="V1076" s="29"/>
      <c r="W1076" s="29"/>
      <c r="X1076" s="29"/>
      <c r="Y1076" s="29"/>
      <c r="Z1076" s="29"/>
      <c r="AA1076" s="29"/>
      <c r="AB1076" s="29"/>
      <c r="AC1076" s="29"/>
      <c r="AD1076" s="29"/>
      <c r="AE1076" s="29"/>
      <c r="AF1076" s="29"/>
      <c r="AG1076" s="29"/>
      <c r="AH1076" s="29"/>
      <c r="AI1076" s="29"/>
      <c r="AJ1076" s="29"/>
      <c r="AK1076" s="29"/>
      <c r="AL1076" s="29"/>
      <c r="AM1076" s="29"/>
      <c r="AN1076" s="29"/>
      <c r="AO1076" s="29"/>
      <c r="AP1076" s="29"/>
      <c r="AQ1076" s="29"/>
      <c r="AR1076" s="29"/>
      <c r="AS1076" s="29"/>
      <c r="AT1076" s="29"/>
      <c r="AU1076" s="29"/>
      <c r="AV1076" s="29"/>
      <c r="AW1076" s="29"/>
      <c r="AX1076" s="29"/>
      <c r="AY1076" s="29"/>
      <c r="AZ1076" s="29"/>
      <c r="BA1076" s="29"/>
      <c r="BB1076" s="29"/>
      <c r="BC1076" s="29"/>
      <c r="BD1076" s="29"/>
      <c r="BE1076" s="29"/>
      <c r="BF1076" s="29"/>
      <c r="BG1076" s="29"/>
      <c r="BH1076" s="29"/>
      <c r="BI1076" s="29"/>
      <c r="BJ1076" s="29"/>
      <c r="BK1076" s="29"/>
      <c r="BL1076" s="29"/>
      <c r="BM1076" s="29"/>
      <c r="BN1076" s="29"/>
      <c r="BO1076" s="29"/>
      <c r="BP1076" s="29"/>
      <c r="BQ1076" s="29"/>
      <c r="BR1076" s="29"/>
      <c r="BS1076" s="29"/>
      <c r="BT1076" s="29"/>
      <c r="BU1076" s="29"/>
      <c r="BV1076" s="29"/>
      <c r="BW1076" s="29"/>
      <c r="BX1076" s="29"/>
      <c r="BY1076" s="29"/>
      <c r="BZ1076" s="29"/>
      <c r="CA1076" s="29"/>
      <c r="CB1076" s="29"/>
      <c r="CC1076" s="29"/>
      <c r="CD1076" s="29"/>
      <c r="CE1076" s="29"/>
      <c r="CF1076" s="29"/>
      <c r="CG1076" s="29"/>
      <c r="CH1076" s="29"/>
      <c r="CI1076" s="29"/>
      <c r="CJ1076" s="29"/>
      <c r="CK1076" s="29"/>
      <c r="CL1076" s="29"/>
      <c r="CM1076" s="29"/>
      <c r="CN1076" s="29"/>
      <c r="CO1076" s="29"/>
      <c r="CP1076" s="29"/>
      <c r="CQ1076" s="29"/>
      <c r="CR1076" s="29"/>
      <c r="CS1076" s="29"/>
      <c r="CT1076" s="29"/>
      <c r="CU1076" s="29"/>
      <c r="CV1076" s="29"/>
    </row>
    <row r="1077" spans="1:100" s="47" customFormat="1" ht="28.5" customHeight="1" x14ac:dyDescent="0.25">
      <c r="A1077" s="213"/>
      <c r="B1077" s="17" t="s">
        <v>74</v>
      </c>
      <c r="C1077" s="6"/>
      <c r="D1077" s="6"/>
      <c r="E1077" s="6"/>
      <c r="F1077" s="6"/>
      <c r="G1077" s="247"/>
      <c r="H1077" s="29"/>
      <c r="I1077" s="30"/>
      <c r="J1077" s="29"/>
      <c r="K1077" s="29"/>
      <c r="L1077" s="29"/>
      <c r="M1077" s="29"/>
      <c r="N1077" s="29"/>
      <c r="O1077" s="29"/>
      <c r="P1077" s="29"/>
      <c r="Q1077" s="29"/>
      <c r="R1077" s="29"/>
      <c r="S1077" s="29"/>
      <c r="T1077" s="29"/>
      <c r="U1077" s="29"/>
      <c r="V1077" s="29"/>
      <c r="W1077" s="29"/>
      <c r="X1077" s="29"/>
      <c r="Y1077" s="29"/>
      <c r="Z1077" s="29"/>
      <c r="AA1077" s="29"/>
      <c r="AB1077" s="29"/>
      <c r="AC1077" s="29"/>
      <c r="AD1077" s="29"/>
      <c r="AE1077" s="29"/>
      <c r="AF1077" s="29"/>
      <c r="AG1077" s="29"/>
      <c r="AH1077" s="29"/>
      <c r="AI1077" s="29"/>
      <c r="AJ1077" s="29"/>
      <c r="AK1077" s="29"/>
      <c r="AL1077" s="29"/>
      <c r="AM1077" s="29"/>
      <c r="AN1077" s="29"/>
      <c r="AO1077" s="29"/>
      <c r="AP1077" s="29"/>
      <c r="AQ1077" s="29"/>
      <c r="AR1077" s="29"/>
      <c r="AS1077" s="29"/>
      <c r="AT1077" s="29"/>
      <c r="AU1077" s="29"/>
      <c r="AV1077" s="29"/>
      <c r="AW1077" s="29"/>
      <c r="AX1077" s="29"/>
      <c r="AY1077" s="29"/>
      <c r="AZ1077" s="29"/>
      <c r="BA1077" s="29"/>
      <c r="BB1077" s="29"/>
      <c r="BC1077" s="29"/>
      <c r="BD1077" s="29"/>
      <c r="BE1077" s="29"/>
      <c r="BF1077" s="29"/>
      <c r="BG1077" s="29"/>
      <c r="BH1077" s="29"/>
      <c r="BI1077" s="29"/>
      <c r="BJ1077" s="29"/>
      <c r="BK1077" s="29"/>
      <c r="BL1077" s="29"/>
      <c r="BM1077" s="29"/>
      <c r="BN1077" s="29"/>
      <c r="BO1077" s="29"/>
      <c r="BP1077" s="29"/>
      <c r="BQ1077" s="29"/>
      <c r="BR1077" s="29"/>
      <c r="BS1077" s="29"/>
      <c r="BT1077" s="29"/>
      <c r="BU1077" s="29"/>
      <c r="BV1077" s="29"/>
      <c r="BW1077" s="29"/>
      <c r="BX1077" s="29"/>
      <c r="BY1077" s="29"/>
      <c r="BZ1077" s="29"/>
      <c r="CA1077" s="29"/>
      <c r="CB1077" s="29"/>
      <c r="CC1077" s="29"/>
      <c r="CD1077" s="29"/>
      <c r="CE1077" s="29"/>
      <c r="CF1077" s="29"/>
      <c r="CG1077" s="29"/>
      <c r="CH1077" s="29"/>
      <c r="CI1077" s="29"/>
      <c r="CJ1077" s="29"/>
      <c r="CK1077" s="29"/>
      <c r="CL1077" s="29"/>
      <c r="CM1077" s="29"/>
      <c r="CN1077" s="29"/>
      <c r="CO1077" s="29"/>
      <c r="CP1077" s="29"/>
      <c r="CQ1077" s="29"/>
      <c r="CR1077" s="29"/>
      <c r="CS1077" s="29"/>
      <c r="CT1077" s="29"/>
      <c r="CU1077" s="29"/>
      <c r="CV1077" s="29"/>
    </row>
    <row r="1078" spans="1:100" s="47" customFormat="1" ht="96.75" customHeight="1" x14ac:dyDescent="0.25">
      <c r="A1078" s="211" t="s">
        <v>329</v>
      </c>
      <c r="B1078" s="18" t="s">
        <v>585</v>
      </c>
      <c r="C1078" s="3">
        <f>C1080</f>
        <v>38905.15</v>
      </c>
      <c r="D1078" s="3">
        <f>D1080</f>
        <v>29128.43</v>
      </c>
      <c r="E1078" s="3">
        <f t="shared" ref="E1078" si="274">E1080</f>
        <v>25515.279999999999</v>
      </c>
      <c r="F1078" s="3">
        <f t="shared" si="268"/>
        <v>87.6</v>
      </c>
      <c r="G1078" s="229" t="s">
        <v>756</v>
      </c>
      <c r="H1078" s="30"/>
      <c r="I1078" s="30"/>
      <c r="J1078" s="29"/>
      <c r="K1078" s="29"/>
      <c r="L1078" s="29"/>
      <c r="M1078" s="29"/>
      <c r="N1078" s="29"/>
      <c r="O1078" s="29"/>
      <c r="P1078" s="29"/>
      <c r="Q1078" s="29"/>
      <c r="R1078" s="29"/>
      <c r="S1078" s="29"/>
      <c r="T1078" s="29"/>
      <c r="U1078" s="29"/>
      <c r="V1078" s="29"/>
      <c r="W1078" s="29"/>
      <c r="X1078" s="29"/>
      <c r="Y1078" s="29"/>
      <c r="Z1078" s="29"/>
      <c r="AA1078" s="29"/>
      <c r="AB1078" s="29"/>
      <c r="AC1078" s="29"/>
      <c r="AD1078" s="29"/>
      <c r="AE1078" s="29"/>
      <c r="AF1078" s="29"/>
      <c r="AG1078" s="29"/>
      <c r="AH1078" s="29"/>
      <c r="AI1078" s="29"/>
      <c r="AJ1078" s="29"/>
      <c r="AK1078" s="29"/>
      <c r="AL1078" s="29"/>
      <c r="AM1078" s="29"/>
      <c r="AN1078" s="29"/>
      <c r="AO1078" s="29"/>
      <c r="AP1078" s="29"/>
      <c r="AQ1078" s="29"/>
      <c r="AR1078" s="29"/>
      <c r="AS1078" s="29"/>
      <c r="AT1078" s="29"/>
      <c r="AU1078" s="29"/>
      <c r="AV1078" s="29"/>
      <c r="AW1078" s="29"/>
      <c r="AX1078" s="29"/>
      <c r="AY1078" s="29"/>
      <c r="AZ1078" s="29"/>
      <c r="BA1078" s="29"/>
      <c r="BB1078" s="29"/>
      <c r="BC1078" s="29"/>
      <c r="BD1078" s="29"/>
      <c r="BE1078" s="29"/>
      <c r="BF1078" s="29"/>
      <c r="BG1078" s="29"/>
      <c r="BH1078" s="29"/>
      <c r="BI1078" s="29"/>
      <c r="BJ1078" s="29"/>
      <c r="BK1078" s="29"/>
      <c r="BL1078" s="29"/>
      <c r="BM1078" s="29"/>
      <c r="BN1078" s="29"/>
      <c r="BO1078" s="29"/>
      <c r="BP1078" s="29"/>
      <c r="BQ1078" s="29"/>
      <c r="BR1078" s="29"/>
      <c r="BS1078" s="29"/>
      <c r="BT1078" s="29"/>
      <c r="BU1078" s="29"/>
      <c r="BV1078" s="29"/>
      <c r="BW1078" s="29"/>
      <c r="BX1078" s="29"/>
      <c r="BY1078" s="29"/>
      <c r="BZ1078" s="29"/>
      <c r="CA1078" s="29"/>
      <c r="CB1078" s="29"/>
      <c r="CC1078" s="29"/>
      <c r="CD1078" s="29"/>
      <c r="CE1078" s="29"/>
      <c r="CF1078" s="29"/>
      <c r="CG1078" s="29"/>
      <c r="CH1078" s="29"/>
      <c r="CI1078" s="29"/>
      <c r="CJ1078" s="29"/>
      <c r="CK1078" s="29"/>
      <c r="CL1078" s="29"/>
      <c r="CM1078" s="29"/>
      <c r="CN1078" s="29"/>
      <c r="CO1078" s="29"/>
      <c r="CP1078" s="29"/>
      <c r="CQ1078" s="29"/>
      <c r="CR1078" s="29"/>
      <c r="CS1078" s="29"/>
      <c r="CT1078" s="29"/>
      <c r="CU1078" s="29"/>
      <c r="CV1078" s="29"/>
    </row>
    <row r="1079" spans="1:100" s="47" customFormat="1" ht="26.25" customHeight="1" x14ac:dyDescent="0.25">
      <c r="A1079" s="212"/>
      <c r="B1079" s="19" t="s">
        <v>72</v>
      </c>
      <c r="C1079" s="4"/>
      <c r="D1079" s="4"/>
      <c r="E1079" s="4"/>
      <c r="F1079" s="4"/>
      <c r="G1079" s="230"/>
      <c r="H1079" s="29"/>
      <c r="I1079" s="30"/>
      <c r="J1079" s="29"/>
      <c r="K1079" s="29"/>
      <c r="L1079" s="29"/>
      <c r="M1079" s="29"/>
      <c r="N1079" s="29"/>
      <c r="O1079" s="29"/>
      <c r="P1079" s="29"/>
      <c r="Q1079" s="29"/>
      <c r="R1079" s="29"/>
      <c r="S1079" s="29"/>
      <c r="T1079" s="29"/>
      <c r="U1079" s="29"/>
      <c r="V1079" s="29"/>
      <c r="W1079" s="29"/>
      <c r="X1079" s="29"/>
      <c r="Y1079" s="29"/>
      <c r="Z1079" s="29"/>
      <c r="AA1079" s="29"/>
      <c r="AB1079" s="29"/>
      <c r="AC1079" s="29"/>
      <c r="AD1079" s="29"/>
      <c r="AE1079" s="29"/>
      <c r="AF1079" s="29"/>
      <c r="AG1079" s="29"/>
      <c r="AH1079" s="29"/>
      <c r="AI1079" s="29"/>
      <c r="AJ1079" s="29"/>
      <c r="AK1079" s="29"/>
      <c r="AL1079" s="29"/>
      <c r="AM1079" s="29"/>
      <c r="AN1079" s="29"/>
      <c r="AO1079" s="29"/>
      <c r="AP1079" s="29"/>
      <c r="AQ1079" s="29"/>
      <c r="AR1079" s="29"/>
      <c r="AS1079" s="29"/>
      <c r="AT1079" s="29"/>
      <c r="AU1079" s="29"/>
      <c r="AV1079" s="29"/>
      <c r="AW1079" s="29"/>
      <c r="AX1079" s="29"/>
      <c r="AY1079" s="29"/>
      <c r="AZ1079" s="29"/>
      <c r="BA1079" s="29"/>
      <c r="BB1079" s="29"/>
      <c r="BC1079" s="29"/>
      <c r="BD1079" s="29"/>
      <c r="BE1079" s="29"/>
      <c r="BF1079" s="29"/>
      <c r="BG1079" s="29"/>
      <c r="BH1079" s="29"/>
      <c r="BI1079" s="29"/>
      <c r="BJ1079" s="29"/>
      <c r="BK1079" s="29"/>
      <c r="BL1079" s="29"/>
      <c r="BM1079" s="29"/>
      <c r="BN1079" s="29"/>
      <c r="BO1079" s="29"/>
      <c r="BP1079" s="29"/>
      <c r="BQ1079" s="29"/>
      <c r="BR1079" s="29"/>
      <c r="BS1079" s="29"/>
      <c r="BT1079" s="29"/>
      <c r="BU1079" s="29"/>
      <c r="BV1079" s="29"/>
      <c r="BW1079" s="29"/>
      <c r="BX1079" s="29"/>
      <c r="BY1079" s="29"/>
      <c r="BZ1079" s="29"/>
      <c r="CA1079" s="29"/>
      <c r="CB1079" s="29"/>
      <c r="CC1079" s="29"/>
      <c r="CD1079" s="29"/>
      <c r="CE1079" s="29"/>
      <c r="CF1079" s="29"/>
      <c r="CG1079" s="29"/>
      <c r="CH1079" s="29"/>
      <c r="CI1079" s="29"/>
      <c r="CJ1079" s="29"/>
      <c r="CK1079" s="29"/>
      <c r="CL1079" s="29"/>
      <c r="CM1079" s="29"/>
      <c r="CN1079" s="29"/>
      <c r="CO1079" s="29"/>
      <c r="CP1079" s="29"/>
      <c r="CQ1079" s="29"/>
      <c r="CR1079" s="29"/>
      <c r="CS1079" s="29"/>
      <c r="CT1079" s="29"/>
      <c r="CU1079" s="29"/>
      <c r="CV1079" s="29"/>
    </row>
    <row r="1080" spans="1:100" s="47" customFormat="1" ht="26.25" customHeight="1" x14ac:dyDescent="0.25">
      <c r="A1080" s="212"/>
      <c r="B1080" s="19" t="s">
        <v>223</v>
      </c>
      <c r="C1080" s="4">
        <v>38905.15</v>
      </c>
      <c r="D1080" s="4">
        <v>29128.43</v>
      </c>
      <c r="E1080" s="4">
        <v>25515.279999999999</v>
      </c>
      <c r="F1080" s="4">
        <f t="shared" si="268"/>
        <v>87.6</v>
      </c>
      <c r="G1080" s="230"/>
      <c r="H1080" s="29"/>
      <c r="I1080" s="30"/>
      <c r="J1080" s="29"/>
      <c r="K1080" s="29"/>
      <c r="L1080" s="29"/>
      <c r="M1080" s="29"/>
      <c r="N1080" s="29"/>
      <c r="O1080" s="29"/>
      <c r="P1080" s="29"/>
      <c r="Q1080" s="29"/>
      <c r="R1080" s="29"/>
      <c r="S1080" s="29"/>
      <c r="T1080" s="29"/>
      <c r="U1080" s="29"/>
      <c r="V1080" s="29"/>
      <c r="W1080" s="29"/>
      <c r="X1080" s="29"/>
      <c r="Y1080" s="29"/>
      <c r="Z1080" s="29"/>
      <c r="AA1080" s="29"/>
      <c r="AB1080" s="29"/>
      <c r="AC1080" s="29"/>
      <c r="AD1080" s="29"/>
      <c r="AE1080" s="29"/>
      <c r="AF1080" s="29"/>
      <c r="AG1080" s="29"/>
      <c r="AH1080" s="29"/>
      <c r="AI1080" s="29"/>
      <c r="AJ1080" s="29"/>
      <c r="AK1080" s="29"/>
      <c r="AL1080" s="29"/>
      <c r="AM1080" s="29"/>
      <c r="AN1080" s="29"/>
      <c r="AO1080" s="29"/>
      <c r="AP1080" s="29"/>
      <c r="AQ1080" s="29"/>
      <c r="AR1080" s="29"/>
      <c r="AS1080" s="29"/>
      <c r="AT1080" s="29"/>
      <c r="AU1080" s="29"/>
      <c r="AV1080" s="29"/>
      <c r="AW1080" s="29"/>
      <c r="AX1080" s="29"/>
      <c r="AY1080" s="29"/>
      <c r="AZ1080" s="29"/>
      <c r="BA1080" s="29"/>
      <c r="BB1080" s="29"/>
      <c r="BC1080" s="29"/>
      <c r="BD1080" s="29"/>
      <c r="BE1080" s="29"/>
      <c r="BF1080" s="29"/>
      <c r="BG1080" s="29"/>
      <c r="BH1080" s="29"/>
      <c r="BI1080" s="29"/>
      <c r="BJ1080" s="29"/>
      <c r="BK1080" s="29"/>
      <c r="BL1080" s="29"/>
      <c r="BM1080" s="29"/>
      <c r="BN1080" s="29"/>
      <c r="BO1080" s="29"/>
      <c r="BP1080" s="29"/>
      <c r="BQ1080" s="29"/>
      <c r="BR1080" s="29"/>
      <c r="BS1080" s="29"/>
      <c r="BT1080" s="29"/>
      <c r="BU1080" s="29"/>
      <c r="BV1080" s="29"/>
      <c r="BW1080" s="29"/>
      <c r="BX1080" s="29"/>
      <c r="BY1080" s="29"/>
      <c r="BZ1080" s="29"/>
      <c r="CA1080" s="29"/>
      <c r="CB1080" s="29"/>
      <c r="CC1080" s="29"/>
      <c r="CD1080" s="29"/>
      <c r="CE1080" s="29"/>
      <c r="CF1080" s="29"/>
      <c r="CG1080" s="29"/>
      <c r="CH1080" s="29"/>
      <c r="CI1080" s="29"/>
      <c r="CJ1080" s="29"/>
      <c r="CK1080" s="29"/>
      <c r="CL1080" s="29"/>
      <c r="CM1080" s="29"/>
      <c r="CN1080" s="29"/>
      <c r="CO1080" s="29"/>
      <c r="CP1080" s="29"/>
      <c r="CQ1080" s="29"/>
      <c r="CR1080" s="29"/>
      <c r="CS1080" s="29"/>
      <c r="CT1080" s="29"/>
      <c r="CU1080" s="29"/>
      <c r="CV1080" s="29"/>
    </row>
    <row r="1081" spans="1:100" s="47" customFormat="1" ht="26.25" customHeight="1" x14ac:dyDescent="0.25">
      <c r="A1081" s="90"/>
      <c r="B1081" s="19" t="s">
        <v>74</v>
      </c>
      <c r="C1081" s="4"/>
      <c r="D1081" s="4"/>
      <c r="E1081" s="4"/>
      <c r="F1081" s="4"/>
      <c r="G1081" s="231"/>
      <c r="H1081" s="29"/>
      <c r="I1081" s="30"/>
      <c r="J1081" s="29"/>
      <c r="K1081" s="29"/>
      <c r="L1081" s="29"/>
      <c r="M1081" s="29"/>
      <c r="N1081" s="29"/>
      <c r="O1081" s="29"/>
      <c r="P1081" s="29"/>
      <c r="Q1081" s="29"/>
      <c r="R1081" s="29"/>
      <c r="S1081" s="29"/>
      <c r="T1081" s="29"/>
      <c r="U1081" s="29"/>
      <c r="V1081" s="29"/>
      <c r="W1081" s="29"/>
      <c r="X1081" s="29"/>
      <c r="Y1081" s="29"/>
      <c r="Z1081" s="29"/>
      <c r="AA1081" s="29"/>
      <c r="AB1081" s="29"/>
      <c r="AC1081" s="29"/>
      <c r="AD1081" s="29"/>
      <c r="AE1081" s="29"/>
      <c r="AF1081" s="29"/>
      <c r="AG1081" s="29"/>
      <c r="AH1081" s="29"/>
      <c r="AI1081" s="29"/>
      <c r="AJ1081" s="29"/>
      <c r="AK1081" s="29"/>
      <c r="AL1081" s="29"/>
      <c r="AM1081" s="29"/>
      <c r="AN1081" s="29"/>
      <c r="AO1081" s="29"/>
      <c r="AP1081" s="29"/>
      <c r="AQ1081" s="29"/>
      <c r="AR1081" s="29"/>
      <c r="AS1081" s="29"/>
      <c r="AT1081" s="29"/>
      <c r="AU1081" s="29"/>
      <c r="AV1081" s="29"/>
      <c r="AW1081" s="29"/>
      <c r="AX1081" s="29"/>
      <c r="AY1081" s="29"/>
      <c r="AZ1081" s="29"/>
      <c r="BA1081" s="29"/>
      <c r="BB1081" s="29"/>
      <c r="BC1081" s="29"/>
      <c r="BD1081" s="29"/>
      <c r="BE1081" s="29"/>
      <c r="BF1081" s="29"/>
      <c r="BG1081" s="29"/>
      <c r="BH1081" s="29"/>
      <c r="BI1081" s="29"/>
      <c r="BJ1081" s="29"/>
      <c r="BK1081" s="29"/>
      <c r="BL1081" s="29"/>
      <c r="BM1081" s="29"/>
      <c r="BN1081" s="29"/>
      <c r="BO1081" s="29"/>
      <c r="BP1081" s="29"/>
      <c r="BQ1081" s="29"/>
      <c r="BR1081" s="29"/>
      <c r="BS1081" s="29"/>
      <c r="BT1081" s="29"/>
      <c r="BU1081" s="29"/>
      <c r="BV1081" s="29"/>
      <c r="BW1081" s="29"/>
      <c r="BX1081" s="29"/>
      <c r="BY1081" s="29"/>
      <c r="BZ1081" s="29"/>
      <c r="CA1081" s="29"/>
      <c r="CB1081" s="29"/>
      <c r="CC1081" s="29"/>
      <c r="CD1081" s="29"/>
      <c r="CE1081" s="29"/>
      <c r="CF1081" s="29"/>
      <c r="CG1081" s="29"/>
      <c r="CH1081" s="29"/>
      <c r="CI1081" s="29"/>
      <c r="CJ1081" s="29"/>
      <c r="CK1081" s="29"/>
      <c r="CL1081" s="29"/>
      <c r="CM1081" s="29"/>
      <c r="CN1081" s="29"/>
      <c r="CO1081" s="29"/>
      <c r="CP1081" s="29"/>
      <c r="CQ1081" s="29"/>
      <c r="CR1081" s="29"/>
      <c r="CS1081" s="29"/>
      <c r="CT1081" s="29"/>
      <c r="CU1081" s="29"/>
      <c r="CV1081" s="29"/>
    </row>
    <row r="1082" spans="1:100" s="47" customFormat="1" ht="80.25" customHeight="1" x14ac:dyDescent="0.25">
      <c r="A1082" s="211" t="s">
        <v>330</v>
      </c>
      <c r="B1082" s="18" t="s">
        <v>586</v>
      </c>
      <c r="C1082" s="3">
        <f>C1084</f>
        <v>3425.19</v>
      </c>
      <c r="D1082" s="3">
        <f>D1084</f>
        <v>2295.85</v>
      </c>
      <c r="E1082" s="3">
        <f t="shared" ref="E1082" si="275">E1084</f>
        <v>1401.19</v>
      </c>
      <c r="F1082" s="3">
        <f t="shared" si="268"/>
        <v>61.03</v>
      </c>
      <c r="G1082" s="229" t="s">
        <v>757</v>
      </c>
      <c r="H1082" s="30"/>
      <c r="I1082" s="30"/>
      <c r="J1082" s="29"/>
      <c r="K1082" s="29"/>
      <c r="L1082" s="29"/>
      <c r="M1082" s="29"/>
      <c r="N1082" s="29"/>
      <c r="O1082" s="29"/>
      <c r="P1082" s="29"/>
      <c r="Q1082" s="29"/>
      <c r="R1082" s="29"/>
      <c r="S1082" s="29"/>
      <c r="T1082" s="29"/>
      <c r="U1082" s="29"/>
      <c r="V1082" s="29"/>
      <c r="W1082" s="29"/>
      <c r="X1082" s="29"/>
      <c r="Y1082" s="29"/>
      <c r="Z1082" s="29"/>
      <c r="AA1082" s="29"/>
      <c r="AB1082" s="29"/>
      <c r="AC1082" s="29"/>
      <c r="AD1082" s="29"/>
      <c r="AE1082" s="29"/>
      <c r="AF1082" s="29"/>
      <c r="AG1082" s="29"/>
      <c r="AH1082" s="29"/>
      <c r="AI1082" s="29"/>
      <c r="AJ1082" s="29"/>
      <c r="AK1082" s="29"/>
      <c r="AL1082" s="29"/>
      <c r="AM1082" s="29"/>
      <c r="AN1082" s="29"/>
      <c r="AO1082" s="29"/>
      <c r="AP1082" s="29"/>
      <c r="AQ1082" s="29"/>
      <c r="AR1082" s="29"/>
      <c r="AS1082" s="29"/>
      <c r="AT1082" s="29"/>
      <c r="AU1082" s="29"/>
      <c r="AV1082" s="29"/>
      <c r="AW1082" s="29"/>
      <c r="AX1082" s="29"/>
      <c r="AY1082" s="29"/>
      <c r="AZ1082" s="29"/>
      <c r="BA1082" s="29"/>
      <c r="BB1082" s="29"/>
      <c r="BC1082" s="29"/>
      <c r="BD1082" s="29"/>
      <c r="BE1082" s="29"/>
      <c r="BF1082" s="29"/>
      <c r="BG1082" s="29"/>
      <c r="BH1082" s="29"/>
      <c r="BI1082" s="29"/>
      <c r="BJ1082" s="29"/>
      <c r="BK1082" s="29"/>
      <c r="BL1082" s="29"/>
      <c r="BM1082" s="29"/>
      <c r="BN1082" s="29"/>
      <c r="BO1082" s="29"/>
      <c r="BP1082" s="29"/>
      <c r="BQ1082" s="29"/>
      <c r="BR1082" s="29"/>
      <c r="BS1082" s="29"/>
      <c r="BT1082" s="29"/>
      <c r="BU1082" s="29"/>
      <c r="BV1082" s="29"/>
      <c r="BW1082" s="29"/>
      <c r="BX1082" s="29"/>
      <c r="BY1082" s="29"/>
      <c r="BZ1082" s="29"/>
      <c r="CA1082" s="29"/>
      <c r="CB1082" s="29"/>
      <c r="CC1082" s="29"/>
      <c r="CD1082" s="29"/>
      <c r="CE1082" s="29"/>
      <c r="CF1082" s="29"/>
      <c r="CG1082" s="29"/>
      <c r="CH1082" s="29"/>
      <c r="CI1082" s="29"/>
      <c r="CJ1082" s="29"/>
      <c r="CK1082" s="29"/>
      <c r="CL1082" s="29"/>
      <c r="CM1082" s="29"/>
      <c r="CN1082" s="29"/>
      <c r="CO1082" s="29"/>
      <c r="CP1082" s="29"/>
      <c r="CQ1082" s="29"/>
      <c r="CR1082" s="29"/>
      <c r="CS1082" s="29"/>
      <c r="CT1082" s="29"/>
      <c r="CU1082" s="29"/>
      <c r="CV1082" s="29"/>
    </row>
    <row r="1083" spans="1:100" s="47" customFormat="1" ht="21" customHeight="1" x14ac:dyDescent="0.25">
      <c r="A1083" s="212"/>
      <c r="B1083" s="19" t="s">
        <v>72</v>
      </c>
      <c r="C1083" s="4"/>
      <c r="D1083" s="4"/>
      <c r="E1083" s="4"/>
      <c r="F1083" s="4"/>
      <c r="G1083" s="230"/>
      <c r="H1083" s="29"/>
      <c r="I1083" s="30"/>
      <c r="J1083" s="29"/>
      <c r="K1083" s="29"/>
      <c r="L1083" s="29"/>
      <c r="M1083" s="29"/>
      <c r="N1083" s="29"/>
      <c r="O1083" s="29"/>
      <c r="P1083" s="29"/>
      <c r="Q1083" s="29"/>
      <c r="R1083" s="29"/>
      <c r="S1083" s="29"/>
      <c r="T1083" s="29"/>
      <c r="U1083" s="29"/>
      <c r="V1083" s="29"/>
      <c r="W1083" s="29"/>
      <c r="X1083" s="29"/>
      <c r="Y1083" s="29"/>
      <c r="Z1083" s="29"/>
      <c r="AA1083" s="29"/>
      <c r="AB1083" s="29"/>
      <c r="AC1083" s="29"/>
      <c r="AD1083" s="29"/>
      <c r="AE1083" s="29"/>
      <c r="AF1083" s="29"/>
      <c r="AG1083" s="29"/>
      <c r="AH1083" s="29"/>
      <c r="AI1083" s="29"/>
      <c r="AJ1083" s="29"/>
      <c r="AK1083" s="29"/>
      <c r="AL1083" s="29"/>
      <c r="AM1083" s="29"/>
      <c r="AN1083" s="29"/>
      <c r="AO1083" s="29"/>
      <c r="AP1083" s="29"/>
      <c r="AQ1083" s="29"/>
      <c r="AR1083" s="29"/>
      <c r="AS1083" s="29"/>
      <c r="AT1083" s="29"/>
      <c r="AU1083" s="29"/>
      <c r="AV1083" s="29"/>
      <c r="AW1083" s="29"/>
      <c r="AX1083" s="29"/>
      <c r="AY1083" s="29"/>
      <c r="AZ1083" s="29"/>
      <c r="BA1083" s="29"/>
      <c r="BB1083" s="29"/>
      <c r="BC1083" s="29"/>
      <c r="BD1083" s="29"/>
      <c r="BE1083" s="29"/>
      <c r="BF1083" s="29"/>
      <c r="BG1083" s="29"/>
      <c r="BH1083" s="29"/>
      <c r="BI1083" s="29"/>
      <c r="BJ1083" s="29"/>
      <c r="BK1083" s="29"/>
      <c r="BL1083" s="29"/>
      <c r="BM1083" s="29"/>
      <c r="BN1083" s="29"/>
      <c r="BO1083" s="29"/>
      <c r="BP1083" s="29"/>
      <c r="BQ1083" s="29"/>
      <c r="BR1083" s="29"/>
      <c r="BS1083" s="29"/>
      <c r="BT1083" s="29"/>
      <c r="BU1083" s="29"/>
      <c r="BV1083" s="29"/>
      <c r="BW1083" s="29"/>
      <c r="BX1083" s="29"/>
      <c r="BY1083" s="29"/>
      <c r="BZ1083" s="29"/>
      <c r="CA1083" s="29"/>
      <c r="CB1083" s="29"/>
      <c r="CC1083" s="29"/>
      <c r="CD1083" s="29"/>
      <c r="CE1083" s="29"/>
      <c r="CF1083" s="29"/>
      <c r="CG1083" s="29"/>
      <c r="CH1083" s="29"/>
      <c r="CI1083" s="29"/>
      <c r="CJ1083" s="29"/>
      <c r="CK1083" s="29"/>
      <c r="CL1083" s="29"/>
      <c r="CM1083" s="29"/>
      <c r="CN1083" s="29"/>
      <c r="CO1083" s="29"/>
      <c r="CP1083" s="29"/>
      <c r="CQ1083" s="29"/>
      <c r="CR1083" s="29"/>
      <c r="CS1083" s="29"/>
      <c r="CT1083" s="29"/>
      <c r="CU1083" s="29"/>
      <c r="CV1083" s="29"/>
    </row>
    <row r="1084" spans="1:100" s="47" customFormat="1" ht="21" customHeight="1" x14ac:dyDescent="0.25">
      <c r="A1084" s="212"/>
      <c r="B1084" s="19" t="s">
        <v>223</v>
      </c>
      <c r="C1084" s="4">
        <v>3425.19</v>
      </c>
      <c r="D1084" s="4">
        <v>2295.85</v>
      </c>
      <c r="E1084" s="4">
        <v>1401.19</v>
      </c>
      <c r="F1084" s="4">
        <f t="shared" si="268"/>
        <v>61.03</v>
      </c>
      <c r="G1084" s="230"/>
      <c r="H1084" s="29"/>
      <c r="I1084" s="30"/>
      <c r="J1084" s="29"/>
      <c r="K1084" s="29"/>
      <c r="L1084" s="29"/>
      <c r="M1084" s="29"/>
      <c r="N1084" s="29"/>
      <c r="O1084" s="29"/>
      <c r="P1084" s="29"/>
      <c r="Q1084" s="29"/>
      <c r="R1084" s="29"/>
      <c r="S1084" s="29"/>
      <c r="T1084" s="29"/>
      <c r="U1084" s="29"/>
      <c r="V1084" s="29"/>
      <c r="W1084" s="29"/>
      <c r="X1084" s="29"/>
      <c r="Y1084" s="29"/>
      <c r="Z1084" s="29"/>
      <c r="AA1084" s="29"/>
      <c r="AB1084" s="29"/>
      <c r="AC1084" s="29"/>
      <c r="AD1084" s="29"/>
      <c r="AE1084" s="29"/>
      <c r="AF1084" s="29"/>
      <c r="AG1084" s="29"/>
      <c r="AH1084" s="29"/>
      <c r="AI1084" s="29"/>
      <c r="AJ1084" s="29"/>
      <c r="AK1084" s="29"/>
      <c r="AL1084" s="29"/>
      <c r="AM1084" s="29"/>
      <c r="AN1084" s="29"/>
      <c r="AO1084" s="29"/>
      <c r="AP1084" s="29"/>
      <c r="AQ1084" s="29"/>
      <c r="AR1084" s="29"/>
      <c r="AS1084" s="29"/>
      <c r="AT1084" s="29"/>
      <c r="AU1084" s="29"/>
      <c r="AV1084" s="29"/>
      <c r="AW1084" s="29"/>
      <c r="AX1084" s="29"/>
      <c r="AY1084" s="29"/>
      <c r="AZ1084" s="29"/>
      <c r="BA1084" s="29"/>
      <c r="BB1084" s="29"/>
      <c r="BC1084" s="29"/>
      <c r="BD1084" s="29"/>
      <c r="BE1084" s="29"/>
      <c r="BF1084" s="29"/>
      <c r="BG1084" s="29"/>
      <c r="BH1084" s="29"/>
      <c r="BI1084" s="29"/>
      <c r="BJ1084" s="29"/>
      <c r="BK1084" s="29"/>
      <c r="BL1084" s="29"/>
      <c r="BM1084" s="29"/>
      <c r="BN1084" s="29"/>
      <c r="BO1084" s="29"/>
      <c r="BP1084" s="29"/>
      <c r="BQ1084" s="29"/>
      <c r="BR1084" s="29"/>
      <c r="BS1084" s="29"/>
      <c r="BT1084" s="29"/>
      <c r="BU1084" s="29"/>
      <c r="BV1084" s="29"/>
      <c r="BW1084" s="29"/>
      <c r="BX1084" s="29"/>
      <c r="BY1084" s="29"/>
      <c r="BZ1084" s="29"/>
      <c r="CA1084" s="29"/>
      <c r="CB1084" s="29"/>
      <c r="CC1084" s="29"/>
      <c r="CD1084" s="29"/>
      <c r="CE1084" s="29"/>
      <c r="CF1084" s="29"/>
      <c r="CG1084" s="29"/>
      <c r="CH1084" s="29"/>
      <c r="CI1084" s="29"/>
      <c r="CJ1084" s="29"/>
      <c r="CK1084" s="29"/>
      <c r="CL1084" s="29"/>
      <c r="CM1084" s="29"/>
      <c r="CN1084" s="29"/>
      <c r="CO1084" s="29"/>
      <c r="CP1084" s="29"/>
      <c r="CQ1084" s="29"/>
      <c r="CR1084" s="29"/>
      <c r="CS1084" s="29"/>
      <c r="CT1084" s="29"/>
      <c r="CU1084" s="29"/>
      <c r="CV1084" s="29"/>
    </row>
    <row r="1085" spans="1:100" s="47" customFormat="1" ht="21" customHeight="1" x14ac:dyDescent="0.25">
      <c r="A1085" s="212"/>
      <c r="B1085" s="19" t="s">
        <v>74</v>
      </c>
      <c r="C1085" s="4"/>
      <c r="D1085" s="4"/>
      <c r="E1085" s="4"/>
      <c r="F1085" s="4"/>
      <c r="G1085" s="231"/>
      <c r="H1085" s="29"/>
      <c r="I1085" s="30"/>
      <c r="J1085" s="29"/>
      <c r="K1085" s="29"/>
      <c r="L1085" s="29"/>
      <c r="M1085" s="29"/>
      <c r="N1085" s="29"/>
      <c r="O1085" s="29"/>
      <c r="P1085" s="29"/>
      <c r="Q1085" s="29"/>
      <c r="R1085" s="29"/>
      <c r="S1085" s="29"/>
      <c r="T1085" s="29"/>
      <c r="U1085" s="29"/>
      <c r="V1085" s="29"/>
      <c r="W1085" s="29"/>
      <c r="X1085" s="29"/>
      <c r="Y1085" s="29"/>
      <c r="Z1085" s="29"/>
      <c r="AA1085" s="29"/>
      <c r="AB1085" s="29"/>
      <c r="AC1085" s="29"/>
      <c r="AD1085" s="29"/>
      <c r="AE1085" s="29"/>
      <c r="AF1085" s="29"/>
      <c r="AG1085" s="29"/>
      <c r="AH1085" s="29"/>
      <c r="AI1085" s="29"/>
      <c r="AJ1085" s="29"/>
      <c r="AK1085" s="29"/>
      <c r="AL1085" s="29"/>
      <c r="AM1085" s="29"/>
      <c r="AN1085" s="29"/>
      <c r="AO1085" s="29"/>
      <c r="AP1085" s="29"/>
      <c r="AQ1085" s="29"/>
      <c r="AR1085" s="29"/>
      <c r="AS1085" s="29"/>
      <c r="AT1085" s="29"/>
      <c r="AU1085" s="29"/>
      <c r="AV1085" s="29"/>
      <c r="AW1085" s="29"/>
      <c r="AX1085" s="29"/>
      <c r="AY1085" s="29"/>
      <c r="AZ1085" s="29"/>
      <c r="BA1085" s="29"/>
      <c r="BB1085" s="29"/>
      <c r="BC1085" s="29"/>
      <c r="BD1085" s="29"/>
      <c r="BE1085" s="29"/>
      <c r="BF1085" s="29"/>
      <c r="BG1085" s="29"/>
      <c r="BH1085" s="29"/>
      <c r="BI1085" s="29"/>
      <c r="BJ1085" s="29"/>
      <c r="BK1085" s="29"/>
      <c r="BL1085" s="29"/>
      <c r="BM1085" s="29"/>
      <c r="BN1085" s="29"/>
      <c r="BO1085" s="29"/>
      <c r="BP1085" s="29"/>
      <c r="BQ1085" s="29"/>
      <c r="BR1085" s="29"/>
      <c r="BS1085" s="29"/>
      <c r="BT1085" s="29"/>
      <c r="BU1085" s="29"/>
      <c r="BV1085" s="29"/>
      <c r="BW1085" s="29"/>
      <c r="BX1085" s="29"/>
      <c r="BY1085" s="29"/>
      <c r="BZ1085" s="29"/>
      <c r="CA1085" s="29"/>
      <c r="CB1085" s="29"/>
      <c r="CC1085" s="29"/>
      <c r="CD1085" s="29"/>
      <c r="CE1085" s="29"/>
      <c r="CF1085" s="29"/>
      <c r="CG1085" s="29"/>
      <c r="CH1085" s="29"/>
      <c r="CI1085" s="29"/>
      <c r="CJ1085" s="29"/>
      <c r="CK1085" s="29"/>
      <c r="CL1085" s="29"/>
      <c r="CM1085" s="29"/>
      <c r="CN1085" s="29"/>
      <c r="CO1085" s="29"/>
      <c r="CP1085" s="29"/>
      <c r="CQ1085" s="29"/>
      <c r="CR1085" s="29"/>
      <c r="CS1085" s="29"/>
      <c r="CT1085" s="29"/>
      <c r="CU1085" s="29"/>
      <c r="CV1085" s="29"/>
    </row>
    <row r="1086" spans="1:100" s="47" customFormat="1" ht="57" customHeight="1" x14ac:dyDescent="0.25">
      <c r="A1086" s="211" t="s">
        <v>331</v>
      </c>
      <c r="B1086" s="18" t="s">
        <v>587</v>
      </c>
      <c r="C1086" s="3">
        <f>C1088</f>
        <v>3860.35</v>
      </c>
      <c r="D1086" s="3">
        <f t="shared" ref="D1086:E1086" si="276">D1088</f>
        <v>1456.37</v>
      </c>
      <c r="E1086" s="3">
        <f t="shared" si="276"/>
        <v>1444.71</v>
      </c>
      <c r="F1086" s="3">
        <f t="shared" si="268"/>
        <v>99.2</v>
      </c>
      <c r="G1086" s="229" t="s">
        <v>809</v>
      </c>
      <c r="H1086" s="29"/>
      <c r="I1086" s="30"/>
      <c r="J1086" s="29"/>
      <c r="K1086" s="29"/>
      <c r="L1086" s="29"/>
      <c r="M1086" s="29"/>
      <c r="N1086" s="29"/>
      <c r="O1086" s="29"/>
      <c r="P1086" s="29"/>
      <c r="Q1086" s="29"/>
      <c r="R1086" s="29"/>
      <c r="S1086" s="29"/>
      <c r="T1086" s="29"/>
      <c r="U1086" s="29"/>
      <c r="V1086" s="29"/>
      <c r="W1086" s="29"/>
      <c r="X1086" s="29"/>
      <c r="Y1086" s="29"/>
      <c r="Z1086" s="29"/>
      <c r="AA1086" s="29"/>
      <c r="AB1086" s="29"/>
      <c r="AC1086" s="29"/>
      <c r="AD1086" s="29"/>
      <c r="AE1086" s="29"/>
      <c r="AF1086" s="29"/>
      <c r="AG1086" s="29"/>
      <c r="AH1086" s="29"/>
      <c r="AI1086" s="29"/>
      <c r="AJ1086" s="29"/>
      <c r="AK1086" s="29"/>
      <c r="AL1086" s="29"/>
      <c r="AM1086" s="29"/>
      <c r="AN1086" s="29"/>
      <c r="AO1086" s="29"/>
      <c r="AP1086" s="29"/>
      <c r="AQ1086" s="29"/>
      <c r="AR1086" s="29"/>
      <c r="AS1086" s="29"/>
      <c r="AT1086" s="29"/>
      <c r="AU1086" s="29"/>
      <c r="AV1086" s="29"/>
      <c r="AW1086" s="29"/>
      <c r="AX1086" s="29"/>
      <c r="AY1086" s="29"/>
      <c r="AZ1086" s="29"/>
      <c r="BA1086" s="29"/>
      <c r="BB1086" s="29"/>
      <c r="BC1086" s="29"/>
      <c r="BD1086" s="29"/>
      <c r="BE1086" s="29"/>
      <c r="BF1086" s="29"/>
      <c r="BG1086" s="29"/>
      <c r="BH1086" s="29"/>
      <c r="BI1086" s="29"/>
      <c r="BJ1086" s="29"/>
      <c r="BK1086" s="29"/>
      <c r="BL1086" s="29"/>
      <c r="BM1086" s="29"/>
      <c r="BN1086" s="29"/>
      <c r="BO1086" s="29"/>
      <c r="BP1086" s="29"/>
      <c r="BQ1086" s="29"/>
      <c r="BR1086" s="29"/>
      <c r="BS1086" s="29"/>
      <c r="BT1086" s="29"/>
      <c r="BU1086" s="29"/>
      <c r="BV1086" s="29"/>
      <c r="BW1086" s="29"/>
      <c r="BX1086" s="29"/>
      <c r="BY1086" s="29"/>
      <c r="BZ1086" s="29"/>
      <c r="CA1086" s="29"/>
      <c r="CB1086" s="29"/>
      <c r="CC1086" s="29"/>
      <c r="CD1086" s="29"/>
      <c r="CE1086" s="29"/>
      <c r="CF1086" s="29"/>
      <c r="CG1086" s="29"/>
      <c r="CH1086" s="29"/>
      <c r="CI1086" s="29"/>
      <c r="CJ1086" s="29"/>
      <c r="CK1086" s="29"/>
      <c r="CL1086" s="29"/>
      <c r="CM1086" s="29"/>
      <c r="CN1086" s="29"/>
      <c r="CO1086" s="29"/>
      <c r="CP1086" s="29"/>
      <c r="CQ1086" s="29"/>
      <c r="CR1086" s="29"/>
      <c r="CS1086" s="29"/>
      <c r="CT1086" s="29"/>
      <c r="CU1086" s="29"/>
      <c r="CV1086" s="29"/>
    </row>
    <row r="1087" spans="1:100" s="47" customFormat="1" ht="20.25" customHeight="1" x14ac:dyDescent="0.25">
      <c r="A1087" s="212"/>
      <c r="B1087" s="19" t="s">
        <v>72</v>
      </c>
      <c r="C1087" s="4"/>
      <c r="D1087" s="4"/>
      <c r="E1087" s="4"/>
      <c r="F1087" s="4"/>
      <c r="G1087" s="230"/>
      <c r="H1087" s="29"/>
      <c r="I1087" s="30"/>
      <c r="J1087" s="29"/>
      <c r="K1087" s="29"/>
      <c r="L1087" s="29"/>
      <c r="M1087" s="29"/>
      <c r="N1087" s="29"/>
      <c r="O1087" s="29"/>
      <c r="P1087" s="29"/>
      <c r="Q1087" s="29"/>
      <c r="R1087" s="29"/>
      <c r="S1087" s="29"/>
      <c r="T1087" s="29"/>
      <c r="U1087" s="29"/>
      <c r="V1087" s="29"/>
      <c r="W1087" s="29"/>
      <c r="X1087" s="29"/>
      <c r="Y1087" s="29"/>
      <c r="Z1087" s="29"/>
      <c r="AA1087" s="29"/>
      <c r="AB1087" s="29"/>
      <c r="AC1087" s="29"/>
      <c r="AD1087" s="29"/>
      <c r="AE1087" s="29"/>
      <c r="AF1087" s="29"/>
      <c r="AG1087" s="29"/>
      <c r="AH1087" s="29"/>
      <c r="AI1087" s="29"/>
      <c r="AJ1087" s="29"/>
      <c r="AK1087" s="29"/>
      <c r="AL1087" s="29"/>
      <c r="AM1087" s="29"/>
      <c r="AN1087" s="29"/>
      <c r="AO1087" s="29"/>
      <c r="AP1087" s="29"/>
      <c r="AQ1087" s="29"/>
      <c r="AR1087" s="29"/>
      <c r="AS1087" s="29"/>
      <c r="AT1087" s="29"/>
      <c r="AU1087" s="29"/>
      <c r="AV1087" s="29"/>
      <c r="AW1087" s="29"/>
      <c r="AX1087" s="29"/>
      <c r="AY1087" s="29"/>
      <c r="AZ1087" s="29"/>
      <c r="BA1087" s="29"/>
      <c r="BB1087" s="29"/>
      <c r="BC1087" s="29"/>
      <c r="BD1087" s="29"/>
      <c r="BE1087" s="29"/>
      <c r="BF1087" s="29"/>
      <c r="BG1087" s="29"/>
      <c r="BH1087" s="29"/>
      <c r="BI1087" s="29"/>
      <c r="BJ1087" s="29"/>
      <c r="BK1087" s="29"/>
      <c r="BL1087" s="29"/>
      <c r="BM1087" s="29"/>
      <c r="BN1087" s="29"/>
      <c r="BO1087" s="29"/>
      <c r="BP1087" s="29"/>
      <c r="BQ1087" s="29"/>
      <c r="BR1087" s="29"/>
      <c r="BS1087" s="29"/>
      <c r="BT1087" s="29"/>
      <c r="BU1087" s="29"/>
      <c r="BV1087" s="29"/>
      <c r="BW1087" s="29"/>
      <c r="BX1087" s="29"/>
      <c r="BY1087" s="29"/>
      <c r="BZ1087" s="29"/>
      <c r="CA1087" s="29"/>
      <c r="CB1087" s="29"/>
      <c r="CC1087" s="29"/>
      <c r="CD1087" s="29"/>
      <c r="CE1087" s="29"/>
      <c r="CF1087" s="29"/>
      <c r="CG1087" s="29"/>
      <c r="CH1087" s="29"/>
      <c r="CI1087" s="29"/>
      <c r="CJ1087" s="29"/>
      <c r="CK1087" s="29"/>
      <c r="CL1087" s="29"/>
      <c r="CM1087" s="29"/>
      <c r="CN1087" s="29"/>
      <c r="CO1087" s="29"/>
      <c r="CP1087" s="29"/>
      <c r="CQ1087" s="29"/>
      <c r="CR1087" s="29"/>
      <c r="CS1087" s="29"/>
      <c r="CT1087" s="29"/>
      <c r="CU1087" s="29"/>
      <c r="CV1087" s="29"/>
    </row>
    <row r="1088" spans="1:100" s="47" customFormat="1" ht="20.25" customHeight="1" x14ac:dyDescent="0.25">
      <c r="A1088" s="212"/>
      <c r="B1088" s="19" t="s">
        <v>223</v>
      </c>
      <c r="C1088" s="4">
        <v>3860.35</v>
      </c>
      <c r="D1088" s="4">
        <v>1456.37</v>
      </c>
      <c r="E1088" s="4">
        <v>1444.71</v>
      </c>
      <c r="F1088" s="4">
        <f t="shared" si="268"/>
        <v>99.2</v>
      </c>
      <c r="G1088" s="230"/>
      <c r="H1088" s="30"/>
      <c r="I1088" s="30"/>
      <c r="J1088" s="29"/>
      <c r="K1088" s="29"/>
      <c r="L1088" s="29"/>
      <c r="M1088" s="29"/>
      <c r="N1088" s="29"/>
      <c r="O1088" s="29"/>
      <c r="P1088" s="29"/>
      <c r="Q1088" s="29"/>
      <c r="R1088" s="29"/>
      <c r="S1088" s="29"/>
      <c r="T1088" s="29"/>
      <c r="U1088" s="29"/>
      <c r="V1088" s="29"/>
      <c r="W1088" s="29"/>
      <c r="X1088" s="29"/>
      <c r="Y1088" s="29"/>
      <c r="Z1088" s="29"/>
      <c r="AA1088" s="29"/>
      <c r="AB1088" s="29"/>
      <c r="AC1088" s="29"/>
      <c r="AD1088" s="29"/>
      <c r="AE1088" s="29"/>
      <c r="AF1088" s="29"/>
      <c r="AG1088" s="29"/>
      <c r="AH1088" s="29"/>
      <c r="AI1088" s="29"/>
      <c r="AJ1088" s="29"/>
      <c r="AK1088" s="29"/>
      <c r="AL1088" s="29"/>
      <c r="AM1088" s="29"/>
      <c r="AN1088" s="29"/>
      <c r="AO1088" s="29"/>
      <c r="AP1088" s="29"/>
      <c r="AQ1088" s="29"/>
      <c r="AR1088" s="29"/>
      <c r="AS1088" s="29"/>
      <c r="AT1088" s="29"/>
      <c r="AU1088" s="29"/>
      <c r="AV1088" s="29"/>
      <c r="AW1088" s="29"/>
      <c r="AX1088" s="29"/>
      <c r="AY1088" s="29"/>
      <c r="AZ1088" s="29"/>
      <c r="BA1088" s="29"/>
      <c r="BB1088" s="29"/>
      <c r="BC1088" s="29"/>
      <c r="BD1088" s="29"/>
      <c r="BE1088" s="29"/>
      <c r="BF1088" s="29"/>
      <c r="BG1088" s="29"/>
      <c r="BH1088" s="29"/>
      <c r="BI1088" s="29"/>
      <c r="BJ1088" s="29"/>
      <c r="BK1088" s="29"/>
      <c r="BL1088" s="29"/>
      <c r="BM1088" s="29"/>
      <c r="BN1088" s="29"/>
      <c r="BO1088" s="29"/>
      <c r="BP1088" s="29"/>
      <c r="BQ1088" s="29"/>
      <c r="BR1088" s="29"/>
      <c r="BS1088" s="29"/>
      <c r="BT1088" s="29"/>
      <c r="BU1088" s="29"/>
      <c r="BV1088" s="29"/>
      <c r="BW1088" s="29"/>
      <c r="BX1088" s="29"/>
      <c r="BY1088" s="29"/>
      <c r="BZ1088" s="29"/>
      <c r="CA1088" s="29"/>
      <c r="CB1088" s="29"/>
      <c r="CC1088" s="29"/>
      <c r="CD1088" s="29"/>
      <c r="CE1088" s="29"/>
      <c r="CF1088" s="29"/>
      <c r="CG1088" s="29"/>
      <c r="CH1088" s="29"/>
      <c r="CI1088" s="29"/>
      <c r="CJ1088" s="29"/>
      <c r="CK1088" s="29"/>
      <c r="CL1088" s="29"/>
      <c r="CM1088" s="29"/>
      <c r="CN1088" s="29"/>
      <c r="CO1088" s="29"/>
      <c r="CP1088" s="29"/>
      <c r="CQ1088" s="29"/>
      <c r="CR1088" s="29"/>
      <c r="CS1088" s="29"/>
      <c r="CT1088" s="29"/>
      <c r="CU1088" s="29"/>
      <c r="CV1088" s="29"/>
    </row>
    <row r="1089" spans="1:100" s="47" customFormat="1" ht="20.25" customHeight="1" x14ac:dyDescent="0.25">
      <c r="A1089" s="212"/>
      <c r="B1089" s="19" t="s">
        <v>74</v>
      </c>
      <c r="C1089" s="4"/>
      <c r="D1089" s="4"/>
      <c r="E1089" s="4"/>
      <c r="F1089" s="4"/>
      <c r="G1089" s="231"/>
      <c r="H1089" s="29"/>
      <c r="I1089" s="30"/>
      <c r="J1089" s="29"/>
      <c r="K1089" s="29"/>
      <c r="L1089" s="29"/>
      <c r="M1089" s="29"/>
      <c r="N1089" s="29"/>
      <c r="O1089" s="29"/>
      <c r="P1089" s="29"/>
      <c r="Q1089" s="29"/>
      <c r="R1089" s="29"/>
      <c r="S1089" s="29"/>
      <c r="T1089" s="29"/>
      <c r="U1089" s="29"/>
      <c r="V1089" s="29"/>
      <c r="W1089" s="29"/>
      <c r="X1089" s="29"/>
      <c r="Y1089" s="29"/>
      <c r="Z1089" s="29"/>
      <c r="AA1089" s="29"/>
      <c r="AB1089" s="29"/>
      <c r="AC1089" s="29"/>
      <c r="AD1089" s="29"/>
      <c r="AE1089" s="29"/>
      <c r="AF1089" s="29"/>
      <c r="AG1089" s="29"/>
      <c r="AH1089" s="29"/>
      <c r="AI1089" s="29"/>
      <c r="AJ1089" s="29"/>
      <c r="AK1089" s="29"/>
      <c r="AL1089" s="29"/>
      <c r="AM1089" s="29"/>
      <c r="AN1089" s="29"/>
      <c r="AO1089" s="29"/>
      <c r="AP1089" s="29"/>
      <c r="AQ1089" s="29"/>
      <c r="AR1089" s="29"/>
      <c r="AS1089" s="29"/>
      <c r="AT1089" s="29"/>
      <c r="AU1089" s="29"/>
      <c r="AV1089" s="29"/>
      <c r="AW1089" s="29"/>
      <c r="AX1089" s="29"/>
      <c r="AY1089" s="29"/>
      <c r="AZ1089" s="29"/>
      <c r="BA1089" s="29"/>
      <c r="BB1089" s="29"/>
      <c r="BC1089" s="29"/>
      <c r="BD1089" s="29"/>
      <c r="BE1089" s="29"/>
      <c r="BF1089" s="29"/>
      <c r="BG1089" s="29"/>
      <c r="BH1089" s="29"/>
      <c r="BI1089" s="29"/>
      <c r="BJ1089" s="29"/>
      <c r="BK1089" s="29"/>
      <c r="BL1089" s="29"/>
      <c r="BM1089" s="29"/>
      <c r="BN1089" s="29"/>
      <c r="BO1089" s="29"/>
      <c r="BP1089" s="29"/>
      <c r="BQ1089" s="29"/>
      <c r="BR1089" s="29"/>
      <c r="BS1089" s="29"/>
      <c r="BT1089" s="29"/>
      <c r="BU1089" s="29"/>
      <c r="BV1089" s="29"/>
      <c r="BW1089" s="29"/>
      <c r="BX1089" s="29"/>
      <c r="BY1089" s="29"/>
      <c r="BZ1089" s="29"/>
      <c r="CA1089" s="29"/>
      <c r="CB1089" s="29"/>
      <c r="CC1089" s="29"/>
      <c r="CD1089" s="29"/>
      <c r="CE1089" s="29"/>
      <c r="CF1089" s="29"/>
      <c r="CG1089" s="29"/>
      <c r="CH1089" s="29"/>
      <c r="CI1089" s="29"/>
      <c r="CJ1089" s="29"/>
      <c r="CK1089" s="29"/>
      <c r="CL1089" s="29"/>
      <c r="CM1089" s="29"/>
      <c r="CN1089" s="29"/>
      <c r="CO1089" s="29"/>
      <c r="CP1089" s="29"/>
      <c r="CQ1089" s="29"/>
      <c r="CR1089" s="29"/>
      <c r="CS1089" s="29"/>
      <c r="CT1089" s="29"/>
      <c r="CU1089" s="29"/>
      <c r="CV1089" s="29"/>
    </row>
    <row r="1090" spans="1:100" s="47" customFormat="1" ht="60.75" customHeight="1" x14ac:dyDescent="0.25">
      <c r="A1090" s="211" t="s">
        <v>332</v>
      </c>
      <c r="B1090" s="18" t="s">
        <v>588</v>
      </c>
      <c r="C1090" s="3">
        <f>C1092</f>
        <v>9.1999999999999993</v>
      </c>
      <c r="D1090" s="3">
        <f>D1092</f>
        <v>0</v>
      </c>
      <c r="E1090" s="3">
        <f>E1092</f>
        <v>0</v>
      </c>
      <c r="F1090" s="3"/>
      <c r="G1090" s="237" t="s">
        <v>810</v>
      </c>
      <c r="H1090" s="29"/>
      <c r="I1090" s="30"/>
      <c r="J1090" s="29"/>
      <c r="K1090" s="29"/>
      <c r="L1090" s="29"/>
      <c r="M1090" s="29"/>
      <c r="N1090" s="29"/>
      <c r="O1090" s="29"/>
      <c r="P1090" s="29"/>
      <c r="Q1090" s="29"/>
      <c r="R1090" s="29"/>
      <c r="S1090" s="29"/>
      <c r="T1090" s="29"/>
      <c r="U1090" s="29"/>
      <c r="V1090" s="29"/>
      <c r="W1090" s="29"/>
      <c r="X1090" s="29"/>
      <c r="Y1090" s="29"/>
      <c r="Z1090" s="29"/>
      <c r="AA1090" s="29"/>
      <c r="AB1090" s="29"/>
      <c r="AC1090" s="29"/>
      <c r="AD1090" s="29"/>
      <c r="AE1090" s="29"/>
      <c r="AF1090" s="29"/>
      <c r="AG1090" s="29"/>
      <c r="AH1090" s="29"/>
      <c r="AI1090" s="29"/>
      <c r="AJ1090" s="29"/>
      <c r="AK1090" s="29"/>
      <c r="AL1090" s="29"/>
      <c r="AM1090" s="29"/>
      <c r="AN1090" s="29"/>
      <c r="AO1090" s="29"/>
      <c r="AP1090" s="29"/>
      <c r="AQ1090" s="29"/>
      <c r="AR1090" s="29"/>
      <c r="AS1090" s="29"/>
      <c r="AT1090" s="29"/>
      <c r="AU1090" s="29"/>
      <c r="AV1090" s="29"/>
      <c r="AW1090" s="29"/>
      <c r="AX1090" s="29"/>
      <c r="AY1090" s="29"/>
      <c r="AZ1090" s="29"/>
      <c r="BA1090" s="29"/>
      <c r="BB1090" s="29"/>
      <c r="BC1090" s="29"/>
      <c r="BD1090" s="29"/>
      <c r="BE1090" s="29"/>
      <c r="BF1090" s="29"/>
      <c r="BG1090" s="29"/>
      <c r="BH1090" s="29"/>
      <c r="BI1090" s="29"/>
      <c r="BJ1090" s="29"/>
      <c r="BK1090" s="29"/>
      <c r="BL1090" s="29"/>
      <c r="BM1090" s="29"/>
      <c r="BN1090" s="29"/>
      <c r="BO1090" s="29"/>
      <c r="BP1090" s="29"/>
      <c r="BQ1090" s="29"/>
      <c r="BR1090" s="29"/>
      <c r="BS1090" s="29"/>
      <c r="BT1090" s="29"/>
      <c r="BU1090" s="29"/>
      <c r="BV1090" s="29"/>
      <c r="BW1090" s="29"/>
      <c r="BX1090" s="29"/>
      <c r="BY1090" s="29"/>
      <c r="BZ1090" s="29"/>
      <c r="CA1090" s="29"/>
      <c r="CB1090" s="29"/>
      <c r="CC1090" s="29"/>
      <c r="CD1090" s="29"/>
      <c r="CE1090" s="29"/>
      <c r="CF1090" s="29"/>
      <c r="CG1090" s="29"/>
      <c r="CH1090" s="29"/>
      <c r="CI1090" s="29"/>
      <c r="CJ1090" s="29"/>
      <c r="CK1090" s="29"/>
      <c r="CL1090" s="29"/>
      <c r="CM1090" s="29"/>
      <c r="CN1090" s="29"/>
      <c r="CO1090" s="29"/>
      <c r="CP1090" s="29"/>
      <c r="CQ1090" s="29"/>
      <c r="CR1090" s="29"/>
      <c r="CS1090" s="29"/>
      <c r="CT1090" s="29"/>
      <c r="CU1090" s="29"/>
      <c r="CV1090" s="29"/>
    </row>
    <row r="1091" spans="1:100" s="47" customFormat="1" x14ac:dyDescent="0.25">
      <c r="A1091" s="212"/>
      <c r="B1091" s="19" t="s">
        <v>72</v>
      </c>
      <c r="C1091" s="4"/>
      <c r="D1091" s="4"/>
      <c r="E1091" s="4"/>
      <c r="F1091" s="4"/>
      <c r="G1091" s="237"/>
      <c r="H1091" s="29"/>
      <c r="I1091" s="30"/>
      <c r="J1091" s="29"/>
      <c r="K1091" s="29"/>
      <c r="L1091" s="29"/>
      <c r="M1091" s="29"/>
      <c r="N1091" s="29"/>
      <c r="O1091" s="29"/>
      <c r="P1091" s="29"/>
      <c r="Q1091" s="29"/>
      <c r="R1091" s="29"/>
      <c r="S1091" s="29"/>
      <c r="T1091" s="29"/>
      <c r="U1091" s="29"/>
      <c r="V1091" s="29"/>
      <c r="W1091" s="29"/>
      <c r="X1091" s="29"/>
      <c r="Y1091" s="29"/>
      <c r="Z1091" s="29"/>
      <c r="AA1091" s="29"/>
      <c r="AB1091" s="29"/>
      <c r="AC1091" s="29"/>
      <c r="AD1091" s="29"/>
      <c r="AE1091" s="29"/>
      <c r="AF1091" s="29"/>
      <c r="AG1091" s="29"/>
      <c r="AH1091" s="29"/>
      <c r="AI1091" s="29"/>
      <c r="AJ1091" s="29"/>
      <c r="AK1091" s="29"/>
      <c r="AL1091" s="29"/>
      <c r="AM1091" s="29"/>
      <c r="AN1091" s="29"/>
      <c r="AO1091" s="29"/>
      <c r="AP1091" s="29"/>
      <c r="AQ1091" s="29"/>
      <c r="AR1091" s="29"/>
      <c r="AS1091" s="29"/>
      <c r="AT1091" s="29"/>
      <c r="AU1091" s="29"/>
      <c r="AV1091" s="29"/>
      <c r="AW1091" s="29"/>
      <c r="AX1091" s="29"/>
      <c r="AY1091" s="29"/>
      <c r="AZ1091" s="29"/>
      <c r="BA1091" s="29"/>
      <c r="BB1091" s="29"/>
      <c r="BC1091" s="29"/>
      <c r="BD1091" s="29"/>
      <c r="BE1091" s="29"/>
      <c r="BF1091" s="29"/>
      <c r="BG1091" s="29"/>
      <c r="BH1091" s="29"/>
      <c r="BI1091" s="29"/>
      <c r="BJ1091" s="29"/>
      <c r="BK1091" s="29"/>
      <c r="BL1091" s="29"/>
      <c r="BM1091" s="29"/>
      <c r="BN1091" s="29"/>
      <c r="BO1091" s="29"/>
      <c r="BP1091" s="29"/>
      <c r="BQ1091" s="29"/>
      <c r="BR1091" s="29"/>
      <c r="BS1091" s="29"/>
      <c r="BT1091" s="29"/>
      <c r="BU1091" s="29"/>
      <c r="BV1091" s="29"/>
      <c r="BW1091" s="29"/>
      <c r="BX1091" s="29"/>
      <c r="BY1091" s="29"/>
      <c r="BZ1091" s="29"/>
      <c r="CA1091" s="29"/>
      <c r="CB1091" s="29"/>
      <c r="CC1091" s="29"/>
      <c r="CD1091" s="29"/>
      <c r="CE1091" s="29"/>
      <c r="CF1091" s="29"/>
      <c r="CG1091" s="29"/>
      <c r="CH1091" s="29"/>
      <c r="CI1091" s="29"/>
      <c r="CJ1091" s="29"/>
      <c r="CK1091" s="29"/>
      <c r="CL1091" s="29"/>
      <c r="CM1091" s="29"/>
      <c r="CN1091" s="29"/>
      <c r="CO1091" s="29"/>
      <c r="CP1091" s="29"/>
      <c r="CQ1091" s="29"/>
      <c r="CR1091" s="29"/>
      <c r="CS1091" s="29"/>
      <c r="CT1091" s="29"/>
      <c r="CU1091" s="29"/>
      <c r="CV1091" s="29"/>
    </row>
    <row r="1092" spans="1:100" s="47" customFormat="1" x14ac:dyDescent="0.25">
      <c r="A1092" s="212"/>
      <c r="B1092" s="19" t="s">
        <v>223</v>
      </c>
      <c r="C1092" s="157">
        <v>9.1999999999999993</v>
      </c>
      <c r="D1092" s="4">
        <v>0</v>
      </c>
      <c r="E1092" s="4">
        <v>0</v>
      </c>
      <c r="F1092" s="4"/>
      <c r="G1092" s="237"/>
      <c r="H1092" s="30"/>
      <c r="I1092" s="30"/>
      <c r="J1092" s="29"/>
      <c r="K1092" s="29"/>
      <c r="L1092" s="29"/>
      <c r="M1092" s="29"/>
      <c r="N1092" s="29"/>
      <c r="O1092" s="29"/>
      <c r="P1092" s="29"/>
      <c r="Q1092" s="29"/>
      <c r="R1092" s="29"/>
      <c r="S1092" s="29"/>
      <c r="T1092" s="29"/>
      <c r="U1092" s="29"/>
      <c r="V1092" s="29"/>
      <c r="W1092" s="29"/>
      <c r="X1092" s="29"/>
      <c r="Y1092" s="29"/>
      <c r="Z1092" s="29"/>
      <c r="AA1092" s="29"/>
      <c r="AB1092" s="29"/>
      <c r="AC1092" s="29"/>
      <c r="AD1092" s="29"/>
      <c r="AE1092" s="29"/>
      <c r="AF1092" s="29"/>
      <c r="AG1092" s="29"/>
      <c r="AH1092" s="29"/>
      <c r="AI1092" s="29"/>
      <c r="AJ1092" s="29"/>
      <c r="AK1092" s="29"/>
      <c r="AL1092" s="29"/>
      <c r="AM1092" s="29"/>
      <c r="AN1092" s="29"/>
      <c r="AO1092" s="29"/>
      <c r="AP1092" s="29"/>
      <c r="AQ1092" s="29"/>
      <c r="AR1092" s="29"/>
      <c r="AS1092" s="29"/>
      <c r="AT1092" s="29"/>
      <c r="AU1092" s="29"/>
      <c r="AV1092" s="29"/>
      <c r="AW1092" s="29"/>
      <c r="AX1092" s="29"/>
      <c r="AY1092" s="29"/>
      <c r="AZ1092" s="29"/>
      <c r="BA1092" s="29"/>
      <c r="BB1092" s="29"/>
      <c r="BC1092" s="29"/>
      <c r="BD1092" s="29"/>
      <c r="BE1092" s="29"/>
      <c r="BF1092" s="29"/>
      <c r="BG1092" s="29"/>
      <c r="BH1092" s="29"/>
      <c r="BI1092" s="29"/>
      <c r="BJ1092" s="29"/>
      <c r="BK1092" s="29"/>
      <c r="BL1092" s="29"/>
      <c r="BM1092" s="29"/>
      <c r="BN1092" s="29"/>
      <c r="BO1092" s="29"/>
      <c r="BP1092" s="29"/>
      <c r="BQ1092" s="29"/>
      <c r="BR1092" s="29"/>
      <c r="BS1092" s="29"/>
      <c r="BT1092" s="29"/>
      <c r="BU1092" s="29"/>
      <c r="BV1092" s="29"/>
      <c r="BW1092" s="29"/>
      <c r="BX1092" s="29"/>
      <c r="BY1092" s="29"/>
      <c r="BZ1092" s="29"/>
      <c r="CA1092" s="29"/>
      <c r="CB1092" s="29"/>
      <c r="CC1092" s="29"/>
      <c r="CD1092" s="29"/>
      <c r="CE1092" s="29"/>
      <c r="CF1092" s="29"/>
      <c r="CG1092" s="29"/>
      <c r="CH1092" s="29"/>
      <c r="CI1092" s="29"/>
      <c r="CJ1092" s="29"/>
      <c r="CK1092" s="29"/>
      <c r="CL1092" s="29"/>
      <c r="CM1092" s="29"/>
      <c r="CN1092" s="29"/>
      <c r="CO1092" s="29"/>
      <c r="CP1092" s="29"/>
      <c r="CQ1092" s="29"/>
      <c r="CR1092" s="29"/>
      <c r="CS1092" s="29"/>
      <c r="CT1092" s="29"/>
      <c r="CU1092" s="29"/>
      <c r="CV1092" s="29"/>
    </row>
    <row r="1093" spans="1:100" s="47" customFormat="1" x14ac:dyDescent="0.25">
      <c r="A1093" s="212"/>
      <c r="B1093" s="19" t="s">
        <v>74</v>
      </c>
      <c r="C1093" s="4"/>
      <c r="D1093" s="4"/>
      <c r="E1093" s="4"/>
      <c r="F1093" s="4"/>
      <c r="G1093" s="237"/>
      <c r="H1093" s="29"/>
      <c r="I1093" s="30"/>
      <c r="J1093" s="29"/>
      <c r="K1093" s="29"/>
      <c r="L1093" s="29"/>
      <c r="M1093" s="29"/>
      <c r="N1093" s="29"/>
      <c r="O1093" s="29"/>
      <c r="P1093" s="29"/>
      <c r="Q1093" s="29"/>
      <c r="R1093" s="29"/>
      <c r="S1093" s="29"/>
      <c r="T1093" s="29"/>
      <c r="U1093" s="29"/>
      <c r="V1093" s="29"/>
      <c r="W1093" s="29"/>
      <c r="X1093" s="29"/>
      <c r="Y1093" s="29"/>
      <c r="Z1093" s="29"/>
      <c r="AA1093" s="29"/>
      <c r="AB1093" s="29"/>
      <c r="AC1093" s="29"/>
      <c r="AD1093" s="29"/>
      <c r="AE1093" s="29"/>
      <c r="AF1093" s="29"/>
      <c r="AG1093" s="29"/>
      <c r="AH1093" s="29"/>
      <c r="AI1093" s="29"/>
      <c r="AJ1093" s="29"/>
      <c r="AK1093" s="29"/>
      <c r="AL1093" s="29"/>
      <c r="AM1093" s="29"/>
      <c r="AN1093" s="29"/>
      <c r="AO1093" s="29"/>
      <c r="AP1093" s="29"/>
      <c r="AQ1093" s="29"/>
      <c r="AR1093" s="29"/>
      <c r="AS1093" s="29"/>
      <c r="AT1093" s="29"/>
      <c r="AU1093" s="29"/>
      <c r="AV1093" s="29"/>
      <c r="AW1093" s="29"/>
      <c r="AX1093" s="29"/>
      <c r="AY1093" s="29"/>
      <c r="AZ1093" s="29"/>
      <c r="BA1093" s="29"/>
      <c r="BB1093" s="29"/>
      <c r="BC1093" s="29"/>
      <c r="BD1093" s="29"/>
      <c r="BE1093" s="29"/>
      <c r="BF1093" s="29"/>
      <c r="BG1093" s="29"/>
      <c r="BH1093" s="29"/>
      <c r="BI1093" s="29"/>
      <c r="BJ1093" s="29"/>
      <c r="BK1093" s="29"/>
      <c r="BL1093" s="29"/>
      <c r="BM1093" s="29"/>
      <c r="BN1093" s="29"/>
      <c r="BO1093" s="29"/>
      <c r="BP1093" s="29"/>
      <c r="BQ1093" s="29"/>
      <c r="BR1093" s="29"/>
      <c r="BS1093" s="29"/>
      <c r="BT1093" s="29"/>
      <c r="BU1093" s="29"/>
      <c r="BV1093" s="29"/>
      <c r="BW1093" s="29"/>
      <c r="BX1093" s="29"/>
      <c r="BY1093" s="29"/>
      <c r="BZ1093" s="29"/>
      <c r="CA1093" s="29"/>
      <c r="CB1093" s="29"/>
      <c r="CC1093" s="29"/>
      <c r="CD1093" s="29"/>
      <c r="CE1093" s="29"/>
      <c r="CF1093" s="29"/>
      <c r="CG1093" s="29"/>
      <c r="CH1093" s="29"/>
      <c r="CI1093" s="29"/>
      <c r="CJ1093" s="29"/>
      <c r="CK1093" s="29"/>
      <c r="CL1093" s="29"/>
      <c r="CM1093" s="29"/>
      <c r="CN1093" s="29"/>
      <c r="CO1093" s="29"/>
      <c r="CP1093" s="29"/>
      <c r="CQ1093" s="29"/>
      <c r="CR1093" s="29"/>
      <c r="CS1093" s="29"/>
      <c r="CT1093" s="29"/>
      <c r="CU1093" s="29"/>
      <c r="CV1093" s="29"/>
    </row>
    <row r="1094" spans="1:100" s="47" customFormat="1" ht="51.75" customHeight="1" x14ac:dyDescent="0.25">
      <c r="A1094" s="211" t="s">
        <v>333</v>
      </c>
      <c r="B1094" s="18" t="s">
        <v>589</v>
      </c>
      <c r="C1094" s="3">
        <f>C1096</f>
        <v>344.38</v>
      </c>
      <c r="D1094" s="3">
        <f t="shared" ref="D1094:E1094" si="277">D1096</f>
        <v>344.38</v>
      </c>
      <c r="E1094" s="3">
        <f t="shared" si="277"/>
        <v>266.18</v>
      </c>
      <c r="F1094" s="3">
        <f t="shared" si="268"/>
        <v>77.290000000000006</v>
      </c>
      <c r="G1094" s="237" t="s">
        <v>694</v>
      </c>
      <c r="H1094" s="29"/>
      <c r="I1094" s="30"/>
      <c r="J1094" s="29"/>
      <c r="K1094" s="29"/>
      <c r="L1094" s="29"/>
      <c r="M1094" s="29"/>
      <c r="N1094" s="29"/>
      <c r="O1094" s="29"/>
      <c r="P1094" s="29"/>
      <c r="Q1094" s="29"/>
      <c r="R1094" s="29"/>
      <c r="S1094" s="29"/>
      <c r="T1094" s="29"/>
      <c r="U1094" s="29"/>
      <c r="V1094" s="29"/>
      <c r="W1094" s="29"/>
      <c r="X1094" s="29"/>
      <c r="Y1094" s="29"/>
      <c r="Z1094" s="29"/>
      <c r="AA1094" s="29"/>
      <c r="AB1094" s="29"/>
      <c r="AC1094" s="29"/>
      <c r="AD1094" s="29"/>
      <c r="AE1094" s="29"/>
      <c r="AF1094" s="29"/>
      <c r="AG1094" s="29"/>
      <c r="AH1094" s="29"/>
      <c r="AI1094" s="29"/>
      <c r="AJ1094" s="29"/>
      <c r="AK1094" s="29"/>
      <c r="AL1094" s="29"/>
      <c r="AM1094" s="29"/>
      <c r="AN1094" s="29"/>
      <c r="AO1094" s="29"/>
      <c r="AP1094" s="29"/>
      <c r="AQ1094" s="29"/>
      <c r="AR1094" s="29"/>
      <c r="AS1094" s="29"/>
      <c r="AT1094" s="29"/>
      <c r="AU1094" s="29"/>
      <c r="AV1094" s="29"/>
      <c r="AW1094" s="29"/>
      <c r="AX1094" s="29"/>
      <c r="AY1094" s="29"/>
      <c r="AZ1094" s="29"/>
      <c r="BA1094" s="29"/>
      <c r="BB1094" s="29"/>
      <c r="BC1094" s="29"/>
      <c r="BD1094" s="29"/>
      <c r="BE1094" s="29"/>
      <c r="BF1094" s="29"/>
      <c r="BG1094" s="29"/>
      <c r="BH1094" s="29"/>
      <c r="BI1094" s="29"/>
      <c r="BJ1094" s="29"/>
      <c r="BK1094" s="29"/>
      <c r="BL1094" s="29"/>
      <c r="BM1094" s="29"/>
      <c r="BN1094" s="29"/>
      <c r="BO1094" s="29"/>
      <c r="BP1094" s="29"/>
      <c r="BQ1094" s="29"/>
      <c r="BR1094" s="29"/>
      <c r="BS1094" s="29"/>
      <c r="BT1094" s="29"/>
      <c r="BU1094" s="29"/>
      <c r="BV1094" s="29"/>
      <c r="BW1094" s="29"/>
      <c r="BX1094" s="29"/>
      <c r="BY1094" s="29"/>
      <c r="BZ1094" s="29"/>
      <c r="CA1094" s="29"/>
      <c r="CB1094" s="29"/>
      <c r="CC1094" s="29"/>
      <c r="CD1094" s="29"/>
      <c r="CE1094" s="29"/>
      <c r="CF1094" s="29"/>
      <c r="CG1094" s="29"/>
      <c r="CH1094" s="29"/>
      <c r="CI1094" s="29"/>
      <c r="CJ1094" s="29"/>
      <c r="CK1094" s="29"/>
      <c r="CL1094" s="29"/>
      <c r="CM1094" s="29"/>
      <c r="CN1094" s="29"/>
      <c r="CO1094" s="29"/>
      <c r="CP1094" s="29"/>
      <c r="CQ1094" s="29"/>
      <c r="CR1094" s="29"/>
      <c r="CS1094" s="29"/>
      <c r="CT1094" s="29"/>
      <c r="CU1094" s="29"/>
      <c r="CV1094" s="29"/>
    </row>
    <row r="1095" spans="1:100" s="47" customFormat="1" ht="22.5" customHeight="1" x14ac:dyDescent="0.25">
      <c r="A1095" s="212"/>
      <c r="B1095" s="19" t="s">
        <v>72</v>
      </c>
      <c r="C1095" s="4"/>
      <c r="D1095" s="4"/>
      <c r="E1095" s="4"/>
      <c r="F1095" s="4"/>
      <c r="G1095" s="237"/>
      <c r="H1095" s="29"/>
      <c r="I1095" s="30"/>
      <c r="J1095" s="29"/>
      <c r="K1095" s="29"/>
      <c r="L1095" s="29"/>
      <c r="M1095" s="29"/>
      <c r="N1095" s="29"/>
      <c r="O1095" s="29"/>
      <c r="P1095" s="29"/>
      <c r="Q1095" s="29"/>
      <c r="R1095" s="29"/>
      <c r="S1095" s="29"/>
      <c r="T1095" s="29"/>
      <c r="U1095" s="29"/>
      <c r="V1095" s="29"/>
      <c r="W1095" s="29"/>
      <c r="X1095" s="29"/>
      <c r="Y1095" s="29"/>
      <c r="Z1095" s="29"/>
      <c r="AA1095" s="29"/>
      <c r="AB1095" s="29"/>
      <c r="AC1095" s="29"/>
      <c r="AD1095" s="29"/>
      <c r="AE1095" s="29"/>
      <c r="AF1095" s="29"/>
      <c r="AG1095" s="29"/>
      <c r="AH1095" s="29"/>
      <c r="AI1095" s="29"/>
      <c r="AJ1095" s="29"/>
      <c r="AK1095" s="29"/>
      <c r="AL1095" s="29"/>
      <c r="AM1095" s="29"/>
      <c r="AN1095" s="29"/>
      <c r="AO1095" s="29"/>
      <c r="AP1095" s="29"/>
      <c r="AQ1095" s="29"/>
      <c r="AR1095" s="29"/>
      <c r="AS1095" s="29"/>
      <c r="AT1095" s="29"/>
      <c r="AU1095" s="29"/>
      <c r="AV1095" s="29"/>
      <c r="AW1095" s="29"/>
      <c r="AX1095" s="29"/>
      <c r="AY1095" s="29"/>
      <c r="AZ1095" s="29"/>
      <c r="BA1095" s="29"/>
      <c r="BB1095" s="29"/>
      <c r="BC1095" s="29"/>
      <c r="BD1095" s="29"/>
      <c r="BE1095" s="29"/>
      <c r="BF1095" s="29"/>
      <c r="BG1095" s="29"/>
      <c r="BH1095" s="29"/>
      <c r="BI1095" s="29"/>
      <c r="BJ1095" s="29"/>
      <c r="BK1095" s="29"/>
      <c r="BL1095" s="29"/>
      <c r="BM1095" s="29"/>
      <c r="BN1095" s="29"/>
      <c r="BO1095" s="29"/>
      <c r="BP1095" s="29"/>
      <c r="BQ1095" s="29"/>
      <c r="BR1095" s="29"/>
      <c r="BS1095" s="29"/>
      <c r="BT1095" s="29"/>
      <c r="BU1095" s="29"/>
      <c r="BV1095" s="29"/>
      <c r="BW1095" s="29"/>
      <c r="BX1095" s="29"/>
      <c r="BY1095" s="29"/>
      <c r="BZ1095" s="29"/>
      <c r="CA1095" s="29"/>
      <c r="CB1095" s="29"/>
      <c r="CC1095" s="29"/>
      <c r="CD1095" s="29"/>
      <c r="CE1095" s="29"/>
      <c r="CF1095" s="29"/>
      <c r="CG1095" s="29"/>
      <c r="CH1095" s="29"/>
      <c r="CI1095" s="29"/>
      <c r="CJ1095" s="29"/>
      <c r="CK1095" s="29"/>
      <c r="CL1095" s="29"/>
      <c r="CM1095" s="29"/>
      <c r="CN1095" s="29"/>
      <c r="CO1095" s="29"/>
      <c r="CP1095" s="29"/>
      <c r="CQ1095" s="29"/>
      <c r="CR1095" s="29"/>
      <c r="CS1095" s="29"/>
      <c r="CT1095" s="29"/>
      <c r="CU1095" s="29"/>
      <c r="CV1095" s="29"/>
    </row>
    <row r="1096" spans="1:100" s="47" customFormat="1" ht="22.5" customHeight="1" x14ac:dyDescent="0.25">
      <c r="A1096" s="212"/>
      <c r="B1096" s="19" t="s">
        <v>223</v>
      </c>
      <c r="C1096" s="157">
        <v>344.38</v>
      </c>
      <c r="D1096" s="157">
        <v>344.38</v>
      </c>
      <c r="E1096" s="157">
        <v>266.18</v>
      </c>
      <c r="F1096" s="157">
        <f t="shared" si="268"/>
        <v>77.290000000000006</v>
      </c>
      <c r="G1096" s="237"/>
      <c r="H1096" s="30"/>
      <c r="I1096" s="30"/>
      <c r="J1096" s="29"/>
      <c r="K1096" s="29"/>
      <c r="L1096" s="29"/>
      <c r="M1096" s="29"/>
      <c r="N1096" s="29"/>
      <c r="O1096" s="29"/>
      <c r="P1096" s="29"/>
      <c r="Q1096" s="29"/>
      <c r="R1096" s="29"/>
      <c r="S1096" s="29"/>
      <c r="T1096" s="29"/>
      <c r="U1096" s="29"/>
      <c r="V1096" s="29"/>
      <c r="W1096" s="29"/>
      <c r="X1096" s="29"/>
      <c r="Y1096" s="29"/>
      <c r="Z1096" s="29"/>
      <c r="AA1096" s="29"/>
      <c r="AB1096" s="29"/>
      <c r="AC1096" s="29"/>
      <c r="AD1096" s="29"/>
      <c r="AE1096" s="29"/>
      <c r="AF1096" s="29"/>
      <c r="AG1096" s="29"/>
      <c r="AH1096" s="29"/>
      <c r="AI1096" s="29"/>
      <c r="AJ1096" s="29"/>
      <c r="AK1096" s="29"/>
      <c r="AL1096" s="29"/>
      <c r="AM1096" s="29"/>
      <c r="AN1096" s="29"/>
      <c r="AO1096" s="29"/>
      <c r="AP1096" s="29"/>
      <c r="AQ1096" s="29"/>
      <c r="AR1096" s="29"/>
      <c r="AS1096" s="29"/>
      <c r="AT1096" s="29"/>
      <c r="AU1096" s="29"/>
      <c r="AV1096" s="29"/>
      <c r="AW1096" s="29"/>
      <c r="AX1096" s="29"/>
      <c r="AY1096" s="29"/>
      <c r="AZ1096" s="29"/>
      <c r="BA1096" s="29"/>
      <c r="BB1096" s="29"/>
      <c r="BC1096" s="29"/>
      <c r="BD1096" s="29"/>
      <c r="BE1096" s="29"/>
      <c r="BF1096" s="29"/>
      <c r="BG1096" s="29"/>
      <c r="BH1096" s="29"/>
      <c r="BI1096" s="29"/>
      <c r="BJ1096" s="29"/>
      <c r="BK1096" s="29"/>
      <c r="BL1096" s="29"/>
      <c r="BM1096" s="29"/>
      <c r="BN1096" s="29"/>
      <c r="BO1096" s="29"/>
      <c r="BP1096" s="29"/>
      <c r="BQ1096" s="29"/>
      <c r="BR1096" s="29"/>
      <c r="BS1096" s="29"/>
      <c r="BT1096" s="29"/>
      <c r="BU1096" s="29"/>
      <c r="BV1096" s="29"/>
      <c r="BW1096" s="29"/>
      <c r="BX1096" s="29"/>
      <c r="BY1096" s="29"/>
      <c r="BZ1096" s="29"/>
      <c r="CA1096" s="29"/>
      <c r="CB1096" s="29"/>
      <c r="CC1096" s="29"/>
      <c r="CD1096" s="29"/>
      <c r="CE1096" s="29"/>
      <c r="CF1096" s="29"/>
      <c r="CG1096" s="29"/>
      <c r="CH1096" s="29"/>
      <c r="CI1096" s="29"/>
      <c r="CJ1096" s="29"/>
      <c r="CK1096" s="29"/>
      <c r="CL1096" s="29"/>
      <c r="CM1096" s="29"/>
      <c r="CN1096" s="29"/>
      <c r="CO1096" s="29"/>
      <c r="CP1096" s="29"/>
      <c r="CQ1096" s="29"/>
      <c r="CR1096" s="29"/>
      <c r="CS1096" s="29"/>
      <c r="CT1096" s="29"/>
      <c r="CU1096" s="29"/>
      <c r="CV1096" s="29"/>
    </row>
    <row r="1097" spans="1:100" s="47" customFormat="1" ht="22.5" customHeight="1" x14ac:dyDescent="0.25">
      <c r="A1097" s="212"/>
      <c r="B1097" s="19" t="s">
        <v>74</v>
      </c>
      <c r="C1097" s="4"/>
      <c r="D1097" s="4"/>
      <c r="E1097" s="4"/>
      <c r="F1097" s="4"/>
      <c r="G1097" s="237"/>
      <c r="H1097" s="29"/>
      <c r="I1097" s="30"/>
      <c r="J1097" s="29"/>
      <c r="K1097" s="29"/>
      <c r="L1097" s="29"/>
      <c r="M1097" s="29"/>
      <c r="N1097" s="29"/>
      <c r="O1097" s="29"/>
      <c r="P1097" s="29"/>
      <c r="Q1097" s="29"/>
      <c r="R1097" s="29"/>
      <c r="S1097" s="29"/>
      <c r="T1097" s="29"/>
      <c r="U1097" s="29"/>
      <c r="V1097" s="29"/>
      <c r="W1097" s="29"/>
      <c r="X1097" s="29"/>
      <c r="Y1097" s="29"/>
      <c r="Z1097" s="29"/>
      <c r="AA1097" s="29"/>
      <c r="AB1097" s="29"/>
      <c r="AC1097" s="29"/>
      <c r="AD1097" s="29"/>
      <c r="AE1097" s="29"/>
      <c r="AF1097" s="29"/>
      <c r="AG1097" s="29"/>
      <c r="AH1097" s="29"/>
      <c r="AI1097" s="29"/>
      <c r="AJ1097" s="29"/>
      <c r="AK1097" s="29"/>
      <c r="AL1097" s="29"/>
      <c r="AM1097" s="29"/>
      <c r="AN1097" s="29"/>
      <c r="AO1097" s="29"/>
      <c r="AP1097" s="29"/>
      <c r="AQ1097" s="29"/>
      <c r="AR1097" s="29"/>
      <c r="AS1097" s="29"/>
      <c r="AT1097" s="29"/>
      <c r="AU1097" s="29"/>
      <c r="AV1097" s="29"/>
      <c r="AW1097" s="29"/>
      <c r="AX1097" s="29"/>
      <c r="AY1097" s="29"/>
      <c r="AZ1097" s="29"/>
      <c r="BA1097" s="29"/>
      <c r="BB1097" s="29"/>
      <c r="BC1097" s="29"/>
      <c r="BD1097" s="29"/>
      <c r="BE1097" s="29"/>
      <c r="BF1097" s="29"/>
      <c r="BG1097" s="29"/>
      <c r="BH1097" s="29"/>
      <c r="BI1097" s="29"/>
      <c r="BJ1097" s="29"/>
      <c r="BK1097" s="29"/>
      <c r="BL1097" s="29"/>
      <c r="BM1097" s="29"/>
      <c r="BN1097" s="29"/>
      <c r="BO1097" s="29"/>
      <c r="BP1097" s="29"/>
      <c r="BQ1097" s="29"/>
      <c r="BR1097" s="29"/>
      <c r="BS1097" s="29"/>
      <c r="BT1097" s="29"/>
      <c r="BU1097" s="29"/>
      <c r="BV1097" s="29"/>
      <c r="BW1097" s="29"/>
      <c r="BX1097" s="29"/>
      <c r="BY1097" s="29"/>
      <c r="BZ1097" s="29"/>
      <c r="CA1097" s="29"/>
      <c r="CB1097" s="29"/>
      <c r="CC1097" s="29"/>
      <c r="CD1097" s="29"/>
      <c r="CE1097" s="29"/>
      <c r="CF1097" s="29"/>
      <c r="CG1097" s="29"/>
      <c r="CH1097" s="29"/>
      <c r="CI1097" s="29"/>
      <c r="CJ1097" s="29"/>
      <c r="CK1097" s="29"/>
      <c r="CL1097" s="29"/>
      <c r="CM1097" s="29"/>
      <c r="CN1097" s="29"/>
      <c r="CO1097" s="29"/>
      <c r="CP1097" s="29"/>
      <c r="CQ1097" s="29"/>
      <c r="CR1097" s="29"/>
      <c r="CS1097" s="29"/>
      <c r="CT1097" s="29"/>
      <c r="CU1097" s="29"/>
      <c r="CV1097" s="29"/>
    </row>
    <row r="1098" spans="1:100" s="47" customFormat="1" ht="37.5" customHeight="1" x14ac:dyDescent="0.25">
      <c r="A1098" s="211" t="s">
        <v>334</v>
      </c>
      <c r="B1098" s="18" t="s">
        <v>590</v>
      </c>
      <c r="C1098" s="3">
        <f>C1100</f>
        <v>50</v>
      </c>
      <c r="D1098" s="3">
        <f t="shared" ref="D1098:E1098" si="278">D1100</f>
        <v>0</v>
      </c>
      <c r="E1098" s="3">
        <f t="shared" si="278"/>
        <v>0</v>
      </c>
      <c r="F1098" s="3"/>
      <c r="G1098" s="237" t="s">
        <v>812</v>
      </c>
      <c r="H1098" s="29"/>
      <c r="I1098" s="30"/>
      <c r="J1098" s="29"/>
      <c r="K1098" s="29"/>
      <c r="L1098" s="29"/>
      <c r="M1098" s="29"/>
      <c r="N1098" s="29"/>
      <c r="O1098" s="29"/>
      <c r="P1098" s="29"/>
      <c r="Q1098" s="29"/>
      <c r="R1098" s="29"/>
      <c r="S1098" s="29"/>
      <c r="T1098" s="29"/>
      <c r="U1098" s="29"/>
      <c r="V1098" s="29"/>
      <c r="W1098" s="29"/>
      <c r="X1098" s="29"/>
      <c r="Y1098" s="29"/>
      <c r="Z1098" s="29"/>
      <c r="AA1098" s="29"/>
      <c r="AB1098" s="29"/>
      <c r="AC1098" s="29"/>
      <c r="AD1098" s="29"/>
      <c r="AE1098" s="29"/>
      <c r="AF1098" s="29"/>
      <c r="AG1098" s="29"/>
      <c r="AH1098" s="29"/>
      <c r="AI1098" s="29"/>
      <c r="AJ1098" s="29"/>
      <c r="AK1098" s="29"/>
      <c r="AL1098" s="29"/>
      <c r="AM1098" s="29"/>
      <c r="AN1098" s="29"/>
      <c r="AO1098" s="29"/>
      <c r="AP1098" s="29"/>
      <c r="AQ1098" s="29"/>
      <c r="AR1098" s="29"/>
      <c r="AS1098" s="29"/>
      <c r="AT1098" s="29"/>
      <c r="AU1098" s="29"/>
      <c r="AV1098" s="29"/>
      <c r="AW1098" s="29"/>
      <c r="AX1098" s="29"/>
      <c r="AY1098" s="29"/>
      <c r="AZ1098" s="29"/>
      <c r="BA1098" s="29"/>
      <c r="BB1098" s="29"/>
      <c r="BC1098" s="29"/>
      <c r="BD1098" s="29"/>
      <c r="BE1098" s="29"/>
      <c r="BF1098" s="29"/>
      <c r="BG1098" s="29"/>
      <c r="BH1098" s="29"/>
      <c r="BI1098" s="29"/>
      <c r="BJ1098" s="29"/>
      <c r="BK1098" s="29"/>
      <c r="BL1098" s="29"/>
      <c r="BM1098" s="29"/>
      <c r="BN1098" s="29"/>
      <c r="BO1098" s="29"/>
      <c r="BP1098" s="29"/>
      <c r="BQ1098" s="29"/>
      <c r="BR1098" s="29"/>
      <c r="BS1098" s="29"/>
      <c r="BT1098" s="29"/>
      <c r="BU1098" s="29"/>
      <c r="BV1098" s="29"/>
      <c r="BW1098" s="29"/>
      <c r="BX1098" s="29"/>
      <c r="BY1098" s="29"/>
      <c r="BZ1098" s="29"/>
      <c r="CA1098" s="29"/>
      <c r="CB1098" s="29"/>
      <c r="CC1098" s="29"/>
      <c r="CD1098" s="29"/>
      <c r="CE1098" s="29"/>
      <c r="CF1098" s="29"/>
      <c r="CG1098" s="29"/>
      <c r="CH1098" s="29"/>
      <c r="CI1098" s="29"/>
      <c r="CJ1098" s="29"/>
      <c r="CK1098" s="29"/>
      <c r="CL1098" s="29"/>
      <c r="CM1098" s="29"/>
      <c r="CN1098" s="29"/>
      <c r="CO1098" s="29"/>
      <c r="CP1098" s="29"/>
      <c r="CQ1098" s="29"/>
      <c r="CR1098" s="29"/>
      <c r="CS1098" s="29"/>
      <c r="CT1098" s="29"/>
      <c r="CU1098" s="29"/>
      <c r="CV1098" s="29"/>
    </row>
    <row r="1099" spans="1:100" s="47" customFormat="1" ht="19.5" customHeight="1" x14ac:dyDescent="0.25">
      <c r="A1099" s="212"/>
      <c r="B1099" s="19" t="s">
        <v>72</v>
      </c>
      <c r="C1099" s="4"/>
      <c r="D1099" s="4"/>
      <c r="E1099" s="4"/>
      <c r="F1099" s="4"/>
      <c r="G1099" s="237"/>
      <c r="H1099" s="29"/>
      <c r="I1099" s="30"/>
      <c r="J1099" s="29"/>
      <c r="K1099" s="29"/>
      <c r="L1099" s="29"/>
      <c r="M1099" s="29"/>
      <c r="N1099" s="29"/>
      <c r="O1099" s="29"/>
      <c r="P1099" s="29"/>
      <c r="Q1099" s="29"/>
      <c r="R1099" s="29"/>
      <c r="S1099" s="29"/>
      <c r="T1099" s="29"/>
      <c r="U1099" s="29"/>
      <c r="V1099" s="29"/>
      <c r="W1099" s="29"/>
      <c r="X1099" s="29"/>
      <c r="Y1099" s="29"/>
      <c r="Z1099" s="29"/>
      <c r="AA1099" s="29"/>
      <c r="AB1099" s="29"/>
      <c r="AC1099" s="29"/>
      <c r="AD1099" s="29"/>
      <c r="AE1099" s="29"/>
      <c r="AF1099" s="29"/>
      <c r="AG1099" s="29"/>
      <c r="AH1099" s="29"/>
      <c r="AI1099" s="29"/>
      <c r="AJ1099" s="29"/>
      <c r="AK1099" s="29"/>
      <c r="AL1099" s="29"/>
      <c r="AM1099" s="29"/>
      <c r="AN1099" s="29"/>
      <c r="AO1099" s="29"/>
      <c r="AP1099" s="29"/>
      <c r="AQ1099" s="29"/>
      <c r="AR1099" s="29"/>
      <c r="AS1099" s="29"/>
      <c r="AT1099" s="29"/>
      <c r="AU1099" s="29"/>
      <c r="AV1099" s="29"/>
      <c r="AW1099" s="29"/>
      <c r="AX1099" s="29"/>
      <c r="AY1099" s="29"/>
      <c r="AZ1099" s="29"/>
      <c r="BA1099" s="29"/>
      <c r="BB1099" s="29"/>
      <c r="BC1099" s="29"/>
      <c r="BD1099" s="29"/>
      <c r="BE1099" s="29"/>
      <c r="BF1099" s="29"/>
      <c r="BG1099" s="29"/>
      <c r="BH1099" s="29"/>
      <c r="BI1099" s="29"/>
      <c r="BJ1099" s="29"/>
      <c r="BK1099" s="29"/>
      <c r="BL1099" s="29"/>
      <c r="BM1099" s="29"/>
      <c r="BN1099" s="29"/>
      <c r="BO1099" s="29"/>
      <c r="BP1099" s="29"/>
      <c r="BQ1099" s="29"/>
      <c r="BR1099" s="29"/>
      <c r="BS1099" s="29"/>
      <c r="BT1099" s="29"/>
      <c r="BU1099" s="29"/>
      <c r="BV1099" s="29"/>
      <c r="BW1099" s="29"/>
      <c r="BX1099" s="29"/>
      <c r="BY1099" s="29"/>
      <c r="BZ1099" s="29"/>
      <c r="CA1099" s="29"/>
      <c r="CB1099" s="29"/>
      <c r="CC1099" s="29"/>
      <c r="CD1099" s="29"/>
      <c r="CE1099" s="29"/>
      <c r="CF1099" s="29"/>
      <c r="CG1099" s="29"/>
      <c r="CH1099" s="29"/>
      <c r="CI1099" s="29"/>
      <c r="CJ1099" s="29"/>
      <c r="CK1099" s="29"/>
      <c r="CL1099" s="29"/>
      <c r="CM1099" s="29"/>
      <c r="CN1099" s="29"/>
      <c r="CO1099" s="29"/>
      <c r="CP1099" s="29"/>
      <c r="CQ1099" s="29"/>
      <c r="CR1099" s="29"/>
      <c r="CS1099" s="29"/>
      <c r="CT1099" s="29"/>
      <c r="CU1099" s="29"/>
      <c r="CV1099" s="29"/>
    </row>
    <row r="1100" spans="1:100" s="47" customFormat="1" ht="19.5" customHeight="1" x14ac:dyDescent="0.25">
      <c r="A1100" s="212"/>
      <c r="B1100" s="19" t="s">
        <v>223</v>
      </c>
      <c r="C1100" s="157">
        <v>50</v>
      </c>
      <c r="D1100" s="157">
        <v>0</v>
      </c>
      <c r="E1100" s="157">
        <v>0</v>
      </c>
      <c r="F1100" s="157"/>
      <c r="G1100" s="237"/>
      <c r="H1100" s="29"/>
      <c r="I1100" s="30"/>
      <c r="J1100" s="29"/>
      <c r="K1100" s="29"/>
      <c r="L1100" s="29"/>
      <c r="M1100" s="29"/>
      <c r="N1100" s="29"/>
      <c r="O1100" s="29"/>
      <c r="P1100" s="29"/>
      <c r="Q1100" s="29"/>
      <c r="R1100" s="29"/>
      <c r="S1100" s="29"/>
      <c r="T1100" s="29"/>
      <c r="U1100" s="29"/>
      <c r="V1100" s="29"/>
      <c r="W1100" s="29"/>
      <c r="X1100" s="29"/>
      <c r="Y1100" s="29"/>
      <c r="Z1100" s="29"/>
      <c r="AA1100" s="29"/>
      <c r="AB1100" s="29"/>
      <c r="AC1100" s="29"/>
      <c r="AD1100" s="29"/>
      <c r="AE1100" s="29"/>
      <c r="AF1100" s="29"/>
      <c r="AG1100" s="29"/>
      <c r="AH1100" s="29"/>
      <c r="AI1100" s="29"/>
      <c r="AJ1100" s="29"/>
      <c r="AK1100" s="29"/>
      <c r="AL1100" s="29"/>
      <c r="AM1100" s="29"/>
      <c r="AN1100" s="29"/>
      <c r="AO1100" s="29"/>
      <c r="AP1100" s="29"/>
      <c r="AQ1100" s="29"/>
      <c r="AR1100" s="29"/>
      <c r="AS1100" s="29"/>
      <c r="AT1100" s="29"/>
      <c r="AU1100" s="29"/>
      <c r="AV1100" s="29"/>
      <c r="AW1100" s="29"/>
      <c r="AX1100" s="29"/>
      <c r="AY1100" s="29"/>
      <c r="AZ1100" s="29"/>
      <c r="BA1100" s="29"/>
      <c r="BB1100" s="29"/>
      <c r="BC1100" s="29"/>
      <c r="BD1100" s="29"/>
      <c r="BE1100" s="29"/>
      <c r="BF1100" s="29"/>
      <c r="BG1100" s="29"/>
      <c r="BH1100" s="29"/>
      <c r="BI1100" s="29"/>
      <c r="BJ1100" s="29"/>
      <c r="BK1100" s="29"/>
      <c r="BL1100" s="29"/>
      <c r="BM1100" s="29"/>
      <c r="BN1100" s="29"/>
      <c r="BO1100" s="29"/>
      <c r="BP1100" s="29"/>
      <c r="BQ1100" s="29"/>
      <c r="BR1100" s="29"/>
      <c r="BS1100" s="29"/>
      <c r="BT1100" s="29"/>
      <c r="BU1100" s="29"/>
      <c r="BV1100" s="29"/>
      <c r="BW1100" s="29"/>
      <c r="BX1100" s="29"/>
      <c r="BY1100" s="29"/>
      <c r="BZ1100" s="29"/>
      <c r="CA1100" s="29"/>
      <c r="CB1100" s="29"/>
      <c r="CC1100" s="29"/>
      <c r="CD1100" s="29"/>
      <c r="CE1100" s="29"/>
      <c r="CF1100" s="29"/>
      <c r="CG1100" s="29"/>
      <c r="CH1100" s="29"/>
      <c r="CI1100" s="29"/>
      <c r="CJ1100" s="29"/>
      <c r="CK1100" s="29"/>
      <c r="CL1100" s="29"/>
      <c r="CM1100" s="29"/>
      <c r="CN1100" s="29"/>
      <c r="CO1100" s="29"/>
      <c r="CP1100" s="29"/>
      <c r="CQ1100" s="29"/>
      <c r="CR1100" s="29"/>
      <c r="CS1100" s="29"/>
      <c r="CT1100" s="29"/>
      <c r="CU1100" s="29"/>
      <c r="CV1100" s="29"/>
    </row>
    <row r="1101" spans="1:100" s="47" customFormat="1" ht="19.5" customHeight="1" x14ac:dyDescent="0.25">
      <c r="A1101" s="57"/>
      <c r="B1101" s="19" t="s">
        <v>74</v>
      </c>
      <c r="C1101" s="4"/>
      <c r="D1101" s="4"/>
      <c r="E1101" s="4"/>
      <c r="F1101" s="41"/>
      <c r="G1101" s="237"/>
      <c r="H1101" s="29"/>
      <c r="I1101" s="30"/>
      <c r="J1101" s="29"/>
      <c r="K1101" s="29"/>
      <c r="L1101" s="29"/>
      <c r="M1101" s="29"/>
      <c r="N1101" s="29"/>
      <c r="O1101" s="29"/>
      <c r="P1101" s="29"/>
      <c r="Q1101" s="29"/>
      <c r="R1101" s="29"/>
      <c r="S1101" s="29"/>
      <c r="T1101" s="29"/>
      <c r="U1101" s="29"/>
      <c r="V1101" s="29"/>
      <c r="W1101" s="29"/>
      <c r="X1101" s="29"/>
      <c r="Y1101" s="29"/>
      <c r="Z1101" s="29"/>
      <c r="AA1101" s="29"/>
      <c r="AB1101" s="29"/>
      <c r="AC1101" s="29"/>
      <c r="AD1101" s="29"/>
      <c r="AE1101" s="29"/>
      <c r="AF1101" s="29"/>
      <c r="AG1101" s="29"/>
      <c r="AH1101" s="29"/>
      <c r="AI1101" s="29"/>
      <c r="AJ1101" s="29"/>
      <c r="AK1101" s="29"/>
      <c r="AL1101" s="29"/>
      <c r="AM1101" s="29"/>
      <c r="AN1101" s="29"/>
      <c r="AO1101" s="29"/>
      <c r="AP1101" s="29"/>
      <c r="AQ1101" s="29"/>
      <c r="AR1101" s="29"/>
      <c r="AS1101" s="29"/>
      <c r="AT1101" s="29"/>
      <c r="AU1101" s="29"/>
      <c r="AV1101" s="29"/>
      <c r="AW1101" s="29"/>
      <c r="AX1101" s="29"/>
      <c r="AY1101" s="29"/>
      <c r="AZ1101" s="29"/>
      <c r="BA1101" s="29"/>
      <c r="BB1101" s="29"/>
      <c r="BC1101" s="29"/>
      <c r="BD1101" s="29"/>
      <c r="BE1101" s="29"/>
      <c r="BF1101" s="29"/>
      <c r="BG1101" s="29"/>
      <c r="BH1101" s="29"/>
      <c r="BI1101" s="29"/>
      <c r="BJ1101" s="29"/>
      <c r="BK1101" s="29"/>
      <c r="BL1101" s="29"/>
      <c r="BM1101" s="29"/>
      <c r="BN1101" s="29"/>
      <c r="BO1101" s="29"/>
      <c r="BP1101" s="29"/>
      <c r="BQ1101" s="29"/>
      <c r="BR1101" s="29"/>
      <c r="BS1101" s="29"/>
      <c r="BT1101" s="29"/>
      <c r="BU1101" s="29"/>
      <c r="BV1101" s="29"/>
      <c r="BW1101" s="29"/>
      <c r="BX1101" s="29"/>
      <c r="BY1101" s="29"/>
      <c r="BZ1101" s="29"/>
      <c r="CA1101" s="29"/>
      <c r="CB1101" s="29"/>
      <c r="CC1101" s="29"/>
      <c r="CD1101" s="29"/>
      <c r="CE1101" s="29"/>
      <c r="CF1101" s="29"/>
      <c r="CG1101" s="29"/>
      <c r="CH1101" s="29"/>
      <c r="CI1101" s="29"/>
      <c r="CJ1101" s="29"/>
      <c r="CK1101" s="29"/>
      <c r="CL1101" s="29"/>
      <c r="CM1101" s="29"/>
      <c r="CN1101" s="29"/>
      <c r="CO1101" s="29"/>
      <c r="CP1101" s="29"/>
      <c r="CQ1101" s="29"/>
      <c r="CR1101" s="29"/>
      <c r="CS1101" s="29"/>
      <c r="CT1101" s="29"/>
      <c r="CU1101" s="29"/>
      <c r="CV1101" s="29"/>
    </row>
    <row r="1102" spans="1:100" s="47" customFormat="1" ht="31.5" x14ac:dyDescent="0.25">
      <c r="A1102" s="244" t="s">
        <v>303</v>
      </c>
      <c r="B1102" s="15" t="s">
        <v>47</v>
      </c>
      <c r="C1102" s="5">
        <f>C1103+C1104+C1105</f>
        <v>3280</v>
      </c>
      <c r="D1102" s="5">
        <f t="shared" ref="D1102:E1102" si="279">D1103+D1104+D1105</f>
        <v>1959.9</v>
      </c>
      <c r="E1102" s="5">
        <f t="shared" si="279"/>
        <v>978.13</v>
      </c>
      <c r="F1102" s="5">
        <f t="shared" si="268"/>
        <v>49.91</v>
      </c>
      <c r="G1102" s="247"/>
      <c r="H1102" s="29"/>
      <c r="I1102" s="30"/>
      <c r="J1102" s="29"/>
      <c r="K1102" s="29"/>
      <c r="L1102" s="29"/>
      <c r="M1102" s="29"/>
      <c r="N1102" s="29"/>
      <c r="O1102" s="29"/>
      <c r="P1102" s="29"/>
      <c r="Q1102" s="29"/>
      <c r="R1102" s="29"/>
      <c r="S1102" s="29"/>
      <c r="T1102" s="29"/>
      <c r="U1102" s="29"/>
      <c r="V1102" s="29"/>
      <c r="W1102" s="29"/>
      <c r="X1102" s="29"/>
      <c r="Y1102" s="29"/>
      <c r="Z1102" s="29"/>
      <c r="AA1102" s="29"/>
      <c r="AB1102" s="29"/>
      <c r="AC1102" s="29"/>
      <c r="AD1102" s="29"/>
      <c r="AE1102" s="29"/>
      <c r="AF1102" s="29"/>
      <c r="AG1102" s="29"/>
      <c r="AH1102" s="29"/>
      <c r="AI1102" s="29"/>
      <c r="AJ1102" s="29"/>
      <c r="AK1102" s="29"/>
      <c r="AL1102" s="29"/>
      <c r="AM1102" s="29"/>
      <c r="AN1102" s="29"/>
      <c r="AO1102" s="29"/>
      <c r="AP1102" s="29"/>
      <c r="AQ1102" s="29"/>
      <c r="AR1102" s="29"/>
      <c r="AS1102" s="29"/>
      <c r="AT1102" s="29"/>
      <c r="AU1102" s="29"/>
      <c r="AV1102" s="29"/>
      <c r="AW1102" s="29"/>
      <c r="AX1102" s="29"/>
      <c r="AY1102" s="29"/>
      <c r="AZ1102" s="29"/>
      <c r="BA1102" s="29"/>
      <c r="BB1102" s="29"/>
      <c r="BC1102" s="29"/>
      <c r="BD1102" s="29"/>
      <c r="BE1102" s="29"/>
      <c r="BF1102" s="29"/>
      <c r="BG1102" s="29"/>
      <c r="BH1102" s="29"/>
      <c r="BI1102" s="29"/>
      <c r="BJ1102" s="29"/>
      <c r="BK1102" s="29"/>
      <c r="BL1102" s="29"/>
      <c r="BM1102" s="29"/>
      <c r="BN1102" s="29"/>
      <c r="BO1102" s="29"/>
      <c r="BP1102" s="29"/>
      <c r="BQ1102" s="29"/>
      <c r="BR1102" s="29"/>
      <c r="BS1102" s="29"/>
      <c r="BT1102" s="29"/>
      <c r="BU1102" s="29"/>
      <c r="BV1102" s="29"/>
      <c r="BW1102" s="29"/>
      <c r="BX1102" s="29"/>
      <c r="BY1102" s="29"/>
      <c r="BZ1102" s="29"/>
      <c r="CA1102" s="29"/>
      <c r="CB1102" s="29"/>
      <c r="CC1102" s="29"/>
      <c r="CD1102" s="29"/>
      <c r="CE1102" s="29"/>
      <c r="CF1102" s="29"/>
      <c r="CG1102" s="29"/>
      <c r="CH1102" s="29"/>
      <c r="CI1102" s="29"/>
      <c r="CJ1102" s="29"/>
      <c r="CK1102" s="29"/>
      <c r="CL1102" s="29"/>
      <c r="CM1102" s="29"/>
      <c r="CN1102" s="29"/>
      <c r="CO1102" s="29"/>
      <c r="CP1102" s="29"/>
      <c r="CQ1102" s="29"/>
      <c r="CR1102" s="29"/>
      <c r="CS1102" s="29"/>
      <c r="CT1102" s="29"/>
      <c r="CU1102" s="29"/>
      <c r="CV1102" s="29"/>
    </row>
    <row r="1103" spans="1:100" s="47" customFormat="1" x14ac:dyDescent="0.25">
      <c r="A1103" s="245"/>
      <c r="B1103" s="17" t="s">
        <v>72</v>
      </c>
      <c r="C1103" s="6">
        <f>C1107+C1111</f>
        <v>0</v>
      </c>
      <c r="D1103" s="6">
        <f t="shared" ref="D1103:E1103" si="280">D1107+D1111</f>
        <v>0</v>
      </c>
      <c r="E1103" s="6">
        <f t="shared" si="280"/>
        <v>0</v>
      </c>
      <c r="F1103" s="6"/>
      <c r="G1103" s="247"/>
      <c r="H1103" s="29"/>
      <c r="I1103" s="30"/>
      <c r="J1103" s="29"/>
      <c r="K1103" s="29"/>
      <c r="L1103" s="29"/>
      <c r="M1103" s="29"/>
      <c r="N1103" s="29"/>
      <c r="O1103" s="29"/>
      <c r="P1103" s="29"/>
      <c r="Q1103" s="29"/>
      <c r="R1103" s="29"/>
      <c r="S1103" s="29"/>
      <c r="T1103" s="29"/>
      <c r="U1103" s="29"/>
      <c r="V1103" s="29"/>
      <c r="W1103" s="29"/>
      <c r="X1103" s="29"/>
      <c r="Y1103" s="29"/>
      <c r="Z1103" s="29"/>
      <c r="AA1103" s="29"/>
      <c r="AB1103" s="29"/>
      <c r="AC1103" s="29"/>
      <c r="AD1103" s="29"/>
      <c r="AE1103" s="29"/>
      <c r="AF1103" s="29"/>
      <c r="AG1103" s="29"/>
      <c r="AH1103" s="29"/>
      <c r="AI1103" s="29"/>
      <c r="AJ1103" s="29"/>
      <c r="AK1103" s="29"/>
      <c r="AL1103" s="29"/>
      <c r="AM1103" s="29"/>
      <c r="AN1103" s="29"/>
      <c r="AO1103" s="29"/>
      <c r="AP1103" s="29"/>
      <c r="AQ1103" s="29"/>
      <c r="AR1103" s="29"/>
      <c r="AS1103" s="29"/>
      <c r="AT1103" s="29"/>
      <c r="AU1103" s="29"/>
      <c r="AV1103" s="29"/>
      <c r="AW1103" s="29"/>
      <c r="AX1103" s="29"/>
      <c r="AY1103" s="29"/>
      <c r="AZ1103" s="29"/>
      <c r="BA1103" s="29"/>
      <c r="BB1103" s="29"/>
      <c r="BC1103" s="29"/>
      <c r="BD1103" s="29"/>
      <c r="BE1103" s="29"/>
      <c r="BF1103" s="29"/>
      <c r="BG1103" s="29"/>
      <c r="BH1103" s="29"/>
      <c r="BI1103" s="29"/>
      <c r="BJ1103" s="29"/>
      <c r="BK1103" s="29"/>
      <c r="BL1103" s="29"/>
      <c r="BM1103" s="29"/>
      <c r="BN1103" s="29"/>
      <c r="BO1103" s="29"/>
      <c r="BP1103" s="29"/>
      <c r="BQ1103" s="29"/>
      <c r="BR1103" s="29"/>
      <c r="BS1103" s="29"/>
      <c r="BT1103" s="29"/>
      <c r="BU1103" s="29"/>
      <c r="BV1103" s="29"/>
      <c r="BW1103" s="29"/>
      <c r="BX1103" s="29"/>
      <c r="BY1103" s="29"/>
      <c r="BZ1103" s="29"/>
      <c r="CA1103" s="29"/>
      <c r="CB1103" s="29"/>
      <c r="CC1103" s="29"/>
      <c r="CD1103" s="29"/>
      <c r="CE1103" s="29"/>
      <c r="CF1103" s="29"/>
      <c r="CG1103" s="29"/>
      <c r="CH1103" s="29"/>
      <c r="CI1103" s="29"/>
      <c r="CJ1103" s="29"/>
      <c r="CK1103" s="29"/>
      <c r="CL1103" s="29"/>
      <c r="CM1103" s="29"/>
      <c r="CN1103" s="29"/>
      <c r="CO1103" s="29"/>
      <c r="CP1103" s="29"/>
      <c r="CQ1103" s="29"/>
      <c r="CR1103" s="29"/>
      <c r="CS1103" s="29"/>
      <c r="CT1103" s="29"/>
      <c r="CU1103" s="29"/>
      <c r="CV1103" s="29"/>
    </row>
    <row r="1104" spans="1:100" s="47" customFormat="1" x14ac:dyDescent="0.25">
      <c r="A1104" s="245"/>
      <c r="B1104" s="17" t="s">
        <v>223</v>
      </c>
      <c r="C1104" s="6">
        <f t="shared" ref="C1104:E1105" si="281">C1108+C1112</f>
        <v>3280</v>
      </c>
      <c r="D1104" s="6">
        <f t="shared" si="281"/>
        <v>1959.9</v>
      </c>
      <c r="E1104" s="6">
        <f t="shared" si="281"/>
        <v>978.13</v>
      </c>
      <c r="F1104" s="6">
        <f t="shared" ref="F1104:F1148" si="282">E1104/D1104*100</f>
        <v>49.91</v>
      </c>
      <c r="G1104" s="247"/>
      <c r="H1104" s="29"/>
      <c r="I1104" s="30"/>
      <c r="J1104" s="29"/>
      <c r="K1104" s="29"/>
      <c r="L1104" s="29"/>
      <c r="M1104" s="29"/>
      <c r="N1104" s="29"/>
      <c r="O1104" s="29"/>
      <c r="P1104" s="29"/>
      <c r="Q1104" s="29"/>
      <c r="R1104" s="29"/>
      <c r="S1104" s="29"/>
      <c r="T1104" s="29"/>
      <c r="U1104" s="29"/>
      <c r="V1104" s="29"/>
      <c r="W1104" s="29"/>
      <c r="X1104" s="29"/>
      <c r="Y1104" s="29"/>
      <c r="Z1104" s="29"/>
      <c r="AA1104" s="29"/>
      <c r="AB1104" s="29"/>
      <c r="AC1104" s="29"/>
      <c r="AD1104" s="29"/>
      <c r="AE1104" s="29"/>
      <c r="AF1104" s="29"/>
      <c r="AG1104" s="29"/>
      <c r="AH1104" s="29"/>
      <c r="AI1104" s="29"/>
      <c r="AJ1104" s="29"/>
      <c r="AK1104" s="29"/>
      <c r="AL1104" s="29"/>
      <c r="AM1104" s="29"/>
      <c r="AN1104" s="29"/>
      <c r="AO1104" s="29"/>
      <c r="AP1104" s="29"/>
      <c r="AQ1104" s="29"/>
      <c r="AR1104" s="29"/>
      <c r="AS1104" s="29"/>
      <c r="AT1104" s="29"/>
      <c r="AU1104" s="29"/>
      <c r="AV1104" s="29"/>
      <c r="AW1104" s="29"/>
      <c r="AX1104" s="29"/>
      <c r="AY1104" s="29"/>
      <c r="AZ1104" s="29"/>
      <c r="BA1104" s="29"/>
      <c r="BB1104" s="29"/>
      <c r="BC1104" s="29"/>
      <c r="BD1104" s="29"/>
      <c r="BE1104" s="29"/>
      <c r="BF1104" s="29"/>
      <c r="BG1104" s="29"/>
      <c r="BH1104" s="29"/>
      <c r="BI1104" s="29"/>
      <c r="BJ1104" s="29"/>
      <c r="BK1104" s="29"/>
      <c r="BL1104" s="29"/>
      <c r="BM1104" s="29"/>
      <c r="BN1104" s="29"/>
      <c r="BO1104" s="29"/>
      <c r="BP1104" s="29"/>
      <c r="BQ1104" s="29"/>
      <c r="BR1104" s="29"/>
      <c r="BS1104" s="29"/>
      <c r="BT1104" s="29"/>
      <c r="BU1104" s="29"/>
      <c r="BV1104" s="29"/>
      <c r="BW1104" s="29"/>
      <c r="BX1104" s="29"/>
      <c r="BY1104" s="29"/>
      <c r="BZ1104" s="29"/>
      <c r="CA1104" s="29"/>
      <c r="CB1104" s="29"/>
      <c r="CC1104" s="29"/>
      <c r="CD1104" s="29"/>
      <c r="CE1104" s="29"/>
      <c r="CF1104" s="29"/>
      <c r="CG1104" s="29"/>
      <c r="CH1104" s="29"/>
      <c r="CI1104" s="29"/>
      <c r="CJ1104" s="29"/>
      <c r="CK1104" s="29"/>
      <c r="CL1104" s="29"/>
      <c r="CM1104" s="29"/>
      <c r="CN1104" s="29"/>
      <c r="CO1104" s="29"/>
      <c r="CP1104" s="29"/>
      <c r="CQ1104" s="29"/>
      <c r="CR1104" s="29"/>
      <c r="CS1104" s="29"/>
      <c r="CT1104" s="29"/>
      <c r="CU1104" s="29"/>
      <c r="CV1104" s="29"/>
    </row>
    <row r="1105" spans="1:100" s="47" customFormat="1" x14ac:dyDescent="0.25">
      <c r="A1105" s="246"/>
      <c r="B1105" s="17" t="s">
        <v>74</v>
      </c>
      <c r="C1105" s="6">
        <f t="shared" si="281"/>
        <v>0</v>
      </c>
      <c r="D1105" s="6">
        <f t="shared" si="281"/>
        <v>0</v>
      </c>
      <c r="E1105" s="6">
        <f t="shared" si="281"/>
        <v>0</v>
      </c>
      <c r="F1105" s="6"/>
      <c r="G1105" s="247"/>
      <c r="H1105" s="29"/>
      <c r="I1105" s="30"/>
      <c r="J1105" s="29"/>
      <c r="K1105" s="29"/>
      <c r="L1105" s="29"/>
      <c r="M1105" s="29"/>
      <c r="N1105" s="29"/>
      <c r="O1105" s="29"/>
      <c r="P1105" s="29"/>
      <c r="Q1105" s="29"/>
      <c r="R1105" s="29"/>
      <c r="S1105" s="29"/>
      <c r="T1105" s="29"/>
      <c r="U1105" s="29"/>
      <c r="V1105" s="29"/>
      <c r="W1105" s="29"/>
      <c r="X1105" s="29"/>
      <c r="Y1105" s="29"/>
      <c r="Z1105" s="29"/>
      <c r="AA1105" s="29"/>
      <c r="AB1105" s="29"/>
      <c r="AC1105" s="29"/>
      <c r="AD1105" s="29"/>
      <c r="AE1105" s="29"/>
      <c r="AF1105" s="29"/>
      <c r="AG1105" s="29"/>
      <c r="AH1105" s="29"/>
      <c r="AI1105" s="29"/>
      <c r="AJ1105" s="29"/>
      <c r="AK1105" s="29"/>
      <c r="AL1105" s="29"/>
      <c r="AM1105" s="29"/>
      <c r="AN1105" s="29"/>
      <c r="AO1105" s="29"/>
      <c r="AP1105" s="29"/>
      <c r="AQ1105" s="29"/>
      <c r="AR1105" s="29"/>
      <c r="AS1105" s="29"/>
      <c r="AT1105" s="29"/>
      <c r="AU1105" s="29"/>
      <c r="AV1105" s="29"/>
      <c r="AW1105" s="29"/>
      <c r="AX1105" s="29"/>
      <c r="AY1105" s="29"/>
      <c r="AZ1105" s="29"/>
      <c r="BA1105" s="29"/>
      <c r="BB1105" s="29"/>
      <c r="BC1105" s="29"/>
      <c r="BD1105" s="29"/>
      <c r="BE1105" s="29"/>
      <c r="BF1105" s="29"/>
      <c r="BG1105" s="29"/>
      <c r="BH1105" s="29"/>
      <c r="BI1105" s="29"/>
      <c r="BJ1105" s="29"/>
      <c r="BK1105" s="29"/>
      <c r="BL1105" s="29"/>
      <c r="BM1105" s="29"/>
      <c r="BN1105" s="29"/>
      <c r="BO1105" s="29"/>
      <c r="BP1105" s="29"/>
      <c r="BQ1105" s="29"/>
      <c r="BR1105" s="29"/>
      <c r="BS1105" s="29"/>
      <c r="BT1105" s="29"/>
      <c r="BU1105" s="29"/>
      <c r="BV1105" s="29"/>
      <c r="BW1105" s="29"/>
      <c r="BX1105" s="29"/>
      <c r="BY1105" s="29"/>
      <c r="BZ1105" s="29"/>
      <c r="CA1105" s="29"/>
      <c r="CB1105" s="29"/>
      <c r="CC1105" s="29"/>
      <c r="CD1105" s="29"/>
      <c r="CE1105" s="29"/>
      <c r="CF1105" s="29"/>
      <c r="CG1105" s="29"/>
      <c r="CH1105" s="29"/>
      <c r="CI1105" s="29"/>
      <c r="CJ1105" s="29"/>
      <c r="CK1105" s="29"/>
      <c r="CL1105" s="29"/>
      <c r="CM1105" s="29"/>
      <c r="CN1105" s="29"/>
      <c r="CO1105" s="29"/>
      <c r="CP1105" s="29"/>
      <c r="CQ1105" s="29"/>
      <c r="CR1105" s="29"/>
      <c r="CS1105" s="29"/>
      <c r="CT1105" s="29"/>
      <c r="CU1105" s="29"/>
      <c r="CV1105" s="29"/>
    </row>
    <row r="1106" spans="1:100" s="47" customFormat="1" ht="31.5" x14ac:dyDescent="0.25">
      <c r="A1106" s="115" t="s">
        <v>304</v>
      </c>
      <c r="B1106" s="18" t="s">
        <v>48</v>
      </c>
      <c r="C1106" s="3">
        <f>C1107+C1108+C1109</f>
        <v>30</v>
      </c>
      <c r="D1106" s="3">
        <f>D1107+D1108+D1109</f>
        <v>30</v>
      </c>
      <c r="E1106" s="3">
        <f t="shared" ref="E1106" si="283">E1107+E1108+E1109</f>
        <v>0</v>
      </c>
      <c r="F1106" s="3"/>
      <c r="G1106" s="237" t="s">
        <v>689</v>
      </c>
      <c r="H1106" s="29"/>
      <c r="I1106" s="30"/>
      <c r="J1106" s="29"/>
      <c r="K1106" s="29"/>
      <c r="L1106" s="29"/>
      <c r="M1106" s="29"/>
      <c r="N1106" s="29"/>
      <c r="O1106" s="29"/>
      <c r="P1106" s="29"/>
      <c r="Q1106" s="29"/>
      <c r="R1106" s="29"/>
      <c r="S1106" s="29"/>
      <c r="T1106" s="29"/>
      <c r="U1106" s="29"/>
      <c r="V1106" s="29"/>
      <c r="W1106" s="29"/>
      <c r="X1106" s="29"/>
      <c r="Y1106" s="29"/>
      <c r="Z1106" s="29"/>
      <c r="AA1106" s="29"/>
      <c r="AB1106" s="29"/>
      <c r="AC1106" s="29"/>
      <c r="AD1106" s="29"/>
      <c r="AE1106" s="29"/>
      <c r="AF1106" s="29"/>
      <c r="AG1106" s="29"/>
      <c r="AH1106" s="29"/>
      <c r="AI1106" s="29"/>
      <c r="AJ1106" s="29"/>
      <c r="AK1106" s="29"/>
      <c r="AL1106" s="29"/>
      <c r="AM1106" s="29"/>
      <c r="AN1106" s="29"/>
      <c r="AO1106" s="29"/>
      <c r="AP1106" s="29"/>
      <c r="AQ1106" s="29"/>
      <c r="AR1106" s="29"/>
      <c r="AS1106" s="29"/>
      <c r="AT1106" s="29"/>
      <c r="AU1106" s="29"/>
      <c r="AV1106" s="29"/>
      <c r="AW1106" s="29"/>
      <c r="AX1106" s="29"/>
      <c r="AY1106" s="29"/>
      <c r="AZ1106" s="29"/>
      <c r="BA1106" s="29"/>
      <c r="BB1106" s="29"/>
      <c r="BC1106" s="29"/>
      <c r="BD1106" s="29"/>
      <c r="BE1106" s="29"/>
      <c r="BF1106" s="29"/>
      <c r="BG1106" s="29"/>
      <c r="BH1106" s="29"/>
      <c r="BI1106" s="29"/>
      <c r="BJ1106" s="29"/>
      <c r="BK1106" s="29"/>
      <c r="BL1106" s="29"/>
      <c r="BM1106" s="29"/>
      <c r="BN1106" s="29"/>
      <c r="BO1106" s="29"/>
      <c r="BP1106" s="29"/>
      <c r="BQ1106" s="29"/>
      <c r="BR1106" s="29"/>
      <c r="BS1106" s="29"/>
      <c r="BT1106" s="29"/>
      <c r="BU1106" s="29"/>
      <c r="BV1106" s="29"/>
      <c r="BW1106" s="29"/>
      <c r="BX1106" s="29"/>
      <c r="BY1106" s="29"/>
      <c r="BZ1106" s="29"/>
      <c r="CA1106" s="29"/>
      <c r="CB1106" s="29"/>
      <c r="CC1106" s="29"/>
      <c r="CD1106" s="29"/>
      <c r="CE1106" s="29"/>
      <c r="CF1106" s="29"/>
      <c r="CG1106" s="29"/>
      <c r="CH1106" s="29"/>
      <c r="CI1106" s="29"/>
      <c r="CJ1106" s="29"/>
      <c r="CK1106" s="29"/>
      <c r="CL1106" s="29"/>
      <c r="CM1106" s="29"/>
      <c r="CN1106" s="29"/>
      <c r="CO1106" s="29"/>
      <c r="CP1106" s="29"/>
      <c r="CQ1106" s="29"/>
      <c r="CR1106" s="29"/>
      <c r="CS1106" s="29"/>
      <c r="CT1106" s="29"/>
      <c r="CU1106" s="29"/>
      <c r="CV1106" s="29"/>
    </row>
    <row r="1107" spans="1:100" s="47" customFormat="1" ht="23.25" customHeight="1" x14ac:dyDescent="0.25">
      <c r="A1107" s="212"/>
      <c r="B1107" s="19" t="s">
        <v>72</v>
      </c>
      <c r="C1107" s="4"/>
      <c r="D1107" s="4"/>
      <c r="E1107" s="4"/>
      <c r="F1107" s="4"/>
      <c r="G1107" s="237"/>
      <c r="H1107" s="29"/>
      <c r="I1107" s="30"/>
      <c r="J1107" s="29"/>
      <c r="K1107" s="29"/>
      <c r="L1107" s="29"/>
      <c r="M1107" s="29"/>
      <c r="N1107" s="29"/>
      <c r="O1107" s="29"/>
      <c r="P1107" s="29"/>
      <c r="Q1107" s="29"/>
      <c r="R1107" s="29"/>
      <c r="S1107" s="29"/>
      <c r="T1107" s="29"/>
      <c r="U1107" s="29"/>
      <c r="V1107" s="29"/>
      <c r="W1107" s="29"/>
      <c r="X1107" s="29"/>
      <c r="Y1107" s="29"/>
      <c r="Z1107" s="29"/>
      <c r="AA1107" s="29"/>
      <c r="AB1107" s="29"/>
      <c r="AC1107" s="29"/>
      <c r="AD1107" s="29"/>
      <c r="AE1107" s="29"/>
      <c r="AF1107" s="29"/>
      <c r="AG1107" s="29"/>
      <c r="AH1107" s="29"/>
      <c r="AI1107" s="29"/>
      <c r="AJ1107" s="29"/>
      <c r="AK1107" s="29"/>
      <c r="AL1107" s="29"/>
      <c r="AM1107" s="29"/>
      <c r="AN1107" s="29"/>
      <c r="AO1107" s="29"/>
      <c r="AP1107" s="29"/>
      <c r="AQ1107" s="29"/>
      <c r="AR1107" s="29"/>
      <c r="AS1107" s="29"/>
      <c r="AT1107" s="29"/>
      <c r="AU1107" s="29"/>
      <c r="AV1107" s="29"/>
      <c r="AW1107" s="29"/>
      <c r="AX1107" s="29"/>
      <c r="AY1107" s="29"/>
      <c r="AZ1107" s="29"/>
      <c r="BA1107" s="29"/>
      <c r="BB1107" s="29"/>
      <c r="BC1107" s="29"/>
      <c r="BD1107" s="29"/>
      <c r="BE1107" s="29"/>
      <c r="BF1107" s="29"/>
      <c r="BG1107" s="29"/>
      <c r="BH1107" s="29"/>
      <c r="BI1107" s="29"/>
      <c r="BJ1107" s="29"/>
      <c r="BK1107" s="29"/>
      <c r="BL1107" s="29"/>
      <c r="BM1107" s="29"/>
      <c r="BN1107" s="29"/>
      <c r="BO1107" s="29"/>
      <c r="BP1107" s="29"/>
      <c r="BQ1107" s="29"/>
      <c r="BR1107" s="29"/>
      <c r="BS1107" s="29"/>
      <c r="BT1107" s="29"/>
      <c r="BU1107" s="29"/>
      <c r="BV1107" s="29"/>
      <c r="BW1107" s="29"/>
      <c r="BX1107" s="29"/>
      <c r="BY1107" s="29"/>
      <c r="BZ1107" s="29"/>
      <c r="CA1107" s="29"/>
      <c r="CB1107" s="29"/>
      <c r="CC1107" s="29"/>
      <c r="CD1107" s="29"/>
      <c r="CE1107" s="29"/>
      <c r="CF1107" s="29"/>
      <c r="CG1107" s="29"/>
      <c r="CH1107" s="29"/>
      <c r="CI1107" s="29"/>
      <c r="CJ1107" s="29"/>
      <c r="CK1107" s="29"/>
      <c r="CL1107" s="29"/>
      <c r="CM1107" s="29"/>
      <c r="CN1107" s="29"/>
      <c r="CO1107" s="29"/>
      <c r="CP1107" s="29"/>
      <c r="CQ1107" s="29"/>
      <c r="CR1107" s="29"/>
      <c r="CS1107" s="29"/>
      <c r="CT1107" s="29"/>
      <c r="CU1107" s="29"/>
      <c r="CV1107" s="29"/>
    </row>
    <row r="1108" spans="1:100" s="47" customFormat="1" ht="18.75" customHeight="1" x14ac:dyDescent="0.25">
      <c r="A1108" s="212"/>
      <c r="B1108" s="19" t="s">
        <v>223</v>
      </c>
      <c r="C1108" s="4">
        <v>30</v>
      </c>
      <c r="D1108" s="4">
        <v>30</v>
      </c>
      <c r="E1108" s="4">
        <v>0</v>
      </c>
      <c r="F1108" s="4"/>
      <c r="G1108" s="237"/>
      <c r="H1108" s="30"/>
      <c r="I1108" s="30"/>
      <c r="J1108" s="29"/>
      <c r="K1108" s="29"/>
      <c r="L1108" s="29"/>
      <c r="M1108" s="29"/>
      <c r="N1108" s="29"/>
      <c r="O1108" s="29"/>
      <c r="P1108" s="29"/>
      <c r="Q1108" s="29"/>
      <c r="R1108" s="29"/>
      <c r="S1108" s="29"/>
      <c r="T1108" s="29"/>
      <c r="U1108" s="29"/>
      <c r="V1108" s="29"/>
      <c r="W1108" s="29"/>
      <c r="X1108" s="29"/>
      <c r="Y1108" s="29"/>
      <c r="Z1108" s="29"/>
      <c r="AA1108" s="29"/>
      <c r="AB1108" s="29"/>
      <c r="AC1108" s="29"/>
      <c r="AD1108" s="29"/>
      <c r="AE1108" s="29"/>
      <c r="AF1108" s="29"/>
      <c r="AG1108" s="29"/>
      <c r="AH1108" s="29"/>
      <c r="AI1108" s="29"/>
      <c r="AJ1108" s="29"/>
      <c r="AK1108" s="29"/>
      <c r="AL1108" s="29"/>
      <c r="AM1108" s="29"/>
      <c r="AN1108" s="29"/>
      <c r="AO1108" s="29"/>
      <c r="AP1108" s="29"/>
      <c r="AQ1108" s="29"/>
      <c r="AR1108" s="29"/>
      <c r="AS1108" s="29"/>
      <c r="AT1108" s="29"/>
      <c r="AU1108" s="29"/>
      <c r="AV1108" s="29"/>
      <c r="AW1108" s="29"/>
      <c r="AX1108" s="29"/>
      <c r="AY1108" s="29"/>
      <c r="AZ1108" s="29"/>
      <c r="BA1108" s="29"/>
      <c r="BB1108" s="29"/>
      <c r="BC1108" s="29"/>
      <c r="BD1108" s="29"/>
      <c r="BE1108" s="29"/>
      <c r="BF1108" s="29"/>
      <c r="BG1108" s="29"/>
      <c r="BH1108" s="29"/>
      <c r="BI1108" s="29"/>
      <c r="BJ1108" s="29"/>
      <c r="BK1108" s="29"/>
      <c r="BL1108" s="29"/>
      <c r="BM1108" s="29"/>
      <c r="BN1108" s="29"/>
      <c r="BO1108" s="29"/>
      <c r="BP1108" s="29"/>
      <c r="BQ1108" s="29"/>
      <c r="BR1108" s="29"/>
      <c r="BS1108" s="29"/>
      <c r="BT1108" s="29"/>
      <c r="BU1108" s="29"/>
      <c r="BV1108" s="29"/>
      <c r="BW1108" s="29"/>
      <c r="BX1108" s="29"/>
      <c r="BY1108" s="29"/>
      <c r="BZ1108" s="29"/>
      <c r="CA1108" s="29"/>
      <c r="CB1108" s="29"/>
      <c r="CC1108" s="29"/>
      <c r="CD1108" s="29"/>
      <c r="CE1108" s="29"/>
      <c r="CF1108" s="29"/>
      <c r="CG1108" s="29"/>
      <c r="CH1108" s="29"/>
      <c r="CI1108" s="29"/>
      <c r="CJ1108" s="29"/>
      <c r="CK1108" s="29"/>
      <c r="CL1108" s="29"/>
      <c r="CM1108" s="29"/>
      <c r="CN1108" s="29"/>
      <c r="CO1108" s="29"/>
      <c r="CP1108" s="29"/>
      <c r="CQ1108" s="29"/>
      <c r="CR1108" s="29"/>
      <c r="CS1108" s="29"/>
      <c r="CT1108" s="29"/>
      <c r="CU1108" s="29"/>
      <c r="CV1108" s="29"/>
    </row>
    <row r="1109" spans="1:100" s="47" customFormat="1" ht="20.25" customHeight="1" x14ac:dyDescent="0.25">
      <c r="A1109" s="90"/>
      <c r="B1109" s="19" t="s">
        <v>74</v>
      </c>
      <c r="C1109" s="4"/>
      <c r="D1109" s="4"/>
      <c r="E1109" s="4"/>
      <c r="F1109" s="4"/>
      <c r="G1109" s="237"/>
      <c r="H1109" s="29"/>
      <c r="I1109" s="30"/>
      <c r="J1109" s="29"/>
      <c r="K1109" s="29"/>
      <c r="L1109" s="29"/>
      <c r="M1109" s="29"/>
      <c r="N1109" s="29"/>
      <c r="O1109" s="29"/>
      <c r="P1109" s="29"/>
      <c r="Q1109" s="29"/>
      <c r="R1109" s="29"/>
      <c r="S1109" s="29"/>
      <c r="T1109" s="29"/>
      <c r="U1109" s="29"/>
      <c r="V1109" s="29"/>
      <c r="W1109" s="29"/>
      <c r="X1109" s="29"/>
      <c r="Y1109" s="29"/>
      <c r="Z1109" s="29"/>
      <c r="AA1109" s="29"/>
      <c r="AB1109" s="29"/>
      <c r="AC1109" s="29"/>
      <c r="AD1109" s="29"/>
      <c r="AE1109" s="29"/>
      <c r="AF1109" s="29"/>
      <c r="AG1109" s="29"/>
      <c r="AH1109" s="29"/>
      <c r="AI1109" s="29"/>
      <c r="AJ1109" s="29"/>
      <c r="AK1109" s="29"/>
      <c r="AL1109" s="29"/>
      <c r="AM1109" s="29"/>
      <c r="AN1109" s="29"/>
      <c r="AO1109" s="29"/>
      <c r="AP1109" s="29"/>
      <c r="AQ1109" s="29"/>
      <c r="AR1109" s="29"/>
      <c r="AS1109" s="29"/>
      <c r="AT1109" s="29"/>
      <c r="AU1109" s="29"/>
      <c r="AV1109" s="29"/>
      <c r="AW1109" s="29"/>
      <c r="AX1109" s="29"/>
      <c r="AY1109" s="29"/>
      <c r="AZ1109" s="29"/>
      <c r="BA1109" s="29"/>
      <c r="BB1109" s="29"/>
      <c r="BC1109" s="29"/>
      <c r="BD1109" s="29"/>
      <c r="BE1109" s="29"/>
      <c r="BF1109" s="29"/>
      <c r="BG1109" s="29"/>
      <c r="BH1109" s="29"/>
      <c r="BI1109" s="29"/>
      <c r="BJ1109" s="29"/>
      <c r="BK1109" s="29"/>
      <c r="BL1109" s="29"/>
      <c r="BM1109" s="29"/>
      <c r="BN1109" s="29"/>
      <c r="BO1109" s="29"/>
      <c r="BP1109" s="29"/>
      <c r="BQ1109" s="29"/>
      <c r="BR1109" s="29"/>
      <c r="BS1109" s="29"/>
      <c r="BT1109" s="29"/>
      <c r="BU1109" s="29"/>
      <c r="BV1109" s="29"/>
      <c r="BW1109" s="29"/>
      <c r="BX1109" s="29"/>
      <c r="BY1109" s="29"/>
      <c r="BZ1109" s="29"/>
      <c r="CA1109" s="29"/>
      <c r="CB1109" s="29"/>
      <c r="CC1109" s="29"/>
      <c r="CD1109" s="29"/>
      <c r="CE1109" s="29"/>
      <c r="CF1109" s="29"/>
      <c r="CG1109" s="29"/>
      <c r="CH1109" s="29"/>
      <c r="CI1109" s="29"/>
      <c r="CJ1109" s="29"/>
      <c r="CK1109" s="29"/>
      <c r="CL1109" s="29"/>
      <c r="CM1109" s="29"/>
      <c r="CN1109" s="29"/>
      <c r="CO1109" s="29"/>
      <c r="CP1109" s="29"/>
      <c r="CQ1109" s="29"/>
      <c r="CR1109" s="29"/>
      <c r="CS1109" s="29"/>
      <c r="CT1109" s="29"/>
      <c r="CU1109" s="29"/>
      <c r="CV1109" s="29"/>
    </row>
    <row r="1110" spans="1:100" s="47" customFormat="1" ht="148.5" customHeight="1" x14ac:dyDescent="0.25">
      <c r="A1110" s="115" t="s">
        <v>305</v>
      </c>
      <c r="B1110" s="18" t="s">
        <v>49</v>
      </c>
      <c r="C1110" s="3">
        <f>C1111+C1112+C1113</f>
        <v>3250</v>
      </c>
      <c r="D1110" s="3">
        <f t="shared" ref="D1110:E1110" si="284">D1111+D1112+D1113</f>
        <v>1929.9</v>
      </c>
      <c r="E1110" s="3">
        <f t="shared" si="284"/>
        <v>978.13</v>
      </c>
      <c r="F1110" s="3">
        <f t="shared" si="282"/>
        <v>50.68</v>
      </c>
      <c r="G1110" s="241" t="s">
        <v>758</v>
      </c>
      <c r="H1110" s="29"/>
      <c r="I1110" s="30"/>
      <c r="J1110" s="29"/>
      <c r="K1110" s="29"/>
      <c r="L1110" s="29"/>
      <c r="M1110" s="29"/>
      <c r="N1110" s="29"/>
      <c r="O1110" s="29"/>
      <c r="P1110" s="29"/>
      <c r="Q1110" s="29"/>
      <c r="R1110" s="29"/>
      <c r="S1110" s="29"/>
      <c r="T1110" s="29"/>
      <c r="U1110" s="29"/>
      <c r="V1110" s="29"/>
      <c r="W1110" s="29"/>
      <c r="X1110" s="29"/>
      <c r="Y1110" s="29"/>
      <c r="Z1110" s="29"/>
      <c r="AA1110" s="29"/>
      <c r="AB1110" s="29"/>
      <c r="AC1110" s="29"/>
      <c r="AD1110" s="29"/>
      <c r="AE1110" s="29"/>
      <c r="AF1110" s="29"/>
      <c r="AG1110" s="29"/>
      <c r="AH1110" s="29"/>
      <c r="AI1110" s="29"/>
      <c r="AJ1110" s="29"/>
      <c r="AK1110" s="29"/>
      <c r="AL1110" s="29"/>
      <c r="AM1110" s="29"/>
      <c r="AN1110" s="29"/>
      <c r="AO1110" s="29"/>
      <c r="AP1110" s="29"/>
      <c r="AQ1110" s="29"/>
      <c r="AR1110" s="29"/>
      <c r="AS1110" s="29"/>
      <c r="AT1110" s="29"/>
      <c r="AU1110" s="29"/>
      <c r="AV1110" s="29"/>
      <c r="AW1110" s="29"/>
      <c r="AX1110" s="29"/>
      <c r="AY1110" s="29"/>
      <c r="AZ1110" s="29"/>
      <c r="BA1110" s="29"/>
      <c r="BB1110" s="29"/>
      <c r="BC1110" s="29"/>
      <c r="BD1110" s="29"/>
      <c r="BE1110" s="29"/>
      <c r="BF1110" s="29"/>
      <c r="BG1110" s="29"/>
      <c r="BH1110" s="29"/>
      <c r="BI1110" s="29"/>
      <c r="BJ1110" s="29"/>
      <c r="BK1110" s="29"/>
      <c r="BL1110" s="29"/>
      <c r="BM1110" s="29"/>
      <c r="BN1110" s="29"/>
      <c r="BO1110" s="29"/>
      <c r="BP1110" s="29"/>
      <c r="BQ1110" s="29"/>
      <c r="BR1110" s="29"/>
      <c r="BS1110" s="29"/>
      <c r="BT1110" s="29"/>
      <c r="BU1110" s="29"/>
      <c r="BV1110" s="29"/>
      <c r="BW1110" s="29"/>
      <c r="BX1110" s="29"/>
      <c r="BY1110" s="29"/>
      <c r="BZ1110" s="29"/>
      <c r="CA1110" s="29"/>
      <c r="CB1110" s="29"/>
      <c r="CC1110" s="29"/>
      <c r="CD1110" s="29"/>
      <c r="CE1110" s="29"/>
      <c r="CF1110" s="29"/>
      <c r="CG1110" s="29"/>
      <c r="CH1110" s="29"/>
      <c r="CI1110" s="29"/>
      <c r="CJ1110" s="29"/>
      <c r="CK1110" s="29"/>
      <c r="CL1110" s="29"/>
      <c r="CM1110" s="29"/>
      <c r="CN1110" s="29"/>
      <c r="CO1110" s="29"/>
      <c r="CP1110" s="29"/>
      <c r="CQ1110" s="29"/>
      <c r="CR1110" s="29"/>
      <c r="CS1110" s="29"/>
      <c r="CT1110" s="29"/>
      <c r="CU1110" s="29"/>
      <c r="CV1110" s="29"/>
    </row>
    <row r="1111" spans="1:100" s="47" customFormat="1" ht="23.25" customHeight="1" x14ac:dyDescent="0.25">
      <c r="A1111" s="212"/>
      <c r="B1111" s="19" t="s">
        <v>72</v>
      </c>
      <c r="C1111" s="4"/>
      <c r="D1111" s="4"/>
      <c r="E1111" s="4"/>
      <c r="F1111" s="4"/>
      <c r="G1111" s="242"/>
      <c r="H1111" s="29"/>
      <c r="I1111" s="30"/>
      <c r="J1111" s="29"/>
      <c r="K1111" s="29"/>
      <c r="L1111" s="29"/>
      <c r="M1111" s="29"/>
      <c r="N1111" s="29"/>
      <c r="O1111" s="29"/>
      <c r="P1111" s="29"/>
      <c r="Q1111" s="29"/>
      <c r="R1111" s="29"/>
      <c r="S1111" s="29"/>
      <c r="T1111" s="29"/>
      <c r="U1111" s="29"/>
      <c r="V1111" s="29"/>
      <c r="W1111" s="29"/>
      <c r="X1111" s="29"/>
      <c r="Y1111" s="29"/>
      <c r="Z1111" s="29"/>
      <c r="AA1111" s="29"/>
      <c r="AB1111" s="29"/>
      <c r="AC1111" s="29"/>
      <c r="AD1111" s="29"/>
      <c r="AE1111" s="29"/>
      <c r="AF1111" s="29"/>
      <c r="AG1111" s="29"/>
      <c r="AH1111" s="29"/>
      <c r="AI1111" s="29"/>
      <c r="AJ1111" s="29"/>
      <c r="AK1111" s="29"/>
      <c r="AL1111" s="29"/>
      <c r="AM1111" s="29"/>
      <c r="AN1111" s="29"/>
      <c r="AO1111" s="29"/>
      <c r="AP1111" s="29"/>
      <c r="AQ1111" s="29"/>
      <c r="AR1111" s="29"/>
      <c r="AS1111" s="29"/>
      <c r="AT1111" s="29"/>
      <c r="AU1111" s="29"/>
      <c r="AV1111" s="29"/>
      <c r="AW1111" s="29"/>
      <c r="AX1111" s="29"/>
      <c r="AY1111" s="29"/>
      <c r="AZ1111" s="29"/>
      <c r="BA1111" s="29"/>
      <c r="BB1111" s="29"/>
      <c r="BC1111" s="29"/>
      <c r="BD1111" s="29"/>
      <c r="BE1111" s="29"/>
      <c r="BF1111" s="29"/>
      <c r="BG1111" s="29"/>
      <c r="BH1111" s="29"/>
      <c r="BI1111" s="29"/>
      <c r="BJ1111" s="29"/>
      <c r="BK1111" s="29"/>
      <c r="BL1111" s="29"/>
      <c r="BM1111" s="29"/>
      <c r="BN1111" s="29"/>
      <c r="BO1111" s="29"/>
      <c r="BP1111" s="29"/>
      <c r="BQ1111" s="29"/>
      <c r="BR1111" s="29"/>
      <c r="BS1111" s="29"/>
      <c r="BT1111" s="29"/>
      <c r="BU1111" s="29"/>
      <c r="BV1111" s="29"/>
      <c r="BW1111" s="29"/>
      <c r="BX1111" s="29"/>
      <c r="BY1111" s="29"/>
      <c r="BZ1111" s="29"/>
      <c r="CA1111" s="29"/>
      <c r="CB1111" s="29"/>
      <c r="CC1111" s="29"/>
      <c r="CD1111" s="29"/>
      <c r="CE1111" s="29"/>
      <c r="CF1111" s="29"/>
      <c r="CG1111" s="29"/>
      <c r="CH1111" s="29"/>
      <c r="CI1111" s="29"/>
      <c r="CJ1111" s="29"/>
      <c r="CK1111" s="29"/>
      <c r="CL1111" s="29"/>
      <c r="CM1111" s="29"/>
      <c r="CN1111" s="29"/>
      <c r="CO1111" s="29"/>
      <c r="CP1111" s="29"/>
      <c r="CQ1111" s="29"/>
      <c r="CR1111" s="29"/>
      <c r="CS1111" s="29"/>
      <c r="CT1111" s="29"/>
      <c r="CU1111" s="29"/>
      <c r="CV1111" s="29"/>
    </row>
    <row r="1112" spans="1:100" s="47" customFormat="1" ht="23.25" customHeight="1" x14ac:dyDescent="0.25">
      <c r="A1112" s="212"/>
      <c r="B1112" s="19" t="s">
        <v>223</v>
      </c>
      <c r="C1112" s="4">
        <v>3250</v>
      </c>
      <c r="D1112" s="4">
        <v>1929.9</v>
      </c>
      <c r="E1112" s="4">
        <v>978.13</v>
      </c>
      <c r="F1112" s="4">
        <f t="shared" si="282"/>
        <v>50.68</v>
      </c>
      <c r="G1112" s="242"/>
      <c r="H1112" s="30"/>
      <c r="I1112" s="30"/>
      <c r="J1112" s="29"/>
      <c r="K1112" s="29"/>
      <c r="L1112" s="29"/>
      <c r="M1112" s="29"/>
      <c r="N1112" s="29"/>
      <c r="O1112" s="29"/>
      <c r="P1112" s="29"/>
      <c r="Q1112" s="29"/>
      <c r="R1112" s="29"/>
      <c r="S1112" s="29"/>
      <c r="T1112" s="29"/>
      <c r="U1112" s="29"/>
      <c r="V1112" s="29"/>
      <c r="W1112" s="29"/>
      <c r="X1112" s="29"/>
      <c r="Y1112" s="29"/>
      <c r="Z1112" s="29"/>
      <c r="AA1112" s="29"/>
      <c r="AB1112" s="29"/>
      <c r="AC1112" s="29"/>
      <c r="AD1112" s="29"/>
      <c r="AE1112" s="29"/>
      <c r="AF1112" s="29"/>
      <c r="AG1112" s="29"/>
      <c r="AH1112" s="29"/>
      <c r="AI1112" s="29"/>
      <c r="AJ1112" s="29"/>
      <c r="AK1112" s="29"/>
      <c r="AL1112" s="29"/>
      <c r="AM1112" s="29"/>
      <c r="AN1112" s="29"/>
      <c r="AO1112" s="29"/>
      <c r="AP1112" s="29"/>
      <c r="AQ1112" s="29"/>
      <c r="AR1112" s="29"/>
      <c r="AS1112" s="29"/>
      <c r="AT1112" s="29"/>
      <c r="AU1112" s="29"/>
      <c r="AV1112" s="29"/>
      <c r="AW1112" s="29"/>
      <c r="AX1112" s="29"/>
      <c r="AY1112" s="29"/>
      <c r="AZ1112" s="29"/>
      <c r="BA1112" s="29"/>
      <c r="BB1112" s="29"/>
      <c r="BC1112" s="29"/>
      <c r="BD1112" s="29"/>
      <c r="BE1112" s="29"/>
      <c r="BF1112" s="29"/>
      <c r="BG1112" s="29"/>
      <c r="BH1112" s="29"/>
      <c r="BI1112" s="29"/>
      <c r="BJ1112" s="29"/>
      <c r="BK1112" s="29"/>
      <c r="BL1112" s="29"/>
      <c r="BM1112" s="29"/>
      <c r="BN1112" s="29"/>
      <c r="BO1112" s="29"/>
      <c r="BP1112" s="29"/>
      <c r="BQ1112" s="29"/>
      <c r="BR1112" s="29"/>
      <c r="BS1112" s="29"/>
      <c r="BT1112" s="29"/>
      <c r="BU1112" s="29"/>
      <c r="BV1112" s="29"/>
      <c r="BW1112" s="29"/>
      <c r="BX1112" s="29"/>
      <c r="BY1112" s="29"/>
      <c r="BZ1112" s="29"/>
      <c r="CA1112" s="29"/>
      <c r="CB1112" s="29"/>
      <c r="CC1112" s="29"/>
      <c r="CD1112" s="29"/>
      <c r="CE1112" s="29"/>
      <c r="CF1112" s="29"/>
      <c r="CG1112" s="29"/>
      <c r="CH1112" s="29"/>
      <c r="CI1112" s="29"/>
      <c r="CJ1112" s="29"/>
      <c r="CK1112" s="29"/>
      <c r="CL1112" s="29"/>
      <c r="CM1112" s="29"/>
      <c r="CN1112" s="29"/>
      <c r="CO1112" s="29"/>
      <c r="CP1112" s="29"/>
      <c r="CQ1112" s="29"/>
      <c r="CR1112" s="29"/>
      <c r="CS1112" s="29"/>
      <c r="CT1112" s="29"/>
      <c r="CU1112" s="29"/>
      <c r="CV1112" s="29"/>
    </row>
    <row r="1113" spans="1:100" s="47" customFormat="1" ht="23.25" customHeight="1" x14ac:dyDescent="0.25">
      <c r="A1113" s="90"/>
      <c r="B1113" s="19" t="s">
        <v>74</v>
      </c>
      <c r="C1113" s="4"/>
      <c r="D1113" s="4"/>
      <c r="E1113" s="4"/>
      <c r="F1113" s="4"/>
      <c r="G1113" s="243"/>
      <c r="H1113" s="29"/>
      <c r="I1113" s="30"/>
      <c r="J1113" s="29"/>
      <c r="K1113" s="29"/>
      <c r="L1113" s="29"/>
      <c r="M1113" s="29"/>
      <c r="N1113" s="29"/>
      <c r="O1113" s="29"/>
      <c r="P1113" s="29"/>
      <c r="Q1113" s="29"/>
      <c r="R1113" s="29"/>
      <c r="S1113" s="29"/>
      <c r="T1113" s="29"/>
      <c r="U1113" s="29"/>
      <c r="V1113" s="29"/>
      <c r="W1113" s="29"/>
      <c r="X1113" s="29"/>
      <c r="Y1113" s="29"/>
      <c r="Z1113" s="29"/>
      <c r="AA1113" s="29"/>
      <c r="AB1113" s="29"/>
      <c r="AC1113" s="29"/>
      <c r="AD1113" s="29"/>
      <c r="AE1113" s="29"/>
      <c r="AF1113" s="29"/>
      <c r="AG1113" s="29"/>
      <c r="AH1113" s="29"/>
      <c r="AI1113" s="29"/>
      <c r="AJ1113" s="29"/>
      <c r="AK1113" s="29"/>
      <c r="AL1113" s="29"/>
      <c r="AM1113" s="29"/>
      <c r="AN1113" s="29"/>
      <c r="AO1113" s="29"/>
      <c r="AP1113" s="29"/>
      <c r="AQ1113" s="29"/>
      <c r="AR1113" s="29"/>
      <c r="AS1113" s="29"/>
      <c r="AT1113" s="29"/>
      <c r="AU1113" s="29"/>
      <c r="AV1113" s="29"/>
      <c r="AW1113" s="29"/>
      <c r="AX1113" s="29"/>
      <c r="AY1113" s="29"/>
      <c r="AZ1113" s="29"/>
      <c r="BA1113" s="29"/>
      <c r="BB1113" s="29"/>
      <c r="BC1113" s="29"/>
      <c r="BD1113" s="29"/>
      <c r="BE1113" s="29"/>
      <c r="BF1113" s="29"/>
      <c r="BG1113" s="29"/>
      <c r="BH1113" s="29"/>
      <c r="BI1113" s="29"/>
      <c r="BJ1113" s="29"/>
      <c r="BK1113" s="29"/>
      <c r="BL1113" s="29"/>
      <c r="BM1113" s="29"/>
      <c r="BN1113" s="29"/>
      <c r="BO1113" s="29"/>
      <c r="BP1113" s="29"/>
      <c r="BQ1113" s="29"/>
      <c r="BR1113" s="29"/>
      <c r="BS1113" s="29"/>
      <c r="BT1113" s="29"/>
      <c r="BU1113" s="29"/>
      <c r="BV1113" s="29"/>
      <c r="BW1113" s="29"/>
      <c r="BX1113" s="29"/>
      <c r="BY1113" s="29"/>
      <c r="BZ1113" s="29"/>
      <c r="CA1113" s="29"/>
      <c r="CB1113" s="29"/>
      <c r="CC1113" s="29"/>
      <c r="CD1113" s="29"/>
      <c r="CE1113" s="29"/>
      <c r="CF1113" s="29"/>
      <c r="CG1113" s="29"/>
      <c r="CH1113" s="29"/>
      <c r="CI1113" s="29"/>
      <c r="CJ1113" s="29"/>
      <c r="CK1113" s="29"/>
      <c r="CL1113" s="29"/>
      <c r="CM1113" s="29"/>
      <c r="CN1113" s="29"/>
      <c r="CO1113" s="29"/>
      <c r="CP1113" s="29"/>
      <c r="CQ1113" s="29"/>
      <c r="CR1113" s="29"/>
      <c r="CS1113" s="29"/>
      <c r="CT1113" s="29"/>
      <c r="CU1113" s="29"/>
      <c r="CV1113" s="29"/>
    </row>
    <row r="1114" spans="1:100" s="74" customFormat="1" ht="33" customHeight="1" x14ac:dyDescent="0.25">
      <c r="A1114" s="100" t="s">
        <v>563</v>
      </c>
      <c r="B1114" s="15" t="s">
        <v>442</v>
      </c>
      <c r="C1114" s="101">
        <f>SUM(C1115:C1117)</f>
        <v>105708.12</v>
      </c>
      <c r="D1114" s="101">
        <f>SUM(D1115:D1117)</f>
        <v>80708.55</v>
      </c>
      <c r="E1114" s="101">
        <f>SUM(E1115:E1117)</f>
        <v>69925.53</v>
      </c>
      <c r="F1114" s="102">
        <f t="shared" si="282"/>
        <v>86.64</v>
      </c>
      <c r="G1114" s="207"/>
      <c r="I1114" s="30"/>
    </row>
    <row r="1115" spans="1:100" s="75" customFormat="1" ht="22.5" customHeight="1" x14ac:dyDescent="0.25">
      <c r="A1115" s="103"/>
      <c r="B1115" s="17" t="s">
        <v>6</v>
      </c>
      <c r="C1115" s="101">
        <f t="shared" ref="C1115:E1117" si="285">C1119+C1143+C1151</f>
        <v>16.600000000000001</v>
      </c>
      <c r="D1115" s="101">
        <f t="shared" si="285"/>
        <v>12.56</v>
      </c>
      <c r="E1115" s="101">
        <f t="shared" si="285"/>
        <v>5.37</v>
      </c>
      <c r="F1115" s="102">
        <f>E1115/D1115*100</f>
        <v>42.75</v>
      </c>
      <c r="G1115" s="208"/>
      <c r="I1115" s="30"/>
    </row>
    <row r="1116" spans="1:100" s="75" customFormat="1" ht="16.5" customHeight="1" x14ac:dyDescent="0.25">
      <c r="A1116" s="103"/>
      <c r="B1116" s="17" t="s">
        <v>296</v>
      </c>
      <c r="C1116" s="101">
        <f>C1120+C1144+C1152</f>
        <v>105691.52</v>
      </c>
      <c r="D1116" s="101">
        <f t="shared" si="285"/>
        <v>80695.990000000005</v>
      </c>
      <c r="E1116" s="101">
        <f t="shared" si="285"/>
        <v>69920.160000000003</v>
      </c>
      <c r="F1116" s="102">
        <f t="shared" si="282"/>
        <v>86.65</v>
      </c>
      <c r="G1116" s="109"/>
      <c r="I1116" s="30"/>
    </row>
    <row r="1117" spans="1:100" s="75" customFormat="1" ht="19.5" customHeight="1" x14ac:dyDescent="0.25">
      <c r="A1117" s="103"/>
      <c r="B1117" s="17" t="s">
        <v>74</v>
      </c>
      <c r="C1117" s="101">
        <f t="shared" si="285"/>
        <v>0</v>
      </c>
      <c r="D1117" s="101">
        <f t="shared" si="285"/>
        <v>0</v>
      </c>
      <c r="E1117" s="101">
        <f t="shared" si="285"/>
        <v>0</v>
      </c>
      <c r="F1117" s="102"/>
      <c r="G1117" s="110"/>
      <c r="I1117" s="30"/>
    </row>
    <row r="1118" spans="1:100" s="74" customFormat="1" ht="51.75" customHeight="1" x14ac:dyDescent="0.25">
      <c r="A1118" s="104" t="s">
        <v>443</v>
      </c>
      <c r="B1118" s="18" t="s">
        <v>591</v>
      </c>
      <c r="C1118" s="105">
        <f>SUM(C1119:C1121)</f>
        <v>60077.8</v>
      </c>
      <c r="D1118" s="105">
        <f>SUM(D1119:D1121)</f>
        <v>48658.19</v>
      </c>
      <c r="E1118" s="105">
        <f>SUM(E1119:E1121)</f>
        <v>42706.77</v>
      </c>
      <c r="F1118" s="105">
        <f t="shared" si="282"/>
        <v>87.77</v>
      </c>
      <c r="G1118" s="206"/>
      <c r="H1118" s="76"/>
      <c r="I1118" s="30"/>
      <c r="J1118" s="76"/>
      <c r="K1118" s="76"/>
    </row>
    <row r="1119" spans="1:100" s="75" customFormat="1" ht="16.5" customHeight="1" x14ac:dyDescent="0.25">
      <c r="A1119" s="106"/>
      <c r="B1119" s="19" t="s">
        <v>613</v>
      </c>
      <c r="C1119" s="107">
        <f t="shared" ref="C1119:E1121" si="286">C1123+C1127+C1131+C1135+C1139</f>
        <v>0</v>
      </c>
      <c r="D1119" s="107">
        <f t="shared" si="286"/>
        <v>0</v>
      </c>
      <c r="E1119" s="107">
        <f t="shared" si="286"/>
        <v>0</v>
      </c>
      <c r="F1119" s="107"/>
      <c r="G1119" s="200"/>
      <c r="I1119" s="30"/>
    </row>
    <row r="1120" spans="1:100" s="75" customFormat="1" ht="16.5" customHeight="1" x14ac:dyDescent="0.25">
      <c r="A1120" s="106"/>
      <c r="B1120" s="19" t="s">
        <v>223</v>
      </c>
      <c r="C1120" s="107">
        <f>C1124+C1128+C1132+C1136+C1140</f>
        <v>60077.8</v>
      </c>
      <c r="D1120" s="107">
        <f t="shared" si="286"/>
        <v>48658.19</v>
      </c>
      <c r="E1120" s="107">
        <f t="shared" si="286"/>
        <v>42706.77</v>
      </c>
      <c r="F1120" s="107">
        <f t="shared" si="282"/>
        <v>87.77</v>
      </c>
      <c r="G1120" s="200"/>
      <c r="I1120" s="30"/>
    </row>
    <row r="1121" spans="1:9" s="75" customFormat="1" ht="16.5" customHeight="1" x14ac:dyDescent="0.25">
      <c r="A1121" s="106"/>
      <c r="B1121" s="19" t="s">
        <v>74</v>
      </c>
      <c r="C1121" s="107">
        <f t="shared" si="286"/>
        <v>0</v>
      </c>
      <c r="D1121" s="107">
        <f t="shared" si="286"/>
        <v>0</v>
      </c>
      <c r="E1121" s="107">
        <f t="shared" si="286"/>
        <v>0</v>
      </c>
      <c r="F1121" s="107"/>
      <c r="G1121" s="200"/>
      <c r="I1121" s="30"/>
    </row>
    <row r="1122" spans="1:9" s="74" customFormat="1" ht="65.25" customHeight="1" x14ac:dyDescent="0.25">
      <c r="A1122" s="104" t="s">
        <v>444</v>
      </c>
      <c r="B1122" s="18" t="s">
        <v>445</v>
      </c>
      <c r="C1122" s="105">
        <f>SUM(C1123:C1125)</f>
        <v>40260.870000000003</v>
      </c>
      <c r="D1122" s="105">
        <f>SUM(D1123:D1125)</f>
        <v>33296.15</v>
      </c>
      <c r="E1122" s="105">
        <f>SUM(E1123:E1125)</f>
        <v>28122.38</v>
      </c>
      <c r="F1122" s="105">
        <f t="shared" si="282"/>
        <v>84.46</v>
      </c>
      <c r="G1122" s="229" t="s">
        <v>759</v>
      </c>
      <c r="I1122" s="30"/>
    </row>
    <row r="1123" spans="1:9" s="75" customFormat="1" ht="18" customHeight="1" x14ac:dyDescent="0.25">
      <c r="A1123" s="106"/>
      <c r="B1123" s="19" t="s">
        <v>613</v>
      </c>
      <c r="C1123" s="107">
        <v>0</v>
      </c>
      <c r="D1123" s="107">
        <v>0</v>
      </c>
      <c r="E1123" s="107">
        <v>0</v>
      </c>
      <c r="F1123" s="107"/>
      <c r="G1123" s="230"/>
      <c r="I1123" s="30"/>
    </row>
    <row r="1124" spans="1:9" s="75" customFormat="1" ht="18" customHeight="1" x14ac:dyDescent="0.25">
      <c r="A1124" s="106"/>
      <c r="B1124" s="19" t="s">
        <v>223</v>
      </c>
      <c r="C1124" s="107">
        <v>40260.870000000003</v>
      </c>
      <c r="D1124" s="107">
        <v>33296.15</v>
      </c>
      <c r="E1124" s="107">
        <v>28122.38</v>
      </c>
      <c r="F1124" s="107">
        <f t="shared" si="282"/>
        <v>84.46</v>
      </c>
      <c r="G1124" s="230"/>
      <c r="I1124" s="30"/>
    </row>
    <row r="1125" spans="1:9" s="75" customFormat="1" ht="18" customHeight="1" x14ac:dyDescent="0.25">
      <c r="A1125" s="108"/>
      <c r="B1125" s="19" t="s">
        <v>74</v>
      </c>
      <c r="C1125" s="107">
        <v>0</v>
      </c>
      <c r="D1125" s="107">
        <v>0</v>
      </c>
      <c r="E1125" s="107">
        <v>0</v>
      </c>
      <c r="F1125" s="107"/>
      <c r="G1125" s="231"/>
      <c r="I1125" s="30"/>
    </row>
    <row r="1126" spans="1:9" s="74" customFormat="1" ht="120.75" customHeight="1" x14ac:dyDescent="0.25">
      <c r="A1126" s="104" t="s">
        <v>446</v>
      </c>
      <c r="B1126" s="18" t="s">
        <v>447</v>
      </c>
      <c r="C1126" s="105">
        <f>SUM(C1127:C1129)</f>
        <v>200</v>
      </c>
      <c r="D1126" s="105">
        <f>SUM(D1127:D1129)</f>
        <v>200</v>
      </c>
      <c r="E1126" s="105">
        <f>SUM(E1127:E1129)</f>
        <v>142.96</v>
      </c>
      <c r="F1126" s="105">
        <f t="shared" si="282"/>
        <v>71.48</v>
      </c>
      <c r="G1126" s="237" t="s">
        <v>819</v>
      </c>
      <c r="I1126" s="30"/>
    </row>
    <row r="1127" spans="1:9" s="75" customFormat="1" ht="21" customHeight="1" x14ac:dyDescent="0.25">
      <c r="A1127" s="106"/>
      <c r="B1127" s="19" t="s">
        <v>613</v>
      </c>
      <c r="C1127" s="107">
        <v>0</v>
      </c>
      <c r="D1127" s="107">
        <v>0</v>
      </c>
      <c r="E1127" s="107">
        <v>0</v>
      </c>
      <c r="F1127" s="107"/>
      <c r="G1127" s="237"/>
      <c r="I1127" s="30"/>
    </row>
    <row r="1128" spans="1:9" s="75" customFormat="1" ht="21" customHeight="1" x14ac:dyDescent="0.25">
      <c r="A1128" s="106"/>
      <c r="B1128" s="19" t="s">
        <v>223</v>
      </c>
      <c r="C1128" s="107">
        <v>200</v>
      </c>
      <c r="D1128" s="107">
        <v>200</v>
      </c>
      <c r="E1128" s="107">
        <v>142.96</v>
      </c>
      <c r="F1128" s="107">
        <f t="shared" si="282"/>
        <v>71.48</v>
      </c>
      <c r="G1128" s="237"/>
      <c r="I1128" s="30"/>
    </row>
    <row r="1129" spans="1:9" s="75" customFormat="1" ht="21" customHeight="1" x14ac:dyDescent="0.25">
      <c r="A1129" s="108"/>
      <c r="B1129" s="19" t="s">
        <v>74</v>
      </c>
      <c r="C1129" s="107">
        <v>0</v>
      </c>
      <c r="D1129" s="107">
        <v>0</v>
      </c>
      <c r="E1129" s="107">
        <v>0</v>
      </c>
      <c r="F1129" s="107"/>
      <c r="G1129" s="237"/>
      <c r="I1129" s="30"/>
    </row>
    <row r="1130" spans="1:9" s="74" customFormat="1" ht="78.75" customHeight="1" x14ac:dyDescent="0.25">
      <c r="A1130" s="104" t="s">
        <v>448</v>
      </c>
      <c r="B1130" s="18" t="s">
        <v>449</v>
      </c>
      <c r="C1130" s="105">
        <f>SUM(C1131:C1133)</f>
        <v>2278.34</v>
      </c>
      <c r="D1130" s="105">
        <f>SUM(D1131:D1133)</f>
        <v>960.9</v>
      </c>
      <c r="E1130" s="105">
        <f>SUM(E1131:E1133)</f>
        <v>307.37</v>
      </c>
      <c r="F1130" s="105">
        <f t="shared" si="282"/>
        <v>31.99</v>
      </c>
      <c r="G1130" s="237" t="s">
        <v>760</v>
      </c>
      <c r="I1130" s="30"/>
    </row>
    <row r="1131" spans="1:9" s="75" customFormat="1" ht="21.75" customHeight="1" x14ac:dyDescent="0.25">
      <c r="A1131" s="106"/>
      <c r="B1131" s="19" t="s">
        <v>613</v>
      </c>
      <c r="C1131" s="107">
        <v>0</v>
      </c>
      <c r="D1131" s="107">
        <v>0</v>
      </c>
      <c r="E1131" s="107">
        <v>0</v>
      </c>
      <c r="F1131" s="107"/>
      <c r="G1131" s="237"/>
      <c r="I1131" s="30"/>
    </row>
    <row r="1132" spans="1:9" s="75" customFormat="1" ht="21.75" customHeight="1" x14ac:dyDescent="0.25">
      <c r="A1132" s="106"/>
      <c r="B1132" s="19" t="s">
        <v>223</v>
      </c>
      <c r="C1132" s="107">
        <v>2278.34</v>
      </c>
      <c r="D1132" s="107">
        <v>960.9</v>
      </c>
      <c r="E1132" s="107">
        <v>307.37</v>
      </c>
      <c r="F1132" s="107">
        <f>E1132/D1132*100</f>
        <v>31.99</v>
      </c>
      <c r="G1132" s="237"/>
      <c r="I1132" s="30"/>
    </row>
    <row r="1133" spans="1:9" s="75" customFormat="1" ht="21.75" customHeight="1" x14ac:dyDescent="0.25">
      <c r="A1133" s="108"/>
      <c r="B1133" s="19" t="s">
        <v>74</v>
      </c>
      <c r="C1133" s="107">
        <v>0</v>
      </c>
      <c r="D1133" s="107">
        <v>0</v>
      </c>
      <c r="E1133" s="107">
        <v>0</v>
      </c>
      <c r="F1133" s="107"/>
      <c r="G1133" s="237"/>
      <c r="I1133" s="30"/>
    </row>
    <row r="1134" spans="1:9" s="74" customFormat="1" ht="153.75" customHeight="1" x14ac:dyDescent="0.25">
      <c r="A1134" s="104" t="s">
        <v>450</v>
      </c>
      <c r="B1134" s="18" t="s">
        <v>451</v>
      </c>
      <c r="C1134" s="105">
        <f>SUM(C1135:C1137)</f>
        <v>555.38</v>
      </c>
      <c r="D1134" s="105">
        <f>SUM(D1135:D1137)</f>
        <v>381.14</v>
      </c>
      <c r="E1134" s="105">
        <f>SUM(E1135:E1137)</f>
        <v>319.29000000000002</v>
      </c>
      <c r="F1134" s="105">
        <f>SUM(F1135:F1137)</f>
        <v>83.77</v>
      </c>
      <c r="G1134" s="237" t="s">
        <v>761</v>
      </c>
      <c r="I1134" s="30"/>
    </row>
    <row r="1135" spans="1:9" s="75" customFormat="1" ht="86.25" customHeight="1" x14ac:dyDescent="0.25">
      <c r="A1135" s="106"/>
      <c r="B1135" s="19" t="s">
        <v>613</v>
      </c>
      <c r="C1135" s="107">
        <v>0</v>
      </c>
      <c r="D1135" s="107">
        <v>0</v>
      </c>
      <c r="E1135" s="107">
        <v>0</v>
      </c>
      <c r="F1135" s="107"/>
      <c r="G1135" s="237"/>
      <c r="I1135" s="30"/>
    </row>
    <row r="1136" spans="1:9" s="75" customFormat="1" ht="63" customHeight="1" x14ac:dyDescent="0.25">
      <c r="A1136" s="106"/>
      <c r="B1136" s="19" t="s">
        <v>223</v>
      </c>
      <c r="C1136" s="107">
        <v>555.38</v>
      </c>
      <c r="D1136" s="107">
        <v>381.14</v>
      </c>
      <c r="E1136" s="107">
        <v>319.29000000000002</v>
      </c>
      <c r="F1136" s="107">
        <f>E1136/D1136*100</f>
        <v>83.77</v>
      </c>
      <c r="G1136" s="237"/>
      <c r="I1136" s="30"/>
    </row>
    <row r="1137" spans="1:9" s="75" customFormat="1" ht="35.25" customHeight="1" x14ac:dyDescent="0.25">
      <c r="A1137" s="106"/>
      <c r="B1137" s="19" t="s">
        <v>74</v>
      </c>
      <c r="C1137" s="107">
        <v>0</v>
      </c>
      <c r="D1137" s="107">
        <v>0</v>
      </c>
      <c r="E1137" s="107">
        <v>0</v>
      </c>
      <c r="F1137" s="107"/>
      <c r="G1137" s="237"/>
      <c r="I1137" s="30"/>
    </row>
    <row r="1138" spans="1:9" s="74" customFormat="1" ht="111" customHeight="1" x14ac:dyDescent="0.25">
      <c r="A1138" s="104" t="s">
        <v>452</v>
      </c>
      <c r="B1138" s="18" t="s">
        <v>453</v>
      </c>
      <c r="C1138" s="105">
        <f>SUM(C1139:C1141)</f>
        <v>16783.21</v>
      </c>
      <c r="D1138" s="105">
        <f>SUM(D1139:D1141)</f>
        <v>13820</v>
      </c>
      <c r="E1138" s="105">
        <f>SUM(E1139:E1141)</f>
        <v>13814.77</v>
      </c>
      <c r="F1138" s="105">
        <f t="shared" si="282"/>
        <v>99.96</v>
      </c>
      <c r="G1138" s="237" t="s">
        <v>695</v>
      </c>
      <c r="I1138" s="30"/>
    </row>
    <row r="1139" spans="1:9" s="75" customFormat="1" ht="25.5" customHeight="1" x14ac:dyDescent="0.25">
      <c r="A1139" s="106"/>
      <c r="B1139" s="19" t="s">
        <v>613</v>
      </c>
      <c r="C1139" s="107">
        <v>0</v>
      </c>
      <c r="D1139" s="107">
        <v>0</v>
      </c>
      <c r="E1139" s="107">
        <v>0</v>
      </c>
      <c r="F1139" s="107"/>
      <c r="G1139" s="237"/>
      <c r="I1139" s="30"/>
    </row>
    <row r="1140" spans="1:9" s="75" customFormat="1" ht="25.5" customHeight="1" x14ac:dyDescent="0.25">
      <c r="A1140" s="106"/>
      <c r="B1140" s="19" t="s">
        <v>223</v>
      </c>
      <c r="C1140" s="107">
        <v>16783.21</v>
      </c>
      <c r="D1140" s="107">
        <v>13820</v>
      </c>
      <c r="E1140" s="107">
        <v>13814.77</v>
      </c>
      <c r="F1140" s="107">
        <f t="shared" si="282"/>
        <v>99.96</v>
      </c>
      <c r="G1140" s="237"/>
      <c r="I1140" s="30"/>
    </row>
    <row r="1141" spans="1:9" s="75" customFormat="1" ht="31.5" customHeight="1" x14ac:dyDescent="0.25">
      <c r="A1141" s="108"/>
      <c r="B1141" s="19" t="s">
        <v>74</v>
      </c>
      <c r="C1141" s="107">
        <v>0</v>
      </c>
      <c r="D1141" s="107">
        <v>0</v>
      </c>
      <c r="E1141" s="107">
        <v>0</v>
      </c>
      <c r="F1141" s="107"/>
      <c r="G1141" s="237"/>
      <c r="I1141" s="30"/>
    </row>
    <row r="1142" spans="1:9" s="74" customFormat="1" ht="54.75" customHeight="1" x14ac:dyDescent="0.25">
      <c r="A1142" s="104" t="s">
        <v>454</v>
      </c>
      <c r="B1142" s="18" t="s">
        <v>592</v>
      </c>
      <c r="C1142" s="105">
        <f>SUM(C1143:C1145)</f>
        <v>39929.9</v>
      </c>
      <c r="D1142" s="105">
        <f>SUM(D1143:D1145)</f>
        <v>27715.39</v>
      </c>
      <c r="E1142" s="105">
        <f>SUM(E1143:E1145)</f>
        <v>24192.61</v>
      </c>
      <c r="F1142" s="105">
        <f t="shared" si="282"/>
        <v>87.29</v>
      </c>
      <c r="G1142" s="238"/>
      <c r="H1142" s="77"/>
      <c r="I1142" s="30"/>
    </row>
    <row r="1143" spans="1:9" s="75" customFormat="1" ht="20.25" customHeight="1" x14ac:dyDescent="0.25">
      <c r="A1143" s="106"/>
      <c r="B1143" s="19" t="s">
        <v>613</v>
      </c>
      <c r="C1143" s="107">
        <f>C1147</f>
        <v>16.600000000000001</v>
      </c>
      <c r="D1143" s="107">
        <f t="shared" ref="D1143:E1145" si="287">D1147</f>
        <v>12.56</v>
      </c>
      <c r="E1143" s="107">
        <f t="shared" si="287"/>
        <v>5.37</v>
      </c>
      <c r="F1143" s="107">
        <f>E1143/D1143*100</f>
        <v>42.75</v>
      </c>
      <c r="G1143" s="239"/>
      <c r="I1143" s="30"/>
    </row>
    <row r="1144" spans="1:9" s="75" customFormat="1" ht="20.25" customHeight="1" x14ac:dyDescent="0.25">
      <c r="A1144" s="106"/>
      <c r="B1144" s="19" t="s">
        <v>223</v>
      </c>
      <c r="C1144" s="107">
        <f>C1148</f>
        <v>39913.300000000003</v>
      </c>
      <c r="D1144" s="107">
        <f t="shared" si="287"/>
        <v>27702.83</v>
      </c>
      <c r="E1144" s="107">
        <f t="shared" si="287"/>
        <v>24187.24</v>
      </c>
      <c r="F1144" s="107">
        <f t="shared" si="282"/>
        <v>87.31</v>
      </c>
      <c r="G1144" s="239"/>
      <c r="I1144" s="30"/>
    </row>
    <row r="1145" spans="1:9" s="75" customFormat="1" ht="20.25" customHeight="1" x14ac:dyDescent="0.25">
      <c r="A1145" s="108"/>
      <c r="B1145" s="19" t="s">
        <v>74</v>
      </c>
      <c r="C1145" s="107">
        <f>C1149</f>
        <v>0</v>
      </c>
      <c r="D1145" s="107">
        <f t="shared" si="287"/>
        <v>0</v>
      </c>
      <c r="E1145" s="107">
        <f t="shared" si="287"/>
        <v>0</v>
      </c>
      <c r="F1145" s="107"/>
      <c r="G1145" s="240"/>
      <c r="I1145" s="30"/>
    </row>
    <row r="1146" spans="1:9" s="74" customFormat="1" ht="219" customHeight="1" x14ac:dyDescent="0.25">
      <c r="A1146" s="104" t="s">
        <v>455</v>
      </c>
      <c r="B1146" s="18" t="s">
        <v>456</v>
      </c>
      <c r="C1146" s="105">
        <f>SUM(C1147:C1149)</f>
        <v>39929.9</v>
      </c>
      <c r="D1146" s="105">
        <f>SUM(D1147:D1149)</f>
        <v>27715.39</v>
      </c>
      <c r="E1146" s="105">
        <f>SUM(E1147:E1149)</f>
        <v>24192.61</v>
      </c>
      <c r="F1146" s="105">
        <f t="shared" si="282"/>
        <v>87.29</v>
      </c>
      <c r="G1146" s="237" t="s">
        <v>820</v>
      </c>
      <c r="H1146" s="77"/>
      <c r="I1146" s="30"/>
    </row>
    <row r="1147" spans="1:9" s="75" customFormat="1" ht="18.75" customHeight="1" x14ac:dyDescent="0.25">
      <c r="A1147" s="106"/>
      <c r="B1147" s="19" t="s">
        <v>613</v>
      </c>
      <c r="C1147" s="107">
        <v>16.600000000000001</v>
      </c>
      <c r="D1147" s="107">
        <v>12.56</v>
      </c>
      <c r="E1147" s="107">
        <v>5.37</v>
      </c>
      <c r="F1147" s="107">
        <v>42.77</v>
      </c>
      <c r="G1147" s="237"/>
      <c r="I1147" s="30"/>
    </row>
    <row r="1148" spans="1:9" s="75" customFormat="1" ht="15.75" customHeight="1" x14ac:dyDescent="0.25">
      <c r="A1148" s="106"/>
      <c r="B1148" s="19" t="s">
        <v>223</v>
      </c>
      <c r="C1148" s="107">
        <v>39913.300000000003</v>
      </c>
      <c r="D1148" s="107">
        <v>27702.83</v>
      </c>
      <c r="E1148" s="107">
        <v>24187.24</v>
      </c>
      <c r="F1148" s="107">
        <f t="shared" si="282"/>
        <v>87.31</v>
      </c>
      <c r="G1148" s="237"/>
      <c r="I1148" s="30"/>
    </row>
    <row r="1149" spans="1:9" s="75" customFormat="1" ht="16.5" customHeight="1" x14ac:dyDescent="0.25">
      <c r="A1149" s="108"/>
      <c r="B1149" s="19" t="s">
        <v>74</v>
      </c>
      <c r="C1149" s="107">
        <v>0</v>
      </c>
      <c r="D1149" s="107">
        <v>0</v>
      </c>
      <c r="E1149" s="107">
        <v>0</v>
      </c>
      <c r="F1149" s="107">
        <v>0</v>
      </c>
      <c r="G1149" s="237"/>
      <c r="I1149" s="30"/>
    </row>
    <row r="1150" spans="1:9" s="74" customFormat="1" ht="30.75" customHeight="1" x14ac:dyDescent="0.25">
      <c r="A1150" s="104" t="s">
        <v>457</v>
      </c>
      <c r="B1150" s="18" t="s">
        <v>593</v>
      </c>
      <c r="C1150" s="105">
        <f>SUM(C1151:C1153)</f>
        <v>5700.42</v>
      </c>
      <c r="D1150" s="105">
        <f>SUM(D1151:D1153)</f>
        <v>4334.97</v>
      </c>
      <c r="E1150" s="105">
        <f>SUM(E1151:E1153)</f>
        <v>3026.15</v>
      </c>
      <c r="F1150" s="105">
        <f t="shared" ref="F1150:F1156" si="288">E1150/D1150*100</f>
        <v>69.81</v>
      </c>
      <c r="G1150" s="238"/>
      <c r="I1150" s="30"/>
    </row>
    <row r="1151" spans="1:9" s="75" customFormat="1" ht="20.25" customHeight="1" x14ac:dyDescent="0.25">
      <c r="A1151" s="106"/>
      <c r="B1151" s="19" t="s">
        <v>613</v>
      </c>
      <c r="C1151" s="107">
        <f t="shared" ref="C1151:E1153" si="289">C1155+C1159</f>
        <v>0</v>
      </c>
      <c r="D1151" s="107">
        <f t="shared" si="289"/>
        <v>0</v>
      </c>
      <c r="E1151" s="107">
        <f t="shared" si="289"/>
        <v>0</v>
      </c>
      <c r="F1151" s="107"/>
      <c r="G1151" s="239"/>
      <c r="I1151" s="30"/>
    </row>
    <row r="1152" spans="1:9" s="75" customFormat="1" ht="20.25" customHeight="1" x14ac:dyDescent="0.25">
      <c r="A1152" s="106"/>
      <c r="B1152" s="19" t="s">
        <v>223</v>
      </c>
      <c r="C1152" s="107">
        <f t="shared" si="289"/>
        <v>5700.42</v>
      </c>
      <c r="D1152" s="107">
        <f t="shared" si="289"/>
        <v>4334.97</v>
      </c>
      <c r="E1152" s="107">
        <f t="shared" si="289"/>
        <v>3026.15</v>
      </c>
      <c r="F1152" s="107">
        <f t="shared" si="288"/>
        <v>69.81</v>
      </c>
      <c r="G1152" s="239"/>
      <c r="I1152" s="30"/>
    </row>
    <row r="1153" spans="1:100" s="75" customFormat="1" ht="20.25" customHeight="1" x14ac:dyDescent="0.25">
      <c r="A1153" s="106"/>
      <c r="B1153" s="19" t="s">
        <v>74</v>
      </c>
      <c r="C1153" s="107">
        <f t="shared" si="289"/>
        <v>0</v>
      </c>
      <c r="D1153" s="107">
        <f t="shared" si="289"/>
        <v>0</v>
      </c>
      <c r="E1153" s="107">
        <f t="shared" si="289"/>
        <v>0</v>
      </c>
      <c r="F1153" s="107"/>
      <c r="G1153" s="240"/>
      <c r="I1153" s="30"/>
    </row>
    <row r="1154" spans="1:100" s="74" customFormat="1" ht="317.25" customHeight="1" x14ac:dyDescent="0.25">
      <c r="A1154" s="104" t="s">
        <v>458</v>
      </c>
      <c r="B1154" s="18" t="s">
        <v>459</v>
      </c>
      <c r="C1154" s="105">
        <f>SUM(C1155:C1157)</f>
        <v>5046.5</v>
      </c>
      <c r="D1154" s="105">
        <f>SUM(D1155:D1157)</f>
        <v>4236.05</v>
      </c>
      <c r="E1154" s="105">
        <f>SUM(E1155:E1157)</f>
        <v>3026.15</v>
      </c>
      <c r="F1154" s="105">
        <f t="shared" si="288"/>
        <v>71.44</v>
      </c>
      <c r="G1154" s="229" t="s">
        <v>762</v>
      </c>
      <c r="I1154" s="30"/>
    </row>
    <row r="1155" spans="1:100" s="75" customFormat="1" ht="20.25" customHeight="1" x14ac:dyDescent="0.25">
      <c r="A1155" s="106"/>
      <c r="B1155" s="19" t="s">
        <v>613</v>
      </c>
      <c r="C1155" s="107">
        <v>0</v>
      </c>
      <c r="D1155" s="107">
        <v>0</v>
      </c>
      <c r="E1155" s="107">
        <v>0</v>
      </c>
      <c r="F1155" s="107"/>
      <c r="G1155" s="230"/>
      <c r="I1155" s="30"/>
    </row>
    <row r="1156" spans="1:100" s="75" customFormat="1" ht="20.25" customHeight="1" x14ac:dyDescent="0.25">
      <c r="A1156" s="106"/>
      <c r="B1156" s="19" t="s">
        <v>223</v>
      </c>
      <c r="C1156" s="107">
        <v>5046.5</v>
      </c>
      <c r="D1156" s="107">
        <v>4236.05</v>
      </c>
      <c r="E1156" s="107">
        <v>3026.15</v>
      </c>
      <c r="F1156" s="107">
        <f t="shared" si="288"/>
        <v>71.44</v>
      </c>
      <c r="G1156" s="230"/>
      <c r="I1156" s="30"/>
    </row>
    <row r="1157" spans="1:100" s="75" customFormat="1" ht="20.25" customHeight="1" x14ac:dyDescent="0.25">
      <c r="A1157" s="108"/>
      <c r="B1157" s="19" t="s">
        <v>74</v>
      </c>
      <c r="C1157" s="107">
        <v>0</v>
      </c>
      <c r="D1157" s="107">
        <v>0</v>
      </c>
      <c r="E1157" s="107">
        <v>0</v>
      </c>
      <c r="F1157" s="107"/>
      <c r="G1157" s="231"/>
      <c r="I1157" s="30"/>
    </row>
    <row r="1158" spans="1:100" s="74" customFormat="1" ht="240" customHeight="1" x14ac:dyDescent="0.25">
      <c r="A1158" s="104" t="s">
        <v>460</v>
      </c>
      <c r="B1158" s="18" t="s">
        <v>461</v>
      </c>
      <c r="C1158" s="105">
        <f>SUM(C1159:C1161)</f>
        <v>653.91999999999996</v>
      </c>
      <c r="D1158" s="105">
        <f>SUM(D1159:D1161)</f>
        <v>98.92</v>
      </c>
      <c r="E1158" s="105">
        <f>SUM(E1159:E1161)</f>
        <v>0</v>
      </c>
      <c r="F1158" s="105">
        <f t="shared" ref="F1158:F1224" si="290">E1158/D1158*100</f>
        <v>0</v>
      </c>
      <c r="G1158" s="229" t="s">
        <v>821</v>
      </c>
      <c r="I1158" s="30"/>
    </row>
    <row r="1159" spans="1:100" s="75" customFormat="1" ht="18.75" customHeight="1" x14ac:dyDescent="0.25">
      <c r="A1159" s="106"/>
      <c r="B1159" s="19" t="s">
        <v>613</v>
      </c>
      <c r="C1159" s="107"/>
      <c r="D1159" s="107"/>
      <c r="E1159" s="107"/>
      <c r="F1159" s="107"/>
      <c r="G1159" s="230"/>
      <c r="I1159" s="30"/>
    </row>
    <row r="1160" spans="1:100" s="75" customFormat="1" ht="18.75" customHeight="1" x14ac:dyDescent="0.25">
      <c r="A1160" s="106"/>
      <c r="B1160" s="19" t="s">
        <v>223</v>
      </c>
      <c r="C1160" s="107">
        <v>653.91999999999996</v>
      </c>
      <c r="D1160" s="107">
        <v>98.92</v>
      </c>
      <c r="E1160" s="107"/>
      <c r="F1160" s="107">
        <f t="shared" ref="F1160" si="291">E1160/D1160*100</f>
        <v>0</v>
      </c>
      <c r="G1160" s="230"/>
      <c r="I1160" s="30"/>
    </row>
    <row r="1161" spans="1:100" s="75" customFormat="1" ht="18.75" customHeight="1" x14ac:dyDescent="0.25">
      <c r="A1161" s="108"/>
      <c r="B1161" s="19" t="s">
        <v>74</v>
      </c>
      <c r="C1161" s="107">
        <f>C1165+C1169+C1221</f>
        <v>0</v>
      </c>
      <c r="D1161" s="107">
        <f>D1165+D1169+D1221</f>
        <v>0</v>
      </c>
      <c r="E1161" s="107">
        <f>E1165+E1169+E1221</f>
        <v>0</v>
      </c>
      <c r="F1161" s="107"/>
      <c r="G1161" s="231"/>
      <c r="I1161" s="30"/>
    </row>
    <row r="1162" spans="1:100" s="47" customFormat="1" ht="55.5" customHeight="1" x14ac:dyDescent="0.25">
      <c r="A1162" s="114" t="s">
        <v>256</v>
      </c>
      <c r="B1162" s="15" t="s">
        <v>255</v>
      </c>
      <c r="C1162" s="5">
        <f>C1163+C1164</f>
        <v>244019.03</v>
      </c>
      <c r="D1162" s="5">
        <f>D1163+D1164</f>
        <v>122345.99</v>
      </c>
      <c r="E1162" s="5">
        <f>E1163+E1164</f>
        <v>106394.24000000001</v>
      </c>
      <c r="F1162" s="5">
        <f t="shared" si="290"/>
        <v>86.96</v>
      </c>
      <c r="G1162" s="207"/>
      <c r="H1162" s="29"/>
      <c r="I1162" s="30"/>
      <c r="J1162" s="29"/>
      <c r="K1162" s="29"/>
      <c r="L1162" s="29"/>
      <c r="M1162" s="29"/>
      <c r="N1162" s="29"/>
      <c r="O1162" s="29"/>
      <c r="P1162" s="29"/>
      <c r="Q1162" s="29"/>
      <c r="R1162" s="29"/>
      <c r="S1162" s="29"/>
      <c r="T1162" s="29"/>
      <c r="U1162" s="29"/>
      <c r="V1162" s="29"/>
      <c r="W1162" s="29"/>
      <c r="X1162" s="29"/>
      <c r="Y1162" s="29"/>
      <c r="Z1162" s="29"/>
      <c r="AA1162" s="29"/>
      <c r="AB1162" s="29"/>
      <c r="AC1162" s="29"/>
      <c r="AD1162" s="29"/>
      <c r="AE1162" s="29"/>
      <c r="AF1162" s="29"/>
      <c r="AG1162" s="29"/>
      <c r="AH1162" s="29"/>
      <c r="AI1162" s="29"/>
      <c r="AJ1162" s="29"/>
      <c r="AK1162" s="29"/>
      <c r="AL1162" s="29"/>
      <c r="AM1162" s="29"/>
      <c r="AN1162" s="29"/>
      <c r="AO1162" s="29"/>
      <c r="AP1162" s="29"/>
      <c r="AQ1162" s="29"/>
      <c r="AR1162" s="29"/>
      <c r="AS1162" s="29"/>
      <c r="AT1162" s="29"/>
      <c r="AU1162" s="29"/>
      <c r="AV1162" s="29"/>
      <c r="AW1162" s="29"/>
      <c r="AX1162" s="29"/>
      <c r="AY1162" s="29"/>
      <c r="AZ1162" s="29"/>
      <c r="BA1162" s="29"/>
      <c r="BB1162" s="29"/>
      <c r="BC1162" s="29"/>
      <c r="BD1162" s="29"/>
      <c r="BE1162" s="29"/>
      <c r="BF1162" s="29"/>
      <c r="BG1162" s="29"/>
      <c r="BH1162" s="29"/>
      <c r="BI1162" s="29"/>
      <c r="BJ1162" s="29"/>
      <c r="BK1162" s="29"/>
      <c r="BL1162" s="29"/>
      <c r="BM1162" s="29"/>
      <c r="BN1162" s="29"/>
      <c r="BO1162" s="29"/>
      <c r="BP1162" s="29"/>
      <c r="BQ1162" s="29"/>
      <c r="BR1162" s="29"/>
      <c r="BS1162" s="29"/>
      <c r="BT1162" s="29"/>
      <c r="BU1162" s="29"/>
      <c r="BV1162" s="29"/>
      <c r="BW1162" s="29"/>
      <c r="BX1162" s="29"/>
      <c r="BY1162" s="29"/>
      <c r="BZ1162" s="29"/>
      <c r="CA1162" s="29"/>
      <c r="CB1162" s="29"/>
      <c r="CC1162" s="29"/>
      <c r="CD1162" s="29"/>
      <c r="CE1162" s="29"/>
      <c r="CF1162" s="29"/>
      <c r="CG1162" s="29"/>
      <c r="CH1162" s="29"/>
      <c r="CI1162" s="29"/>
      <c r="CJ1162" s="29"/>
      <c r="CK1162" s="29"/>
      <c r="CL1162" s="29"/>
      <c r="CM1162" s="29"/>
      <c r="CN1162" s="29"/>
      <c r="CO1162" s="29"/>
      <c r="CP1162" s="29"/>
      <c r="CQ1162" s="29"/>
      <c r="CR1162" s="29"/>
      <c r="CS1162" s="29"/>
      <c r="CT1162" s="29"/>
      <c r="CU1162" s="29"/>
      <c r="CV1162" s="29"/>
    </row>
    <row r="1163" spans="1:100" s="79" customFormat="1" ht="18" customHeight="1" x14ac:dyDescent="0.25">
      <c r="A1163" s="112"/>
      <c r="B1163" s="17" t="s">
        <v>72</v>
      </c>
      <c r="C1163" s="6">
        <f t="shared" ref="C1163:E1164" si="292">C1167</f>
        <v>104605.9</v>
      </c>
      <c r="D1163" s="6">
        <f t="shared" si="292"/>
        <v>13002.1</v>
      </c>
      <c r="E1163" s="6">
        <f t="shared" si="292"/>
        <v>0</v>
      </c>
      <c r="F1163" s="6"/>
      <c r="G1163" s="208"/>
      <c r="H1163" s="78"/>
      <c r="I1163" s="30"/>
      <c r="J1163" s="78"/>
      <c r="K1163" s="78"/>
      <c r="L1163" s="78"/>
      <c r="M1163" s="78"/>
      <c r="N1163" s="78"/>
      <c r="O1163" s="78"/>
      <c r="P1163" s="78"/>
      <c r="Q1163" s="78"/>
      <c r="R1163" s="78"/>
      <c r="S1163" s="78"/>
      <c r="T1163" s="78"/>
      <c r="U1163" s="78"/>
      <c r="V1163" s="78"/>
      <c r="W1163" s="78"/>
      <c r="X1163" s="78"/>
      <c r="Y1163" s="78"/>
      <c r="Z1163" s="78"/>
      <c r="AA1163" s="78"/>
      <c r="AB1163" s="78"/>
      <c r="AC1163" s="78"/>
      <c r="AD1163" s="78"/>
      <c r="AE1163" s="78"/>
      <c r="AF1163" s="78"/>
      <c r="AG1163" s="78"/>
      <c r="AH1163" s="78"/>
      <c r="AI1163" s="78"/>
      <c r="AJ1163" s="78"/>
      <c r="AK1163" s="78"/>
      <c r="AL1163" s="78"/>
      <c r="AM1163" s="78"/>
      <c r="AN1163" s="78"/>
      <c r="AO1163" s="78"/>
      <c r="AP1163" s="78"/>
      <c r="AQ1163" s="78"/>
      <c r="AR1163" s="78"/>
      <c r="AS1163" s="78"/>
      <c r="AT1163" s="78"/>
      <c r="AU1163" s="78"/>
      <c r="AV1163" s="78"/>
      <c r="AW1163" s="78"/>
      <c r="AX1163" s="78"/>
      <c r="AY1163" s="78"/>
      <c r="AZ1163" s="78"/>
      <c r="BA1163" s="78"/>
      <c r="BB1163" s="78"/>
      <c r="BC1163" s="78"/>
      <c r="BD1163" s="78"/>
      <c r="BE1163" s="78"/>
      <c r="BF1163" s="78"/>
      <c r="BG1163" s="78"/>
      <c r="BH1163" s="78"/>
      <c r="BI1163" s="78"/>
      <c r="BJ1163" s="78"/>
      <c r="BK1163" s="78"/>
      <c r="BL1163" s="78"/>
      <c r="BM1163" s="78"/>
      <c r="BN1163" s="78"/>
      <c r="BO1163" s="78"/>
      <c r="BP1163" s="78"/>
      <c r="BQ1163" s="78"/>
      <c r="BR1163" s="78"/>
      <c r="BS1163" s="78"/>
      <c r="BT1163" s="78"/>
      <c r="BU1163" s="78"/>
      <c r="BV1163" s="78"/>
      <c r="BW1163" s="78"/>
      <c r="BX1163" s="78"/>
      <c r="BY1163" s="78"/>
      <c r="BZ1163" s="78"/>
      <c r="CA1163" s="78"/>
      <c r="CB1163" s="78"/>
      <c r="CC1163" s="78"/>
      <c r="CD1163" s="78"/>
      <c r="CE1163" s="78"/>
      <c r="CF1163" s="78"/>
      <c r="CG1163" s="78"/>
      <c r="CH1163" s="78"/>
      <c r="CI1163" s="78"/>
      <c r="CJ1163" s="78"/>
      <c r="CK1163" s="78"/>
      <c r="CL1163" s="78"/>
      <c r="CM1163" s="78"/>
      <c r="CN1163" s="78"/>
      <c r="CO1163" s="78"/>
      <c r="CP1163" s="78"/>
      <c r="CQ1163" s="78"/>
      <c r="CR1163" s="78"/>
      <c r="CS1163" s="78"/>
      <c r="CT1163" s="78"/>
      <c r="CU1163" s="78"/>
      <c r="CV1163" s="78"/>
    </row>
    <row r="1164" spans="1:100" s="79" customFormat="1" ht="23.25" customHeight="1" x14ac:dyDescent="0.25">
      <c r="A1164" s="112"/>
      <c r="B1164" s="17" t="s">
        <v>223</v>
      </c>
      <c r="C1164" s="6">
        <f t="shared" si="292"/>
        <v>139413.13</v>
      </c>
      <c r="D1164" s="6">
        <f t="shared" si="292"/>
        <v>109343.89</v>
      </c>
      <c r="E1164" s="6">
        <f t="shared" si="292"/>
        <v>106394.24000000001</v>
      </c>
      <c r="F1164" s="6">
        <f t="shared" si="290"/>
        <v>97.3</v>
      </c>
      <c r="G1164" s="208"/>
      <c r="H1164" s="78"/>
      <c r="I1164" s="30"/>
      <c r="J1164" s="78"/>
      <c r="K1164" s="78"/>
      <c r="L1164" s="78"/>
      <c r="M1164" s="78"/>
      <c r="N1164" s="78"/>
      <c r="O1164" s="78"/>
      <c r="P1164" s="78"/>
      <c r="Q1164" s="78"/>
      <c r="R1164" s="78"/>
      <c r="S1164" s="78"/>
      <c r="T1164" s="78"/>
      <c r="U1164" s="78"/>
      <c r="V1164" s="78"/>
      <c r="W1164" s="78"/>
      <c r="X1164" s="78"/>
      <c r="Y1164" s="78"/>
      <c r="Z1164" s="78"/>
      <c r="AA1164" s="78"/>
      <c r="AB1164" s="78"/>
      <c r="AC1164" s="78"/>
      <c r="AD1164" s="78"/>
      <c r="AE1164" s="78"/>
      <c r="AF1164" s="78"/>
      <c r="AG1164" s="78"/>
      <c r="AH1164" s="78"/>
      <c r="AI1164" s="78"/>
      <c r="AJ1164" s="78"/>
      <c r="AK1164" s="78"/>
      <c r="AL1164" s="78"/>
      <c r="AM1164" s="78"/>
      <c r="AN1164" s="78"/>
      <c r="AO1164" s="78"/>
      <c r="AP1164" s="78"/>
      <c r="AQ1164" s="78"/>
      <c r="AR1164" s="78"/>
      <c r="AS1164" s="78"/>
      <c r="AT1164" s="78"/>
      <c r="AU1164" s="78"/>
      <c r="AV1164" s="78"/>
      <c r="AW1164" s="78"/>
      <c r="AX1164" s="78"/>
      <c r="AY1164" s="78"/>
      <c r="AZ1164" s="78"/>
      <c r="BA1164" s="78"/>
      <c r="BB1164" s="78"/>
      <c r="BC1164" s="78"/>
      <c r="BD1164" s="78"/>
      <c r="BE1164" s="78"/>
      <c r="BF1164" s="78"/>
      <c r="BG1164" s="78"/>
      <c r="BH1164" s="78"/>
      <c r="BI1164" s="78"/>
      <c r="BJ1164" s="78"/>
      <c r="BK1164" s="78"/>
      <c r="BL1164" s="78"/>
      <c r="BM1164" s="78"/>
      <c r="BN1164" s="78"/>
      <c r="BO1164" s="78"/>
      <c r="BP1164" s="78"/>
      <c r="BQ1164" s="78"/>
      <c r="BR1164" s="78"/>
      <c r="BS1164" s="78"/>
      <c r="BT1164" s="78"/>
      <c r="BU1164" s="78"/>
      <c r="BV1164" s="78"/>
      <c r="BW1164" s="78"/>
      <c r="BX1164" s="78"/>
      <c r="BY1164" s="78"/>
      <c r="BZ1164" s="78"/>
      <c r="CA1164" s="78"/>
      <c r="CB1164" s="78"/>
      <c r="CC1164" s="78"/>
      <c r="CD1164" s="78"/>
      <c r="CE1164" s="78"/>
      <c r="CF1164" s="78"/>
      <c r="CG1164" s="78"/>
      <c r="CH1164" s="78"/>
      <c r="CI1164" s="78"/>
      <c r="CJ1164" s="78"/>
      <c r="CK1164" s="78"/>
      <c r="CL1164" s="78"/>
      <c r="CM1164" s="78"/>
      <c r="CN1164" s="78"/>
      <c r="CO1164" s="78"/>
      <c r="CP1164" s="78"/>
      <c r="CQ1164" s="78"/>
      <c r="CR1164" s="78"/>
      <c r="CS1164" s="78"/>
      <c r="CT1164" s="78"/>
      <c r="CU1164" s="78"/>
      <c r="CV1164" s="78"/>
    </row>
    <row r="1165" spans="1:100" s="79" customFormat="1" ht="23.25" customHeight="1" x14ac:dyDescent="0.25">
      <c r="A1165" s="113"/>
      <c r="B1165" s="17" t="s">
        <v>74</v>
      </c>
      <c r="C1165" s="35"/>
      <c r="D1165" s="35"/>
      <c r="E1165" s="35"/>
      <c r="F1165" s="35"/>
      <c r="G1165" s="209"/>
      <c r="H1165" s="78"/>
      <c r="I1165" s="30"/>
      <c r="J1165" s="78"/>
      <c r="K1165" s="78"/>
      <c r="L1165" s="78"/>
      <c r="M1165" s="78"/>
      <c r="N1165" s="78"/>
      <c r="O1165" s="78"/>
      <c r="P1165" s="78"/>
      <c r="Q1165" s="78"/>
      <c r="R1165" s="78"/>
      <c r="S1165" s="78"/>
      <c r="T1165" s="78"/>
      <c r="U1165" s="78"/>
      <c r="V1165" s="78"/>
      <c r="W1165" s="78"/>
      <c r="X1165" s="78"/>
      <c r="Y1165" s="78"/>
      <c r="Z1165" s="78"/>
      <c r="AA1165" s="78"/>
      <c r="AB1165" s="78"/>
      <c r="AC1165" s="78"/>
      <c r="AD1165" s="78"/>
      <c r="AE1165" s="78"/>
      <c r="AF1165" s="78"/>
      <c r="AG1165" s="78"/>
      <c r="AH1165" s="78"/>
      <c r="AI1165" s="78"/>
      <c r="AJ1165" s="78"/>
      <c r="AK1165" s="78"/>
      <c r="AL1165" s="78"/>
      <c r="AM1165" s="78"/>
      <c r="AN1165" s="78"/>
      <c r="AO1165" s="78"/>
      <c r="AP1165" s="78"/>
      <c r="AQ1165" s="78"/>
      <c r="AR1165" s="78"/>
      <c r="AS1165" s="78"/>
      <c r="AT1165" s="78"/>
      <c r="AU1165" s="78"/>
      <c r="AV1165" s="78"/>
      <c r="AW1165" s="78"/>
      <c r="AX1165" s="78"/>
      <c r="AY1165" s="78"/>
      <c r="AZ1165" s="78"/>
      <c r="BA1165" s="78"/>
      <c r="BB1165" s="78"/>
      <c r="BC1165" s="78"/>
      <c r="BD1165" s="78"/>
      <c r="BE1165" s="78"/>
      <c r="BF1165" s="78"/>
      <c r="BG1165" s="78"/>
      <c r="BH1165" s="78"/>
      <c r="BI1165" s="78"/>
      <c r="BJ1165" s="78"/>
      <c r="BK1165" s="78"/>
      <c r="BL1165" s="78"/>
      <c r="BM1165" s="78"/>
      <c r="BN1165" s="78"/>
      <c r="BO1165" s="78"/>
      <c r="BP1165" s="78"/>
      <c r="BQ1165" s="78"/>
      <c r="BR1165" s="78"/>
      <c r="BS1165" s="78"/>
      <c r="BT1165" s="78"/>
      <c r="BU1165" s="78"/>
      <c r="BV1165" s="78"/>
      <c r="BW1165" s="78"/>
      <c r="BX1165" s="78"/>
      <c r="BY1165" s="78"/>
      <c r="BZ1165" s="78"/>
      <c r="CA1165" s="78"/>
      <c r="CB1165" s="78"/>
      <c r="CC1165" s="78"/>
      <c r="CD1165" s="78"/>
      <c r="CE1165" s="78"/>
      <c r="CF1165" s="78"/>
      <c r="CG1165" s="78"/>
      <c r="CH1165" s="78"/>
      <c r="CI1165" s="78"/>
      <c r="CJ1165" s="78"/>
      <c r="CK1165" s="78"/>
      <c r="CL1165" s="78"/>
      <c r="CM1165" s="78"/>
      <c r="CN1165" s="78"/>
      <c r="CO1165" s="78"/>
      <c r="CP1165" s="78"/>
      <c r="CQ1165" s="78"/>
      <c r="CR1165" s="78"/>
      <c r="CS1165" s="78"/>
      <c r="CT1165" s="78"/>
      <c r="CU1165" s="78"/>
      <c r="CV1165" s="78"/>
    </row>
    <row r="1166" spans="1:100" s="47" customFormat="1" ht="165.75" customHeight="1" x14ac:dyDescent="0.25">
      <c r="A1166" s="235" t="s">
        <v>257</v>
      </c>
      <c r="B1166" s="18" t="s">
        <v>258</v>
      </c>
      <c r="C1166" s="4">
        <f>C1167+C1168</f>
        <v>244019.03</v>
      </c>
      <c r="D1166" s="4">
        <f>D1167+D1168</f>
        <v>122345.99</v>
      </c>
      <c r="E1166" s="4">
        <f>E1167+E1168</f>
        <v>106394.24000000001</v>
      </c>
      <c r="F1166" s="4">
        <f>E1166/D1166*100</f>
        <v>86.96</v>
      </c>
      <c r="G1166" s="197" t="s">
        <v>763</v>
      </c>
      <c r="H1166" s="29"/>
      <c r="I1166" s="30"/>
      <c r="J1166" s="29"/>
      <c r="K1166" s="29"/>
      <c r="L1166" s="29"/>
      <c r="M1166" s="29"/>
      <c r="N1166" s="29"/>
      <c r="O1166" s="29"/>
      <c r="P1166" s="29"/>
      <c r="Q1166" s="29"/>
      <c r="R1166" s="29"/>
      <c r="S1166" s="29"/>
      <c r="T1166" s="29"/>
      <c r="U1166" s="29"/>
      <c r="V1166" s="29"/>
      <c r="W1166" s="29"/>
      <c r="X1166" s="29"/>
      <c r="Y1166" s="29"/>
      <c r="Z1166" s="29"/>
      <c r="AA1166" s="29"/>
      <c r="AB1166" s="29"/>
      <c r="AC1166" s="29"/>
      <c r="AD1166" s="29"/>
      <c r="AE1166" s="29"/>
      <c r="AF1166" s="29"/>
      <c r="AG1166" s="29"/>
      <c r="AH1166" s="29"/>
      <c r="AI1166" s="29"/>
      <c r="AJ1166" s="29"/>
      <c r="AK1166" s="29"/>
      <c r="AL1166" s="29"/>
      <c r="AM1166" s="29"/>
      <c r="AN1166" s="29"/>
      <c r="AO1166" s="29"/>
      <c r="AP1166" s="29"/>
      <c r="AQ1166" s="29"/>
      <c r="AR1166" s="29"/>
      <c r="AS1166" s="29"/>
      <c r="AT1166" s="29"/>
      <c r="AU1166" s="29"/>
      <c r="AV1166" s="29"/>
      <c r="AW1166" s="29"/>
      <c r="AX1166" s="29"/>
      <c r="AY1166" s="29"/>
      <c r="AZ1166" s="29"/>
      <c r="BA1166" s="29"/>
      <c r="BB1166" s="29"/>
      <c r="BC1166" s="29"/>
      <c r="BD1166" s="29"/>
      <c r="BE1166" s="29"/>
      <c r="BF1166" s="29"/>
      <c r="BG1166" s="29"/>
      <c r="BH1166" s="29"/>
      <c r="BI1166" s="29"/>
      <c r="BJ1166" s="29"/>
      <c r="BK1166" s="29"/>
      <c r="BL1166" s="29"/>
      <c r="BM1166" s="29"/>
      <c r="BN1166" s="29"/>
      <c r="BO1166" s="29"/>
      <c r="BP1166" s="29"/>
      <c r="BQ1166" s="29"/>
      <c r="BR1166" s="29"/>
      <c r="BS1166" s="29"/>
      <c r="BT1166" s="29"/>
      <c r="BU1166" s="29"/>
      <c r="BV1166" s="29"/>
      <c r="BW1166" s="29"/>
      <c r="BX1166" s="29"/>
      <c r="BY1166" s="29"/>
      <c r="BZ1166" s="29"/>
      <c r="CA1166" s="29"/>
      <c r="CB1166" s="29"/>
      <c r="CC1166" s="29"/>
      <c r="CD1166" s="29"/>
      <c r="CE1166" s="29"/>
      <c r="CF1166" s="29"/>
      <c r="CG1166" s="29"/>
      <c r="CH1166" s="29"/>
      <c r="CI1166" s="29"/>
      <c r="CJ1166" s="29"/>
      <c r="CK1166" s="29"/>
      <c r="CL1166" s="29"/>
      <c r="CM1166" s="29"/>
      <c r="CN1166" s="29"/>
      <c r="CO1166" s="29"/>
      <c r="CP1166" s="29"/>
      <c r="CQ1166" s="29"/>
      <c r="CR1166" s="29"/>
      <c r="CS1166" s="29"/>
      <c r="CT1166" s="29"/>
      <c r="CU1166" s="29"/>
      <c r="CV1166" s="29"/>
    </row>
    <row r="1167" spans="1:100" s="47" customFormat="1" ht="21.75" customHeight="1" x14ac:dyDescent="0.25">
      <c r="A1167" s="236"/>
      <c r="B1167" s="19" t="s">
        <v>72</v>
      </c>
      <c r="C1167" s="4">
        <v>104605.9</v>
      </c>
      <c r="D1167" s="4">
        <v>13002.1</v>
      </c>
      <c r="E1167" s="41">
        <v>0</v>
      </c>
      <c r="F1167" s="4"/>
      <c r="G1167" s="197"/>
      <c r="H1167" s="29"/>
      <c r="I1167" s="30"/>
      <c r="J1167" s="29"/>
      <c r="K1167" s="29"/>
      <c r="L1167" s="29"/>
      <c r="M1167" s="29"/>
      <c r="N1167" s="29"/>
      <c r="O1167" s="29"/>
      <c r="P1167" s="29"/>
      <c r="Q1167" s="29"/>
      <c r="R1167" s="29"/>
      <c r="S1167" s="29"/>
      <c r="T1167" s="29"/>
      <c r="U1167" s="29"/>
      <c r="V1167" s="29"/>
      <c r="W1167" s="29"/>
      <c r="X1167" s="29"/>
      <c r="Y1167" s="29"/>
      <c r="Z1167" s="29"/>
      <c r="AA1167" s="29"/>
      <c r="AB1167" s="29"/>
      <c r="AC1167" s="29"/>
      <c r="AD1167" s="29"/>
      <c r="AE1167" s="29"/>
      <c r="AF1167" s="29"/>
      <c r="AG1167" s="29"/>
      <c r="AH1167" s="29"/>
      <c r="AI1167" s="29"/>
      <c r="AJ1167" s="29"/>
      <c r="AK1167" s="29"/>
      <c r="AL1167" s="29"/>
      <c r="AM1167" s="29"/>
      <c r="AN1167" s="29"/>
      <c r="AO1167" s="29"/>
      <c r="AP1167" s="29"/>
      <c r="AQ1167" s="29"/>
      <c r="AR1167" s="29"/>
      <c r="AS1167" s="29"/>
      <c r="AT1167" s="29"/>
      <c r="AU1167" s="29"/>
      <c r="AV1167" s="29"/>
      <c r="AW1167" s="29"/>
      <c r="AX1167" s="29"/>
      <c r="AY1167" s="29"/>
      <c r="AZ1167" s="29"/>
      <c r="BA1167" s="29"/>
      <c r="BB1167" s="29"/>
      <c r="BC1167" s="29"/>
      <c r="BD1167" s="29"/>
      <c r="BE1167" s="29"/>
      <c r="BF1167" s="29"/>
      <c r="BG1167" s="29"/>
      <c r="BH1167" s="29"/>
      <c r="BI1167" s="29"/>
      <c r="BJ1167" s="29"/>
      <c r="BK1167" s="29"/>
      <c r="BL1167" s="29"/>
      <c r="BM1167" s="29"/>
      <c r="BN1167" s="29"/>
      <c r="BO1167" s="29"/>
      <c r="BP1167" s="29"/>
      <c r="BQ1167" s="29"/>
      <c r="BR1167" s="29"/>
      <c r="BS1167" s="29"/>
      <c r="BT1167" s="29"/>
      <c r="BU1167" s="29"/>
      <c r="BV1167" s="29"/>
      <c r="BW1167" s="29"/>
      <c r="BX1167" s="29"/>
      <c r="BY1167" s="29"/>
      <c r="BZ1167" s="29"/>
      <c r="CA1167" s="29"/>
      <c r="CB1167" s="29"/>
      <c r="CC1167" s="29"/>
      <c r="CD1167" s="29"/>
      <c r="CE1167" s="29"/>
      <c r="CF1167" s="29"/>
      <c r="CG1167" s="29"/>
      <c r="CH1167" s="29"/>
      <c r="CI1167" s="29"/>
      <c r="CJ1167" s="29"/>
      <c r="CK1167" s="29"/>
      <c r="CL1167" s="29"/>
      <c r="CM1167" s="29"/>
      <c r="CN1167" s="29"/>
      <c r="CO1167" s="29"/>
      <c r="CP1167" s="29"/>
      <c r="CQ1167" s="29"/>
      <c r="CR1167" s="29"/>
      <c r="CS1167" s="29"/>
      <c r="CT1167" s="29"/>
      <c r="CU1167" s="29"/>
      <c r="CV1167" s="29"/>
    </row>
    <row r="1168" spans="1:100" ht="21.75" customHeight="1" x14ac:dyDescent="0.3">
      <c r="A1168" s="236"/>
      <c r="B1168" s="19" t="s">
        <v>4</v>
      </c>
      <c r="C1168" s="4">
        <f>267+112994.63+26151.5</f>
        <v>139413.13</v>
      </c>
      <c r="D1168" s="4">
        <f>82.53+106533.46+2727.9</f>
        <v>109343.89</v>
      </c>
      <c r="E1168" s="4">
        <v>106394.24000000001</v>
      </c>
      <c r="F1168" s="4">
        <f>E1168/D1168*100</f>
        <v>97.3</v>
      </c>
      <c r="G1168" s="197"/>
      <c r="I1168" s="30"/>
    </row>
    <row r="1169" spans="1:100" ht="21.75" customHeight="1" x14ac:dyDescent="0.3">
      <c r="A1169" s="236"/>
      <c r="B1169" s="19" t="s">
        <v>74</v>
      </c>
      <c r="C1169" s="69"/>
      <c r="D1169" s="69"/>
      <c r="E1169" s="69"/>
      <c r="F1169" s="130"/>
      <c r="G1169" s="197"/>
      <c r="I1169" s="30"/>
    </row>
    <row r="1170" spans="1:100" s="80" customFormat="1" ht="39" customHeight="1" x14ac:dyDescent="0.3">
      <c r="A1170" s="214">
        <v>33</v>
      </c>
      <c r="B1170" s="15" t="s">
        <v>597</v>
      </c>
      <c r="C1170" s="5">
        <f>C1171+C1172+C1173</f>
        <v>207714.06</v>
      </c>
      <c r="D1170" s="5">
        <f t="shared" ref="D1170:E1170" si="293">D1171+D1172+D1173</f>
        <v>152257.41</v>
      </c>
      <c r="E1170" s="5">
        <f t="shared" si="293"/>
        <v>130680.59</v>
      </c>
      <c r="F1170" s="5">
        <f>E1170/D1170*100</f>
        <v>85.83</v>
      </c>
      <c r="G1170" s="208"/>
      <c r="H1170" s="53"/>
      <c r="I1170" s="30"/>
      <c r="J1170" s="53"/>
      <c r="K1170" s="53"/>
      <c r="L1170" s="53"/>
      <c r="M1170" s="53"/>
      <c r="N1170" s="53"/>
      <c r="O1170" s="53"/>
      <c r="P1170" s="53"/>
      <c r="Q1170" s="53"/>
      <c r="R1170" s="53"/>
      <c r="S1170" s="53"/>
      <c r="T1170" s="53"/>
      <c r="U1170" s="53"/>
      <c r="V1170" s="53"/>
      <c r="W1170" s="53"/>
      <c r="X1170" s="53"/>
      <c r="Y1170" s="53"/>
      <c r="Z1170" s="53"/>
      <c r="AA1170" s="53"/>
      <c r="AB1170" s="53"/>
      <c r="AC1170" s="53"/>
      <c r="AD1170" s="53"/>
      <c r="AE1170" s="53"/>
      <c r="AF1170" s="53"/>
      <c r="AG1170" s="53"/>
      <c r="AH1170" s="53"/>
      <c r="AI1170" s="53"/>
      <c r="AJ1170" s="53"/>
      <c r="AK1170" s="53"/>
      <c r="AL1170" s="53"/>
      <c r="AM1170" s="53"/>
      <c r="AN1170" s="53"/>
      <c r="AO1170" s="53"/>
      <c r="AP1170" s="53"/>
      <c r="AQ1170" s="53"/>
      <c r="AR1170" s="53"/>
      <c r="AS1170" s="53"/>
      <c r="AT1170" s="53"/>
      <c r="AU1170" s="53"/>
      <c r="AV1170" s="53"/>
      <c r="AW1170" s="53"/>
      <c r="AX1170" s="53"/>
      <c r="AY1170" s="53"/>
      <c r="AZ1170" s="53"/>
      <c r="BA1170" s="53"/>
      <c r="BB1170" s="53"/>
      <c r="BC1170" s="53"/>
      <c r="BD1170" s="53"/>
      <c r="BE1170" s="53"/>
      <c r="BF1170" s="53"/>
      <c r="BG1170" s="53"/>
      <c r="BH1170" s="53"/>
      <c r="BI1170" s="53"/>
      <c r="BJ1170" s="53"/>
      <c r="BK1170" s="53"/>
      <c r="BL1170" s="53"/>
      <c r="BM1170" s="53"/>
      <c r="BN1170" s="53"/>
      <c r="BO1170" s="53"/>
      <c r="BP1170" s="53"/>
      <c r="BQ1170" s="53"/>
      <c r="BR1170" s="53"/>
      <c r="BS1170" s="53"/>
      <c r="BT1170" s="53"/>
      <c r="BU1170" s="53"/>
      <c r="BV1170" s="53"/>
      <c r="BW1170" s="53"/>
      <c r="BX1170" s="53"/>
      <c r="BY1170" s="53"/>
      <c r="BZ1170" s="53"/>
      <c r="CA1170" s="53"/>
      <c r="CB1170" s="53"/>
      <c r="CC1170" s="53"/>
      <c r="CD1170" s="53"/>
      <c r="CE1170" s="53"/>
      <c r="CF1170" s="53"/>
      <c r="CG1170" s="53"/>
      <c r="CH1170" s="53"/>
      <c r="CI1170" s="53"/>
      <c r="CJ1170" s="53"/>
      <c r="CK1170" s="53"/>
      <c r="CL1170" s="53"/>
      <c r="CM1170" s="53"/>
      <c r="CN1170" s="53"/>
      <c r="CO1170" s="53"/>
      <c r="CP1170" s="53"/>
      <c r="CQ1170" s="53"/>
      <c r="CR1170" s="53"/>
      <c r="CS1170" s="53"/>
      <c r="CT1170" s="53"/>
      <c r="CU1170" s="53"/>
      <c r="CV1170" s="53"/>
    </row>
    <row r="1171" spans="1:100" s="80" customFormat="1" ht="18.75" customHeight="1" x14ac:dyDescent="0.3">
      <c r="A1171" s="112"/>
      <c r="B1171" s="17" t="s">
        <v>72</v>
      </c>
      <c r="C1171" s="6"/>
      <c r="D1171" s="6"/>
      <c r="E1171" s="6"/>
      <c r="F1171" s="5"/>
      <c r="G1171" s="208"/>
      <c r="H1171" s="53"/>
      <c r="I1171" s="30"/>
      <c r="J1171" s="53"/>
      <c r="K1171" s="53"/>
      <c r="L1171" s="53"/>
      <c r="M1171" s="53"/>
      <c r="N1171" s="53"/>
      <c r="O1171" s="53"/>
      <c r="P1171" s="53"/>
      <c r="Q1171" s="53"/>
      <c r="R1171" s="53"/>
      <c r="S1171" s="53"/>
      <c r="T1171" s="53"/>
      <c r="U1171" s="53"/>
      <c r="V1171" s="53"/>
      <c r="W1171" s="53"/>
      <c r="X1171" s="53"/>
      <c r="Y1171" s="53"/>
      <c r="Z1171" s="53"/>
      <c r="AA1171" s="53"/>
      <c r="AB1171" s="53"/>
      <c r="AC1171" s="53"/>
      <c r="AD1171" s="53"/>
      <c r="AE1171" s="53"/>
      <c r="AF1171" s="53"/>
      <c r="AG1171" s="53"/>
      <c r="AH1171" s="53"/>
      <c r="AI1171" s="53"/>
      <c r="AJ1171" s="53"/>
      <c r="AK1171" s="53"/>
      <c r="AL1171" s="53"/>
      <c r="AM1171" s="53"/>
      <c r="AN1171" s="53"/>
      <c r="AO1171" s="53"/>
      <c r="AP1171" s="53"/>
      <c r="AQ1171" s="53"/>
      <c r="AR1171" s="53"/>
      <c r="AS1171" s="53"/>
      <c r="AT1171" s="53"/>
      <c r="AU1171" s="53"/>
      <c r="AV1171" s="53"/>
      <c r="AW1171" s="53"/>
      <c r="AX1171" s="53"/>
      <c r="AY1171" s="53"/>
      <c r="AZ1171" s="53"/>
      <c r="BA1171" s="53"/>
      <c r="BB1171" s="53"/>
      <c r="BC1171" s="53"/>
      <c r="BD1171" s="53"/>
      <c r="BE1171" s="53"/>
      <c r="BF1171" s="53"/>
      <c r="BG1171" s="53"/>
      <c r="BH1171" s="53"/>
      <c r="BI1171" s="53"/>
      <c r="BJ1171" s="53"/>
      <c r="BK1171" s="53"/>
      <c r="BL1171" s="53"/>
      <c r="BM1171" s="53"/>
      <c r="BN1171" s="53"/>
      <c r="BO1171" s="53"/>
      <c r="BP1171" s="53"/>
      <c r="BQ1171" s="53"/>
      <c r="BR1171" s="53"/>
      <c r="BS1171" s="53"/>
      <c r="BT1171" s="53"/>
      <c r="BU1171" s="53"/>
      <c r="BV1171" s="53"/>
      <c r="BW1171" s="53"/>
      <c r="BX1171" s="53"/>
      <c r="BY1171" s="53"/>
      <c r="BZ1171" s="53"/>
      <c r="CA1171" s="53"/>
      <c r="CB1171" s="53"/>
      <c r="CC1171" s="53"/>
      <c r="CD1171" s="53"/>
      <c r="CE1171" s="53"/>
      <c r="CF1171" s="53"/>
      <c r="CG1171" s="53"/>
      <c r="CH1171" s="53"/>
      <c r="CI1171" s="53"/>
      <c r="CJ1171" s="53"/>
      <c r="CK1171" s="53"/>
      <c r="CL1171" s="53"/>
      <c r="CM1171" s="53"/>
      <c r="CN1171" s="53"/>
      <c r="CO1171" s="53"/>
      <c r="CP1171" s="53"/>
      <c r="CQ1171" s="53"/>
      <c r="CR1171" s="53"/>
      <c r="CS1171" s="53"/>
      <c r="CT1171" s="53"/>
      <c r="CU1171" s="53"/>
      <c r="CV1171" s="53"/>
    </row>
    <row r="1172" spans="1:100" s="80" customFormat="1" ht="18.75" customHeight="1" x14ac:dyDescent="0.3">
      <c r="A1172" s="112"/>
      <c r="B1172" s="17" t="s">
        <v>223</v>
      </c>
      <c r="C1172" s="6">
        <f>C1176+C1200</f>
        <v>207714.06</v>
      </c>
      <c r="D1172" s="6">
        <f>D1176+D1200</f>
        <v>152257.41</v>
      </c>
      <c r="E1172" s="6">
        <f t="shared" ref="E1172" si="294">E1176+E1200</f>
        <v>130680.59</v>
      </c>
      <c r="F1172" s="5">
        <f t="shared" ref="F1172:F1204" si="295">E1172/D1172*100</f>
        <v>85.83</v>
      </c>
      <c r="G1172" s="208"/>
      <c r="H1172" s="53"/>
      <c r="I1172" s="30"/>
      <c r="J1172" s="53"/>
      <c r="K1172" s="53"/>
      <c r="L1172" s="53"/>
      <c r="M1172" s="53"/>
      <c r="N1172" s="53"/>
      <c r="O1172" s="53"/>
      <c r="P1172" s="53"/>
      <c r="Q1172" s="53"/>
      <c r="R1172" s="53"/>
      <c r="S1172" s="53"/>
      <c r="T1172" s="53"/>
      <c r="U1172" s="53"/>
      <c r="V1172" s="53"/>
      <c r="W1172" s="53"/>
      <c r="X1172" s="53"/>
      <c r="Y1172" s="53"/>
      <c r="Z1172" s="53"/>
      <c r="AA1172" s="53"/>
      <c r="AB1172" s="53"/>
      <c r="AC1172" s="53"/>
      <c r="AD1172" s="53"/>
      <c r="AE1172" s="53"/>
      <c r="AF1172" s="53"/>
      <c r="AG1172" s="53"/>
      <c r="AH1172" s="53"/>
      <c r="AI1172" s="53"/>
      <c r="AJ1172" s="53"/>
      <c r="AK1172" s="53"/>
      <c r="AL1172" s="53"/>
      <c r="AM1172" s="53"/>
      <c r="AN1172" s="53"/>
      <c r="AO1172" s="53"/>
      <c r="AP1172" s="53"/>
      <c r="AQ1172" s="53"/>
      <c r="AR1172" s="53"/>
      <c r="AS1172" s="53"/>
      <c r="AT1172" s="53"/>
      <c r="AU1172" s="53"/>
      <c r="AV1172" s="53"/>
      <c r="AW1172" s="53"/>
      <c r="AX1172" s="53"/>
      <c r="AY1172" s="53"/>
      <c r="AZ1172" s="53"/>
      <c r="BA1172" s="53"/>
      <c r="BB1172" s="53"/>
      <c r="BC1172" s="53"/>
      <c r="BD1172" s="53"/>
      <c r="BE1172" s="53"/>
      <c r="BF1172" s="53"/>
      <c r="BG1172" s="53"/>
      <c r="BH1172" s="53"/>
      <c r="BI1172" s="53"/>
      <c r="BJ1172" s="53"/>
      <c r="BK1172" s="53"/>
      <c r="BL1172" s="53"/>
      <c r="BM1172" s="53"/>
      <c r="BN1172" s="53"/>
      <c r="BO1172" s="53"/>
      <c r="BP1172" s="53"/>
      <c r="BQ1172" s="53"/>
      <c r="BR1172" s="53"/>
      <c r="BS1172" s="53"/>
      <c r="BT1172" s="53"/>
      <c r="BU1172" s="53"/>
      <c r="BV1172" s="53"/>
      <c r="BW1172" s="53"/>
      <c r="BX1172" s="53"/>
      <c r="BY1172" s="53"/>
      <c r="BZ1172" s="53"/>
      <c r="CA1172" s="53"/>
      <c r="CB1172" s="53"/>
      <c r="CC1172" s="53"/>
      <c r="CD1172" s="53"/>
      <c r="CE1172" s="53"/>
      <c r="CF1172" s="53"/>
      <c r="CG1172" s="53"/>
      <c r="CH1172" s="53"/>
      <c r="CI1172" s="53"/>
      <c r="CJ1172" s="53"/>
      <c r="CK1172" s="53"/>
      <c r="CL1172" s="53"/>
      <c r="CM1172" s="53"/>
      <c r="CN1172" s="53"/>
      <c r="CO1172" s="53"/>
      <c r="CP1172" s="53"/>
      <c r="CQ1172" s="53"/>
      <c r="CR1172" s="53"/>
      <c r="CS1172" s="53"/>
      <c r="CT1172" s="53"/>
      <c r="CU1172" s="53"/>
      <c r="CV1172" s="53"/>
    </row>
    <row r="1173" spans="1:100" s="80" customFormat="1" ht="18.75" customHeight="1" x14ac:dyDescent="0.3">
      <c r="A1173" s="112"/>
      <c r="B1173" s="17" t="s">
        <v>74</v>
      </c>
      <c r="C1173" s="6"/>
      <c r="D1173" s="6"/>
      <c r="E1173" s="6"/>
      <c r="F1173" s="5"/>
      <c r="G1173" s="208"/>
      <c r="H1173" s="53"/>
      <c r="I1173" s="30"/>
      <c r="J1173" s="53"/>
      <c r="K1173" s="53"/>
      <c r="L1173" s="53"/>
      <c r="M1173" s="53"/>
      <c r="N1173" s="53"/>
      <c r="O1173" s="53"/>
      <c r="P1173" s="53"/>
      <c r="Q1173" s="53"/>
      <c r="R1173" s="53"/>
      <c r="S1173" s="53"/>
      <c r="T1173" s="53"/>
      <c r="U1173" s="53"/>
      <c r="V1173" s="53"/>
      <c r="W1173" s="53"/>
      <c r="X1173" s="53"/>
      <c r="Y1173" s="53"/>
      <c r="Z1173" s="53"/>
      <c r="AA1173" s="53"/>
      <c r="AB1173" s="53"/>
      <c r="AC1173" s="53"/>
      <c r="AD1173" s="53"/>
      <c r="AE1173" s="53"/>
      <c r="AF1173" s="53"/>
      <c r="AG1173" s="53"/>
      <c r="AH1173" s="53"/>
      <c r="AI1173" s="53"/>
      <c r="AJ1173" s="53"/>
      <c r="AK1173" s="53"/>
      <c r="AL1173" s="53"/>
      <c r="AM1173" s="53"/>
      <c r="AN1173" s="53"/>
      <c r="AO1173" s="53"/>
      <c r="AP1173" s="53"/>
      <c r="AQ1173" s="53"/>
      <c r="AR1173" s="53"/>
      <c r="AS1173" s="53"/>
      <c r="AT1173" s="53"/>
      <c r="AU1173" s="53"/>
      <c r="AV1173" s="53"/>
      <c r="AW1173" s="53"/>
      <c r="AX1173" s="53"/>
      <c r="AY1173" s="53"/>
      <c r="AZ1173" s="53"/>
      <c r="BA1173" s="53"/>
      <c r="BB1173" s="53"/>
      <c r="BC1173" s="53"/>
      <c r="BD1173" s="53"/>
      <c r="BE1173" s="53"/>
      <c r="BF1173" s="53"/>
      <c r="BG1173" s="53"/>
      <c r="BH1173" s="53"/>
      <c r="BI1173" s="53"/>
      <c r="BJ1173" s="53"/>
      <c r="BK1173" s="53"/>
      <c r="BL1173" s="53"/>
      <c r="BM1173" s="53"/>
      <c r="BN1173" s="53"/>
      <c r="BO1173" s="53"/>
      <c r="BP1173" s="53"/>
      <c r="BQ1173" s="53"/>
      <c r="BR1173" s="53"/>
      <c r="BS1173" s="53"/>
      <c r="BT1173" s="53"/>
      <c r="BU1173" s="53"/>
      <c r="BV1173" s="53"/>
      <c r="BW1173" s="53"/>
      <c r="BX1173" s="53"/>
      <c r="BY1173" s="53"/>
      <c r="BZ1173" s="53"/>
      <c r="CA1173" s="53"/>
      <c r="CB1173" s="53"/>
      <c r="CC1173" s="53"/>
      <c r="CD1173" s="53"/>
      <c r="CE1173" s="53"/>
      <c r="CF1173" s="53"/>
      <c r="CG1173" s="53"/>
      <c r="CH1173" s="53"/>
      <c r="CI1173" s="53"/>
      <c r="CJ1173" s="53"/>
      <c r="CK1173" s="53"/>
      <c r="CL1173" s="53"/>
      <c r="CM1173" s="53"/>
      <c r="CN1173" s="53"/>
      <c r="CO1173" s="53"/>
      <c r="CP1173" s="53"/>
      <c r="CQ1173" s="53"/>
      <c r="CR1173" s="53"/>
      <c r="CS1173" s="53"/>
      <c r="CT1173" s="53"/>
      <c r="CU1173" s="53"/>
      <c r="CV1173" s="53"/>
    </row>
    <row r="1174" spans="1:100" ht="51" customHeight="1" x14ac:dyDescent="0.3">
      <c r="A1174" s="211" t="s">
        <v>596</v>
      </c>
      <c r="B1174" s="18" t="s">
        <v>598</v>
      </c>
      <c r="C1174" s="4"/>
      <c r="D1174" s="4"/>
      <c r="E1174" s="4"/>
      <c r="F1174" s="3"/>
      <c r="G1174" s="204" t="s">
        <v>617</v>
      </c>
      <c r="I1174" s="30"/>
    </row>
    <row r="1175" spans="1:100" ht="18" customHeight="1" x14ac:dyDescent="0.3">
      <c r="A1175" s="212"/>
      <c r="B1175" s="19" t="s">
        <v>72</v>
      </c>
      <c r="C1175" s="4"/>
      <c r="D1175" s="4"/>
      <c r="E1175" s="4"/>
      <c r="F1175" s="3"/>
      <c r="G1175" s="202"/>
      <c r="I1175" s="30"/>
    </row>
    <row r="1176" spans="1:100" ht="16.5" customHeight="1" x14ac:dyDescent="0.3">
      <c r="A1176" s="212"/>
      <c r="B1176" s="19" t="s">
        <v>223</v>
      </c>
      <c r="C1176" s="4">
        <f>C1180+C1184+C1188+C1192+C1196</f>
        <v>85067.44</v>
      </c>
      <c r="D1176" s="4">
        <f>D1180+D1184+D1188+D1192+D1196</f>
        <v>69404.62</v>
      </c>
      <c r="E1176" s="4">
        <f t="shared" ref="E1176" si="296">E1180+E1184+E1188+E1192+E1196</f>
        <v>57046.3</v>
      </c>
      <c r="F1176" s="4">
        <f>E1176/D1176*100</f>
        <v>82.19</v>
      </c>
      <c r="G1176" s="202"/>
      <c r="I1176" s="30"/>
    </row>
    <row r="1177" spans="1:100" ht="21.75" customHeight="1" x14ac:dyDescent="0.3">
      <c r="A1177" s="212"/>
      <c r="B1177" s="19" t="s">
        <v>74</v>
      </c>
      <c r="C1177" s="4"/>
      <c r="D1177" s="4"/>
      <c r="E1177" s="4"/>
      <c r="F1177" s="3"/>
      <c r="G1177" s="203"/>
      <c r="I1177" s="30"/>
    </row>
    <row r="1178" spans="1:100" ht="95.25" customHeight="1" x14ac:dyDescent="0.3">
      <c r="A1178" s="211" t="s">
        <v>605</v>
      </c>
      <c r="B1178" s="18" t="s">
        <v>599</v>
      </c>
      <c r="C1178" s="3">
        <f>C1179+C1180+C1181</f>
        <v>17635.84</v>
      </c>
      <c r="D1178" s="3">
        <f t="shared" ref="D1178:E1178" si="297">D1179+D1180+D1181</f>
        <v>17326.689999999999</v>
      </c>
      <c r="E1178" s="3">
        <f t="shared" si="297"/>
        <v>12000.9</v>
      </c>
      <c r="F1178" s="3">
        <f>E1178/D1178*100</f>
        <v>69.260000000000005</v>
      </c>
      <c r="G1178" s="229" t="s">
        <v>764</v>
      </c>
      <c r="I1178" s="30"/>
    </row>
    <row r="1179" spans="1:100" ht="17.25" customHeight="1" x14ac:dyDescent="0.3">
      <c r="A1179" s="212"/>
      <c r="B1179" s="19" t="s">
        <v>72</v>
      </c>
      <c r="C1179" s="4"/>
      <c r="D1179" s="4"/>
      <c r="E1179" s="4"/>
      <c r="F1179" s="3"/>
      <c r="G1179" s="230"/>
      <c r="I1179" s="30"/>
    </row>
    <row r="1180" spans="1:100" ht="19.5" customHeight="1" x14ac:dyDescent="0.3">
      <c r="A1180" s="212"/>
      <c r="B1180" s="19" t="s">
        <v>223</v>
      </c>
      <c r="C1180" s="4">
        <v>17635.84</v>
      </c>
      <c r="D1180" s="4">
        <v>17326.689999999999</v>
      </c>
      <c r="E1180" s="4">
        <v>12000.9</v>
      </c>
      <c r="F1180" s="4">
        <f>E1180/D1180*100</f>
        <v>69.260000000000005</v>
      </c>
      <c r="G1180" s="230"/>
      <c r="I1180" s="30"/>
    </row>
    <row r="1181" spans="1:100" ht="17.25" customHeight="1" x14ac:dyDescent="0.3">
      <c r="A1181" s="212"/>
      <c r="B1181" s="19" t="s">
        <v>74</v>
      </c>
      <c r="C1181" s="4"/>
      <c r="D1181" s="4"/>
      <c r="E1181" s="4"/>
      <c r="F1181" s="3"/>
      <c r="G1181" s="231"/>
      <c r="I1181" s="30"/>
    </row>
    <row r="1182" spans="1:100" ht="120.75" customHeight="1" x14ac:dyDescent="0.3">
      <c r="A1182" s="211" t="s">
        <v>606</v>
      </c>
      <c r="B1182" s="18" t="s">
        <v>600</v>
      </c>
      <c r="C1182" s="3">
        <f>C1183+C1184+C1185</f>
        <v>6642.24</v>
      </c>
      <c r="D1182" s="3">
        <f t="shared" ref="D1182:E1182" si="298">D1183+D1184+D1185</f>
        <v>6642.24</v>
      </c>
      <c r="E1182" s="3">
        <f t="shared" si="298"/>
        <v>4947.55</v>
      </c>
      <c r="F1182" s="3">
        <f t="shared" si="295"/>
        <v>74.489999999999995</v>
      </c>
      <c r="G1182" s="229" t="s">
        <v>765</v>
      </c>
      <c r="I1182" s="30"/>
    </row>
    <row r="1183" spans="1:100" ht="21.75" customHeight="1" x14ac:dyDescent="0.3">
      <c r="A1183" s="212"/>
      <c r="B1183" s="19" t="s">
        <v>72</v>
      </c>
      <c r="C1183" s="4"/>
      <c r="D1183" s="4"/>
      <c r="E1183" s="4"/>
      <c r="F1183" s="3"/>
      <c r="G1183" s="230"/>
      <c r="I1183" s="30"/>
    </row>
    <row r="1184" spans="1:100" ht="21.75" customHeight="1" x14ac:dyDescent="0.3">
      <c r="A1184" s="212"/>
      <c r="B1184" s="19" t="s">
        <v>223</v>
      </c>
      <c r="C1184" s="4">
        <v>6642.24</v>
      </c>
      <c r="D1184" s="4">
        <v>6642.24</v>
      </c>
      <c r="E1184" s="4">
        <v>4947.55</v>
      </c>
      <c r="F1184" s="4">
        <f t="shared" si="295"/>
        <v>74.489999999999995</v>
      </c>
      <c r="G1184" s="230"/>
      <c r="I1184" s="30"/>
    </row>
    <row r="1185" spans="1:9" ht="21.75" customHeight="1" x14ac:dyDescent="0.3">
      <c r="A1185" s="90"/>
      <c r="B1185" s="19" t="s">
        <v>74</v>
      </c>
      <c r="C1185" s="4"/>
      <c r="D1185" s="4"/>
      <c r="E1185" s="4"/>
      <c r="F1185" s="3"/>
      <c r="G1185" s="231"/>
      <c r="I1185" s="30"/>
    </row>
    <row r="1186" spans="1:9" ht="72" customHeight="1" x14ac:dyDescent="0.3">
      <c r="A1186" s="211" t="s">
        <v>611</v>
      </c>
      <c r="B1186" s="18" t="s">
        <v>610</v>
      </c>
      <c r="C1186" s="3">
        <f>C1187+C1188+C1189</f>
        <v>29848.34</v>
      </c>
      <c r="D1186" s="3">
        <f t="shared" ref="D1186:E1186" si="299">D1187+D1188+D1189</f>
        <v>20986.86</v>
      </c>
      <c r="E1186" s="3">
        <f t="shared" si="299"/>
        <v>18403.009999999998</v>
      </c>
      <c r="F1186" s="3">
        <f t="shared" si="295"/>
        <v>87.69</v>
      </c>
      <c r="G1186" s="229" t="s">
        <v>766</v>
      </c>
      <c r="I1186" s="30"/>
    </row>
    <row r="1187" spans="1:9" ht="18.75" customHeight="1" x14ac:dyDescent="0.3">
      <c r="A1187" s="212"/>
      <c r="B1187" s="19" t="s">
        <v>72</v>
      </c>
      <c r="C1187" s="4"/>
      <c r="D1187" s="4"/>
      <c r="E1187" s="4"/>
      <c r="F1187" s="3"/>
      <c r="G1187" s="230"/>
      <c r="I1187" s="30"/>
    </row>
    <row r="1188" spans="1:9" ht="18.75" customHeight="1" x14ac:dyDescent="0.3">
      <c r="A1188" s="212"/>
      <c r="B1188" s="19" t="s">
        <v>223</v>
      </c>
      <c r="C1188" s="4">
        <v>29848.34</v>
      </c>
      <c r="D1188" s="4">
        <v>20986.86</v>
      </c>
      <c r="E1188" s="4">
        <v>18403.009999999998</v>
      </c>
      <c r="F1188" s="4">
        <f t="shared" si="295"/>
        <v>87.69</v>
      </c>
      <c r="G1188" s="230"/>
      <c r="I1188" s="30"/>
    </row>
    <row r="1189" spans="1:9" ht="18.75" customHeight="1" x14ac:dyDescent="0.3">
      <c r="A1189" s="212"/>
      <c r="B1189" s="19" t="s">
        <v>74</v>
      </c>
      <c r="C1189" s="4"/>
      <c r="D1189" s="4"/>
      <c r="E1189" s="4"/>
      <c r="F1189" s="3"/>
      <c r="G1189" s="231"/>
      <c r="I1189" s="30"/>
    </row>
    <row r="1190" spans="1:9" ht="39" customHeight="1" x14ac:dyDescent="0.3">
      <c r="A1190" s="211" t="s">
        <v>607</v>
      </c>
      <c r="B1190" s="18" t="s">
        <v>601</v>
      </c>
      <c r="C1190" s="3">
        <f>C1191+C1192+C1193</f>
        <v>7240.92</v>
      </c>
      <c r="D1190" s="3">
        <f t="shared" ref="D1190:E1190" si="300">D1191+D1192+D1193</f>
        <v>7240.92</v>
      </c>
      <c r="E1190" s="3">
        <f t="shared" si="300"/>
        <v>6419.74</v>
      </c>
      <c r="F1190" s="3">
        <f t="shared" si="295"/>
        <v>88.66</v>
      </c>
      <c r="G1190" s="229" t="s">
        <v>767</v>
      </c>
      <c r="I1190" s="30"/>
    </row>
    <row r="1191" spans="1:9" ht="21.75" customHeight="1" x14ac:dyDescent="0.3">
      <c r="A1191" s="212"/>
      <c r="B1191" s="19" t="s">
        <v>72</v>
      </c>
      <c r="C1191" s="4"/>
      <c r="D1191" s="4"/>
      <c r="E1191" s="4"/>
      <c r="F1191" s="3"/>
      <c r="G1191" s="230"/>
      <c r="I1191" s="30"/>
    </row>
    <row r="1192" spans="1:9" ht="21.75" customHeight="1" x14ac:dyDescent="0.3">
      <c r="A1192" s="212"/>
      <c r="B1192" s="19" t="s">
        <v>223</v>
      </c>
      <c r="C1192" s="4">
        <v>7240.92</v>
      </c>
      <c r="D1192" s="4">
        <v>7240.92</v>
      </c>
      <c r="E1192" s="4">
        <v>6419.74</v>
      </c>
      <c r="F1192" s="4">
        <f>E1192/D1192*100</f>
        <v>88.66</v>
      </c>
      <c r="G1192" s="230"/>
      <c r="I1192" s="30"/>
    </row>
    <row r="1193" spans="1:9" ht="34.5" customHeight="1" x14ac:dyDescent="0.3">
      <c r="A1193" s="212"/>
      <c r="B1193" s="19" t="s">
        <v>74</v>
      </c>
      <c r="C1193" s="4"/>
      <c r="D1193" s="4"/>
      <c r="E1193" s="4"/>
      <c r="F1193" s="3"/>
      <c r="G1193" s="231"/>
      <c r="I1193" s="30"/>
    </row>
    <row r="1194" spans="1:9" ht="66.75" customHeight="1" x14ac:dyDescent="0.3">
      <c r="A1194" s="211" t="s">
        <v>612</v>
      </c>
      <c r="B1194" s="18" t="s">
        <v>602</v>
      </c>
      <c r="C1194" s="3">
        <f>C1195+C1196+C1197</f>
        <v>23700.1</v>
      </c>
      <c r="D1194" s="3">
        <f t="shared" ref="D1194:E1194" si="301">D1195+D1196+D1197</f>
        <v>17207.91</v>
      </c>
      <c r="E1194" s="3">
        <f t="shared" si="301"/>
        <v>15275.1</v>
      </c>
      <c r="F1194" s="3">
        <f t="shared" si="295"/>
        <v>88.77</v>
      </c>
      <c r="G1194" s="229" t="s">
        <v>768</v>
      </c>
      <c r="I1194" s="30"/>
    </row>
    <row r="1195" spans="1:9" ht="21" customHeight="1" x14ac:dyDescent="0.3">
      <c r="A1195" s="212"/>
      <c r="B1195" s="19" t="s">
        <v>72</v>
      </c>
      <c r="C1195" s="4"/>
      <c r="D1195" s="4"/>
      <c r="E1195" s="4"/>
      <c r="F1195" s="3"/>
      <c r="G1195" s="230"/>
      <c r="I1195" s="30"/>
    </row>
    <row r="1196" spans="1:9" ht="21" customHeight="1" x14ac:dyDescent="0.3">
      <c r="A1196" s="212"/>
      <c r="B1196" s="19" t="s">
        <v>223</v>
      </c>
      <c r="C1196" s="4">
        <v>23700.1</v>
      </c>
      <c r="D1196" s="4">
        <v>17207.91</v>
      </c>
      <c r="E1196" s="4">
        <v>15275.1</v>
      </c>
      <c r="F1196" s="4">
        <f t="shared" si="295"/>
        <v>88.77</v>
      </c>
      <c r="G1196" s="230"/>
      <c r="I1196" s="30"/>
    </row>
    <row r="1197" spans="1:9" ht="21" customHeight="1" x14ac:dyDescent="0.3">
      <c r="A1197" s="212"/>
      <c r="B1197" s="19" t="s">
        <v>74</v>
      </c>
      <c r="C1197" s="4"/>
      <c r="D1197" s="4"/>
      <c r="E1197" s="4"/>
      <c r="F1197" s="3"/>
      <c r="G1197" s="231"/>
      <c r="I1197" s="30"/>
    </row>
    <row r="1198" spans="1:9" ht="39" customHeight="1" x14ac:dyDescent="0.3">
      <c r="A1198" s="211" t="s">
        <v>608</v>
      </c>
      <c r="B1198" s="18" t="s">
        <v>603</v>
      </c>
      <c r="C1198" s="3">
        <f>C1199+C1200+C1201</f>
        <v>122646.62</v>
      </c>
      <c r="D1198" s="3">
        <f t="shared" ref="D1198:E1198" si="302">D1199+D1200+D1201</f>
        <v>82852.789999999994</v>
      </c>
      <c r="E1198" s="3">
        <f t="shared" si="302"/>
        <v>73634.289999999994</v>
      </c>
      <c r="F1198" s="156">
        <f>E1198/D1198*100</f>
        <v>88.87</v>
      </c>
      <c r="G1198" s="226"/>
      <c r="I1198" s="30"/>
    </row>
    <row r="1199" spans="1:9" ht="22.5" customHeight="1" x14ac:dyDescent="0.3">
      <c r="A1199" s="212"/>
      <c r="B1199" s="19" t="s">
        <v>72</v>
      </c>
      <c r="C1199" s="4"/>
      <c r="D1199" s="4"/>
      <c r="E1199" s="4"/>
      <c r="F1199" s="3"/>
      <c r="G1199" s="227"/>
      <c r="I1199" s="30"/>
    </row>
    <row r="1200" spans="1:9" ht="22.5" customHeight="1" x14ac:dyDescent="0.3">
      <c r="A1200" s="212"/>
      <c r="B1200" s="19" t="s">
        <v>223</v>
      </c>
      <c r="C1200" s="4">
        <f>C1204</f>
        <v>122646.62</v>
      </c>
      <c r="D1200" s="4">
        <f t="shared" ref="D1200:E1200" si="303">D1204</f>
        <v>82852.789999999994</v>
      </c>
      <c r="E1200" s="4">
        <f t="shared" si="303"/>
        <v>73634.289999999994</v>
      </c>
      <c r="F1200" s="4">
        <f t="shared" si="295"/>
        <v>88.87</v>
      </c>
      <c r="G1200" s="227"/>
      <c r="I1200" s="30"/>
    </row>
    <row r="1201" spans="1:100" ht="19.5" customHeight="1" x14ac:dyDescent="0.3">
      <c r="A1201" s="212"/>
      <c r="B1201" s="19" t="s">
        <v>74</v>
      </c>
      <c r="C1201" s="4"/>
      <c r="D1201" s="4"/>
      <c r="E1201" s="4"/>
      <c r="F1201" s="3"/>
      <c r="G1201" s="228"/>
      <c r="I1201" s="30"/>
    </row>
    <row r="1202" spans="1:100" ht="144.75" customHeight="1" x14ac:dyDescent="0.3">
      <c r="A1202" s="211" t="s">
        <v>609</v>
      </c>
      <c r="B1202" s="18" t="s">
        <v>604</v>
      </c>
      <c r="C1202" s="3">
        <f>C1203+C1204+C1205</f>
        <v>122646.62</v>
      </c>
      <c r="D1202" s="3">
        <f t="shared" ref="D1202:E1202" si="304">D1203+D1204+D1205</f>
        <v>82852.789999999994</v>
      </c>
      <c r="E1202" s="3">
        <f t="shared" si="304"/>
        <v>73634.289999999994</v>
      </c>
      <c r="F1202" s="3">
        <f t="shared" si="295"/>
        <v>88.87</v>
      </c>
      <c r="G1202" s="229" t="s">
        <v>827</v>
      </c>
      <c r="I1202" s="30"/>
    </row>
    <row r="1203" spans="1:100" ht="21" customHeight="1" x14ac:dyDescent="0.3">
      <c r="A1203" s="212"/>
      <c r="B1203" s="19" t="s">
        <v>72</v>
      </c>
      <c r="C1203" s="4"/>
      <c r="D1203" s="4"/>
      <c r="E1203" s="4"/>
      <c r="F1203" s="3"/>
      <c r="G1203" s="230"/>
      <c r="I1203" s="30"/>
    </row>
    <row r="1204" spans="1:100" ht="21" customHeight="1" x14ac:dyDescent="0.3">
      <c r="A1204" s="212"/>
      <c r="B1204" s="19" t="s">
        <v>223</v>
      </c>
      <c r="C1204" s="4">
        <v>122646.62</v>
      </c>
      <c r="D1204" s="4">
        <v>82852.789999999994</v>
      </c>
      <c r="E1204" s="4">
        <v>73634.289999999994</v>
      </c>
      <c r="F1204" s="4">
        <f t="shared" si="295"/>
        <v>88.87</v>
      </c>
      <c r="G1204" s="230"/>
      <c r="I1204" s="30"/>
    </row>
    <row r="1205" spans="1:100" ht="21" customHeight="1" x14ac:dyDescent="0.3">
      <c r="A1205" s="90"/>
      <c r="B1205" s="19" t="s">
        <v>74</v>
      </c>
      <c r="C1205" s="4"/>
      <c r="D1205" s="4"/>
      <c r="E1205" s="4"/>
      <c r="F1205" s="3"/>
      <c r="G1205" s="231"/>
      <c r="I1205" s="30"/>
    </row>
    <row r="1206" spans="1:100" s="82" customFormat="1" ht="42.75" customHeight="1" x14ac:dyDescent="0.3">
      <c r="A1206" s="214" t="s">
        <v>565</v>
      </c>
      <c r="B1206" s="15" t="s">
        <v>564</v>
      </c>
      <c r="C1206" s="5">
        <f>SUM(C1207:C1209)</f>
        <v>38172.660000000003</v>
      </c>
      <c r="D1206" s="5">
        <f t="shared" ref="D1206:E1206" si="305">SUM(D1207:D1209)</f>
        <v>24980.68</v>
      </c>
      <c r="E1206" s="5">
        <f t="shared" si="305"/>
        <v>21823.22</v>
      </c>
      <c r="F1206" s="5">
        <f>E1206/D1206*100</f>
        <v>87.36</v>
      </c>
      <c r="G1206" s="207"/>
      <c r="H1206" s="81"/>
      <c r="I1206" s="30"/>
      <c r="J1206" s="81"/>
      <c r="K1206" s="81"/>
      <c r="L1206" s="81"/>
      <c r="M1206" s="81"/>
      <c r="N1206" s="81"/>
      <c r="O1206" s="81"/>
      <c r="P1206" s="81"/>
      <c r="Q1206" s="81"/>
      <c r="R1206" s="81"/>
      <c r="S1206" s="81"/>
      <c r="T1206" s="81"/>
      <c r="U1206" s="81"/>
      <c r="V1206" s="81"/>
      <c r="W1206" s="81"/>
      <c r="X1206" s="81"/>
      <c r="Y1206" s="81"/>
      <c r="Z1206" s="81"/>
      <c r="AA1206" s="81"/>
      <c r="AB1206" s="81"/>
      <c r="AC1206" s="81"/>
      <c r="AD1206" s="81"/>
      <c r="AE1206" s="81"/>
      <c r="AF1206" s="81"/>
      <c r="AG1206" s="81"/>
      <c r="AH1206" s="81"/>
      <c r="AI1206" s="81"/>
      <c r="AJ1206" s="81"/>
      <c r="AK1206" s="81"/>
      <c r="AL1206" s="81"/>
      <c r="AM1206" s="81"/>
      <c r="AN1206" s="81"/>
      <c r="AO1206" s="81"/>
      <c r="AP1206" s="81"/>
      <c r="AQ1206" s="81"/>
      <c r="AR1206" s="81"/>
      <c r="AS1206" s="81"/>
      <c r="AT1206" s="81"/>
      <c r="AU1206" s="81"/>
      <c r="AV1206" s="81"/>
      <c r="AW1206" s="81"/>
      <c r="AX1206" s="81"/>
      <c r="AY1206" s="81"/>
      <c r="AZ1206" s="81"/>
      <c r="BA1206" s="81"/>
      <c r="BB1206" s="81"/>
      <c r="BC1206" s="81"/>
      <c r="BD1206" s="81"/>
      <c r="BE1206" s="81"/>
      <c r="BF1206" s="81"/>
      <c r="BG1206" s="81"/>
      <c r="BH1206" s="81"/>
      <c r="BI1206" s="81"/>
      <c r="BJ1206" s="81"/>
      <c r="BK1206" s="81"/>
      <c r="BL1206" s="81"/>
      <c r="BM1206" s="81"/>
      <c r="BN1206" s="81"/>
      <c r="BO1206" s="81"/>
      <c r="BP1206" s="81"/>
      <c r="BQ1206" s="81"/>
      <c r="BR1206" s="81"/>
      <c r="BS1206" s="81"/>
      <c r="BT1206" s="81"/>
      <c r="BU1206" s="81"/>
      <c r="BV1206" s="81"/>
      <c r="BW1206" s="81"/>
      <c r="BX1206" s="81"/>
      <c r="BY1206" s="81"/>
      <c r="BZ1206" s="81"/>
      <c r="CA1206" s="81"/>
      <c r="CB1206" s="81"/>
      <c r="CC1206" s="81"/>
      <c r="CD1206" s="81"/>
      <c r="CE1206" s="81"/>
      <c r="CF1206" s="81"/>
      <c r="CG1206" s="81"/>
      <c r="CH1206" s="81"/>
      <c r="CI1206" s="81"/>
      <c r="CJ1206" s="81"/>
      <c r="CK1206" s="81"/>
      <c r="CL1206" s="81"/>
      <c r="CM1206" s="81"/>
      <c r="CN1206" s="81"/>
      <c r="CO1206" s="81"/>
      <c r="CP1206" s="81"/>
      <c r="CQ1206" s="81"/>
      <c r="CR1206" s="81"/>
      <c r="CS1206" s="81"/>
      <c r="CT1206" s="81"/>
      <c r="CU1206" s="81"/>
      <c r="CV1206" s="81"/>
    </row>
    <row r="1207" spans="1:100" s="82" customFormat="1" ht="21.75" customHeight="1" x14ac:dyDescent="0.3">
      <c r="A1207" s="114"/>
      <c r="B1207" s="17" t="s">
        <v>72</v>
      </c>
      <c r="C1207" s="5">
        <f>C1211+C1215</f>
        <v>8148.1</v>
      </c>
      <c r="D1207" s="5">
        <f t="shared" ref="D1207:E1209" si="306">D1211+D1215</f>
        <v>5781.71</v>
      </c>
      <c r="E1207" s="5">
        <f t="shared" si="306"/>
        <v>4870.43</v>
      </c>
      <c r="F1207" s="5">
        <f t="shared" si="290"/>
        <v>84.24</v>
      </c>
      <c r="G1207" s="208"/>
      <c r="H1207" s="81"/>
      <c r="I1207" s="30"/>
      <c r="J1207" s="81"/>
      <c r="K1207" s="81"/>
      <c r="L1207" s="81"/>
      <c r="M1207" s="81"/>
      <c r="N1207" s="81"/>
      <c r="O1207" s="81"/>
      <c r="P1207" s="81"/>
      <c r="Q1207" s="81"/>
      <c r="R1207" s="81"/>
      <c r="S1207" s="81"/>
      <c r="T1207" s="81"/>
      <c r="U1207" s="81"/>
      <c r="V1207" s="81"/>
      <c r="W1207" s="81"/>
      <c r="X1207" s="81"/>
      <c r="Y1207" s="81"/>
      <c r="Z1207" s="81"/>
      <c r="AA1207" s="81"/>
      <c r="AB1207" s="81"/>
      <c r="AC1207" s="81"/>
      <c r="AD1207" s="81"/>
      <c r="AE1207" s="81"/>
      <c r="AF1207" s="81"/>
      <c r="AG1207" s="81"/>
      <c r="AH1207" s="81"/>
      <c r="AI1207" s="81"/>
      <c r="AJ1207" s="81"/>
      <c r="AK1207" s="81"/>
      <c r="AL1207" s="81"/>
      <c r="AM1207" s="81"/>
      <c r="AN1207" s="81"/>
      <c r="AO1207" s="81"/>
      <c r="AP1207" s="81"/>
      <c r="AQ1207" s="81"/>
      <c r="AR1207" s="81"/>
      <c r="AS1207" s="81"/>
      <c r="AT1207" s="81"/>
      <c r="AU1207" s="81"/>
      <c r="AV1207" s="81"/>
      <c r="AW1207" s="81"/>
      <c r="AX1207" s="81"/>
      <c r="AY1207" s="81"/>
      <c r="AZ1207" s="81"/>
      <c r="BA1207" s="81"/>
      <c r="BB1207" s="81"/>
      <c r="BC1207" s="81"/>
      <c r="BD1207" s="81"/>
      <c r="BE1207" s="81"/>
      <c r="BF1207" s="81"/>
      <c r="BG1207" s="81"/>
      <c r="BH1207" s="81"/>
      <c r="BI1207" s="81"/>
      <c r="BJ1207" s="81"/>
      <c r="BK1207" s="81"/>
      <c r="BL1207" s="81"/>
      <c r="BM1207" s="81"/>
      <c r="BN1207" s="81"/>
      <c r="BO1207" s="81"/>
      <c r="BP1207" s="81"/>
      <c r="BQ1207" s="81"/>
      <c r="BR1207" s="81"/>
      <c r="BS1207" s="81"/>
      <c r="BT1207" s="81"/>
      <c r="BU1207" s="81"/>
      <c r="BV1207" s="81"/>
      <c r="BW1207" s="81"/>
      <c r="BX1207" s="81"/>
      <c r="BY1207" s="81"/>
      <c r="BZ1207" s="81"/>
      <c r="CA1207" s="81"/>
      <c r="CB1207" s="81"/>
      <c r="CC1207" s="81"/>
      <c r="CD1207" s="81"/>
      <c r="CE1207" s="81"/>
      <c r="CF1207" s="81"/>
      <c r="CG1207" s="81"/>
      <c r="CH1207" s="81"/>
      <c r="CI1207" s="81"/>
      <c r="CJ1207" s="81"/>
      <c r="CK1207" s="81"/>
      <c r="CL1207" s="81"/>
      <c r="CM1207" s="81"/>
      <c r="CN1207" s="81"/>
      <c r="CO1207" s="81"/>
      <c r="CP1207" s="81"/>
      <c r="CQ1207" s="81"/>
      <c r="CR1207" s="81"/>
      <c r="CS1207" s="81"/>
      <c r="CT1207" s="81"/>
      <c r="CU1207" s="81"/>
      <c r="CV1207" s="81"/>
    </row>
    <row r="1208" spans="1:100" s="82" customFormat="1" ht="21.75" customHeight="1" x14ac:dyDescent="0.3">
      <c r="A1208" s="114"/>
      <c r="B1208" s="17" t="s">
        <v>223</v>
      </c>
      <c r="C1208" s="5">
        <f>C1212+C1216</f>
        <v>9721.57</v>
      </c>
      <c r="D1208" s="5">
        <f t="shared" si="306"/>
        <v>5694.86</v>
      </c>
      <c r="E1208" s="5">
        <f t="shared" si="306"/>
        <v>3452.28</v>
      </c>
      <c r="F1208" s="5">
        <f t="shared" si="290"/>
        <v>60.62</v>
      </c>
      <c r="G1208" s="208"/>
      <c r="H1208" s="81"/>
      <c r="I1208" s="30"/>
      <c r="J1208" s="81"/>
      <c r="K1208" s="81"/>
      <c r="L1208" s="81"/>
      <c r="M1208" s="81"/>
      <c r="N1208" s="81"/>
      <c r="O1208" s="81"/>
      <c r="P1208" s="81"/>
      <c r="Q1208" s="81"/>
      <c r="R1208" s="81"/>
      <c r="S1208" s="81"/>
      <c r="T1208" s="81"/>
      <c r="U1208" s="81"/>
      <c r="V1208" s="81"/>
      <c r="W1208" s="81"/>
      <c r="X1208" s="81"/>
      <c r="Y1208" s="81"/>
      <c r="Z1208" s="81"/>
      <c r="AA1208" s="81"/>
      <c r="AB1208" s="81"/>
      <c r="AC1208" s="81"/>
      <c r="AD1208" s="81"/>
      <c r="AE1208" s="81"/>
      <c r="AF1208" s="81"/>
      <c r="AG1208" s="81"/>
      <c r="AH1208" s="81"/>
      <c r="AI1208" s="81"/>
      <c r="AJ1208" s="81"/>
      <c r="AK1208" s="81"/>
      <c r="AL1208" s="81"/>
      <c r="AM1208" s="81"/>
      <c r="AN1208" s="81"/>
      <c r="AO1208" s="81"/>
      <c r="AP1208" s="81"/>
      <c r="AQ1208" s="81"/>
      <c r="AR1208" s="81"/>
      <c r="AS1208" s="81"/>
      <c r="AT1208" s="81"/>
      <c r="AU1208" s="81"/>
      <c r="AV1208" s="81"/>
      <c r="AW1208" s="81"/>
      <c r="AX1208" s="81"/>
      <c r="AY1208" s="81"/>
      <c r="AZ1208" s="81"/>
      <c r="BA1208" s="81"/>
      <c r="BB1208" s="81"/>
      <c r="BC1208" s="81"/>
      <c r="BD1208" s="81"/>
      <c r="BE1208" s="81"/>
      <c r="BF1208" s="81"/>
      <c r="BG1208" s="81"/>
      <c r="BH1208" s="81"/>
      <c r="BI1208" s="81"/>
      <c r="BJ1208" s="81"/>
      <c r="BK1208" s="81"/>
      <c r="BL1208" s="81"/>
      <c r="BM1208" s="81"/>
      <c r="BN1208" s="81"/>
      <c r="BO1208" s="81"/>
      <c r="BP1208" s="81"/>
      <c r="BQ1208" s="81"/>
      <c r="BR1208" s="81"/>
      <c r="BS1208" s="81"/>
      <c r="BT1208" s="81"/>
      <c r="BU1208" s="81"/>
      <c r="BV1208" s="81"/>
      <c r="BW1208" s="81"/>
      <c r="BX1208" s="81"/>
      <c r="BY1208" s="81"/>
      <c r="BZ1208" s="81"/>
      <c r="CA1208" s="81"/>
      <c r="CB1208" s="81"/>
      <c r="CC1208" s="81"/>
      <c r="CD1208" s="81"/>
      <c r="CE1208" s="81"/>
      <c r="CF1208" s="81"/>
      <c r="CG1208" s="81"/>
      <c r="CH1208" s="81"/>
      <c r="CI1208" s="81"/>
      <c r="CJ1208" s="81"/>
      <c r="CK1208" s="81"/>
      <c r="CL1208" s="81"/>
      <c r="CM1208" s="81"/>
      <c r="CN1208" s="81"/>
      <c r="CO1208" s="81"/>
      <c r="CP1208" s="81"/>
      <c r="CQ1208" s="81"/>
      <c r="CR1208" s="81"/>
      <c r="CS1208" s="81"/>
      <c r="CT1208" s="81"/>
      <c r="CU1208" s="81"/>
      <c r="CV1208" s="81"/>
    </row>
    <row r="1209" spans="1:100" s="82" customFormat="1" ht="22.5" customHeight="1" x14ac:dyDescent="0.3">
      <c r="A1209" s="213"/>
      <c r="B1209" s="17" t="s">
        <v>74</v>
      </c>
      <c r="C1209" s="5">
        <f>C1213+C1217</f>
        <v>20302.990000000002</v>
      </c>
      <c r="D1209" s="5">
        <f t="shared" si="306"/>
        <v>13504.11</v>
      </c>
      <c r="E1209" s="5">
        <f t="shared" si="306"/>
        <v>13500.51</v>
      </c>
      <c r="F1209" s="5">
        <f t="shared" si="290"/>
        <v>99.97</v>
      </c>
      <c r="G1209" s="209"/>
      <c r="H1209" s="81"/>
      <c r="I1209" s="30"/>
      <c r="J1209" s="81"/>
      <c r="K1209" s="81"/>
      <c r="L1209" s="81"/>
      <c r="M1209" s="81"/>
      <c r="N1209" s="81"/>
      <c r="O1209" s="81"/>
      <c r="P1209" s="81"/>
      <c r="Q1209" s="81"/>
      <c r="R1209" s="81"/>
      <c r="S1209" s="81"/>
      <c r="T1209" s="81"/>
      <c r="U1209" s="81"/>
      <c r="V1209" s="81"/>
      <c r="W1209" s="81"/>
      <c r="X1209" s="81"/>
      <c r="Y1209" s="81"/>
      <c r="Z1209" s="81"/>
      <c r="AA1209" s="81"/>
      <c r="AB1209" s="81"/>
      <c r="AC1209" s="81"/>
      <c r="AD1209" s="81"/>
      <c r="AE1209" s="81"/>
      <c r="AF1209" s="81"/>
      <c r="AG1209" s="81"/>
      <c r="AH1209" s="81"/>
      <c r="AI1209" s="81"/>
      <c r="AJ1209" s="81"/>
      <c r="AK1209" s="81"/>
      <c r="AL1209" s="81"/>
      <c r="AM1209" s="81"/>
      <c r="AN1209" s="81"/>
      <c r="AO1209" s="81"/>
      <c r="AP1209" s="81"/>
      <c r="AQ1209" s="81"/>
      <c r="AR1209" s="81"/>
      <c r="AS1209" s="81"/>
      <c r="AT1209" s="81"/>
      <c r="AU1209" s="81"/>
      <c r="AV1209" s="81"/>
      <c r="AW1209" s="81"/>
      <c r="AX1209" s="81"/>
      <c r="AY1209" s="81"/>
      <c r="AZ1209" s="81"/>
      <c r="BA1209" s="81"/>
      <c r="BB1209" s="81"/>
      <c r="BC1209" s="81"/>
      <c r="BD1209" s="81"/>
      <c r="BE1209" s="81"/>
      <c r="BF1209" s="81"/>
      <c r="BG1209" s="81"/>
      <c r="BH1209" s="81"/>
      <c r="BI1209" s="81"/>
      <c r="BJ1209" s="81"/>
      <c r="BK1209" s="81"/>
      <c r="BL1209" s="81"/>
      <c r="BM1209" s="81"/>
      <c r="BN1209" s="81"/>
      <c r="BO1209" s="81"/>
      <c r="BP1209" s="81"/>
      <c r="BQ1209" s="81"/>
      <c r="BR1209" s="81"/>
      <c r="BS1209" s="81"/>
      <c r="BT1209" s="81"/>
      <c r="BU1209" s="81"/>
      <c r="BV1209" s="81"/>
      <c r="BW1209" s="81"/>
      <c r="BX1209" s="81"/>
      <c r="BY1209" s="81"/>
      <c r="BZ1209" s="81"/>
      <c r="CA1209" s="81"/>
      <c r="CB1209" s="81"/>
      <c r="CC1209" s="81"/>
      <c r="CD1209" s="81"/>
      <c r="CE1209" s="81"/>
      <c r="CF1209" s="81"/>
      <c r="CG1209" s="81"/>
      <c r="CH1209" s="81"/>
      <c r="CI1209" s="81"/>
      <c r="CJ1209" s="81"/>
      <c r="CK1209" s="81"/>
      <c r="CL1209" s="81"/>
      <c r="CM1209" s="81"/>
      <c r="CN1209" s="81"/>
      <c r="CO1209" s="81"/>
      <c r="CP1209" s="81"/>
      <c r="CQ1209" s="81"/>
      <c r="CR1209" s="81"/>
      <c r="CS1209" s="81"/>
      <c r="CT1209" s="81"/>
      <c r="CU1209" s="81"/>
      <c r="CV1209" s="81"/>
    </row>
    <row r="1210" spans="1:100" s="84" customFormat="1" ht="65.25" customHeight="1" x14ac:dyDescent="0.35">
      <c r="A1210" s="211" t="s">
        <v>566</v>
      </c>
      <c r="B1210" s="18" t="s">
        <v>594</v>
      </c>
      <c r="C1210" s="111">
        <f>C1211+C1212+C1213</f>
        <v>8170.24</v>
      </c>
      <c r="D1210" s="111">
        <f t="shared" ref="D1210:E1210" si="307">D1211+D1212+D1213</f>
        <v>5794.96</v>
      </c>
      <c r="E1210" s="111">
        <f t="shared" si="307"/>
        <v>4882.33</v>
      </c>
      <c r="F1210" s="111">
        <f t="shared" si="290"/>
        <v>84.25</v>
      </c>
      <c r="G1210" s="232" t="s">
        <v>769</v>
      </c>
      <c r="H1210" s="83"/>
      <c r="I1210" s="30"/>
      <c r="J1210" s="83"/>
      <c r="K1210" s="83"/>
      <c r="L1210" s="83"/>
      <c r="M1210" s="83"/>
      <c r="N1210" s="83"/>
      <c r="O1210" s="83"/>
      <c r="P1210" s="83"/>
      <c r="Q1210" s="83"/>
      <c r="R1210" s="83"/>
      <c r="S1210" s="83"/>
      <c r="T1210" s="83"/>
      <c r="U1210" s="83"/>
      <c r="V1210" s="83"/>
      <c r="W1210" s="83"/>
      <c r="X1210" s="83"/>
      <c r="Y1210" s="83"/>
      <c r="Z1210" s="83"/>
      <c r="AA1210" s="83"/>
      <c r="AB1210" s="83"/>
      <c r="AC1210" s="83"/>
      <c r="AD1210" s="83"/>
      <c r="AE1210" s="83"/>
      <c r="AF1210" s="83"/>
      <c r="AG1210" s="83"/>
      <c r="AH1210" s="83"/>
      <c r="AI1210" s="83"/>
      <c r="AJ1210" s="83"/>
      <c r="AK1210" s="83"/>
      <c r="AL1210" s="83"/>
      <c r="AM1210" s="83"/>
      <c r="AN1210" s="83"/>
      <c r="AO1210" s="83"/>
      <c r="AP1210" s="83"/>
      <c r="AQ1210" s="83"/>
      <c r="AR1210" s="83"/>
      <c r="AS1210" s="83"/>
      <c r="AT1210" s="83"/>
      <c r="AU1210" s="83"/>
      <c r="AV1210" s="83"/>
      <c r="AW1210" s="83"/>
      <c r="AX1210" s="83"/>
      <c r="AY1210" s="83"/>
      <c r="AZ1210" s="83"/>
      <c r="BA1210" s="83"/>
      <c r="BB1210" s="83"/>
      <c r="BC1210" s="83"/>
      <c r="BD1210" s="83"/>
      <c r="BE1210" s="83"/>
      <c r="BF1210" s="83"/>
      <c r="BG1210" s="83"/>
      <c r="BH1210" s="83"/>
      <c r="BI1210" s="83"/>
      <c r="BJ1210" s="83"/>
      <c r="BK1210" s="83"/>
      <c r="BL1210" s="83"/>
      <c r="BM1210" s="83"/>
      <c r="BN1210" s="83"/>
      <c r="BO1210" s="83"/>
      <c r="BP1210" s="83"/>
      <c r="BQ1210" s="83"/>
      <c r="BR1210" s="83"/>
      <c r="BS1210" s="83"/>
      <c r="BT1210" s="83"/>
      <c r="BU1210" s="83"/>
      <c r="BV1210" s="83"/>
      <c r="BW1210" s="83"/>
      <c r="BX1210" s="83"/>
      <c r="BY1210" s="83"/>
      <c r="BZ1210" s="83"/>
      <c r="CA1210" s="83"/>
      <c r="CB1210" s="83"/>
      <c r="CC1210" s="83"/>
      <c r="CD1210" s="83"/>
      <c r="CE1210" s="83"/>
      <c r="CF1210" s="83"/>
      <c r="CG1210" s="83"/>
      <c r="CH1210" s="83"/>
      <c r="CI1210" s="83"/>
      <c r="CJ1210" s="83"/>
      <c r="CK1210" s="83"/>
      <c r="CL1210" s="83"/>
      <c r="CM1210" s="83"/>
      <c r="CN1210" s="83"/>
      <c r="CO1210" s="83"/>
      <c r="CP1210" s="83"/>
      <c r="CQ1210" s="83"/>
      <c r="CR1210" s="83"/>
      <c r="CS1210" s="83"/>
      <c r="CT1210" s="83"/>
      <c r="CU1210" s="83"/>
      <c r="CV1210" s="83"/>
    </row>
    <row r="1211" spans="1:100" ht="33.75" customHeight="1" x14ac:dyDescent="0.3">
      <c r="A1211" s="212"/>
      <c r="B1211" s="19" t="s">
        <v>72</v>
      </c>
      <c r="C1211" s="4">
        <v>8148.1</v>
      </c>
      <c r="D1211" s="4">
        <v>5781.71</v>
      </c>
      <c r="E1211" s="4">
        <v>4870.43</v>
      </c>
      <c r="F1211" s="4">
        <f t="shared" si="290"/>
        <v>84.24</v>
      </c>
      <c r="G1211" s="233"/>
      <c r="I1211" s="30"/>
    </row>
    <row r="1212" spans="1:100" ht="33.75" customHeight="1" x14ac:dyDescent="0.3">
      <c r="A1212" s="212"/>
      <c r="B1212" s="19" t="s">
        <v>223</v>
      </c>
      <c r="C1212" s="4">
        <v>22.14</v>
      </c>
      <c r="D1212" s="4">
        <v>13.25</v>
      </c>
      <c r="E1212" s="4">
        <v>11.9</v>
      </c>
      <c r="F1212" s="4">
        <f t="shared" si="290"/>
        <v>89.81</v>
      </c>
      <c r="G1212" s="233"/>
      <c r="I1212" s="30"/>
    </row>
    <row r="1213" spans="1:100" ht="22.5" customHeight="1" x14ac:dyDescent="0.3">
      <c r="A1213" s="90"/>
      <c r="B1213" s="19" t="s">
        <v>74</v>
      </c>
      <c r="C1213" s="4"/>
      <c r="D1213" s="4"/>
      <c r="E1213" s="4"/>
      <c r="F1213" s="4"/>
      <c r="G1213" s="234"/>
      <c r="I1213" s="30"/>
    </row>
    <row r="1214" spans="1:100" s="84" customFormat="1" ht="58.5" customHeight="1" x14ac:dyDescent="0.35">
      <c r="A1214" s="212" t="s">
        <v>567</v>
      </c>
      <c r="B1214" s="18" t="s">
        <v>595</v>
      </c>
      <c r="C1214" s="111">
        <f>C1215+C1216+C1217</f>
        <v>30002.42</v>
      </c>
      <c r="D1214" s="111">
        <f t="shared" ref="D1214:E1214" si="308">D1215+D1216+D1217</f>
        <v>19185.72</v>
      </c>
      <c r="E1214" s="111">
        <f t="shared" si="308"/>
        <v>16940.89</v>
      </c>
      <c r="F1214" s="111">
        <f t="shared" si="290"/>
        <v>88.3</v>
      </c>
      <c r="G1214" s="232" t="s">
        <v>770</v>
      </c>
      <c r="H1214" s="83"/>
      <c r="I1214" s="30"/>
      <c r="J1214" s="83"/>
      <c r="K1214" s="83"/>
      <c r="L1214" s="83"/>
      <c r="M1214" s="83"/>
      <c r="N1214" s="83"/>
      <c r="O1214" s="83"/>
      <c r="P1214" s="83"/>
      <c r="Q1214" s="83"/>
      <c r="R1214" s="83"/>
      <c r="S1214" s="83"/>
      <c r="T1214" s="83"/>
      <c r="U1214" s="83"/>
      <c r="V1214" s="83"/>
      <c r="W1214" s="83"/>
      <c r="X1214" s="83"/>
      <c r="Y1214" s="83"/>
      <c r="Z1214" s="83"/>
      <c r="AA1214" s="83"/>
      <c r="AB1214" s="83"/>
      <c r="AC1214" s="83"/>
      <c r="AD1214" s="83"/>
      <c r="AE1214" s="83"/>
      <c r="AF1214" s="83"/>
      <c r="AG1214" s="83"/>
      <c r="AH1214" s="83"/>
      <c r="AI1214" s="83"/>
      <c r="AJ1214" s="83"/>
      <c r="AK1214" s="83"/>
      <c r="AL1214" s="83"/>
      <c r="AM1214" s="83"/>
      <c r="AN1214" s="83"/>
      <c r="AO1214" s="83"/>
      <c r="AP1214" s="83"/>
      <c r="AQ1214" s="83"/>
      <c r="AR1214" s="83"/>
      <c r="AS1214" s="83"/>
      <c r="AT1214" s="83"/>
      <c r="AU1214" s="83"/>
      <c r="AV1214" s="83"/>
      <c r="AW1214" s="83"/>
      <c r="AX1214" s="83"/>
      <c r="AY1214" s="83"/>
      <c r="AZ1214" s="83"/>
      <c r="BA1214" s="83"/>
      <c r="BB1214" s="83"/>
      <c r="BC1214" s="83"/>
      <c r="BD1214" s="83"/>
      <c r="BE1214" s="83"/>
      <c r="BF1214" s="83"/>
      <c r="BG1214" s="83"/>
      <c r="BH1214" s="83"/>
      <c r="BI1214" s="83"/>
      <c r="BJ1214" s="83"/>
      <c r="BK1214" s="83"/>
      <c r="BL1214" s="83"/>
      <c r="BM1214" s="83"/>
      <c r="BN1214" s="83"/>
      <c r="BO1214" s="83"/>
      <c r="BP1214" s="83"/>
      <c r="BQ1214" s="83"/>
      <c r="BR1214" s="83"/>
      <c r="BS1214" s="83"/>
      <c r="BT1214" s="83"/>
      <c r="BU1214" s="83"/>
      <c r="BV1214" s="83"/>
      <c r="BW1214" s="83"/>
      <c r="BX1214" s="83"/>
      <c r="BY1214" s="83"/>
      <c r="BZ1214" s="83"/>
      <c r="CA1214" s="83"/>
      <c r="CB1214" s="83"/>
      <c r="CC1214" s="83"/>
      <c r="CD1214" s="83"/>
      <c r="CE1214" s="83"/>
      <c r="CF1214" s="83"/>
      <c r="CG1214" s="83"/>
      <c r="CH1214" s="83"/>
      <c r="CI1214" s="83"/>
      <c r="CJ1214" s="83"/>
      <c r="CK1214" s="83"/>
      <c r="CL1214" s="83"/>
      <c r="CM1214" s="83"/>
      <c r="CN1214" s="83"/>
      <c r="CO1214" s="83"/>
      <c r="CP1214" s="83"/>
      <c r="CQ1214" s="83"/>
      <c r="CR1214" s="83"/>
      <c r="CS1214" s="83"/>
      <c r="CT1214" s="83"/>
      <c r="CU1214" s="83"/>
      <c r="CV1214" s="83"/>
    </row>
    <row r="1215" spans="1:100" ht="23.25" customHeight="1" x14ac:dyDescent="0.3">
      <c r="A1215" s="212"/>
      <c r="B1215" s="19" t="s">
        <v>72</v>
      </c>
      <c r="C1215" s="4"/>
      <c r="D1215" s="4"/>
      <c r="E1215" s="4"/>
      <c r="F1215" s="4"/>
      <c r="G1215" s="233"/>
      <c r="I1215" s="30"/>
    </row>
    <row r="1216" spans="1:100" ht="23.25" customHeight="1" x14ac:dyDescent="0.3">
      <c r="A1216" s="212"/>
      <c r="B1216" s="19" t="s">
        <v>223</v>
      </c>
      <c r="C1216" s="4">
        <v>9699.43</v>
      </c>
      <c r="D1216" s="4">
        <v>5681.61</v>
      </c>
      <c r="E1216" s="4">
        <v>3440.38</v>
      </c>
      <c r="F1216" s="4">
        <f t="shared" si="290"/>
        <v>60.55</v>
      </c>
      <c r="G1216" s="233"/>
      <c r="I1216" s="30"/>
    </row>
    <row r="1217" spans="1:100" ht="23.25" customHeight="1" x14ac:dyDescent="0.3">
      <c r="A1217" s="90"/>
      <c r="B1217" s="19" t="s">
        <v>74</v>
      </c>
      <c r="C1217" s="4">
        <v>20302.990000000002</v>
      </c>
      <c r="D1217" s="4">
        <v>13504.11</v>
      </c>
      <c r="E1217" s="4">
        <v>13500.51</v>
      </c>
      <c r="F1217" s="4">
        <f t="shared" si="290"/>
        <v>99.97</v>
      </c>
      <c r="G1217" s="234"/>
      <c r="I1217" s="30"/>
    </row>
    <row r="1218" spans="1:100" s="28" customFormat="1" ht="55.5" customHeight="1" x14ac:dyDescent="0.25">
      <c r="A1218" s="214">
        <v>35</v>
      </c>
      <c r="B1218" s="15" t="s">
        <v>439</v>
      </c>
      <c r="C1218" s="5">
        <f>C1219+C1220+C1221</f>
        <v>22998.83</v>
      </c>
      <c r="D1218" s="5">
        <f t="shared" ref="D1218:E1218" si="309">D1219+D1220+D1221</f>
        <v>18515.509999999998</v>
      </c>
      <c r="E1218" s="5">
        <f t="shared" si="309"/>
        <v>11678.78</v>
      </c>
      <c r="F1218" s="5">
        <f t="shared" si="290"/>
        <v>63.08</v>
      </c>
      <c r="G1218" s="207"/>
      <c r="H1218" s="27"/>
      <c r="I1218" s="30"/>
      <c r="J1218" s="27"/>
      <c r="K1218" s="27"/>
      <c r="L1218" s="27"/>
      <c r="M1218" s="27"/>
      <c r="N1218" s="27"/>
      <c r="O1218" s="27"/>
      <c r="P1218" s="27"/>
      <c r="Q1218" s="27"/>
      <c r="R1218" s="27"/>
      <c r="S1218" s="27"/>
      <c r="T1218" s="27"/>
      <c r="U1218" s="27"/>
      <c r="V1218" s="27"/>
      <c r="W1218" s="27"/>
      <c r="X1218" s="27"/>
      <c r="Y1218" s="27"/>
      <c r="Z1218" s="27"/>
      <c r="AA1218" s="27"/>
      <c r="AB1218" s="27"/>
      <c r="AC1218" s="27"/>
      <c r="AD1218" s="27"/>
      <c r="AE1218" s="27"/>
      <c r="AF1218" s="27"/>
      <c r="AG1218" s="27"/>
      <c r="AH1218" s="27"/>
      <c r="AI1218" s="27"/>
      <c r="AJ1218" s="27"/>
      <c r="AK1218" s="27"/>
      <c r="AL1218" s="27"/>
      <c r="AM1218" s="27"/>
      <c r="AN1218" s="27"/>
      <c r="AO1218" s="27"/>
      <c r="AP1218" s="27"/>
      <c r="AQ1218" s="27"/>
      <c r="AR1218" s="27"/>
      <c r="AS1218" s="27"/>
      <c r="AT1218" s="27"/>
      <c r="AU1218" s="27"/>
      <c r="AV1218" s="27"/>
      <c r="AW1218" s="27"/>
      <c r="AX1218" s="27"/>
      <c r="AY1218" s="27"/>
      <c r="AZ1218" s="27"/>
      <c r="BA1218" s="27"/>
      <c r="BB1218" s="27"/>
      <c r="BC1218" s="27"/>
      <c r="BD1218" s="27"/>
      <c r="BE1218" s="27"/>
      <c r="BF1218" s="27"/>
      <c r="BG1218" s="27"/>
      <c r="BH1218" s="27"/>
      <c r="BI1218" s="27"/>
      <c r="BJ1218" s="27"/>
      <c r="BK1218" s="27"/>
      <c r="BL1218" s="27"/>
      <c r="BM1218" s="27"/>
      <c r="BN1218" s="27"/>
      <c r="BO1218" s="27"/>
      <c r="BP1218" s="27"/>
      <c r="BQ1218" s="27"/>
      <c r="BR1218" s="27"/>
      <c r="BS1218" s="27"/>
      <c r="BT1218" s="27"/>
      <c r="BU1218" s="27"/>
      <c r="BV1218" s="27"/>
      <c r="BW1218" s="27"/>
      <c r="BX1218" s="27"/>
      <c r="BY1218" s="27"/>
      <c r="BZ1218" s="27"/>
      <c r="CA1218" s="27"/>
      <c r="CB1218" s="27"/>
      <c r="CC1218" s="27"/>
      <c r="CD1218" s="27"/>
      <c r="CE1218" s="27"/>
      <c r="CF1218" s="27"/>
      <c r="CG1218" s="27"/>
      <c r="CH1218" s="27"/>
      <c r="CI1218" s="27"/>
      <c r="CJ1218" s="27"/>
      <c r="CK1218" s="27"/>
      <c r="CL1218" s="27"/>
      <c r="CM1218" s="27"/>
      <c r="CN1218" s="27"/>
      <c r="CO1218" s="27"/>
      <c r="CP1218" s="27"/>
      <c r="CQ1218" s="27"/>
      <c r="CR1218" s="27"/>
      <c r="CS1218" s="27"/>
      <c r="CT1218" s="27"/>
      <c r="CU1218" s="27"/>
      <c r="CV1218" s="27"/>
    </row>
    <row r="1219" spans="1:100" s="28" customFormat="1" ht="21.75" customHeight="1" x14ac:dyDescent="0.25">
      <c r="A1219" s="112"/>
      <c r="B1219" s="158" t="s">
        <v>72</v>
      </c>
      <c r="C1219" s="6">
        <f>C1223</f>
        <v>13100.9</v>
      </c>
      <c r="D1219" s="6">
        <f t="shared" ref="D1219:E1220" si="310">D1223</f>
        <v>10344</v>
      </c>
      <c r="E1219" s="6">
        <f t="shared" si="310"/>
        <v>5013.05</v>
      </c>
      <c r="F1219" s="6">
        <f t="shared" si="290"/>
        <v>48.46</v>
      </c>
      <c r="G1219" s="208"/>
      <c r="H1219" s="27"/>
      <c r="I1219" s="30"/>
      <c r="J1219" s="27"/>
      <c r="K1219" s="27"/>
      <c r="L1219" s="27"/>
      <c r="M1219" s="27"/>
      <c r="N1219" s="27"/>
      <c r="O1219" s="27"/>
      <c r="P1219" s="27"/>
      <c r="Q1219" s="27"/>
      <c r="R1219" s="27"/>
      <c r="S1219" s="27"/>
      <c r="T1219" s="27"/>
      <c r="U1219" s="27"/>
      <c r="V1219" s="27"/>
      <c r="W1219" s="27"/>
      <c r="X1219" s="27"/>
      <c r="Y1219" s="27"/>
      <c r="Z1219" s="27"/>
      <c r="AA1219" s="27"/>
      <c r="AB1219" s="27"/>
      <c r="AC1219" s="27"/>
      <c r="AD1219" s="27"/>
      <c r="AE1219" s="27"/>
      <c r="AF1219" s="27"/>
      <c r="AG1219" s="27"/>
      <c r="AH1219" s="27"/>
      <c r="AI1219" s="27"/>
      <c r="AJ1219" s="27"/>
      <c r="AK1219" s="27"/>
      <c r="AL1219" s="27"/>
      <c r="AM1219" s="27"/>
      <c r="AN1219" s="27"/>
      <c r="AO1219" s="27"/>
      <c r="AP1219" s="27"/>
      <c r="AQ1219" s="27"/>
      <c r="AR1219" s="27"/>
      <c r="AS1219" s="27"/>
      <c r="AT1219" s="27"/>
      <c r="AU1219" s="27"/>
      <c r="AV1219" s="27"/>
      <c r="AW1219" s="27"/>
      <c r="AX1219" s="27"/>
      <c r="AY1219" s="27"/>
      <c r="AZ1219" s="27"/>
      <c r="BA1219" s="27"/>
      <c r="BB1219" s="27"/>
      <c r="BC1219" s="27"/>
      <c r="BD1219" s="27"/>
      <c r="BE1219" s="27"/>
      <c r="BF1219" s="27"/>
      <c r="BG1219" s="27"/>
      <c r="BH1219" s="27"/>
      <c r="BI1219" s="27"/>
      <c r="BJ1219" s="27"/>
      <c r="BK1219" s="27"/>
      <c r="BL1219" s="27"/>
      <c r="BM1219" s="27"/>
      <c r="BN1219" s="27"/>
      <c r="BO1219" s="27"/>
      <c r="BP1219" s="27"/>
      <c r="BQ1219" s="27"/>
      <c r="BR1219" s="27"/>
      <c r="BS1219" s="27"/>
      <c r="BT1219" s="27"/>
      <c r="BU1219" s="27"/>
      <c r="BV1219" s="27"/>
      <c r="BW1219" s="27"/>
      <c r="BX1219" s="27"/>
      <c r="BY1219" s="27"/>
      <c r="BZ1219" s="27"/>
      <c r="CA1219" s="27"/>
      <c r="CB1219" s="27"/>
      <c r="CC1219" s="27"/>
      <c r="CD1219" s="27"/>
      <c r="CE1219" s="27"/>
      <c r="CF1219" s="27"/>
      <c r="CG1219" s="27"/>
      <c r="CH1219" s="27"/>
      <c r="CI1219" s="27"/>
      <c r="CJ1219" s="27"/>
      <c r="CK1219" s="27"/>
      <c r="CL1219" s="27"/>
      <c r="CM1219" s="27"/>
      <c r="CN1219" s="27"/>
      <c r="CO1219" s="27"/>
      <c r="CP1219" s="27"/>
      <c r="CQ1219" s="27"/>
      <c r="CR1219" s="27"/>
      <c r="CS1219" s="27"/>
      <c r="CT1219" s="27"/>
      <c r="CU1219" s="27"/>
      <c r="CV1219" s="27"/>
    </row>
    <row r="1220" spans="1:100" s="28" customFormat="1" ht="21.75" customHeight="1" x14ac:dyDescent="0.25">
      <c r="A1220" s="112"/>
      <c r="B1220" s="158" t="s">
        <v>223</v>
      </c>
      <c r="C1220" s="6">
        <f>C1224</f>
        <v>9897.93</v>
      </c>
      <c r="D1220" s="6">
        <f t="shared" si="310"/>
        <v>8171.51</v>
      </c>
      <c r="E1220" s="6">
        <f t="shared" si="310"/>
        <v>6665.73</v>
      </c>
      <c r="F1220" s="6">
        <f t="shared" si="290"/>
        <v>81.569999999999993</v>
      </c>
      <c r="G1220" s="208"/>
      <c r="H1220" s="27"/>
      <c r="I1220" s="30"/>
      <c r="J1220" s="27"/>
      <c r="K1220" s="27"/>
      <c r="L1220" s="27"/>
      <c r="M1220" s="27"/>
      <c r="N1220" s="27"/>
      <c r="O1220" s="27"/>
      <c r="P1220" s="27"/>
      <c r="Q1220" s="27"/>
      <c r="R1220" s="27"/>
      <c r="S1220" s="27"/>
      <c r="T1220" s="27"/>
      <c r="U1220" s="27"/>
      <c r="V1220" s="27"/>
      <c r="W1220" s="27"/>
      <c r="X1220" s="27"/>
      <c r="Y1220" s="27"/>
      <c r="Z1220" s="27"/>
      <c r="AA1220" s="27"/>
      <c r="AB1220" s="27"/>
      <c r="AC1220" s="27"/>
      <c r="AD1220" s="27"/>
      <c r="AE1220" s="27"/>
      <c r="AF1220" s="27"/>
      <c r="AG1220" s="27"/>
      <c r="AH1220" s="27"/>
      <c r="AI1220" s="27"/>
      <c r="AJ1220" s="27"/>
      <c r="AK1220" s="27"/>
      <c r="AL1220" s="27"/>
      <c r="AM1220" s="27"/>
      <c r="AN1220" s="27"/>
      <c r="AO1220" s="27"/>
      <c r="AP1220" s="27"/>
      <c r="AQ1220" s="27"/>
      <c r="AR1220" s="27"/>
      <c r="AS1220" s="27"/>
      <c r="AT1220" s="27"/>
      <c r="AU1220" s="27"/>
      <c r="AV1220" s="27"/>
      <c r="AW1220" s="27"/>
      <c r="AX1220" s="27"/>
      <c r="AY1220" s="27"/>
      <c r="AZ1220" s="27"/>
      <c r="BA1220" s="27"/>
      <c r="BB1220" s="27"/>
      <c r="BC1220" s="27"/>
      <c r="BD1220" s="27"/>
      <c r="BE1220" s="27"/>
      <c r="BF1220" s="27"/>
      <c r="BG1220" s="27"/>
      <c r="BH1220" s="27"/>
      <c r="BI1220" s="27"/>
      <c r="BJ1220" s="27"/>
      <c r="BK1220" s="27"/>
      <c r="BL1220" s="27"/>
      <c r="BM1220" s="27"/>
      <c r="BN1220" s="27"/>
      <c r="BO1220" s="27"/>
      <c r="BP1220" s="27"/>
      <c r="BQ1220" s="27"/>
      <c r="BR1220" s="27"/>
      <c r="BS1220" s="27"/>
      <c r="BT1220" s="27"/>
      <c r="BU1220" s="27"/>
      <c r="BV1220" s="27"/>
      <c r="BW1220" s="27"/>
      <c r="BX1220" s="27"/>
      <c r="BY1220" s="27"/>
      <c r="BZ1220" s="27"/>
      <c r="CA1220" s="27"/>
      <c r="CB1220" s="27"/>
      <c r="CC1220" s="27"/>
      <c r="CD1220" s="27"/>
      <c r="CE1220" s="27"/>
      <c r="CF1220" s="27"/>
      <c r="CG1220" s="27"/>
      <c r="CH1220" s="27"/>
      <c r="CI1220" s="27"/>
      <c r="CJ1220" s="27"/>
      <c r="CK1220" s="27"/>
      <c r="CL1220" s="27"/>
      <c r="CM1220" s="27"/>
      <c r="CN1220" s="27"/>
      <c r="CO1220" s="27"/>
      <c r="CP1220" s="27"/>
      <c r="CQ1220" s="27"/>
      <c r="CR1220" s="27"/>
      <c r="CS1220" s="27"/>
      <c r="CT1220" s="27"/>
      <c r="CU1220" s="27"/>
      <c r="CV1220" s="27"/>
    </row>
    <row r="1221" spans="1:100" s="28" customFormat="1" ht="21.75" customHeight="1" x14ac:dyDescent="0.25">
      <c r="A1221" s="112"/>
      <c r="B1221" s="17" t="s">
        <v>74</v>
      </c>
      <c r="C1221" s="6"/>
      <c r="D1221" s="6"/>
      <c r="E1221" s="6"/>
      <c r="F1221" s="6"/>
      <c r="G1221" s="209"/>
      <c r="H1221" s="27"/>
      <c r="I1221" s="30"/>
      <c r="J1221" s="27"/>
      <c r="K1221" s="27"/>
      <c r="L1221" s="27"/>
      <c r="M1221" s="27"/>
      <c r="N1221" s="27"/>
      <c r="O1221" s="27"/>
      <c r="P1221" s="27"/>
      <c r="Q1221" s="27"/>
      <c r="R1221" s="27"/>
      <c r="S1221" s="27"/>
      <c r="T1221" s="27"/>
      <c r="U1221" s="27"/>
      <c r="V1221" s="27"/>
      <c r="W1221" s="27"/>
      <c r="X1221" s="27"/>
      <c r="Y1221" s="27"/>
      <c r="Z1221" s="27"/>
      <c r="AA1221" s="27"/>
      <c r="AB1221" s="27"/>
      <c r="AC1221" s="27"/>
      <c r="AD1221" s="27"/>
      <c r="AE1221" s="27"/>
      <c r="AF1221" s="27"/>
      <c r="AG1221" s="27"/>
      <c r="AH1221" s="27"/>
      <c r="AI1221" s="27"/>
      <c r="AJ1221" s="27"/>
      <c r="AK1221" s="27"/>
      <c r="AL1221" s="27"/>
      <c r="AM1221" s="27"/>
      <c r="AN1221" s="27"/>
      <c r="AO1221" s="27"/>
      <c r="AP1221" s="27"/>
      <c r="AQ1221" s="27"/>
      <c r="AR1221" s="27"/>
      <c r="AS1221" s="27"/>
      <c r="AT1221" s="27"/>
      <c r="AU1221" s="27"/>
      <c r="AV1221" s="27"/>
      <c r="AW1221" s="27"/>
      <c r="AX1221" s="27"/>
      <c r="AY1221" s="27"/>
      <c r="AZ1221" s="27"/>
      <c r="BA1221" s="27"/>
      <c r="BB1221" s="27"/>
      <c r="BC1221" s="27"/>
      <c r="BD1221" s="27"/>
      <c r="BE1221" s="27"/>
      <c r="BF1221" s="27"/>
      <c r="BG1221" s="27"/>
      <c r="BH1221" s="27"/>
      <c r="BI1221" s="27"/>
      <c r="BJ1221" s="27"/>
      <c r="BK1221" s="27"/>
      <c r="BL1221" s="27"/>
      <c r="BM1221" s="27"/>
      <c r="BN1221" s="27"/>
      <c r="BO1221" s="27"/>
      <c r="BP1221" s="27"/>
      <c r="BQ1221" s="27"/>
      <c r="BR1221" s="27"/>
      <c r="BS1221" s="27"/>
      <c r="BT1221" s="27"/>
      <c r="BU1221" s="27"/>
      <c r="BV1221" s="27"/>
      <c r="BW1221" s="27"/>
      <c r="BX1221" s="27"/>
      <c r="BY1221" s="27"/>
      <c r="BZ1221" s="27"/>
      <c r="CA1221" s="27"/>
      <c r="CB1221" s="27"/>
      <c r="CC1221" s="27"/>
      <c r="CD1221" s="27"/>
      <c r="CE1221" s="27"/>
      <c r="CF1221" s="27"/>
      <c r="CG1221" s="27"/>
      <c r="CH1221" s="27"/>
      <c r="CI1221" s="27"/>
      <c r="CJ1221" s="27"/>
      <c r="CK1221" s="27"/>
      <c r="CL1221" s="27"/>
      <c r="CM1221" s="27"/>
      <c r="CN1221" s="27"/>
      <c r="CO1221" s="27"/>
      <c r="CP1221" s="27"/>
      <c r="CQ1221" s="27"/>
      <c r="CR1221" s="27"/>
      <c r="CS1221" s="27"/>
      <c r="CT1221" s="27"/>
      <c r="CU1221" s="27"/>
      <c r="CV1221" s="27"/>
    </row>
    <row r="1222" spans="1:100" s="28" customFormat="1" ht="219.75" customHeight="1" x14ac:dyDescent="0.25">
      <c r="A1222" s="211" t="s">
        <v>441</v>
      </c>
      <c r="B1222" s="159" t="s">
        <v>440</v>
      </c>
      <c r="C1222" s="3">
        <f>SUM(C1223:C1225)</f>
        <v>22998.83</v>
      </c>
      <c r="D1222" s="3">
        <f>SUM(D1223:D1225)</f>
        <v>18515.509999999998</v>
      </c>
      <c r="E1222" s="3">
        <f t="shared" ref="E1222" si="311">SUM(E1223:E1225)</f>
        <v>11678.78</v>
      </c>
      <c r="F1222" s="3">
        <f t="shared" si="290"/>
        <v>63.08</v>
      </c>
      <c r="G1222" s="229" t="s">
        <v>822</v>
      </c>
      <c r="H1222" s="27"/>
      <c r="I1222" s="30"/>
      <c r="J1222" s="27"/>
      <c r="K1222" s="27"/>
      <c r="L1222" s="27"/>
      <c r="M1222" s="27"/>
      <c r="N1222" s="27"/>
      <c r="O1222" s="27"/>
      <c r="P1222" s="27"/>
      <c r="Q1222" s="27"/>
      <c r="R1222" s="27"/>
      <c r="S1222" s="27"/>
      <c r="T1222" s="27"/>
      <c r="U1222" s="27"/>
      <c r="V1222" s="27"/>
      <c r="W1222" s="27"/>
      <c r="X1222" s="27"/>
      <c r="Y1222" s="27"/>
      <c r="Z1222" s="27"/>
      <c r="AA1222" s="27"/>
      <c r="AB1222" s="27"/>
      <c r="AC1222" s="27"/>
      <c r="AD1222" s="27"/>
      <c r="AE1222" s="27"/>
      <c r="AF1222" s="27"/>
      <c r="AG1222" s="27"/>
      <c r="AH1222" s="27"/>
      <c r="AI1222" s="27"/>
      <c r="AJ1222" s="27"/>
      <c r="AK1222" s="27"/>
      <c r="AL1222" s="27"/>
      <c r="AM1222" s="27"/>
      <c r="AN1222" s="27"/>
      <c r="AO1222" s="27"/>
      <c r="AP1222" s="27"/>
      <c r="AQ1222" s="27"/>
      <c r="AR1222" s="27"/>
      <c r="AS1222" s="27"/>
      <c r="AT1222" s="27"/>
      <c r="AU1222" s="27"/>
      <c r="AV1222" s="27"/>
      <c r="AW1222" s="27"/>
      <c r="AX1222" s="27"/>
      <c r="AY1222" s="27"/>
      <c r="AZ1222" s="27"/>
      <c r="BA1222" s="27"/>
      <c r="BB1222" s="27"/>
      <c r="BC1222" s="27"/>
      <c r="BD1222" s="27"/>
      <c r="BE1222" s="27"/>
      <c r="BF1222" s="27"/>
      <c r="BG1222" s="27"/>
      <c r="BH1222" s="27"/>
      <c r="BI1222" s="27"/>
      <c r="BJ1222" s="27"/>
      <c r="BK1222" s="27"/>
      <c r="BL1222" s="27"/>
      <c r="BM1222" s="27"/>
      <c r="BN1222" s="27"/>
      <c r="BO1222" s="27"/>
      <c r="BP1222" s="27"/>
      <c r="BQ1222" s="27"/>
      <c r="BR1222" s="27"/>
      <c r="BS1222" s="27"/>
      <c r="BT1222" s="27"/>
      <c r="BU1222" s="27"/>
      <c r="BV1222" s="27"/>
      <c r="BW1222" s="27"/>
      <c r="BX1222" s="27"/>
      <c r="BY1222" s="27"/>
      <c r="BZ1222" s="27"/>
      <c r="CA1222" s="27"/>
      <c r="CB1222" s="27"/>
      <c r="CC1222" s="27"/>
      <c r="CD1222" s="27"/>
      <c r="CE1222" s="27"/>
      <c r="CF1222" s="27"/>
      <c r="CG1222" s="27"/>
      <c r="CH1222" s="27"/>
      <c r="CI1222" s="27"/>
      <c r="CJ1222" s="27"/>
      <c r="CK1222" s="27"/>
      <c r="CL1222" s="27"/>
      <c r="CM1222" s="27"/>
      <c r="CN1222" s="27"/>
      <c r="CO1222" s="27"/>
      <c r="CP1222" s="27"/>
      <c r="CQ1222" s="27"/>
      <c r="CR1222" s="27"/>
      <c r="CS1222" s="27"/>
      <c r="CT1222" s="27"/>
      <c r="CU1222" s="27"/>
      <c r="CV1222" s="27"/>
    </row>
    <row r="1223" spans="1:100" s="28" customFormat="1" ht="48.75" customHeight="1" x14ac:dyDescent="0.25">
      <c r="A1223" s="212"/>
      <c r="B1223" s="199" t="s">
        <v>72</v>
      </c>
      <c r="C1223" s="4">
        <v>13100.9</v>
      </c>
      <c r="D1223" s="4">
        <v>10344</v>
      </c>
      <c r="E1223" s="4">
        <v>5013.05</v>
      </c>
      <c r="F1223" s="4">
        <f t="shared" si="290"/>
        <v>48.46</v>
      </c>
      <c r="G1223" s="230"/>
      <c r="H1223" s="27"/>
      <c r="I1223" s="30"/>
      <c r="J1223" s="27"/>
      <c r="K1223" s="27"/>
      <c r="L1223" s="27"/>
      <c r="M1223" s="27"/>
      <c r="N1223" s="27"/>
      <c r="O1223" s="27"/>
      <c r="P1223" s="27"/>
      <c r="Q1223" s="27"/>
      <c r="R1223" s="27"/>
      <c r="S1223" s="27"/>
      <c r="T1223" s="27"/>
      <c r="U1223" s="27"/>
      <c r="V1223" s="27"/>
      <c r="W1223" s="27"/>
      <c r="X1223" s="27"/>
      <c r="Y1223" s="27"/>
      <c r="Z1223" s="27"/>
      <c r="AA1223" s="27"/>
      <c r="AB1223" s="27"/>
      <c r="AC1223" s="27"/>
      <c r="AD1223" s="27"/>
      <c r="AE1223" s="27"/>
      <c r="AF1223" s="27"/>
      <c r="AG1223" s="27"/>
      <c r="AH1223" s="27"/>
      <c r="AI1223" s="27"/>
      <c r="AJ1223" s="27"/>
      <c r="AK1223" s="27"/>
      <c r="AL1223" s="27"/>
      <c r="AM1223" s="27"/>
      <c r="AN1223" s="27"/>
      <c r="AO1223" s="27"/>
      <c r="AP1223" s="27"/>
      <c r="AQ1223" s="27"/>
      <c r="AR1223" s="27"/>
      <c r="AS1223" s="27"/>
      <c r="AT1223" s="27"/>
      <c r="AU1223" s="27"/>
      <c r="AV1223" s="27"/>
      <c r="AW1223" s="27"/>
      <c r="AX1223" s="27"/>
      <c r="AY1223" s="27"/>
      <c r="AZ1223" s="27"/>
      <c r="BA1223" s="27"/>
      <c r="BB1223" s="27"/>
      <c r="BC1223" s="27"/>
      <c r="BD1223" s="27"/>
      <c r="BE1223" s="27"/>
      <c r="BF1223" s="27"/>
      <c r="BG1223" s="27"/>
      <c r="BH1223" s="27"/>
      <c r="BI1223" s="27"/>
      <c r="BJ1223" s="27"/>
      <c r="BK1223" s="27"/>
      <c r="BL1223" s="27"/>
      <c r="BM1223" s="27"/>
      <c r="BN1223" s="27"/>
      <c r="BO1223" s="27"/>
      <c r="BP1223" s="27"/>
      <c r="BQ1223" s="27"/>
      <c r="BR1223" s="27"/>
      <c r="BS1223" s="27"/>
      <c r="BT1223" s="27"/>
      <c r="BU1223" s="27"/>
      <c r="BV1223" s="27"/>
      <c r="BW1223" s="27"/>
      <c r="BX1223" s="27"/>
      <c r="BY1223" s="27"/>
      <c r="BZ1223" s="27"/>
      <c r="CA1223" s="27"/>
      <c r="CB1223" s="27"/>
      <c r="CC1223" s="27"/>
      <c r="CD1223" s="27"/>
      <c r="CE1223" s="27"/>
      <c r="CF1223" s="27"/>
      <c r="CG1223" s="27"/>
      <c r="CH1223" s="27"/>
      <c r="CI1223" s="27"/>
      <c r="CJ1223" s="27"/>
      <c r="CK1223" s="27"/>
      <c r="CL1223" s="27"/>
      <c r="CM1223" s="27"/>
      <c r="CN1223" s="27"/>
      <c r="CO1223" s="27"/>
      <c r="CP1223" s="27"/>
      <c r="CQ1223" s="27"/>
      <c r="CR1223" s="27"/>
      <c r="CS1223" s="27"/>
      <c r="CT1223" s="27"/>
      <c r="CU1223" s="27"/>
      <c r="CV1223" s="27"/>
    </row>
    <row r="1224" spans="1:100" s="28" customFormat="1" ht="48.75" customHeight="1" x14ac:dyDescent="0.25">
      <c r="A1224" s="212"/>
      <c r="B1224" s="199" t="s">
        <v>223</v>
      </c>
      <c r="C1224" s="4">
        <v>9897.93</v>
      </c>
      <c r="D1224" s="4">
        <v>8171.51</v>
      </c>
      <c r="E1224" s="4">
        <v>6665.73</v>
      </c>
      <c r="F1224" s="4">
        <f t="shared" si="290"/>
        <v>81.569999999999993</v>
      </c>
      <c r="G1224" s="230"/>
      <c r="H1224" s="27"/>
      <c r="I1224" s="30"/>
      <c r="J1224" s="27"/>
      <c r="K1224" s="27"/>
      <c r="L1224" s="27"/>
      <c r="M1224" s="27"/>
      <c r="N1224" s="27"/>
      <c r="O1224" s="27"/>
      <c r="P1224" s="27"/>
      <c r="Q1224" s="27"/>
      <c r="R1224" s="27"/>
      <c r="S1224" s="27"/>
      <c r="T1224" s="27"/>
      <c r="U1224" s="27"/>
      <c r="V1224" s="27"/>
      <c r="W1224" s="27"/>
      <c r="X1224" s="27"/>
      <c r="Y1224" s="27"/>
      <c r="Z1224" s="27"/>
      <c r="AA1224" s="27"/>
      <c r="AB1224" s="27"/>
      <c r="AC1224" s="27"/>
      <c r="AD1224" s="27"/>
      <c r="AE1224" s="27"/>
      <c r="AF1224" s="27"/>
      <c r="AG1224" s="27"/>
      <c r="AH1224" s="27"/>
      <c r="AI1224" s="27"/>
      <c r="AJ1224" s="27"/>
      <c r="AK1224" s="27"/>
      <c r="AL1224" s="27"/>
      <c r="AM1224" s="27"/>
      <c r="AN1224" s="27"/>
      <c r="AO1224" s="27"/>
      <c r="AP1224" s="27"/>
      <c r="AQ1224" s="27"/>
      <c r="AR1224" s="27"/>
      <c r="AS1224" s="27"/>
      <c r="AT1224" s="27"/>
      <c r="AU1224" s="27"/>
      <c r="AV1224" s="27"/>
      <c r="AW1224" s="27"/>
      <c r="AX1224" s="27"/>
      <c r="AY1224" s="27"/>
      <c r="AZ1224" s="27"/>
      <c r="BA1224" s="27"/>
      <c r="BB1224" s="27"/>
      <c r="BC1224" s="27"/>
      <c r="BD1224" s="27"/>
      <c r="BE1224" s="27"/>
      <c r="BF1224" s="27"/>
      <c r="BG1224" s="27"/>
      <c r="BH1224" s="27"/>
      <c r="BI1224" s="27"/>
      <c r="BJ1224" s="27"/>
      <c r="BK1224" s="27"/>
      <c r="BL1224" s="27"/>
      <c r="BM1224" s="27"/>
      <c r="BN1224" s="27"/>
      <c r="BO1224" s="27"/>
      <c r="BP1224" s="27"/>
      <c r="BQ1224" s="27"/>
      <c r="BR1224" s="27"/>
      <c r="BS1224" s="27"/>
      <c r="BT1224" s="27"/>
      <c r="BU1224" s="27"/>
      <c r="BV1224" s="27"/>
      <c r="BW1224" s="27"/>
      <c r="BX1224" s="27"/>
      <c r="BY1224" s="27"/>
      <c r="BZ1224" s="27"/>
      <c r="CA1224" s="27"/>
      <c r="CB1224" s="27"/>
      <c r="CC1224" s="27"/>
      <c r="CD1224" s="27"/>
      <c r="CE1224" s="27"/>
      <c r="CF1224" s="27"/>
      <c r="CG1224" s="27"/>
      <c r="CH1224" s="27"/>
      <c r="CI1224" s="27"/>
      <c r="CJ1224" s="27"/>
      <c r="CK1224" s="27"/>
      <c r="CL1224" s="27"/>
      <c r="CM1224" s="27"/>
      <c r="CN1224" s="27"/>
      <c r="CO1224" s="27"/>
      <c r="CP1224" s="27"/>
      <c r="CQ1224" s="27"/>
      <c r="CR1224" s="27"/>
      <c r="CS1224" s="27"/>
      <c r="CT1224" s="27"/>
      <c r="CU1224" s="27"/>
      <c r="CV1224" s="27"/>
    </row>
    <row r="1225" spans="1:100" s="28" customFormat="1" ht="51.75" customHeight="1" x14ac:dyDescent="0.25">
      <c r="A1225" s="90"/>
      <c r="B1225" s="19" t="s">
        <v>74</v>
      </c>
      <c r="C1225" s="4"/>
      <c r="D1225" s="4"/>
      <c r="E1225" s="4"/>
      <c r="F1225" s="4"/>
      <c r="G1225" s="231"/>
      <c r="H1225" s="27"/>
      <c r="I1225" s="27"/>
      <c r="J1225" s="27"/>
      <c r="K1225" s="27"/>
      <c r="L1225" s="27"/>
      <c r="M1225" s="27"/>
      <c r="N1225" s="27"/>
      <c r="O1225" s="27"/>
      <c r="P1225" s="27"/>
      <c r="Q1225" s="27"/>
      <c r="R1225" s="27"/>
      <c r="S1225" s="27"/>
      <c r="T1225" s="27"/>
      <c r="U1225" s="27"/>
      <c r="V1225" s="27"/>
      <c r="W1225" s="27"/>
      <c r="X1225" s="27"/>
      <c r="Y1225" s="27"/>
      <c r="Z1225" s="27"/>
      <c r="AA1225" s="27"/>
      <c r="AB1225" s="27"/>
      <c r="AC1225" s="27"/>
      <c r="AD1225" s="27"/>
      <c r="AE1225" s="27"/>
      <c r="AF1225" s="27"/>
      <c r="AG1225" s="27"/>
      <c r="AH1225" s="27"/>
      <c r="AI1225" s="27"/>
      <c r="AJ1225" s="27"/>
      <c r="AK1225" s="27"/>
      <c r="AL1225" s="27"/>
      <c r="AM1225" s="27"/>
      <c r="AN1225" s="27"/>
      <c r="AO1225" s="27"/>
      <c r="AP1225" s="27"/>
      <c r="AQ1225" s="27"/>
      <c r="AR1225" s="27"/>
      <c r="AS1225" s="27"/>
      <c r="AT1225" s="27"/>
      <c r="AU1225" s="27"/>
      <c r="AV1225" s="27"/>
      <c r="AW1225" s="27"/>
      <c r="AX1225" s="27"/>
      <c r="AY1225" s="27"/>
      <c r="AZ1225" s="27"/>
      <c r="BA1225" s="27"/>
      <c r="BB1225" s="27"/>
      <c r="BC1225" s="27"/>
      <c r="BD1225" s="27"/>
      <c r="BE1225" s="27"/>
      <c r="BF1225" s="27"/>
      <c r="BG1225" s="27"/>
      <c r="BH1225" s="27"/>
      <c r="BI1225" s="27"/>
      <c r="BJ1225" s="27"/>
      <c r="BK1225" s="27"/>
      <c r="BL1225" s="27"/>
      <c r="BM1225" s="27"/>
      <c r="BN1225" s="27"/>
      <c r="BO1225" s="27"/>
      <c r="BP1225" s="27"/>
      <c r="BQ1225" s="27"/>
      <c r="BR1225" s="27"/>
      <c r="BS1225" s="27"/>
      <c r="BT1225" s="27"/>
      <c r="BU1225" s="27"/>
      <c r="BV1225" s="27"/>
      <c r="BW1225" s="27"/>
      <c r="BX1225" s="27"/>
      <c r="BY1225" s="27"/>
      <c r="BZ1225" s="27"/>
      <c r="CA1225" s="27"/>
      <c r="CB1225" s="27"/>
      <c r="CC1225" s="27"/>
      <c r="CD1225" s="27"/>
      <c r="CE1225" s="27"/>
      <c r="CF1225" s="27"/>
      <c r="CG1225" s="27"/>
      <c r="CH1225" s="27"/>
      <c r="CI1225" s="27"/>
      <c r="CJ1225" s="27"/>
      <c r="CK1225" s="27"/>
      <c r="CL1225" s="27"/>
      <c r="CM1225" s="27"/>
      <c r="CN1225" s="27"/>
      <c r="CO1225" s="27"/>
      <c r="CP1225" s="27"/>
      <c r="CQ1225" s="27"/>
      <c r="CR1225" s="27"/>
      <c r="CS1225" s="27"/>
      <c r="CT1225" s="27"/>
      <c r="CU1225" s="27"/>
      <c r="CV1225" s="27"/>
    </row>
    <row r="1226" spans="1:100" x14ac:dyDescent="0.3">
      <c r="A1226" s="85"/>
    </row>
    <row r="1227" spans="1:100" x14ac:dyDescent="0.3">
      <c r="A1227" s="85"/>
    </row>
    <row r="1228" spans="1:100" x14ac:dyDescent="0.3">
      <c r="A1228" s="85"/>
    </row>
    <row r="1229" spans="1:100" x14ac:dyDescent="0.3">
      <c r="A1229" s="85"/>
    </row>
    <row r="1230" spans="1:100" x14ac:dyDescent="0.3">
      <c r="A1230" s="85"/>
    </row>
  </sheetData>
  <autoFilter ref="A8:CL1225"/>
  <mergeCells count="289">
    <mergeCell ref="G15:G17"/>
    <mergeCell ref="G18:G21"/>
    <mergeCell ref="G22:G23"/>
    <mergeCell ref="G24:G25"/>
    <mergeCell ref="G26:G29"/>
    <mergeCell ref="G30:G33"/>
    <mergeCell ref="A4:G4"/>
    <mergeCell ref="A5:B5"/>
    <mergeCell ref="A6:A8"/>
    <mergeCell ref="B6:B8"/>
    <mergeCell ref="C6:C8"/>
    <mergeCell ref="D6:D8"/>
    <mergeCell ref="E6:E8"/>
    <mergeCell ref="F6:F8"/>
    <mergeCell ref="G6:G8"/>
    <mergeCell ref="G58:G61"/>
    <mergeCell ref="G62:G65"/>
    <mergeCell ref="A67:A69"/>
    <mergeCell ref="G67:G69"/>
    <mergeCell ref="G70:G73"/>
    <mergeCell ref="G74:G77"/>
    <mergeCell ref="G34:G37"/>
    <mergeCell ref="G38:G41"/>
    <mergeCell ref="G42:G45"/>
    <mergeCell ref="G46:G49"/>
    <mergeCell ref="G50:G53"/>
    <mergeCell ref="G54:G57"/>
    <mergeCell ref="G102:G105"/>
    <mergeCell ref="G106:G109"/>
    <mergeCell ref="G110:G113"/>
    <mergeCell ref="G114:G117"/>
    <mergeCell ref="G118:G121"/>
    <mergeCell ref="G122:G125"/>
    <mergeCell ref="G78:G81"/>
    <mergeCell ref="G82:G85"/>
    <mergeCell ref="G90:G93"/>
    <mergeCell ref="G94:G97"/>
    <mergeCell ref="G98:G99"/>
    <mergeCell ref="G100:G101"/>
    <mergeCell ref="G150:G153"/>
    <mergeCell ref="G154:G157"/>
    <mergeCell ref="G158:G161"/>
    <mergeCell ref="G162:G165"/>
    <mergeCell ref="G166:G169"/>
    <mergeCell ref="G170:G173"/>
    <mergeCell ref="G126:G129"/>
    <mergeCell ref="G130:G133"/>
    <mergeCell ref="G134:G135"/>
    <mergeCell ref="G136:G137"/>
    <mergeCell ref="G138:G141"/>
    <mergeCell ref="G142:G144"/>
    <mergeCell ref="G146:G149"/>
    <mergeCell ref="G198:G201"/>
    <mergeCell ref="G202:G205"/>
    <mergeCell ref="G206:G209"/>
    <mergeCell ref="G210:G213"/>
    <mergeCell ref="G214:G217"/>
    <mergeCell ref="G222:G225"/>
    <mergeCell ref="G174:G177"/>
    <mergeCell ref="G178:G181"/>
    <mergeCell ref="G182:G185"/>
    <mergeCell ref="G186:G189"/>
    <mergeCell ref="G190:G193"/>
    <mergeCell ref="G194:G197"/>
    <mergeCell ref="G250:G253"/>
    <mergeCell ref="G254:G257"/>
    <mergeCell ref="G266:G269"/>
    <mergeCell ref="G270:G273"/>
    <mergeCell ref="G274:G277"/>
    <mergeCell ref="G278:G281"/>
    <mergeCell ref="G226:G229"/>
    <mergeCell ref="G230:G233"/>
    <mergeCell ref="G234:G237"/>
    <mergeCell ref="G238:G241"/>
    <mergeCell ref="G242:G245"/>
    <mergeCell ref="G246:G249"/>
    <mergeCell ref="G306:G309"/>
    <mergeCell ref="G310:G313"/>
    <mergeCell ref="G318:G321"/>
    <mergeCell ref="G322:G325"/>
    <mergeCell ref="G326:G329"/>
    <mergeCell ref="G330:G333"/>
    <mergeCell ref="G282:G285"/>
    <mergeCell ref="G286:G289"/>
    <mergeCell ref="G290:G293"/>
    <mergeCell ref="G294:G296"/>
    <mergeCell ref="G298:G301"/>
    <mergeCell ref="G302:G305"/>
    <mergeCell ref="A379:A381"/>
    <mergeCell ref="G379:G381"/>
    <mergeCell ref="G386:G389"/>
    <mergeCell ref="G334:G337"/>
    <mergeCell ref="G338:G341"/>
    <mergeCell ref="G342:G345"/>
    <mergeCell ref="G354:G357"/>
    <mergeCell ref="G358:G361"/>
    <mergeCell ref="G362:G365"/>
    <mergeCell ref="G346:G349"/>
    <mergeCell ref="G390:G393"/>
    <mergeCell ref="G394:G397"/>
    <mergeCell ref="G398:G401"/>
    <mergeCell ref="G402:G405"/>
    <mergeCell ref="G414:G417"/>
    <mergeCell ref="G419:G421"/>
    <mergeCell ref="G366:G369"/>
    <mergeCell ref="G370:G373"/>
    <mergeCell ref="G374:G377"/>
    <mergeCell ref="G446:G449"/>
    <mergeCell ref="G450:G453"/>
    <mergeCell ref="G458:G461"/>
    <mergeCell ref="G466:G469"/>
    <mergeCell ref="G474:G477"/>
    <mergeCell ref="G422:G425"/>
    <mergeCell ref="G426:G429"/>
    <mergeCell ref="G430:G433"/>
    <mergeCell ref="G434:G437"/>
    <mergeCell ref="G438:G441"/>
    <mergeCell ref="G442:G445"/>
    <mergeCell ref="G510:G513"/>
    <mergeCell ref="G514:G517"/>
    <mergeCell ref="G518:G521"/>
    <mergeCell ref="G522:G525"/>
    <mergeCell ref="G526:G529"/>
    <mergeCell ref="G478:G481"/>
    <mergeCell ref="G482:G485"/>
    <mergeCell ref="G486:G489"/>
    <mergeCell ref="G490:G493"/>
    <mergeCell ref="G494:G497"/>
    <mergeCell ref="G498:G501"/>
    <mergeCell ref="G554:G557"/>
    <mergeCell ref="G558:G561"/>
    <mergeCell ref="G562:G565"/>
    <mergeCell ref="G570:G573"/>
    <mergeCell ref="G574:G577"/>
    <mergeCell ref="G578:G581"/>
    <mergeCell ref="G530:G533"/>
    <mergeCell ref="G534:G537"/>
    <mergeCell ref="G538:G541"/>
    <mergeCell ref="G542:G545"/>
    <mergeCell ref="G546:G549"/>
    <mergeCell ref="G550:G553"/>
    <mergeCell ref="G610:G613"/>
    <mergeCell ref="G614:G617"/>
    <mergeCell ref="G618:G621"/>
    <mergeCell ref="G622:G625"/>
    <mergeCell ref="G626:G629"/>
    <mergeCell ref="G630:G633"/>
    <mergeCell ref="G582:G585"/>
    <mergeCell ref="G586:G589"/>
    <mergeCell ref="G590:G593"/>
    <mergeCell ref="G598:G601"/>
    <mergeCell ref="G602:G605"/>
    <mergeCell ref="G606:G609"/>
    <mergeCell ref="G670:G673"/>
    <mergeCell ref="G674:G677"/>
    <mergeCell ref="G678:G681"/>
    <mergeCell ref="G682:G685"/>
    <mergeCell ref="G686:G689"/>
    <mergeCell ref="A690:A693"/>
    <mergeCell ref="G690:G693"/>
    <mergeCell ref="G634:G637"/>
    <mergeCell ref="G642:G645"/>
    <mergeCell ref="G646:G649"/>
    <mergeCell ref="G650:G653"/>
    <mergeCell ref="G658:G661"/>
    <mergeCell ref="G662:G665"/>
    <mergeCell ref="G722:G725"/>
    <mergeCell ref="G726:G729"/>
    <mergeCell ref="G730:G733"/>
    <mergeCell ref="G734:G737"/>
    <mergeCell ref="G738:G741"/>
    <mergeCell ref="G742:G745"/>
    <mergeCell ref="G694:G697"/>
    <mergeCell ref="G698:G701"/>
    <mergeCell ref="G702:G705"/>
    <mergeCell ref="G706:G709"/>
    <mergeCell ref="G710:G713"/>
    <mergeCell ref="G714:G717"/>
    <mergeCell ref="G770:G773"/>
    <mergeCell ref="G774:G777"/>
    <mergeCell ref="G778:G781"/>
    <mergeCell ref="G782:G785"/>
    <mergeCell ref="G786:G789"/>
    <mergeCell ref="G794:G797"/>
    <mergeCell ref="G746:G749"/>
    <mergeCell ref="G750:G753"/>
    <mergeCell ref="G754:G757"/>
    <mergeCell ref="G758:G761"/>
    <mergeCell ref="G762:G765"/>
    <mergeCell ref="G766:G769"/>
    <mergeCell ref="G822:G825"/>
    <mergeCell ref="G826:G829"/>
    <mergeCell ref="G830:G833"/>
    <mergeCell ref="G834:G837"/>
    <mergeCell ref="G838:G841"/>
    <mergeCell ref="G842:G845"/>
    <mergeCell ref="G798:G801"/>
    <mergeCell ref="G802:G805"/>
    <mergeCell ref="G806:G809"/>
    <mergeCell ref="G810:G813"/>
    <mergeCell ref="G814:G817"/>
    <mergeCell ref="G818:G821"/>
    <mergeCell ref="G874:G877"/>
    <mergeCell ref="G878:G881"/>
    <mergeCell ref="G882:G885"/>
    <mergeCell ref="G886:G889"/>
    <mergeCell ref="G890:G893"/>
    <mergeCell ref="G894:G897"/>
    <mergeCell ref="G846:G849"/>
    <mergeCell ref="G850:G853"/>
    <mergeCell ref="G854:G857"/>
    <mergeCell ref="G858:G861"/>
    <mergeCell ref="G866:G869"/>
    <mergeCell ref="G870:G873"/>
    <mergeCell ref="G938:G941"/>
    <mergeCell ref="G942:G945"/>
    <mergeCell ref="G950:G953"/>
    <mergeCell ref="G954:G956"/>
    <mergeCell ref="G962:G965"/>
    <mergeCell ref="G966:G969"/>
    <mergeCell ref="G898:G901"/>
    <mergeCell ref="G902:G905"/>
    <mergeCell ref="G914:G917"/>
    <mergeCell ref="G918:G921"/>
    <mergeCell ref="G922:G925"/>
    <mergeCell ref="G930:G933"/>
    <mergeCell ref="G998:G1001"/>
    <mergeCell ref="G1002:G1005"/>
    <mergeCell ref="G1006:G1009"/>
    <mergeCell ref="G1010:G1013"/>
    <mergeCell ref="G1014:G1017"/>
    <mergeCell ref="G1018:G1021"/>
    <mergeCell ref="G970:G973"/>
    <mergeCell ref="G974:G977"/>
    <mergeCell ref="G978:G981"/>
    <mergeCell ref="G982:G985"/>
    <mergeCell ref="G986:G989"/>
    <mergeCell ref="G990:G993"/>
    <mergeCell ref="G1038:G1041"/>
    <mergeCell ref="H1038:H1041"/>
    <mergeCell ref="G1042:G1045"/>
    <mergeCell ref="G1046:G1049"/>
    <mergeCell ref="G1050:G1053"/>
    <mergeCell ref="G1054:G1057"/>
    <mergeCell ref="G1022:G1025"/>
    <mergeCell ref="H1022:H1025"/>
    <mergeCell ref="G1026:G1029"/>
    <mergeCell ref="G1030:G1033"/>
    <mergeCell ref="H1030:H1033"/>
    <mergeCell ref="G1034:G1037"/>
    <mergeCell ref="H1034:H1037"/>
    <mergeCell ref="G1134:G1137"/>
    <mergeCell ref="G1082:G1085"/>
    <mergeCell ref="G1086:G1089"/>
    <mergeCell ref="G1090:G1093"/>
    <mergeCell ref="G1094:G1097"/>
    <mergeCell ref="G1098:G1101"/>
    <mergeCell ref="A1102:A1105"/>
    <mergeCell ref="G1102:G1105"/>
    <mergeCell ref="G1058:G1061"/>
    <mergeCell ref="G1062:G1065"/>
    <mergeCell ref="G1066:G1069"/>
    <mergeCell ref="G1070:G1073"/>
    <mergeCell ref="G1074:G1077"/>
    <mergeCell ref="G1078:G1081"/>
    <mergeCell ref="G1198:G1201"/>
    <mergeCell ref="G1202:G1205"/>
    <mergeCell ref="G1210:G1213"/>
    <mergeCell ref="G1214:G1217"/>
    <mergeCell ref="G1222:G1225"/>
    <mergeCell ref="G502:G503"/>
    <mergeCell ref="G910:G913"/>
    <mergeCell ref="A1166:A1169"/>
    <mergeCell ref="G1178:G1181"/>
    <mergeCell ref="G1182:G1185"/>
    <mergeCell ref="G1186:G1189"/>
    <mergeCell ref="G1190:G1193"/>
    <mergeCell ref="G1194:G1197"/>
    <mergeCell ref="G1138:G1141"/>
    <mergeCell ref="G1142:G1145"/>
    <mergeCell ref="G1146:G1149"/>
    <mergeCell ref="G1150:G1153"/>
    <mergeCell ref="G1154:G1157"/>
    <mergeCell ref="G1158:G1161"/>
    <mergeCell ref="G1106:G1109"/>
    <mergeCell ref="G1110:G1113"/>
    <mergeCell ref="G1122:G1125"/>
    <mergeCell ref="G1126:G1129"/>
    <mergeCell ref="G1130:G1133"/>
  </mergeCells>
  <pageMargins left="0" right="0" top="0.78740157480314965" bottom="0.59055118110236227" header="0.31496062992125984" footer="0.15748031496062992"/>
  <pageSetup paperSize="8" scale="80" fitToHeight="40" orientation="landscape" r:id="rId1"/>
  <headerFooter>
    <oddFooter>Страница &amp;P</oddFooter>
  </headerFooter>
  <rowBreaks count="41" manualBreakCount="41">
    <brk id="53" max="6" man="1"/>
    <brk id="73" max="6" man="1"/>
    <brk id="118" max="6" man="1"/>
    <brk id="133" max="6" man="1"/>
    <brk id="144" max="6" man="1"/>
    <brk id="158" max="6" man="1"/>
    <brk id="177" max="6" man="1"/>
    <brk id="197" max="6" man="1"/>
    <brk id="245" max="6" man="1"/>
    <brk id="284" max="6" man="1"/>
    <brk id="313" max="6" man="1"/>
    <brk id="333" max="6" man="1"/>
    <brk id="348" max="6" man="1"/>
    <brk id="393" max="6" man="1"/>
    <brk id="409" max="6" man="1"/>
    <brk id="450" max="6" man="1"/>
    <brk id="533" max="6" man="1"/>
    <brk id="545" max="6" man="1"/>
    <brk id="561" max="6" man="1"/>
    <brk id="586" max="6" man="1"/>
    <brk id="605" max="6" man="1"/>
    <brk id="620" max="6" man="1"/>
    <brk id="665" max="6" man="1"/>
    <brk id="689" max="6" man="1"/>
    <brk id="711" max="6" man="1"/>
    <brk id="737" max="6" man="1"/>
    <brk id="1023" max="6" man="1"/>
    <brk id="1040" max="6" man="1"/>
    <brk id="1063" max="6" man="1"/>
    <brk id="1085" max="6" man="1"/>
    <brk id="1109" max="8" man="1"/>
    <brk id="1133" max="6" man="1"/>
    <brk id="1157" max="6" man="1"/>
    <brk id="1173" max="6" man="1"/>
    <brk id="1199" max="6" man="1"/>
    <brk id="1217" max="6" man="1"/>
    <brk id="1262" max="13" man="1"/>
    <brk id="1382" max="13" man="1"/>
    <brk id="1427" max="13" man="1"/>
    <brk id="1472" max="13" man="1"/>
    <brk id="150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заместителям</vt:lpstr>
      <vt:lpstr>заместителям!Заголовки_для_печати</vt:lpstr>
      <vt:lpstr>заместителям!Область_печати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Шулепова Ольга Анатольевна</cp:lastModifiedBy>
  <cp:lastPrinted>2017-11-01T05:25:46Z</cp:lastPrinted>
  <dcterms:created xsi:type="dcterms:W3CDTF">2011-12-13T05:34:09Z</dcterms:created>
  <dcterms:modified xsi:type="dcterms:W3CDTF">2017-11-01T05:26:17Z</dcterms:modified>
</cp:coreProperties>
</file>