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11700" tabRatio="518"/>
  </bookViews>
  <sheets>
    <sheet name="на 01.01.2017" sheetId="1" r:id="rId1"/>
  </sheets>
  <definedNames>
    <definedName name="_xlnm._FilterDatabase" localSheetId="0" hidden="1">'на 01.01.2017'!$A$5:$P$402</definedName>
    <definedName name="Z_01AC1A7E_476D_4330_9F15_5C22253D4F97_.wvu.FilterData" localSheetId="0" hidden="1">'на 01.01.2017'!$A$5:$P$402</definedName>
    <definedName name="Z_0217F586_7BE2_4803_B88F_1646729DF76E_.wvu.FilterData" localSheetId="0" hidden="1">'на 01.01.2017'!$A$5:$P$402</definedName>
    <definedName name="Z_02D2F435_66DA_468E_987B_F2AECDDD4E3B_.wvu.FilterData" localSheetId="0" hidden="1">'на 01.01.2017'!$A$5:$P$402</definedName>
    <definedName name="Z_040F7A53_882C_426B_A971_3BA4E7F819F6_.wvu.FilterData" localSheetId="0" hidden="1">'на 01.01.2017'!$A$5:$K$144</definedName>
    <definedName name="Z_05C1E2BB_B583_44DD_A8AC_FBF87A053735_.wvu.FilterData" localSheetId="0" hidden="1">'на 01.01.2017'!$A$5:$K$144</definedName>
    <definedName name="Z_05C9DD0B_EBEE_40E7_A642_8B2CDCC810BA_.wvu.FilterData" localSheetId="0" hidden="1">'на 01.01.2017'!$A$5:$K$144</definedName>
    <definedName name="Z_0623BA59_06E0_47C4_A9E0_EFF8949456C2_.wvu.FilterData" localSheetId="0" hidden="1">'на 01.01.2017'!$A$5:$K$144</definedName>
    <definedName name="Z_0644E522_2545_474C_824A_2ED6C2798897_.wvu.FilterData" localSheetId="0" hidden="1">'на 01.01.2017'!$A$5:$P$402</definedName>
    <definedName name="Z_071188D9_4773_41E2_8227_482316F94E22_.wvu.FilterData" localSheetId="0" hidden="1">'на 01.01.2017'!$A$5:$P$402</definedName>
    <definedName name="Z_071EF768_278C_4081_A41E_D0319051F48C_.wvu.FilterData" localSheetId="0" hidden="1">'на 01.01.2017'!$A$5:$P$402</definedName>
    <definedName name="Z_079216EF_F396_45DE_93AA_DF26C49F532F_.wvu.FilterData" localSheetId="0" hidden="1">'на 01.01.2017'!$A$5:$K$144</definedName>
    <definedName name="Z_081D092E_BCFD_434D_99DD_F262EBF81A7D_.wvu.FilterData" localSheetId="0" hidden="1">'на 01.01.2017'!$A$5:$K$144</definedName>
    <definedName name="Z_081D1E71_FAB1_490F_8347_4363E467A6B8_.wvu.FilterData" localSheetId="0" hidden="1">'на 01.01.2017'!$A$5:$P$402</definedName>
    <definedName name="Z_09EAF7B9_3EEA_4933_B35E_57131A90848E_.wvu.FilterData" localSheetId="0" hidden="1">'на 01.01.2017'!$A$5:$P$402</definedName>
    <definedName name="Z_09EDEF91_2CA5_4F56_B67B_9D290C461670_.wvu.FilterData" localSheetId="0" hidden="1">'на 01.01.2017'!$A$5:$K$144</definedName>
    <definedName name="Z_0AC3FA68_E0C8_4657_AD81_AF6345EA501C_.wvu.FilterData" localSheetId="0" hidden="1">'на 01.01.2017'!$A$5:$K$144</definedName>
    <definedName name="Z_0B579593_C56D_4394_91C1_F024BBE56EB1_.wvu.FilterData" localSheetId="0" hidden="1">'на 01.01.2017'!$A$5:$K$144</definedName>
    <definedName name="Z_0BC55D76_817D_4871_ADFD_780685E85798_.wvu.FilterData" localSheetId="0" hidden="1">'на 01.01.2017'!$A$5:$P$402</definedName>
    <definedName name="Z_0C6B39CB_8BE2_4437_B7EF_2B863FB64A7A_.wvu.FilterData" localSheetId="0" hidden="1">'на 01.01.2017'!$A$5:$K$144</definedName>
    <definedName name="Z_0C81132D_0EFB_424B_A2C0_D694846C9416_.wvu.FilterData" localSheetId="0" hidden="1">'на 01.01.2017'!$A$5:$P$402</definedName>
    <definedName name="Z_0C8C20D3_1DCE_4FE1_95B1_F35D8D398254_.wvu.FilterData" localSheetId="0" hidden="1">'на 01.01.2017'!$A$5:$K$144</definedName>
    <definedName name="Z_0CC9441C_88E9_46D0_951D_A49C84EDA8CE_.wvu.FilterData" localSheetId="0" hidden="1">'на 01.01.2017'!$A$5:$P$402</definedName>
    <definedName name="Z_0CF3E93E_60F6_45C8_AD33_C2CE08831546_.wvu.FilterData" localSheetId="0" hidden="1">'на 01.01.2017'!$A$5:$K$144</definedName>
    <definedName name="Z_0D69C398_7947_4D78_B1FE_A2A25AB79E10_.wvu.FilterData" localSheetId="0" hidden="1">'на 01.01.2017'!$A$5:$P$402</definedName>
    <definedName name="Z_0D7F5190_D20E_42FD_AD77_53CB309C7272_.wvu.FilterData" localSheetId="0" hidden="1">'на 01.01.2017'!$A$5:$K$144</definedName>
    <definedName name="Z_0E6786D8_AC3A_48D5_9AD7_4E7485DB6D9C_.wvu.FilterData" localSheetId="0" hidden="1">'на 01.01.2017'!$A$5:$K$144</definedName>
    <definedName name="Z_105D23B5_3830_4B2C_A4D4_FBFBD3BEFB9C_.wvu.FilterData" localSheetId="0" hidden="1">'на 01.01.2017'!$A$5:$K$144</definedName>
    <definedName name="Z_113A0779_204C_451B_8401_73E507046130_.wvu.FilterData" localSheetId="0" hidden="1">'на 01.01.2017'!$A$5:$P$402</definedName>
    <definedName name="Z_11C2710A_7B42_42B8_9326_170C84429826_.wvu.FilterData" localSheetId="0" hidden="1">'на 01.01.2017'!$A$5:$P$402</definedName>
    <definedName name="Z_11EBBD1F_0821_4763_A781_80F95B559C64_.wvu.FilterData" localSheetId="0" hidden="1">'на 01.01.2017'!$A$5:$P$402</definedName>
    <definedName name="Z_12397037_6208_4B36_BC95_11438284A9DE_.wvu.FilterData" localSheetId="0" hidden="1">'на 01.01.2017'!$A$5:$K$144</definedName>
    <definedName name="Z_130C16AD_E930_4810_BDF0_A6DD3A87B8D5_.wvu.FilterData" localSheetId="0" hidden="1">'на 01.01.2017'!$A$5:$P$402</definedName>
    <definedName name="Z_1315266B_953C_4E7F_B538_74B6DF400647_.wvu.FilterData" localSheetId="0" hidden="1">'на 01.01.2017'!$A$5:$K$144</definedName>
    <definedName name="Z_13BEA2ED_7B7A_40AE_867F_1098085E7478_.wvu.FilterData" localSheetId="0" hidden="1">'на 01.01.2017'!$A$5:$P$402</definedName>
    <definedName name="Z_13E7ADA2_058C_4412_9AEA_31547694DD5C_.wvu.FilterData" localSheetId="0" hidden="1">'на 01.01.2017'!$A$5:$K$144</definedName>
    <definedName name="Z_1474826F_81A7_45CE_9E32_539008BC6006_.wvu.FilterData" localSheetId="0" hidden="1">'на 01.01.2017'!$A$5:$P$402</definedName>
    <definedName name="Z_158130B9_9537_4E7D_AC4C_ED389C9B13A6_.wvu.FilterData" localSheetId="0" hidden="1">'на 01.01.2017'!$A$5:$P$402</definedName>
    <definedName name="Z_15AF9AFF_36E4_41C3_A9EA_A83C0A87FA00_.wvu.FilterData" localSheetId="0" hidden="1">'на 01.01.2017'!$A$5:$P$402</definedName>
    <definedName name="Z_16533C21_4A9A_450C_8A94_553B88C3A9CF_.wvu.FilterData" localSheetId="0" hidden="1">'на 01.01.2017'!$A$5:$K$144</definedName>
    <definedName name="Z_1682CF4C_6BE2_4E45_A613_382D117E51BF_.wvu.FilterData" localSheetId="0" hidden="1">'на 01.01.2017'!$A$5:$P$402</definedName>
    <definedName name="Z_168FD5D4_D13B_47B9_8E56_61C627E3620F_.wvu.FilterData" localSheetId="0" hidden="1">'на 01.01.2017'!$A$5:$K$144</definedName>
    <definedName name="Z_176FBEC7_B2AF_4702_A894_382F81F9ECF6_.wvu.FilterData" localSheetId="0" hidden="1">'на 01.01.2017'!$A$5:$K$144</definedName>
    <definedName name="Z_17AEC02B_67B1_483A_97D2_C1C6DFD21518_.wvu.FilterData" localSheetId="0" hidden="1">'на 01.01.2017'!$A$5:$P$402</definedName>
    <definedName name="Z_1902C2E4_C521_44EB_B934_0EBD6E871DD8_.wvu.FilterData" localSheetId="0" hidden="1">'на 01.01.2017'!$A$5:$P$402</definedName>
    <definedName name="Z_191D2631_8F19_4FC0_96A1_F397D331A068_.wvu.FilterData" localSheetId="0" hidden="1">'на 01.01.2017'!$A$5:$P$402</definedName>
    <definedName name="Z_19510E6E_7565_4AC2_BCB4_A345501456B6_.wvu.FilterData" localSheetId="0" hidden="1">'на 01.01.2017'!$A$5:$K$144</definedName>
    <definedName name="Z_1ADD4354_436F_41C7_AFD6_B73FA2D9BC20_.wvu.FilterData" localSheetId="0" hidden="1">'на 01.01.2017'!$A$5:$P$402</definedName>
    <definedName name="Z_1B413C41_F5DB_4793_803B_D278F6A0BE2C_.wvu.FilterData" localSheetId="0" hidden="1">'на 01.01.2017'!$A$5:$P$402</definedName>
    <definedName name="Z_1B943BCB_9609_428B_963E_E25F01748D7C_.wvu.FilterData" localSheetId="0" hidden="1">'на 01.01.2017'!$A$5:$P$402</definedName>
    <definedName name="Z_1BA0A829_1467_4894_A294_9BFD1EA8F94D_.wvu.FilterData" localSheetId="0" hidden="1">'на 01.01.2017'!$A$5:$P$402</definedName>
    <definedName name="Z_1C384A54_E3F0_4C1E_862E_6CD9154B364F_.wvu.FilterData" localSheetId="0" hidden="1">'на 01.01.2017'!$A$5:$P$402</definedName>
    <definedName name="Z_1C3DF549_BEC3_47F7_8F0B_A96D42597ECF_.wvu.FilterData" localSheetId="0" hidden="1">'на 01.01.2017'!$A$5:$K$144</definedName>
    <definedName name="Z_1C681B2A_8932_44D9_BF50_EA5DBCC10436_.wvu.FilterData" localSheetId="0" hidden="1">'на 01.01.2017'!$A$5:$K$144</definedName>
    <definedName name="Z_1CB5C523_AFA5_43A8_9C28_9F12CFE5BE65_.wvu.FilterData" localSheetId="0" hidden="1">'на 01.01.2017'!$A$5:$P$402</definedName>
    <definedName name="Z_1CEF9102_6C60_416B_8820_19DA6CA2FF8F_.wvu.FilterData" localSheetId="0" hidden="1">'на 01.01.2017'!$A$5:$P$402</definedName>
    <definedName name="Z_1D2C2901_70D8_494F_B885_AA5F7F9A1D2E_.wvu.FilterData" localSheetId="0" hidden="1">'на 01.01.2017'!$A$5:$P$402</definedName>
    <definedName name="Z_1F274A4D_4DCC_44CA_A1BD_90B7EE180486_.wvu.FilterData" localSheetId="0" hidden="1">'на 01.01.2017'!$A$5:$K$144</definedName>
    <definedName name="Z_1F6B5B08_FAE9_43CF_A27B_EE7ACD6D4DF6_.wvu.FilterData" localSheetId="0" hidden="1">'на 01.01.2017'!$A$5:$P$402</definedName>
    <definedName name="Z_1F885BC0_FA2D_45E9_BC66_C7BA68F6529B_.wvu.FilterData" localSheetId="0" hidden="1">'на 01.01.2017'!$A$5:$P$402</definedName>
    <definedName name="Z_1FF678B1_7F2B_4362_81E7_D3C79ED64B95_.wvu.FilterData" localSheetId="0" hidden="1">'на 01.01.2017'!$A$5:$K$144</definedName>
    <definedName name="Z_216AEA56_C079_4104_83C7_B22F3C2C4895_.wvu.FilterData" localSheetId="0" hidden="1">'на 01.01.2017'!$A$5:$K$144</definedName>
    <definedName name="Z_2181C7D4_AA52_40AC_A808_5D532F9A4DB9_.wvu.FilterData" localSheetId="0" hidden="1">'на 01.01.2017'!$A$5:$K$144</definedName>
    <definedName name="Z_222CB208_6EE7_4ACF_9056_A80606B8DEAE_.wvu.FilterData" localSheetId="0" hidden="1">'на 01.01.2017'!$A$5:$P$402</definedName>
    <definedName name="Z_22A3361C_6866_4206_B8FA_E848438D95B8_.wvu.FilterData" localSheetId="0" hidden="1">'на 01.01.2017'!$A$5:$K$144</definedName>
    <definedName name="Z_23D71F5A_A534_4F07_942A_44ED3D76C570_.wvu.FilterData" localSheetId="0" hidden="1">'на 01.01.2017'!$A$5:$P$402</definedName>
    <definedName name="Z_246D425F_E7DE_4F74_93E1_1CA6487BB7AF_.wvu.FilterData" localSheetId="0" hidden="1">'на 01.01.2017'!$A$5:$P$402</definedName>
    <definedName name="Z_24CE3B2E_8974_4460_A298_81DEB5EEA56E_.wvu.FilterData" localSheetId="0" hidden="1">'на 01.01.2017'!$A$5:$P$402</definedName>
    <definedName name="Z_24D1D1DF_90B3_41D1_82E1_05DE887CC58D_.wvu.FilterData" localSheetId="0" hidden="1">'на 01.01.2017'!$A$5:$K$144</definedName>
    <definedName name="Z_24E5C1BC_322C_4FEF_B964_F0DCC04482C1_.wvu.Cols" localSheetId="0" hidden="1">'на 01.01.2017'!#REF!,'на 01.01.2017'!#REF!</definedName>
    <definedName name="Z_24E5C1BC_322C_4FEF_B964_F0DCC04482C1_.wvu.FilterData" localSheetId="0" hidden="1">'на 01.01.2017'!$A$5:$K$144</definedName>
    <definedName name="Z_24E5C1BC_322C_4FEF_B964_F0DCC04482C1_.wvu.Rows" localSheetId="0" hidden="1">'на 01.01.2017'!#REF!</definedName>
    <definedName name="Z_26E7CD7D_71FD_4075_B268_E6444384CE7D_.wvu.FilterData" localSheetId="0" hidden="1">'на 01.01.2017'!$A$5:$K$144</definedName>
    <definedName name="Z_2751B79E_F60F_449F_9B1A_ED01F0EE4A3F_.wvu.FilterData" localSheetId="0" hidden="1">'на 01.01.2017'!$A$5:$P$402</definedName>
    <definedName name="Z_28008BE5_0693_468D_890E_2AE562EDDFCA_.wvu.FilterData" localSheetId="0" hidden="1">'на 01.01.2017'!$A$5:$K$144</definedName>
    <definedName name="Z_282F013D_E5B1_4C17_8727_7949891CEFC8_.wvu.FilterData" localSheetId="0" hidden="1">'на 01.01.2017'!$A$5:$P$402</definedName>
    <definedName name="Z_2B4EF399_1F78_4650_9196_70339D27DB54_.wvu.FilterData" localSheetId="0" hidden="1">'на 01.01.2017'!$A$5:$P$402</definedName>
    <definedName name="Z_2B67E997_66AF_4883_9EE5_9876648FDDE9_.wvu.FilterData" localSheetId="0" hidden="1">'на 01.01.2017'!$A$5:$P$402</definedName>
    <definedName name="Z_2C029299_5EEC_4151_A9E2_241D31E08692_.wvu.FilterData" localSheetId="0" hidden="1">'на 01.01.2017'!$A$5:$P$402</definedName>
    <definedName name="Z_2C47EAD7_6B0B_40AB_9599_0BF3302E35F1_.wvu.FilterData" localSheetId="0" hidden="1">'на 01.01.2017'!$A$5:$K$144</definedName>
    <definedName name="Z_2CD18B03_71F5_4B8A_8C6C_592F5A66335B_.wvu.FilterData" localSheetId="0" hidden="1">'на 01.01.2017'!$A$5:$P$402</definedName>
    <definedName name="Z_2D011736_53B8_48A8_8C2E_71DD995F6546_.wvu.FilterData" localSheetId="0" hidden="1">'на 01.01.2017'!$A$5:$P$402</definedName>
    <definedName name="Z_2D540280_F40F_4530_A32A_1FF2E78E7147_.wvu.FilterData" localSheetId="0" hidden="1">'на 01.01.2017'!$A$5:$P$402</definedName>
    <definedName name="Z_2D918A37_6905_4BEF_BC3A_DA45E968DAC3_.wvu.FilterData" localSheetId="0" hidden="1">'на 01.01.2017'!$A$5:$K$144</definedName>
    <definedName name="Z_2DF88C31_E5A0_4DFE_877D_5A31D3992603_.wvu.Rows" localSheetId="0" hidden="1">'на 01.01.2017'!#REF!,'на 01.01.2017'!#REF!,'на 01.01.2017'!#REF!,'на 01.01.2017'!#REF!,'на 01.01.2017'!#REF!,'на 01.01.2017'!#REF!,'на 01.01.2017'!#REF!,'на 01.01.2017'!#REF!,'на 01.01.2017'!#REF!,'на 01.01.2017'!#REF!,'на 01.01.2017'!#REF!</definedName>
    <definedName name="Z_2F3BAFC5_8792_4BC0_833F_5CB9ACB14A14_.wvu.FilterData" localSheetId="0" hidden="1">'на 01.01.2017'!$A$5:$K$144</definedName>
    <definedName name="Z_2F40C395_BE6F_469B_A171_36E64BD7F906_.wvu.FilterData" localSheetId="0" hidden="1">'на 01.01.2017'!$A$5:$P$402</definedName>
    <definedName name="Z_2F7AC811_CA37_46E3_866E_6E10DF43054A_.wvu.FilterData" localSheetId="0" hidden="1">'на 01.01.2017'!$A$5:$P$402</definedName>
    <definedName name="Z_300D3722_BC5B_4EFC_A306_CB3461E96075_.wvu.FilterData" localSheetId="0" hidden="1">'на 01.01.2017'!$A$5:$P$402</definedName>
    <definedName name="Z_30F94082_E7C8_4DE7_AE26_19B3A4317363_.wvu.FilterData" localSheetId="0" hidden="1">'на 01.01.2017'!$A$5:$P$402</definedName>
    <definedName name="Z_315B3829_E75D_48BB_A407_88A96C0D6A4B_.wvu.FilterData" localSheetId="0" hidden="1">'на 01.01.2017'!$A$5:$P$402</definedName>
    <definedName name="Z_31985263_3556_4B71_A26F_62706F49B320_.wvu.FilterData" localSheetId="0" hidden="1">'на 01.01.2017'!$A$5:$K$144</definedName>
    <definedName name="Z_31EABA3C_DD8D_46BF_85B1_09527EF8E816_.wvu.FilterData" localSheetId="0" hidden="1">'на 01.01.2017'!$A$5:$K$144</definedName>
    <definedName name="Z_3231FA37_C632_4AA8_A1A7_AACD7DCB7CA4_.wvu.FilterData" localSheetId="0" hidden="1">'на 01.01.2017'!$A$5:$P$402</definedName>
    <definedName name="Z_328B1FBD_B9E0_4F8C_AA1F_438ED0F19823_.wvu.FilterData" localSheetId="0" hidden="1">'на 01.01.2017'!$A$5:$P$402</definedName>
    <definedName name="Z_33081AFE_875F_4448_8DBB_C2288E582829_.wvu.FilterData" localSheetId="0" hidden="1">'на 01.01.2017'!$A$5:$P$402</definedName>
    <definedName name="Z_34587A22_A707_48EC_A6D8_8CA0D443CB5A_.wvu.FilterData" localSheetId="0" hidden="1">'на 01.01.2017'!$A$5:$P$402</definedName>
    <definedName name="Z_34E97F8E_B808_4C29_AFA8_24160BA8B576_.wvu.FilterData" localSheetId="0" hidden="1">'на 01.01.2017'!$A$5:$K$144</definedName>
    <definedName name="Z_354643EC_374D_4252_A3BA_624B9338CCF6_.wvu.FilterData" localSheetId="0" hidden="1">'на 01.01.2017'!$A$5:$P$402</definedName>
    <definedName name="Z_356902C5_CBA1_407E_849C_39B6CAAFCD34_.wvu.FilterData" localSheetId="0" hidden="1">'на 01.01.2017'!$A$5:$P$402</definedName>
    <definedName name="Z_3597F15D_13FB_47E4_B2D7_0713796F1B32_.wvu.FilterData" localSheetId="0" hidden="1">'на 01.01.2017'!$A$5:$K$144</definedName>
    <definedName name="Z_36279478_DEDD_46A7_8B6D_9500CB65A35C_.wvu.FilterData" localSheetId="0" hidden="1">'на 01.01.2017'!$A$5:$K$144</definedName>
    <definedName name="Z_36282042_958F_4D98_9515_9E9271F26AA2_.wvu.FilterData" localSheetId="0" hidden="1">'на 01.01.2017'!$A$5:$K$144</definedName>
    <definedName name="Z_36AEB3FF_FCBC_4E21_8EFE_F20781816ED3_.wvu.FilterData" localSheetId="0" hidden="1">'на 01.01.2017'!$A$5:$K$144</definedName>
    <definedName name="Z_371CA4AD_891B_4B1D_9403_45AB26546607_.wvu.FilterData" localSheetId="0" hidden="1">'на 01.01.2017'!$A$5:$P$402</definedName>
    <definedName name="Z_37F8CE32_8CE8_4D95_9C0E_63112E6EFFE9_.wvu.Cols" localSheetId="0" hidden="1">'на 01.01.2017'!#REF!</definedName>
    <definedName name="Z_37F8CE32_8CE8_4D95_9C0E_63112E6EFFE9_.wvu.FilterData" localSheetId="0" hidden="1">'на 01.01.2017'!$A$5:$K$144</definedName>
    <definedName name="Z_37F8CE32_8CE8_4D95_9C0E_63112E6EFFE9_.wvu.PrintArea" localSheetId="0" hidden="1">'на 01.01.2017'!$A$1:$P$144</definedName>
    <definedName name="Z_37F8CE32_8CE8_4D95_9C0E_63112E6EFFE9_.wvu.PrintTitles" localSheetId="0" hidden="1">'на 01.01.2017'!$3:$6</definedName>
    <definedName name="Z_37F8CE32_8CE8_4D95_9C0E_63112E6EFFE9_.wvu.Rows" localSheetId="0" hidden="1">'на 01.01.2017'!#REF!,'на 01.01.2017'!#REF!,'на 01.01.2017'!#REF!,'на 01.01.2017'!#REF!,'на 01.01.2017'!#REF!,'на 01.01.2017'!#REF!,'на 01.01.2017'!#REF!,'на 01.01.2017'!#REF!,'на 01.01.2017'!#REF!,'на 01.01.2017'!#REF!,'на 01.01.2017'!#REF!,'на 01.01.2017'!#REF!,'на 01.01.2017'!#REF!,'на 01.01.2017'!#REF!,'на 01.01.2017'!#REF!,'на 01.01.2017'!#REF!,'на 01.01.2017'!#REF!</definedName>
    <definedName name="Z_386EE007_6994_4AA6_8824_D461BF01F1EA_.wvu.FilterData" localSheetId="0" hidden="1">'на 01.01.2017'!$A$5:$P$402</definedName>
    <definedName name="Z_39897EE2_53F6_432A_9A7F_7DBB2FBB08E4_.wvu.FilterData" localSheetId="0" hidden="1">'на 01.01.2017'!$A$5:$P$402</definedName>
    <definedName name="Z_3A3DB971_386F_40FA_8DD4_4A74AFE3B4C9_.wvu.FilterData" localSheetId="0" hidden="1">'на 01.01.2017'!$A$5:$P$402</definedName>
    <definedName name="Z_3AAEA08B_779A_471D_BFA0_0D98BF9A4FAD_.wvu.FilterData" localSheetId="0" hidden="1">'на 01.01.2017'!$A$5:$K$144</definedName>
    <definedName name="Z_3C9F72CF_10C2_48CF_BBB6_A2B9A1393F37_.wvu.FilterData" localSheetId="0" hidden="1">'на 01.01.2017'!$A$5:$K$144</definedName>
    <definedName name="Z_3CBCA6B7_5D7C_44A4_844A_26E2A61FDE86_.wvu.FilterData" localSheetId="0" hidden="1">'на 01.01.2017'!$A$5:$P$402</definedName>
    <definedName name="Z_3D1280C8_646B_4BB2_862F_8A8207220C6A_.wvu.FilterData" localSheetId="0" hidden="1">'на 01.01.2017'!$A$5:$K$144</definedName>
    <definedName name="Z_3D5A28D4_CB7B_405C_9FFF_EB22C14AB77F_.wvu.FilterData" localSheetId="0" hidden="1">'на 01.01.2017'!$A$5:$P$402</definedName>
    <definedName name="Z_3D6C81A2_576A_4184_83FE_0B5BF7438DCC_.wvu.FilterData" localSheetId="0" hidden="1">'на 01.01.2017'!$A$5:$P$402</definedName>
    <definedName name="Z_3D6E136A_63AE_4912_A965_BD438229D989_.wvu.FilterData" localSheetId="0" hidden="1">'на 01.01.2017'!$A$5:$P$402</definedName>
    <definedName name="Z_3DB4F6FC_CE58_4083_A6ED_88DCB901BB99_.wvu.FilterData" localSheetId="0" hidden="1">'на 01.01.2017'!$A$5:$K$144</definedName>
    <definedName name="Z_3E14FD86_95B1_4D0E_A8F6_A4FFDE0E3FF0_.wvu.FilterData" localSheetId="0" hidden="1">'на 01.01.2017'!$A$5:$P$402</definedName>
    <definedName name="Z_3F4E18FA_E0CE_43C2_A7F4_5CAE036892ED_.wvu.FilterData" localSheetId="0" hidden="1">'на 01.01.2017'!$A$5:$P$402</definedName>
    <definedName name="Z_3F839701_87D5_496C_AD9C_2B5AE5742513_.wvu.FilterData" localSheetId="0" hidden="1">'на 01.01.2017'!$A$5:$P$402</definedName>
    <definedName name="Z_3FE8ACF3_2097_4BA9_8230_2DBD30F09632_.wvu.FilterData" localSheetId="0" hidden="1">'на 01.01.2017'!$A$5:$P$402</definedName>
    <definedName name="Z_3FEDCFF8_5450_469D_9A9E_38AB8819A083_.wvu.FilterData" localSheetId="0" hidden="1">'на 01.01.2017'!$A$5:$P$402</definedName>
    <definedName name="Z_402DFE3F_A5E1_41E8_BB4F_E3062FAE22D8_.wvu.FilterData" localSheetId="0" hidden="1">'на 01.01.2017'!$A$5:$P$402</definedName>
    <definedName name="Z_403313B7_B74E_4D03_8AB9_B2A52A5BA330_.wvu.FilterData" localSheetId="0" hidden="1">'на 01.01.2017'!$A$5:$K$144</definedName>
    <definedName name="Z_4055661A_C391_44E3_B71B_DF824D593415_.wvu.FilterData" localSheetId="0" hidden="1">'на 01.01.2017'!$A$5:$K$144</definedName>
    <definedName name="Z_413E8ADC_60FE_4AEB_A365_51405ED7DAEF_.wvu.FilterData" localSheetId="0" hidden="1">'на 01.01.2017'!$A$5:$P$402</definedName>
    <definedName name="Z_415B8653_FE9C_472E_85AE_9CFA9B00FD5E_.wvu.FilterData" localSheetId="0" hidden="1">'на 01.01.2017'!$A$5:$K$144</definedName>
    <definedName name="Z_41C6EAF5_F389_4A73_A5DF_3E2ABACB9DC1_.wvu.FilterData" localSheetId="0" hidden="1">'на 01.01.2017'!$A$5:$P$402</definedName>
    <definedName name="Z_4388DD05_A74C_4C1C_A344_6EEDB2F4B1B0_.wvu.FilterData" localSheetId="0" hidden="1">'на 01.01.2017'!$A$5:$K$144</definedName>
    <definedName name="Z_439F95B8_8C7A_4D58_9AAA_98446D3806AC_.wvu.FilterData" localSheetId="0" hidden="1">'на 01.01.2017'!$A$5:$P$402</definedName>
    <definedName name="Z_43F7D742_5383_4CCE_A058_3A12F3676DF6_.wvu.FilterData" localSheetId="0" hidden="1">'на 01.01.2017'!$A$5:$P$402</definedName>
    <definedName name="Z_445590C0_7350_4A17_AB85_F8DCF9494ECC_.wvu.FilterData" localSheetId="0" hidden="1">'на 01.01.2017'!$A$5:$K$144</definedName>
    <definedName name="Z_45D27932_FD3D_46DE_B431_4E5606457D7F_.wvu.FilterData" localSheetId="0" hidden="1">'на 01.01.2017'!$A$5:$K$144</definedName>
    <definedName name="Z_45DE1976_7F07_4EB4_8A9C_FB72D060BEFA_.wvu.Cols" localSheetId="0" hidden="1">'на 01.01.2017'!$C:$E,'на 01.01.2017'!$M:$N</definedName>
    <definedName name="Z_45DE1976_7F07_4EB4_8A9C_FB72D060BEFA_.wvu.FilterData" localSheetId="0" hidden="1">'на 01.01.2017'!$A$5:$P$402</definedName>
    <definedName name="Z_45DE1976_7F07_4EB4_8A9C_FB72D060BEFA_.wvu.PrintArea" localSheetId="0" hidden="1">'на 01.01.2017'!$A$1:$P$195</definedName>
    <definedName name="Z_45DE1976_7F07_4EB4_8A9C_FB72D060BEFA_.wvu.PrintTitles" localSheetId="0" hidden="1">'на 01.01.2017'!$3:$6</definedName>
    <definedName name="Z_45DE1976_7F07_4EB4_8A9C_FB72D060BEFA_.wvu.Rows" localSheetId="0" hidden="1">'на 01.01.2017'!$14:$14,'на 01.01.2017'!$16:$16,'на 01.01.2017'!$18:$18,'на 01.01.2017'!$29:$29,'на 01.01.2017'!$33:$33,'на 01.01.2017'!$39:$40,'на 01.01.2017'!$46:$46,'на 01.01.2017'!$48:$48,'на 01.01.2017'!$50:$52,'на 01.01.2017'!$57:$58,'на 01.01.2017'!$66:$66,'на 01.01.2017'!$68:$68,'на 01.01.2017'!$72:$72,'на 01.01.2017'!$74:$74,'на 01.01.2017'!$77:$78,'на 01.01.2017'!$80:$80,'на 01.01.2017'!$83:$84,'на 01.01.2017'!$86:$86,'на 01.01.2017'!$90:$90,'на 01.01.2017'!$92:$92,'на 01.01.2017'!$96:$96,'на 01.01.2017'!$98:$98,'на 01.01.2017'!$101:$102,'на 01.01.2017'!$104:$104,'на 01.01.2017'!$107:$108,'на 01.01.2017'!$113:$114,'на 01.01.2017'!$119:$120,'на 01.01.2017'!$122:$122,'на 01.01.2017'!$124:$126,'на 01.01.2017'!$129:$132,'на 01.01.2017'!$136:$138,'на 01.01.2017'!$141:$144</definedName>
    <definedName name="Z_463F3E4B_81D6_4261_A251_5FB4227E67B1_.wvu.FilterData" localSheetId="0" hidden="1">'на 01.01.2017'!$A$5:$P$402</definedName>
    <definedName name="Z_4765959C_9F0B_44DF_B00A_10C6BB8CF204_.wvu.FilterData" localSheetId="0" hidden="1">'на 01.01.2017'!$A$5:$P$402</definedName>
    <definedName name="Z_47DE35B6_B347_4C65_8E49_C2008CA773EB_.wvu.FilterData" localSheetId="0" hidden="1">'на 01.01.2017'!$A$5:$K$144</definedName>
    <definedName name="Z_486156AC_4370_4C02_BA8A_CB9B49D1A8EC_.wvu.FilterData" localSheetId="0" hidden="1">'на 01.01.2017'!$A$5:$P$402</definedName>
    <definedName name="Z_48B56F15_8FA1_4573_8853_87055F7C07B7_.wvu.FilterData" localSheetId="0" hidden="1">'на 01.01.2017'!$A$5:$P$402</definedName>
    <definedName name="Z_49C7329D_3247_4713_BC9A_64F0EE2B0B3C_.wvu.FilterData" localSheetId="0" hidden="1">'на 01.01.2017'!$A$5:$P$402</definedName>
    <definedName name="Z_49E10B09_97E3_41C9_892E_7D9C5DFF5740_.wvu.FilterData" localSheetId="0" hidden="1">'на 01.01.2017'!$A$5:$P$402</definedName>
    <definedName name="Z_4AF0FF7E_D940_4246_AB71_AC8FEDA2EF24_.wvu.FilterData" localSheetId="0" hidden="1">'на 01.01.2017'!$A$5:$P$402</definedName>
    <definedName name="Z_4BB7905C_0E11_42F1_848D_90186131796A_.wvu.FilterData" localSheetId="0" hidden="1">'на 01.01.2017'!$A$5:$K$144</definedName>
    <definedName name="Z_4BC4EA64_57E4_4BB9_9328_72D332B85384_.wvu.FilterData" localSheetId="0" hidden="1">'на 01.01.2017'!$A$5:$P$402</definedName>
    <definedName name="Z_4C1FE39D_945F_4F14_94DF_F69B283DCD9F_.wvu.FilterData" localSheetId="0" hidden="1">'на 01.01.2017'!$A$5:$K$144</definedName>
    <definedName name="Z_4CEB490B_58FB_4CA0_AAF2_63178FECD849_.wvu.FilterData" localSheetId="0" hidden="1">'на 01.01.2017'!$A$5:$P$402</definedName>
    <definedName name="Z_4EB9A2EB_6EC6_4AFE_AFFA_537868B4F130_.wvu.FilterData" localSheetId="0" hidden="1">'на 01.01.2017'!$A$5:$P$402</definedName>
    <definedName name="Z_4EF3C623_C372_46C1_AA60_4AC85C37C9F2_.wvu.FilterData" localSheetId="0" hidden="1">'на 01.01.2017'!$A$5:$P$402</definedName>
    <definedName name="Z_4FA4A69A_6589_44A8_8710_9041295BCBA3_.wvu.FilterData" localSheetId="0" hidden="1">'на 01.01.2017'!$A$5:$P$402</definedName>
    <definedName name="Z_4FE18469_4F1B_4C4F_94F8_2337C288BBDA_.wvu.FilterData" localSheetId="0" hidden="1">'на 01.01.2017'!$A$5:$P$402</definedName>
    <definedName name="Z_5039ACE2_215B_49F3_AC23_F5E171EB2E04_.wvu.FilterData" localSheetId="0" hidden="1">'на 01.01.2017'!$A$5:$P$402</definedName>
    <definedName name="Z_512708F0_FC6D_4404_BE68_DA23201791B7_.wvu.FilterData" localSheetId="0" hidden="1">'на 01.01.2017'!$A$5:$P$402</definedName>
    <definedName name="Z_51BD5A76_12FD_4D74_BB88_134070337907_.wvu.FilterData" localSheetId="0" hidden="1">'на 01.01.2017'!$A$5:$P$402</definedName>
    <definedName name="Z_52C40832_4D48_45A4_B802_95C62DCB5A61_.wvu.FilterData" localSheetId="0" hidden="1">'на 01.01.2017'!$A$5:$K$144</definedName>
    <definedName name="Z_539CB3DF_9B66_4BE7_9074_8CE0405EB8A6_.wvu.Cols" localSheetId="0" hidden="1">'на 01.01.2017'!$C:$E,'на 01.01.2017'!$M:$N</definedName>
    <definedName name="Z_539CB3DF_9B66_4BE7_9074_8CE0405EB8A6_.wvu.FilterData" localSheetId="0" hidden="1">'на 01.01.2017'!$A$5:$P$402</definedName>
    <definedName name="Z_539CB3DF_9B66_4BE7_9074_8CE0405EB8A6_.wvu.PrintArea" localSheetId="0" hidden="1">'на 01.01.2017'!$A$1:$P$195</definedName>
    <definedName name="Z_539CB3DF_9B66_4BE7_9074_8CE0405EB8A6_.wvu.PrintTitles" localSheetId="0" hidden="1">'на 01.01.2017'!$3:$6</definedName>
    <definedName name="Z_55266A36_B6A9_42E1_8467_17D14F12BABD_.wvu.FilterData" localSheetId="0" hidden="1">'на 01.01.2017'!$A$5:$K$144</definedName>
    <definedName name="Z_55F24CBB_212F_42F4_BB98_92561BDA95C3_.wvu.FilterData" localSheetId="0" hidden="1">'на 01.01.2017'!$A$5:$P$402</definedName>
    <definedName name="Z_565A1A16_6A4F_4794_B3C1_1808DC7E86C0_.wvu.FilterData" localSheetId="0" hidden="1">'на 01.01.2017'!$A$5:$K$144</definedName>
    <definedName name="Z_568C3823_FEE7_49C8_B4CF_3D48541DA65C_.wvu.FilterData" localSheetId="0" hidden="1">'на 01.01.2017'!$A$5:$K$144</definedName>
    <definedName name="Z_5696C387_34DF_4BED_BB60_2D85436D9DA8_.wvu.FilterData" localSheetId="0" hidden="1">'на 01.01.2017'!$A$5:$P$402</definedName>
    <definedName name="Z_56C18D87_C587_43F7_9147_D7827AADF66D_.wvu.FilterData" localSheetId="0" hidden="1">'на 01.01.2017'!$A$5:$K$144</definedName>
    <definedName name="Z_5729DC83_8713_4B21_9D2C_8A74D021747E_.wvu.FilterData" localSheetId="0" hidden="1">'на 01.01.2017'!$A$5:$K$144</definedName>
    <definedName name="Z_5730431A_42FA_4886_8F76_DA9C1179F65B_.wvu.FilterData" localSheetId="0" hidden="1">'на 01.01.2017'!$A$5:$P$402</definedName>
    <definedName name="Z_58270B81_2C5A_44D4_84D8_B29B6BA03243_.wvu.FilterData" localSheetId="0" hidden="1">'на 01.01.2017'!$A$5:$K$144</definedName>
    <definedName name="Z_58EAD7A7_C312_4E53_9D90_6DB268F00AAE_.wvu.FilterData" localSheetId="0" hidden="1">'на 01.01.2017'!$A$5:$P$402</definedName>
    <definedName name="Z_59074C03_1A19_4344_8FE1_916D5A98CD29_.wvu.FilterData" localSheetId="0" hidden="1">'на 01.01.2017'!$A$5:$P$402</definedName>
    <definedName name="Z_59F91900_CAE9_4608_97BE_FBC0993C389F_.wvu.FilterData" localSheetId="0" hidden="1">'на 01.01.2017'!$A$5:$K$144</definedName>
    <definedName name="Z_5AC843E8_BE7D_4B69_82E5_622B40389D76_.wvu.FilterData" localSheetId="0" hidden="1">'на 01.01.2017'!$A$5:$P$402</definedName>
    <definedName name="Z_5AE589A4_7E6C_47A4_8BF7_8B30100B8D11_.wvu.FilterData" localSheetId="0" hidden="1">'на 01.01.2017'!$A$5:$P$402</definedName>
    <definedName name="Z_5B201F9D_0EC3_499C_A33C_1C4C3BFDAC63_.wvu.FilterData" localSheetId="0" hidden="1">'на 01.01.2017'!$A$5:$P$402</definedName>
    <definedName name="Z_5B8F35C7_BACE_46B7_A289_D37993E37EE6_.wvu.FilterData" localSheetId="0" hidden="1">'на 01.01.2017'!$A$5:$P$402</definedName>
    <definedName name="Z_5C13A1A0_C535_4639_90BE_9B5D72B8AEDB_.wvu.FilterData" localSheetId="0" hidden="1">'на 01.01.2017'!$A$5:$K$144</definedName>
    <definedName name="Z_5C519772_2A20_4B5B_841B_37C4DE3DF25F_.wvu.FilterData" localSheetId="0" hidden="1">'на 01.01.2017'!$A$5:$P$402</definedName>
    <definedName name="Z_5CDE7466_9008_4EE8_8F19_E26D937B15F6_.wvu.FilterData" localSheetId="0" hidden="1">'на 01.01.2017'!$A$5:$K$144</definedName>
    <definedName name="Z_5EB104F4_627D_44E7_960F_6C67063C7D09_.wvu.FilterData" localSheetId="0" hidden="1">'на 01.01.2017'!$A$5:$P$402</definedName>
    <definedName name="Z_5EB1B5BB_79BE_4318_9140_3FA31802D519_.wvu.Cols" localSheetId="0" hidden="1">'на 01.01.2017'!$C:$E,'на 01.01.2017'!$M:$N</definedName>
    <definedName name="Z_5EB1B5BB_79BE_4318_9140_3FA31802D519_.wvu.FilterData" localSheetId="0" hidden="1">'на 01.01.2017'!$A$5:$P$402</definedName>
    <definedName name="Z_5EB1B5BB_79BE_4318_9140_3FA31802D519_.wvu.PrintArea" localSheetId="0" hidden="1">'на 01.01.2017'!$A$1:$P$195</definedName>
    <definedName name="Z_5EB1B5BB_79BE_4318_9140_3FA31802D519_.wvu.PrintTitles" localSheetId="0" hidden="1">'на 01.01.2017'!$3:$6</definedName>
    <definedName name="Z_5FB953A5_71FF_4056_AF98_C9D06FF0EDF3_.wvu.Cols" localSheetId="0" hidden="1">'на 01.01.2017'!$C:$E,'на 01.01.2017'!$M:$N</definedName>
    <definedName name="Z_5FB953A5_71FF_4056_AF98_C9D06FF0EDF3_.wvu.FilterData" localSheetId="0" hidden="1">'на 01.01.2017'!$A$5:$P$402</definedName>
    <definedName name="Z_5FB953A5_71FF_4056_AF98_C9D06FF0EDF3_.wvu.PrintArea" localSheetId="0" hidden="1">'на 01.01.2017'!$A$1:$P$204</definedName>
    <definedName name="Z_5FB953A5_71FF_4056_AF98_C9D06FF0EDF3_.wvu.PrintTitles" localSheetId="0" hidden="1">'на 01.01.2017'!$3:$6</definedName>
    <definedName name="Z_60155C64_695E_458C_BBFE_B89C53118803_.wvu.FilterData" localSheetId="0" hidden="1">'на 01.01.2017'!$A$5:$P$402</definedName>
    <definedName name="Z_60657231_C99E_4191_A90E_C546FB588843_.wvu.FilterData" localSheetId="0" hidden="1">'на 01.01.2017'!$A$5:$K$144</definedName>
    <definedName name="Z_60B33E92_3815_4061_91AA_8E38B8895054_.wvu.FilterData" localSheetId="0" hidden="1">'на 01.01.2017'!$A$5:$K$144</definedName>
    <definedName name="Z_61D3C2BE_E5C3_4670_8A8C_5EA015D7BE13_.wvu.FilterData" localSheetId="0" hidden="1">'на 01.01.2017'!$A$5:$P$402</definedName>
    <definedName name="Z_6246324E_D224_4FAC_8C67_F9370E7D77EB_.wvu.FilterData" localSheetId="0" hidden="1">'на 01.01.2017'!$A$5:$P$402</definedName>
    <definedName name="Z_62534477_13C5_437C_87A9_3525FC60CE4D_.wvu.FilterData" localSheetId="0" hidden="1">'на 01.01.2017'!$A$5:$P$402</definedName>
    <definedName name="Z_62691467_BD46_47AE_A6DF_52CBD0D9817B_.wvu.FilterData" localSheetId="0" hidden="1">'на 01.01.2017'!$A$5:$K$144</definedName>
    <definedName name="Z_62C4D5B7_88F6_4885_99F7_CBFA0AACC2D9_.wvu.FilterData" localSheetId="0" hidden="1">'на 01.01.2017'!$A$5:$P$402</definedName>
    <definedName name="Z_62F2B5AA_C3D1_4669_A4A0_184285923B8F_.wvu.FilterData" localSheetId="0" hidden="1">'на 01.01.2017'!$A$5:$P$402</definedName>
    <definedName name="Z_63720CAA_47FE_4977_B082_29E1534276C7_.wvu.FilterData" localSheetId="0" hidden="1">'на 01.01.2017'!$A$5:$P$402</definedName>
    <definedName name="Z_638AAAE8_8FF2_44D0_A160_BB2A9AEB5B72_.wvu.FilterData" localSheetId="0" hidden="1">'на 01.01.2017'!$A$5:$K$144</definedName>
    <definedName name="Z_63D45DC6_0D62_438A_9069_0A4378090381_.wvu.FilterData" localSheetId="0" hidden="1">'на 01.01.2017'!$A$5:$K$144</definedName>
    <definedName name="Z_648AB040_BD0E_49A1_BA40_87D3D9C0BA55_.wvu.FilterData" localSheetId="0" hidden="1">'на 01.01.2017'!$A$5:$P$402</definedName>
    <definedName name="Z_649E5CE3_4976_49D9_83DA_4E57FFC714BF_.wvu.Cols" localSheetId="0" hidden="1">'на 01.01.2017'!$C:$E,'на 01.01.2017'!$M:$N</definedName>
    <definedName name="Z_649E5CE3_4976_49D9_83DA_4E57FFC714BF_.wvu.FilterData" localSheetId="0" hidden="1">'на 01.01.2017'!$A$5:$P$402</definedName>
    <definedName name="Z_649E5CE3_4976_49D9_83DA_4E57FFC714BF_.wvu.PrintArea" localSheetId="0" hidden="1">'на 01.01.2017'!$A$1:$P$201</definedName>
    <definedName name="Z_649E5CE3_4976_49D9_83DA_4E57FFC714BF_.wvu.PrintTitles" localSheetId="0" hidden="1">'на 01.01.2017'!$3:$6</definedName>
    <definedName name="Z_64C01F03_E840_4B6E_960F_5E13E0981676_.wvu.FilterData" localSheetId="0" hidden="1">'на 01.01.2017'!$A$5:$P$402</definedName>
    <definedName name="Z_653021E2_4EE4_4EC9_8CC8_4FEB6FD64EEF_.wvu.FilterData" localSheetId="0" hidden="1">'на 01.01.2017'!$A$5:$P$402</definedName>
    <definedName name="Z_6638196B_BBC9_4F2D_90CE_106D14779134_.wvu.FilterData" localSheetId="0" hidden="1">'на 01.01.2017'!$A$5:$P$402</definedName>
    <definedName name="Z_6654CD2E_14AE_4299_8801_306919BA9D32_.wvu.FilterData" localSheetId="0" hidden="1">'на 01.01.2017'!$A$5:$P$402</definedName>
    <definedName name="Z_66550ABE_0FE4_4071_B1FA_6163FA599414_.wvu.FilterData" localSheetId="0" hidden="1">'на 01.01.2017'!$A$5:$P$402</definedName>
    <definedName name="Z_6656F77C_55F8_4E1C_A222_2E884838D2F2_.wvu.FilterData" localSheetId="0" hidden="1">'на 01.01.2017'!$A$5:$P$402</definedName>
    <definedName name="Z_67419D01_F120_4A6E_B8F5_F3C93A0D8BB6_.wvu.FilterData" localSheetId="0" hidden="1">'на 01.01.2017'!$A$5:$P$402</definedName>
    <definedName name="Z_67A1158E_8E10_4053_B044_B8AB7C784C01_.wvu.FilterData" localSheetId="0" hidden="1">'на 01.01.2017'!$A$5:$P$402</definedName>
    <definedName name="Z_67ADFAE6_A9AF_44D7_8539_93CD0F6B7849_.wvu.Cols" localSheetId="0" hidden="1">'на 01.01.2017'!$C:$E,'на 01.01.2017'!$M:$N</definedName>
    <definedName name="Z_67ADFAE6_A9AF_44D7_8539_93CD0F6B7849_.wvu.FilterData" localSheetId="0" hidden="1">'на 01.01.2017'!$A$5:$P$402</definedName>
    <definedName name="Z_67ADFAE6_A9AF_44D7_8539_93CD0F6B7849_.wvu.PrintArea" localSheetId="0" hidden="1">'на 01.01.2017'!$A$1:$P$204</definedName>
    <definedName name="Z_67ADFAE6_A9AF_44D7_8539_93CD0F6B7849_.wvu.PrintTitles" localSheetId="0" hidden="1">'на 01.01.2017'!$3:$6</definedName>
    <definedName name="Z_69321B6F_CF2A_4DAB_82CF_8CAAD629F257_.wvu.FilterData" localSheetId="0" hidden="1">'на 01.01.2017'!$A$5:$P$402</definedName>
    <definedName name="Z_6BE4E62B_4F97_4F96_9638_8ADCE8F932B1_.wvu.FilterData" localSheetId="0" hidden="1">'на 01.01.2017'!$A$5:$K$144</definedName>
    <definedName name="Z_6BE735CC_AF2E_4F67_B22D_A8AB001D3353_.wvu.FilterData" localSheetId="0" hidden="1">'на 01.01.2017'!$A$5:$K$144</definedName>
    <definedName name="Z_6CF84B0C_144A_4CF4_A34E_B9147B738037_.wvu.FilterData" localSheetId="0" hidden="1">'на 01.01.2017'!$A$5:$K$144</definedName>
    <definedName name="Z_6D091BF8_3118_4C66_BFCF_A396B92963B0_.wvu.FilterData" localSheetId="0" hidden="1">'на 01.01.2017'!$A$5:$P$402</definedName>
    <definedName name="Z_6D692D1F_2186_4B62_878B_AABF13F25116_.wvu.FilterData" localSheetId="0" hidden="1">'на 01.01.2017'!$A$5:$P$402</definedName>
    <definedName name="Z_6E1926CF_4906_4A55_811C_617ED8BB98BA_.wvu.FilterData" localSheetId="0" hidden="1">'на 01.01.2017'!$A$5:$P$402</definedName>
    <definedName name="Z_6E2D6686_B9FD_4BBA_8CD4_95C6386F5509_.wvu.FilterData" localSheetId="0" hidden="1">'на 01.01.2017'!$A$5:$K$144</definedName>
    <definedName name="Z_6ECBF068_1C02_4E6C_B4E6_EB2B6EC464BD_.wvu.FilterData" localSheetId="0" hidden="1">'на 01.01.2017'!$A$5:$P$402</definedName>
    <definedName name="Z_6F1223ED_6D7E_4BDC_97BD_57C6B16DF50B_.wvu.FilterData" localSheetId="0" hidden="1">'на 01.01.2017'!$A$5:$P$402</definedName>
    <definedName name="Z_6F60BF81_D1A9_4E04_93E7_3EE7124B8D23_.wvu.FilterData" localSheetId="0" hidden="1">'на 01.01.2017'!$A$5:$K$144</definedName>
    <definedName name="Z_701E5EC3_E633_4389_A70E_4DD82E713CE4_.wvu.FilterData" localSheetId="0" hidden="1">'на 01.01.2017'!$A$5:$P$402</definedName>
    <definedName name="Z_70567FCD_AD22_4F19_9380_E5332B152F74_.wvu.FilterData" localSheetId="0" hidden="1">'на 01.01.2017'!$A$5:$P$402</definedName>
    <definedName name="Z_706D67E7_3361_40B2_829D_8844AB8060E2_.wvu.FilterData" localSheetId="0" hidden="1">'на 01.01.2017'!$A$5:$K$144</definedName>
    <definedName name="Z_7152451A_3971_4B02_9114_F77DBD8164D8_.wvu.FilterData" localSheetId="0" hidden="1">'на 01.01.2017'!$A$5:$P$402</definedName>
    <definedName name="Z_7246383F_5A7C_4469_ABE5_F3DE99D7B98C_.wvu.FilterData" localSheetId="0" hidden="1">'на 01.01.2017'!$A$5:$K$144</definedName>
    <definedName name="Z_72971C39_5C91_4008_BD77_2DC24FDFDCB6_.wvu.FilterData" localSheetId="0" hidden="1">'на 01.01.2017'!$A$5:$P$402</definedName>
    <definedName name="Z_72BCCF18_7B1D_4731_977C_FF5C187A4C82_.wvu.FilterData" localSheetId="0" hidden="1">'на 01.01.2017'!$A$5:$P$402</definedName>
    <definedName name="Z_742C8CE1_B323_4B6C_901C_E2B713ADDB04_.wvu.FilterData" localSheetId="0" hidden="1">'на 01.01.2017'!$A$5:$K$144</definedName>
    <definedName name="Z_762066AC_D656_4392_845D_8C6157B76764_.wvu.FilterData" localSheetId="0" hidden="1">'на 01.01.2017'!$A$5:$K$144</definedName>
    <definedName name="Z_77081AB2_288F_4D22_9FAD_2429DAF1E510_.wvu.FilterData" localSheetId="0" hidden="1">'на 01.01.2017'!$A$5:$P$402</definedName>
    <definedName name="Z_799DB00F_141C_483B_A462_359C05A36D93_.wvu.FilterData" localSheetId="0" hidden="1">'на 01.01.2017'!$A$5:$K$144</definedName>
    <definedName name="Z_79E4D554_5B2C_41A7_B934_B430838AA03E_.wvu.FilterData" localSheetId="0" hidden="1">'на 01.01.2017'!$A$5:$P$402</definedName>
    <definedName name="Z_7A01CF94_90AE_4821_93EE_D3FE8D12D8D5_.wvu.FilterData" localSheetId="0" hidden="1">'на 01.01.2017'!$A$5:$P$402</definedName>
    <definedName name="Z_7A09065A_45D5_4C53_B9DD_121DF6719D64_.wvu.FilterData" localSheetId="0" hidden="1">'на 01.01.2017'!$A$5:$K$144</definedName>
    <definedName name="Z_7AE14342_BF53_4FA2_8C85_1038D8BA9596_.wvu.FilterData" localSheetId="0" hidden="1">'на 01.01.2017'!$A$5:$K$144</definedName>
    <definedName name="Z_7AE7D8BA_9AE9_4419_AA85_208B13E400B4_.wvu.FilterData" localSheetId="0" hidden="1">'на 01.01.2017'!$A$5:$P$402</definedName>
    <definedName name="Z_7B245AB0_C2AF_4822_BFC4_2399F85856C1_.wvu.Cols" localSheetId="0" hidden="1">'на 01.01.2017'!$C:$E,'на 01.01.2017'!$M:$N</definedName>
    <definedName name="Z_7B245AB0_C2AF_4822_BFC4_2399F85856C1_.wvu.FilterData" localSheetId="0" hidden="1">'на 01.01.2017'!$A$5:$P$402</definedName>
    <definedName name="Z_7B245AB0_C2AF_4822_BFC4_2399F85856C1_.wvu.PrintArea" localSheetId="0" hidden="1">'на 01.01.2017'!$A$1:$P$195</definedName>
    <definedName name="Z_7B245AB0_C2AF_4822_BFC4_2399F85856C1_.wvu.PrintTitles" localSheetId="0" hidden="1">'на 01.01.2017'!$3:$6</definedName>
    <definedName name="Z_7BA445E6_50A0_4F67_81F2_B2945A5BFD3F_.wvu.FilterData" localSheetId="0" hidden="1">'на 01.01.2017'!$A$5:$P$402</definedName>
    <definedName name="Z_7BC27702_AD83_4B6E_860E_D694439F877D_.wvu.FilterData" localSheetId="0" hidden="1">'на 01.01.2017'!$A$5:$K$144</definedName>
    <definedName name="Z_7BF8C627_ADDB_44F8_9128_8F7441865119_.wvu.FilterData" localSheetId="0" hidden="1">'на 01.01.2017'!$A$5:$P$402</definedName>
    <definedName name="Z_7CB2D520_A8A5_4D6C_BE39_64C505DBAE2C_.wvu.FilterData" localSheetId="0" hidden="1">'на 01.01.2017'!$A$5:$P$402</definedName>
    <definedName name="Z_7DB24378_D193_4D04_9739_831C8625EEAE_.wvu.FilterData" localSheetId="0" hidden="1">'на 01.01.2017'!$A$5:$P$59</definedName>
    <definedName name="Z_7E77AE50_A8E9_48E1_BD6F_0651484E1DB4_.wvu.FilterData" localSheetId="0" hidden="1">'на 01.01.2017'!$A$5:$P$402</definedName>
    <definedName name="Z_81403331_C5EB_4760_B273_D3D9C8D43951_.wvu.FilterData" localSheetId="0" hidden="1">'на 01.01.2017'!$A$5:$K$144</definedName>
    <definedName name="Z_81BE03B7_DE2F_4E82_8496_CAF917D1CC3F_.wvu.FilterData" localSheetId="0" hidden="1">'на 01.01.2017'!$A$5:$P$402</definedName>
    <definedName name="Z_8220CA38_66F1_4F9F_A7AE_CF3DF89B0B66_.wvu.FilterData" localSheetId="0" hidden="1">'на 01.01.2017'!$A$5:$P$402</definedName>
    <definedName name="Z_8280D1E0_5055_49CD_A383_D6B2F2EBD512_.wvu.FilterData" localSheetId="0" hidden="1">'на 01.01.2017'!$A$5:$K$144</definedName>
    <definedName name="Z_829F5F3F_AACC_4AF4_A7EF_0FD75747C358_.wvu.FilterData" localSheetId="0" hidden="1">'на 01.01.2017'!$A$5:$P$402</definedName>
    <definedName name="Z_840133FA_9546_4ED0_AA3E_E87F8F80931F_.wvu.FilterData" localSheetId="0" hidden="1">'на 01.01.2017'!$A$5:$P$402</definedName>
    <definedName name="Z_8462E4B7_FF49_4401_9CB1_027D70C3D86B_.wvu.FilterData" localSheetId="0" hidden="1">'на 01.01.2017'!$A$5:$K$144</definedName>
    <definedName name="Z_8518EF96_21CF_4CEA_B17C_8AA8E48B82CF_.wvu.FilterData" localSheetId="0" hidden="1">'на 01.01.2017'!$A$5:$P$402</definedName>
    <definedName name="Z_85336449_1C25_4AF7_89BA_281D7385CDF9_.wvu.FilterData" localSheetId="0" hidden="1">'на 01.01.2017'!$A$5:$P$402</definedName>
    <definedName name="Z_8649CC96_F63A_4F83_8C89_AA8F47AC05F3_.wvu.FilterData" localSheetId="0" hidden="1">'на 01.01.2017'!$A$5:$K$144</definedName>
    <definedName name="Z_8789C1A0_51C5_46EF_B1F1_B319BE008AC1_.wvu.FilterData" localSheetId="0" hidden="1">'на 01.01.2017'!$A$5:$P$402</definedName>
    <definedName name="Z_87AE545F_036F_4E8B_9D04_AE59AB8BAC14_.wvu.FilterData" localSheetId="0" hidden="1">'на 01.01.2017'!$A$5:$K$144</definedName>
    <definedName name="Z_87D86486_B5EF_4463_9350_9D1E042A42DF_.wvu.FilterData" localSheetId="0" hidden="1">'на 01.01.2017'!$A$5:$P$402</definedName>
    <definedName name="Z_8878B53B_0E8A_4A11_8A26_C2AC9BB8A4A9_.wvu.FilterData" localSheetId="0" hidden="1">'на 01.01.2017'!$A$5:$K$144</definedName>
    <definedName name="Z_888B8943_9277_42CB_A862_699801009D7B_.wvu.FilterData" localSheetId="0" hidden="1">'на 01.01.2017'!$A$5:$P$402</definedName>
    <definedName name="Z_8BA7C340_DD6D_4BDE_939B_41C98A02B423_.wvu.FilterData" localSheetId="0" hidden="1">'на 01.01.2017'!$A$5:$P$402</definedName>
    <definedName name="Z_8C04CD6E_A1CC_4EF8_8DD5_B859F52073A0_.wvu.FilterData" localSheetId="0" hidden="1">'на 01.01.2017'!$A$5:$P$402</definedName>
    <definedName name="Z_8C654415_86D2_479D_A511_8A4B3774E375_.wvu.FilterData" localSheetId="0" hidden="1">'на 01.01.2017'!$A$5:$K$144</definedName>
    <definedName name="Z_8CAD663B_CD5E_4846_B4FD_69BCB6D1EB12_.wvu.FilterData" localSheetId="0" hidden="1">'на 01.01.2017'!$A$5:$K$144</definedName>
    <definedName name="Z_8CB267BE_E783_4914_8FFF_50D79F1D75CF_.wvu.FilterData" localSheetId="0" hidden="1">'на 01.01.2017'!$A$5:$K$144</definedName>
    <definedName name="Z_8D0153EB_A3EC_4213_A12B_74D6D827770F_.wvu.FilterData" localSheetId="0" hidden="1">'на 01.01.2017'!$A$5:$P$402</definedName>
    <definedName name="Z_8D7BE686_9FAF_4C26_8FD5_5395E55E0797_.wvu.FilterData" localSheetId="0" hidden="1">'на 01.01.2017'!$A$5:$K$144</definedName>
    <definedName name="Z_8D8D2F4C_3B7E_4C1F_A367_4BA418733E1A_.wvu.FilterData" localSheetId="0" hidden="1">'на 01.01.2017'!$A$5:$K$144</definedName>
    <definedName name="Z_8E62A2BE_7CE7_496E_AC79_F133ABDC98BF_.wvu.FilterData" localSheetId="0" hidden="1">'на 01.01.2017'!$A$5:$K$144</definedName>
    <definedName name="Z_8EEB3EFB_2D0D_474D_A904_853356F13984_.wvu.FilterData" localSheetId="0" hidden="1">'на 01.01.2017'!$A$5:$P$402</definedName>
    <definedName name="Z_8F2A8A22_72A2_4B00_8248_255CA52D5828_.wvu.FilterData" localSheetId="0" hidden="1">'на 01.01.2017'!$A$5:$P$402</definedName>
    <definedName name="Z_9089CAE7_C9D5_4B44_BF40_622C1D4BEC1A_.wvu.FilterData" localSheetId="0" hidden="1">'на 01.01.2017'!$A$5:$P$402</definedName>
    <definedName name="Z_90B62036_E8E2_47F2_BA67_9490969E5E89_.wvu.FilterData" localSheetId="0" hidden="1">'на 01.01.2017'!$A$5:$P$402</definedName>
    <definedName name="Z_91A44DD7_EFA1_45BC_BF8A_C6EBAED142C3_.wvu.FilterData" localSheetId="0" hidden="1">'на 01.01.2017'!$A$5:$P$402</definedName>
    <definedName name="Z_92A69ACC_08E1_4049_9A4E_909BE09E8D3F_.wvu.FilterData" localSheetId="0" hidden="1">'на 01.01.2017'!$A$5:$P$402</definedName>
    <definedName name="Z_92A7494D_B642_4D2E_8A98_FA3ADD190BCE_.wvu.FilterData" localSheetId="0" hidden="1">'на 01.01.2017'!$A$5:$P$402</definedName>
    <definedName name="Z_92A89EF4_8A4E_4790_B0CC_01892B6039EB_.wvu.FilterData" localSheetId="0" hidden="1">'на 01.01.2017'!$A$5:$P$402</definedName>
    <definedName name="Z_92E38377_38CC_496E_BBD8_5394F7550FE3_.wvu.FilterData" localSheetId="0" hidden="1">'на 01.01.2017'!$A$5:$P$402</definedName>
    <definedName name="Z_93030161_EBD2_4C55_BB01_67290B2149A7_.wvu.FilterData" localSheetId="0" hidden="1">'на 01.01.2017'!$A$5:$P$402</definedName>
    <definedName name="Z_935DFEC4_8817_4BB5_A846_9674D5A05EE9_.wvu.FilterData" localSheetId="0" hidden="1">'на 01.01.2017'!$A$5:$K$144</definedName>
    <definedName name="Z_944D1186_FA84_48E6_9A44_19022D55084A_.wvu.FilterData" localSheetId="0" hidden="1">'на 01.01.2017'!$A$5:$P$402</definedName>
    <definedName name="Z_94E3B816_367C_44F4_94FC_13D42F694C13_.wvu.FilterData" localSheetId="0" hidden="1">'на 01.01.2017'!$A$5:$P$402</definedName>
    <definedName name="Z_95B5A563_A81C_425C_AC80_18232E0FA0F2_.wvu.FilterData" localSheetId="0" hidden="1">'на 01.01.2017'!$A$5:$K$144</definedName>
    <definedName name="Z_96167660_EA8B_4F7D_87A1_785E97B459B3_.wvu.FilterData" localSheetId="0" hidden="1">'на 01.01.2017'!$A$5:$K$144</definedName>
    <definedName name="Z_96879477_4713_4ABC_982A_7EB1C07B4DED_.wvu.FilterData" localSheetId="0" hidden="1">'на 01.01.2017'!$A$5:$K$144</definedName>
    <definedName name="Z_969E164A_AA47_4A3D_AECC_F3C5A8BBA40A_.wvu.FilterData" localSheetId="0" hidden="1">'на 01.01.2017'!$A$5:$P$402</definedName>
    <definedName name="Z_973A40ED_B5F4_4AA1_BB82_BF777F6D5506_.wvu.FilterData" localSheetId="0" hidden="1">'на 01.01.2017'!$A$5:$P$402</definedName>
    <definedName name="Z_97B55429_A18E_43B5_9AF8_FE73FCDE4BBB_.wvu.FilterData" localSheetId="0" hidden="1">'на 01.01.2017'!$A$5:$P$402</definedName>
    <definedName name="Z_97E2C09C_6040_4BDA_B6A0_AF60F993AC48_.wvu.FilterData" localSheetId="0" hidden="1">'на 01.01.2017'!$A$5:$P$402</definedName>
    <definedName name="Z_97F74FDF_2C27_4D85_A3A7_1EF51A8A2DFF_.wvu.FilterData" localSheetId="0" hidden="1">'на 01.01.2017'!$A$5:$K$144</definedName>
    <definedName name="Z_987C1B6D_28A7_49CB_BBF0_6C3FFB9FC1C5_.wvu.FilterData" localSheetId="0" hidden="1">'на 01.01.2017'!$A$5:$P$402</definedName>
    <definedName name="Z_998B8119_4FF3_4A16_838D_539C6AE34D55_.wvu.Cols" localSheetId="0" hidden="1">'на 01.01.2017'!$C:$E,'на 01.01.2017'!$M:$N</definedName>
    <definedName name="Z_998B8119_4FF3_4A16_838D_539C6AE34D55_.wvu.FilterData" localSheetId="0" hidden="1">'на 01.01.2017'!$A$5:$P$402</definedName>
    <definedName name="Z_998B8119_4FF3_4A16_838D_539C6AE34D55_.wvu.PrintArea" localSheetId="0" hidden="1">'на 01.01.2017'!$A$1:$P$195</definedName>
    <definedName name="Z_998B8119_4FF3_4A16_838D_539C6AE34D55_.wvu.PrintTitles" localSheetId="0" hidden="1">'на 01.01.2017'!$3:$6</definedName>
    <definedName name="Z_998B8119_4FF3_4A16_838D_539C6AE34D55_.wvu.Rows" localSheetId="0" hidden="1">'на 01.01.2017'!#REF!</definedName>
    <definedName name="Z_9A28E7E9_55CD_40D9_9E29_E07B8DD3C238_.wvu.FilterData" localSheetId="0" hidden="1">'на 01.01.2017'!$A$5:$P$402</definedName>
    <definedName name="Z_9A769443_7DFA_43D5_AB26_6F2EEF53DAF1_.wvu.FilterData" localSheetId="0" hidden="1">'на 01.01.2017'!$A$5:$K$144</definedName>
    <definedName name="Z_9C254F81_3AEE_4179_BA1F_CD8E98275040_.wvu.FilterData" localSheetId="0" hidden="1">'на 01.01.2017'!$A$5:$P$402</definedName>
    <definedName name="Z_9C310551_EC8B_4B87_B5AF_39FC532C6FE3_.wvu.FilterData" localSheetId="0" hidden="1">'на 01.01.2017'!$A$5:$K$144</definedName>
    <definedName name="Z_9D24C81C_5B18_4B40_BF88_7236C9CAE366_.wvu.FilterData" localSheetId="0" hidden="1">'на 01.01.2017'!$A$5:$K$144</definedName>
    <definedName name="Z_9E720D93_31F0_4636_BA00_6CE6F83F3651_.wvu.FilterData" localSheetId="0" hidden="1">'на 01.01.2017'!$A$5:$P$402</definedName>
    <definedName name="Z_9E943B7D_D4C7_443F_BC4C_8AB90546D8A5_.wvu.Cols" localSheetId="0" hidden="1">'на 01.01.2017'!#REF!,'на 01.01.2017'!#REF!</definedName>
    <definedName name="Z_9E943B7D_D4C7_443F_BC4C_8AB90546D8A5_.wvu.FilterData" localSheetId="0" hidden="1">'на 01.01.2017'!$A$1:$P$59</definedName>
    <definedName name="Z_9E943B7D_D4C7_443F_BC4C_8AB90546D8A5_.wvu.PrintTitles" localSheetId="0" hidden="1">'на 01.01.2017'!$3:$6</definedName>
    <definedName name="Z_9E943B7D_D4C7_443F_BC4C_8AB90546D8A5_.wvu.Rows" localSheetId="0" hidden="1">'на 01.01.2017'!#REF!,'на 01.01.2017'!#REF!,'на 01.01.2017'!#REF!,'на 01.01.2017'!#REF!,'на 01.01.2017'!#REF!,'на 01.01.2017'!#REF!,'на 01.01.2017'!#REF!,'на 01.01.2017'!#REF!,'на 01.01.2017'!#REF!,'на 01.01.2017'!#REF!,'на 01.01.2017'!#REF!,'на 01.01.2017'!#REF!,'на 01.01.2017'!#REF!,'на 01.01.2017'!#REF!,'на 01.01.2017'!#REF!,'на 01.01.2017'!#REF!,'на 01.01.2017'!#REF!,'на 01.01.2017'!#REF!,'на 01.01.2017'!#REF!,'на 01.01.2017'!#REF!</definedName>
    <definedName name="Z_9EC99D85_9CBB_4D41_A0AC_5A782960B43C_.wvu.FilterData" localSheetId="0" hidden="1">'на 01.01.2017'!$A$5:$K$144</definedName>
    <definedName name="Z_9FA29541_62F4_4CED_BF33_19F6BA57578F_.wvu.Cols" localSheetId="0" hidden="1">'на 01.01.2017'!$C:$E,'на 01.01.2017'!$M:$N</definedName>
    <definedName name="Z_9FA29541_62F4_4CED_BF33_19F6BA57578F_.wvu.FilterData" localSheetId="0" hidden="1">'на 01.01.2017'!$A$5:$P$402</definedName>
    <definedName name="Z_9FA29541_62F4_4CED_BF33_19F6BA57578F_.wvu.PrintArea" localSheetId="0" hidden="1">'на 01.01.2017'!$A$1:$P$195</definedName>
    <definedName name="Z_9FA29541_62F4_4CED_BF33_19F6BA57578F_.wvu.PrintTitles" localSheetId="0" hidden="1">'на 01.01.2017'!$3:$6</definedName>
    <definedName name="Z_A0A3CD9B_2436_40D7_91DB_589A95FBBF00_.wvu.Cols" localSheetId="0" hidden="1">'на 01.01.2017'!$C:$E,'на 01.01.2017'!$M:$N</definedName>
    <definedName name="Z_A0A3CD9B_2436_40D7_91DB_589A95FBBF00_.wvu.FilterData" localSheetId="0" hidden="1">'на 01.01.2017'!$A$5:$P$402</definedName>
    <definedName name="Z_A0A3CD9B_2436_40D7_91DB_589A95FBBF00_.wvu.PrintArea" localSheetId="0" hidden="1">'на 01.01.2017'!$A$1:$P$204</definedName>
    <definedName name="Z_A0A3CD9B_2436_40D7_91DB_589A95FBBF00_.wvu.PrintTitles" localSheetId="0" hidden="1">'на 01.01.2017'!$3:$6</definedName>
    <definedName name="Z_A0EB0A04_1124_498B_8C4B_C1E25B53C1A8_.wvu.FilterData" localSheetId="0" hidden="1">'на 01.01.2017'!$A$5:$K$144</definedName>
    <definedName name="Z_A113B19A_DB2C_4585_AED7_B7EF9F05E57E_.wvu.FilterData" localSheetId="0" hidden="1">'на 01.01.2017'!$A$5:$P$402</definedName>
    <definedName name="Z_A2611F3A_C06C_4662_B39E_6F08BA7C9B14_.wvu.FilterData" localSheetId="0" hidden="1">'на 01.01.2017'!$A$5:$K$144</definedName>
    <definedName name="Z_A28DA500_33FC_4913_B21A_3E2D7ED7A130_.wvu.FilterData" localSheetId="0" hidden="1">'на 01.01.2017'!$A$5:$K$144</definedName>
    <definedName name="Z_A62258B9_7768_4C4F_AFFC_537782E81CFF_.wvu.FilterData" localSheetId="0" hidden="1">'на 01.01.2017'!$A$5:$K$144</definedName>
    <definedName name="Z_A65D4FF6_26A1_47FE_AF98_41E05002FB1E_.wvu.FilterData" localSheetId="0" hidden="1">'на 01.01.2017'!$A$5:$K$144</definedName>
    <definedName name="Z_A6B98527_7CBF_4E4D_BDEA_9334A3EB779F_.wvu.Cols" localSheetId="0" hidden="1">'на 01.01.2017'!$C:$E,'на 01.01.2017'!$M:$N,'на 01.01.2017'!$Q:$BT</definedName>
    <definedName name="Z_A6B98527_7CBF_4E4D_BDEA_9334A3EB779F_.wvu.FilterData" localSheetId="0" hidden="1">'на 01.01.2017'!$A$5:$P$402</definedName>
    <definedName name="Z_A6B98527_7CBF_4E4D_BDEA_9334A3EB779F_.wvu.PrintArea" localSheetId="0" hidden="1">'на 01.01.2017'!$A$1:$BT$195</definedName>
    <definedName name="Z_A6B98527_7CBF_4E4D_BDEA_9334A3EB779F_.wvu.PrintTitles" localSheetId="0" hidden="1">'на 01.01.2017'!$3:$5</definedName>
    <definedName name="Z_A98C96B5_CE3A_4FF9_B3E5_0DBB66ADC5BB_.wvu.FilterData" localSheetId="0" hidden="1">'на 01.01.2017'!$A$5:$K$144</definedName>
    <definedName name="Z_A9BB2943_E4B1_4809_A926_69F8C50E1CF2_.wvu.FilterData" localSheetId="0" hidden="1">'на 01.01.2017'!$A$5:$P$402</definedName>
    <definedName name="Z_A9F738CA_9B27_4721_82F3_08B360DD4B5B_.wvu.FilterData" localSheetId="0" hidden="1">'на 01.01.2017'!$A$5:$P$402</definedName>
    <definedName name="Z_AA4C7BF5_07E0_4095_B165_D2AF600190FA_.wvu.FilterData" localSheetId="0" hidden="1">'на 01.01.2017'!$A$5:$K$144</definedName>
    <definedName name="Z_AAC4B5AB_1913_4D9C_A1FF_BD9345E009EB_.wvu.FilterData" localSheetId="0" hidden="1">'на 01.01.2017'!$A$5:$K$144</definedName>
    <definedName name="Z_ABAF42E6_6CD6_46B1_A0C6_0099C207BC1C_.wvu.FilterData" localSheetId="0" hidden="1">'на 01.01.2017'!$A$5:$P$402</definedName>
    <definedName name="Z_ACFE2E5A_B4BC_4793_B103_05F97C227772_.wvu.FilterData" localSheetId="0" hidden="1">'на 01.01.2017'!$A$5:$P$402</definedName>
    <definedName name="Z_AD079EA2_4E18_46EE_8E20_0C7923C917D2_.wvu.FilterData" localSheetId="0" hidden="1">'на 01.01.2017'!$A$5:$P$402</definedName>
    <definedName name="Z_AECB4D23_43EA_4DD6_B6F4_27B3E11601C7_.wvu.FilterData" localSheetId="0" hidden="1">'на 01.01.2017'!$A$5:$P$402</definedName>
    <definedName name="Z_AF01D870_77CB_46A2_A95B_3A27FF42EAA8_.wvu.FilterData" localSheetId="0" hidden="1">'на 01.01.2017'!$A$5:$K$144</definedName>
    <definedName name="Z_AF1AEFF5_9892_4FCB_BD3E_6CF1CEE1B71B_.wvu.FilterData" localSheetId="0" hidden="1">'на 01.01.2017'!$A$5:$P$402</definedName>
    <definedName name="Z_AFC26506_1EE1_430F_B247_3257CE41958A_.wvu.FilterData" localSheetId="0" hidden="1">'на 01.01.2017'!$A$5:$P$402</definedName>
    <definedName name="Z_B00B4D71_156E_4DD9_93CC_1F392CBA035F_.wvu.FilterData" localSheetId="0" hidden="1">'на 01.01.2017'!$A$5:$P$402</definedName>
    <definedName name="Z_B0B61858_D248_4F0B_95EB_A53482FBF19B_.wvu.FilterData" localSheetId="0" hidden="1">'на 01.01.2017'!$A$5:$P$402</definedName>
    <definedName name="Z_B180D137_9F25_4AD4_9057_37928F1867A8_.wvu.FilterData" localSheetId="0" hidden="1">'на 01.01.2017'!$A$5:$K$144</definedName>
    <definedName name="Z_B2150CCA_FBEC_4494_85CA_58922C337DF5_.wvu.FilterData" localSheetId="0" hidden="1">'на 01.01.2017'!$A$5:$P$402</definedName>
    <definedName name="Z_B246A3A0_6AE0_4610_AE7A_F7490C26DBCA_.wvu.FilterData" localSheetId="0" hidden="1">'на 01.01.2017'!$A$5:$P$402</definedName>
    <definedName name="Z_B2D38EAC_E767_43A7_B7A2_621639FE347D_.wvu.FilterData" localSheetId="0" hidden="1">'на 01.01.2017'!$A$5:$K$144</definedName>
    <definedName name="Z_B3114865_FFF9_40B7_B9E6_C3642102DCF9_.wvu.FilterData" localSheetId="0" hidden="1">'на 01.01.2017'!$A$5:$P$402</definedName>
    <definedName name="Z_B3339176_D3D0_4D7A_8AAB_C0B71F942A93_.wvu.FilterData" localSheetId="0" hidden="1">'на 01.01.2017'!$A$5:$K$144</definedName>
    <definedName name="Z_B45FAC42_679D_43AB_B511_9E5492CAC2DB_.wvu.FilterData" localSheetId="0" hidden="1">'на 01.01.2017'!$A$5:$K$144</definedName>
    <definedName name="Z_B499C08D_A2E7_417F_A9B7_BFCE2B66534F_.wvu.FilterData" localSheetId="0" hidden="1">'на 01.01.2017'!$A$5:$P$402</definedName>
    <definedName name="Z_B4A32E56_A2D3_4671_87CA_4EF6AC9B3BAF_.wvu.FilterData" localSheetId="0" hidden="1">'на 01.01.2017'!$A$5:$P$402</definedName>
    <definedName name="Z_B5533D56_E1AE_4DE7_8436_EF9CA55A4943_.wvu.FilterData" localSheetId="0" hidden="1">'на 01.01.2017'!$A$5:$P$402</definedName>
    <definedName name="Z_B56BEF44_39DC_4F5B_A5E5_157C237832AF_.wvu.FilterData" localSheetId="0" hidden="1">'на 01.01.2017'!$A$5:$K$144</definedName>
    <definedName name="Z_B5A6FE62_B66C_45B1_AF17_B7686B0B3A3F_.wvu.FilterData" localSheetId="0" hidden="1">'на 01.01.2017'!$A$5:$P$402</definedName>
    <definedName name="Z_B603D180_E09A_4B9C_810F_9423EBA4A0EA_.wvu.FilterData" localSheetId="0" hidden="1">'на 01.01.2017'!$A$5:$P$402</definedName>
    <definedName name="Z_B698776A_6A96_445D_9813_F5440DD90495_.wvu.FilterData" localSheetId="0" hidden="1">'на 01.01.2017'!$A$5:$P$402</definedName>
    <definedName name="Z_B7A4DC29_6CA3_48BD_BD2B_5EA61D250392_.wvu.FilterData" localSheetId="0" hidden="1">'на 01.01.2017'!$A$5:$K$144</definedName>
    <definedName name="Z_B7F67755_3086_43A6_86E7_370F80E61BD0_.wvu.FilterData" localSheetId="0" hidden="1">'на 01.01.2017'!$A$5:$K$144</definedName>
    <definedName name="Z_B858041A_E0C9_4C5A_A736_A0DA4684B712_.wvu.FilterData" localSheetId="0" hidden="1">'на 01.01.2017'!$A$5:$P$402</definedName>
    <definedName name="Z_B8EDA240_D337_4165_927F_4408D011F4B1_.wvu.FilterData" localSheetId="0" hidden="1">'на 01.01.2017'!$A$5:$P$402</definedName>
    <definedName name="Z_BAB4825B_2E54_4A6C_A72D_1F8E7B4FEFFB_.wvu.FilterData" localSheetId="0" hidden="1">'на 01.01.2017'!$A$5:$P$402</definedName>
    <definedName name="Z_BAB5A663_6C06_4E2D_8CBA_0B290A562C8E_.wvu.FilterData" localSheetId="0" hidden="1">'на 01.01.2017'!$A$5:$P$402</definedName>
    <definedName name="Z_BAFB3A8F_5ACD_4C4A_A33C_831C754D88C0_.wvu.FilterData" localSheetId="0" hidden="1">'на 01.01.2017'!$A$5:$P$402</definedName>
    <definedName name="Z_BC09D690_D177_4FC8_AE1F_8F0F0D5C6ECD_.wvu.FilterData" localSheetId="0" hidden="1">'на 01.01.2017'!$A$5:$P$402</definedName>
    <definedName name="Z_BC6910FC_42F8_457B_8F8D_9BC0111CE283_.wvu.FilterData" localSheetId="0" hidden="1">'на 01.01.2017'!$A$5:$P$402</definedName>
    <definedName name="Z_BE442298_736F_47F5_9592_76FFCCDA59DB_.wvu.FilterData" localSheetId="0" hidden="1">'на 01.01.2017'!$A$5:$K$144</definedName>
    <definedName name="Z_BE97AC31_BFEB_4520_BC44_68B0C987C70A_.wvu.FilterData" localSheetId="0" hidden="1">'на 01.01.2017'!$A$5:$P$402</definedName>
    <definedName name="Z_BEA0FDBA_BB07_4C19_8BBD_5E57EE395C09_.wvu.Cols" localSheetId="0" hidden="1">'на 01.01.2017'!$C:$E,'на 01.01.2017'!$M:$N</definedName>
    <definedName name="Z_BEA0FDBA_BB07_4C19_8BBD_5E57EE395C09_.wvu.FilterData" localSheetId="0" hidden="1">'на 01.01.2017'!$A$5:$P$402</definedName>
    <definedName name="Z_BEA0FDBA_BB07_4C19_8BBD_5E57EE395C09_.wvu.PrintArea" localSheetId="0" hidden="1">'на 01.01.2017'!$A$1:$R$195</definedName>
    <definedName name="Z_BEA0FDBA_BB07_4C19_8BBD_5E57EE395C09_.wvu.PrintTitles" localSheetId="0" hidden="1">'на 01.01.2017'!$3:$6</definedName>
    <definedName name="Z_BF65F093_304D_44F0_BF26_E5F8F9093CF5_.wvu.FilterData" localSheetId="0" hidden="1">'на 01.01.2017'!$A$5:$P$59</definedName>
    <definedName name="Z_C047E078_59A8_448E_B5D4_0BD9C5FF908B_.wvu.FilterData" localSheetId="0" hidden="1">'на 01.01.2017'!$A$5:$P$402</definedName>
    <definedName name="Z_C0E78E7F_969D_4735_B17D_AE4386A05362_.wvu.FilterData" localSheetId="0" hidden="1">'на 01.01.2017'!$A$5:$P$402</definedName>
    <definedName name="Z_C2007586_9BDF_48DF_99F0_D47DE09EF9BC_.wvu.FilterData" localSheetId="0" hidden="1">'на 01.01.2017'!$A$5:$P$402</definedName>
    <definedName name="Z_C2E7FF11_4F7B_4EA9_AD45_A8385AC4BC24_.wvu.FilterData" localSheetId="0" hidden="1">'на 01.01.2017'!$A$5:$K$144</definedName>
    <definedName name="Z_C3E7B974_7E68_49C9_8A66_DEBBC3D71CB8_.wvu.FilterData" localSheetId="0" hidden="1">'на 01.01.2017'!$A$5:$K$144</definedName>
    <definedName name="Z_C47D5376_4107_461D_B353_0F0CCA5A27B8_.wvu.FilterData" localSheetId="0" hidden="1">'на 01.01.2017'!$A$5:$K$144</definedName>
    <definedName name="Z_C4A81194_E272_4927_9E06_D47C43E50753_.wvu.FilterData" localSheetId="0" hidden="1">'на 01.01.2017'!$A$5:$P$402</definedName>
    <definedName name="Z_C55D9313_9108_41CA_AD0E_FE2F7292C638_.wvu.FilterData" localSheetId="0" hidden="1">'на 01.01.2017'!$A$5:$K$144</definedName>
    <definedName name="Z_C5D84F85_3611_4C2A_903D_ECFF3A3DA3D9_.wvu.FilterData" localSheetId="0" hidden="1">'на 01.01.2017'!$A$5:$K$144</definedName>
    <definedName name="Z_C70C85CF_5ADB_4631_87C7_BA23E9BE3196_.wvu.FilterData" localSheetId="0" hidden="1">'на 01.01.2017'!$A$5:$P$402</definedName>
    <definedName name="Z_C74598AC_1D4B_466D_8455_294C1A2E69BB_.wvu.FilterData" localSheetId="0" hidden="1">'на 01.01.2017'!$A$5:$K$144</definedName>
    <definedName name="Z_C8C7D91A_0101_429D_A7C4_25C2A366909A_.wvu.Cols" localSheetId="0" hidden="1">'на 01.01.2017'!#REF!,'на 01.01.2017'!#REF!</definedName>
    <definedName name="Z_C8C7D91A_0101_429D_A7C4_25C2A366909A_.wvu.FilterData" localSheetId="0" hidden="1">'на 01.01.2017'!$A$5:$P$59</definedName>
    <definedName name="Z_C8C7D91A_0101_429D_A7C4_25C2A366909A_.wvu.Rows" localSheetId="0" hidden="1">'на 01.01.2017'!#REF!,'на 01.01.2017'!#REF!,'на 01.01.2017'!#REF!,'на 01.01.2017'!#REF!,'на 01.01.2017'!#REF!,'на 01.01.2017'!#REF!,'на 01.01.2017'!#REF!,'на 01.01.2017'!#REF!,'на 01.01.2017'!#REF!,'на 01.01.2017'!#REF!</definedName>
    <definedName name="Z_C9081176_529C_43E8_8E20_8AC24E7C2D35_.wvu.FilterData" localSheetId="0" hidden="1">'на 01.01.2017'!$A$5:$P$402</definedName>
    <definedName name="Z_C94FB5D5_E515_4327_B4DC_AC3D7C1A6363_.wvu.FilterData" localSheetId="0" hidden="1">'на 01.01.2017'!$A$5:$P$402</definedName>
    <definedName name="Z_C98B4A4E_FC1F_45B3_ABB0_7DC9BD4B8057_.wvu.FilterData" localSheetId="0" hidden="1">'на 01.01.2017'!$A$5:$K$144</definedName>
    <definedName name="Z_CAAD7F8A_A328_4C0A_9ECF_2AD83A08D699_.wvu.FilterData" localSheetId="0" hidden="1">'на 01.01.2017'!$A$5:$K$144</definedName>
    <definedName name="Z_CB1A56DC_A135_41E6_8A02_AE4E518C879F_.wvu.FilterData" localSheetId="0" hidden="1">'на 01.01.2017'!$A$5:$P$402</definedName>
    <definedName name="Z_CB3BEC97_9AA9_43FD_B83D_3DED60B6AB96_.wvu.FilterData" localSheetId="0" hidden="1">'на 01.01.2017'!$A$5:$P$402</definedName>
    <definedName name="Z_CB4880DD_CE83_4DFC_BBA7_70687256D5A4_.wvu.FilterData" localSheetId="0" hidden="1">'на 01.01.2017'!$A$5:$K$144</definedName>
    <definedName name="Z_CBDBA949_FA00_4560_8001_BD00E63FCCA4_.wvu.FilterData" localSheetId="0" hidden="1">'на 01.01.2017'!$A$5:$P$402</definedName>
    <definedName name="Z_CBF12BD1_A071_4448_8003_32E74F40E3E3_.wvu.FilterData" localSheetId="0" hidden="1">'на 01.01.2017'!$A$5:$K$144</definedName>
    <definedName name="Z_CBF9D894_3FD2_4B68_BAC8_643DB23851C0_.wvu.FilterData" localSheetId="0" hidden="1">'на 01.01.2017'!$A$5:$K$144</definedName>
    <definedName name="Z_CBF9D894_3FD2_4B68_BAC8_643DB23851C0_.wvu.Rows" localSheetId="0" hidden="1">'на 01.01.2017'!#REF!,'на 01.01.2017'!#REF!,'на 01.01.2017'!#REF!,'на 01.01.2017'!#REF!</definedName>
    <definedName name="Z_CCA77424_B50F_40C3_BB87_FBCE2CC2899E_.wvu.FilterData" localSheetId="0" hidden="1">'на 01.01.2017'!$A$5:$P$402</definedName>
    <definedName name="Z_CCC17219_B1A3_4C6B_B903_0E4550432FD0_.wvu.FilterData" localSheetId="0" hidden="1">'на 01.01.2017'!$A$5:$K$144</definedName>
    <definedName name="Z_CFE4BB63_3366_4554_B0C5_D42D2DCDDFBE_.wvu.FilterData" localSheetId="0" hidden="1">'на 01.01.2017'!$A$5:$P$402</definedName>
    <definedName name="Z_D165341F_496A_48CE_829A_555B16787041_.wvu.FilterData" localSheetId="0" hidden="1">'на 01.01.2017'!$A$5:$P$402</definedName>
    <definedName name="Z_D20DFCFE_63F9_4265_B37B_4F36C46DF159_.wvu.Cols" localSheetId="0" hidden="1">'на 01.01.2017'!$C:$E,'на 01.01.2017'!$M:$N</definedName>
    <definedName name="Z_D20DFCFE_63F9_4265_B37B_4F36C46DF159_.wvu.FilterData" localSheetId="0" hidden="1">'на 01.01.2017'!$A$5:$P$402</definedName>
    <definedName name="Z_D20DFCFE_63F9_4265_B37B_4F36C46DF159_.wvu.PrintArea" localSheetId="0" hidden="1">'на 01.01.2017'!$A$1:$P$195</definedName>
    <definedName name="Z_D20DFCFE_63F9_4265_B37B_4F36C46DF159_.wvu.PrintTitles" localSheetId="0" hidden="1">'на 01.01.2017'!$3:$6</definedName>
    <definedName name="Z_D20DFCFE_63F9_4265_B37B_4F36C46DF159_.wvu.Rows" localSheetId="0" hidden="1">'на 01.01.2017'!#REF!,'на 01.01.2017'!#REF!,'на 01.01.2017'!#REF!,'на 01.01.2017'!#REF!,'на 01.01.2017'!#REF!</definedName>
    <definedName name="Z_D2422493_0DF6_4923_AFF9_1CE532FC9E0E_.wvu.FilterData" localSheetId="0" hidden="1">'на 01.01.2017'!$A$5:$P$402</definedName>
    <definedName name="Z_D26EAC32_42CC_46AF_8D27_8094727B2B8E_.wvu.FilterData" localSheetId="0" hidden="1">'на 01.01.2017'!$A$5:$P$402</definedName>
    <definedName name="Z_D298563F_7459_410D_A6E1_6B1CDFA6DAA7_.wvu.FilterData" localSheetId="0" hidden="1">'на 01.01.2017'!$A$5:$P$402</definedName>
    <definedName name="Z_D2D627FD_8F1D_4B0C_A4A1_1A515A2831A8_.wvu.FilterData" localSheetId="0" hidden="1">'на 01.01.2017'!$A$5:$P$402</definedName>
    <definedName name="Z_D343F548_3DE6_4716_9B8B_0FF1DF1B1DE3_.wvu.FilterData" localSheetId="0" hidden="1">'на 01.01.2017'!$A$5:$K$144</definedName>
    <definedName name="Z_D3607008_88A4_4735_BF9B_0D60A732D98C_.wvu.FilterData" localSheetId="0" hidden="1">'на 01.01.2017'!$A$5:$P$402</definedName>
    <definedName name="Z_D3C3EFC2_493C_4B9B_BC16_8147B08F8F65_.wvu.FilterData" localSheetId="0" hidden="1">'на 01.01.2017'!$A$5:$K$144</definedName>
    <definedName name="Z_D3D848E7_EB88_4E73_985E_C45B9AE68145_.wvu.FilterData" localSheetId="0" hidden="1">'на 01.01.2017'!$A$5:$P$402</definedName>
    <definedName name="Z_D3E86F4B_12A8_47CC_AEBE_74534991E315_.wvu.FilterData" localSheetId="0" hidden="1">'на 01.01.2017'!$A$5:$P$402</definedName>
    <definedName name="Z_D3F31BC4_4CDA_431B_BA5F_ADE76A923760_.wvu.FilterData" localSheetId="0" hidden="1">'на 01.01.2017'!$A$5:$K$144</definedName>
    <definedName name="Z_D45ABB34_16CC_462D_8459_2034D47F465D_.wvu.FilterData" localSheetId="0" hidden="1">'на 01.01.2017'!$A$5:$K$144</definedName>
    <definedName name="Z_D479007E_A9E8_4307_A3E8_18A2BB5C55F2_.wvu.FilterData" localSheetId="0" hidden="1">'на 01.01.2017'!$A$5:$P$402</definedName>
    <definedName name="Z_D48CEF89_B01B_4E1D_92B4_235EA4A40F11_.wvu.FilterData" localSheetId="0" hidden="1">'на 01.01.2017'!$A$5:$P$402</definedName>
    <definedName name="Z_D4B24D18_8D1D_47A1_AE9B_21E3F9EF98EE_.wvu.FilterData" localSheetId="0" hidden="1">'на 01.01.2017'!$A$5:$P$402</definedName>
    <definedName name="Z_D4E20E73_FD07_4BE4_B8FA_FE6B214643C4_.wvu.FilterData" localSheetId="0" hidden="1">'на 01.01.2017'!$A$5:$P$402</definedName>
    <definedName name="Z_D5317C3A_3EDA_404B_818D_EAF558810951_.wvu.FilterData" localSheetId="0" hidden="1">'на 01.01.2017'!$A$5:$K$144</definedName>
    <definedName name="Z_D537FB3B_712D_486A_BA32_4F73BEB2AA19_.wvu.FilterData" localSheetId="0" hidden="1">'на 01.01.2017'!$A$5:$K$144</definedName>
    <definedName name="Z_D6730C21_0555_4F4D_B589_9DE5CFF9C442_.wvu.FilterData" localSheetId="0" hidden="1">'на 01.01.2017'!$A$5:$K$144</definedName>
    <definedName name="Z_D7BC8E82_4392_4806_9DAE_D94253790B9C_.wvu.Cols" localSheetId="0" hidden="1">'на 01.01.2017'!$C:$E,'на 01.01.2017'!$M:$N,'на 01.01.2017'!$Q:$BT</definedName>
    <definedName name="Z_D7BC8E82_4392_4806_9DAE_D94253790B9C_.wvu.FilterData" localSheetId="0" hidden="1">'на 01.01.2017'!$A$5:$P$402</definedName>
    <definedName name="Z_D7BC8E82_4392_4806_9DAE_D94253790B9C_.wvu.PrintArea" localSheetId="0" hidden="1">'на 01.01.2017'!$A$1:$BT$195</definedName>
    <definedName name="Z_D7BC8E82_4392_4806_9DAE_D94253790B9C_.wvu.PrintTitles" localSheetId="0" hidden="1">'на 01.01.2017'!$3:$5</definedName>
    <definedName name="Z_D7DA24ED_ABB7_4D6E_ACD6_4B88F5184AF8_.wvu.FilterData" localSheetId="0" hidden="1">'на 01.01.2017'!$A$5:$P$402</definedName>
    <definedName name="Z_D8418465_ECB6_40A4_8538_9D6D02B4E5CE_.wvu.FilterData" localSheetId="0" hidden="1">'на 01.01.2017'!$A$5:$K$144</definedName>
    <definedName name="Z_D8836A46_4276_4875_86A1_BB0E2B53006C_.wvu.FilterData" localSheetId="0" hidden="1">'на 01.01.2017'!$A$5:$K$144</definedName>
    <definedName name="Z_D8EBE17E_7A1A_4392_901C_A4C8DD4BAF28_.wvu.FilterData" localSheetId="0" hidden="1">'на 01.01.2017'!$A$5:$K$144</definedName>
    <definedName name="Z_D930048B_C8C6_498D_B7FD_C4CFAF447C25_.wvu.FilterData" localSheetId="0" hidden="1">'на 01.01.2017'!$A$5:$P$402</definedName>
    <definedName name="Z_D93C7415_B321_4E66_84AD_0490D011FDE7_.wvu.FilterData" localSheetId="0" hidden="1">'на 01.01.2017'!$A$5:$P$402</definedName>
    <definedName name="Z_D952F92C_16FA_49C0_ACE1_EEFE2012130A_.wvu.FilterData" localSheetId="0" hidden="1">'на 01.01.2017'!$A$5:$P$402</definedName>
    <definedName name="Z_D954D534_B88D_4A21_85D6_C0757B597D1E_.wvu.FilterData" localSheetId="0" hidden="1">'на 01.01.2017'!$A$5:$P$402</definedName>
    <definedName name="Z_D95852A1_B0FC_4AC5_B62B_5CCBE05B0D15_.wvu.Cols" localSheetId="0" hidden="1">'на 01.01.2017'!$C:$E,'на 01.01.2017'!$M:$N</definedName>
    <definedName name="Z_D95852A1_B0FC_4AC5_B62B_5CCBE05B0D15_.wvu.FilterData" localSheetId="0" hidden="1">'на 01.01.2017'!$A$5:$P$402</definedName>
    <definedName name="Z_D95852A1_B0FC_4AC5_B62B_5CCBE05B0D15_.wvu.PrintArea" localSheetId="0" hidden="1">'на 01.01.2017'!$A$1:$P$195</definedName>
    <definedName name="Z_D97BC9A1_860C_45CB_8FAD_B69CEE39193C_.wvu.FilterData" localSheetId="0" hidden="1">'на 01.01.2017'!$A$5:$K$144</definedName>
    <definedName name="Z_D981844C_3450_4227_997A_DB8016618FC0_.wvu.FilterData" localSheetId="0" hidden="1">'на 01.01.2017'!$A$5:$P$402</definedName>
    <definedName name="Z_DA3033F1_502F_4BCA_B468_CBA3E20E7254_.wvu.FilterData" localSheetId="0" hidden="1">'на 01.01.2017'!$A$5:$P$402</definedName>
    <definedName name="Z_DA5DFA2D_C1AA_42F5_8828_D1905F1C9BD0_.wvu.FilterData" localSheetId="0" hidden="1">'на 01.01.2017'!$A$5:$P$402</definedName>
    <definedName name="Z_DBB88EE7_5C30_443C_A427_07BA2C7C58DA_.wvu.FilterData" localSheetId="0" hidden="1">'на 01.01.2017'!$A$5:$P$402</definedName>
    <definedName name="Z_DBF40914_927D_466F_8B6B_F333D1AFC9B0_.wvu.FilterData" localSheetId="0" hidden="1">'на 01.01.2017'!$A$5:$P$402</definedName>
    <definedName name="Z_DC263B7F_7E05_4E66_AE9F_05D6DDE635B1_.wvu.FilterData" localSheetId="0" hidden="1">'на 01.01.2017'!$A$5:$K$144</definedName>
    <definedName name="Z_DC796824_ECED_4590_A3E8_8D5A3534C637_.wvu.FilterData" localSheetId="0" hidden="1">'на 01.01.2017'!$A$5:$K$144</definedName>
    <definedName name="Z_DCC1B134_1BA2_418E_B1D0_0938D8743370_.wvu.FilterData" localSheetId="0" hidden="1">'на 01.01.2017'!$A$5:$K$144</definedName>
    <definedName name="Z_DD1D15CB_19B6_4FB9_9CB0_D7B0224B1D76_.wvu.FilterData" localSheetId="0" hidden="1">'на 01.01.2017'!$A$5:$P$402</definedName>
    <definedName name="Z_DDA68DE5_EF86_4A52_97CD_589088C5FE7A_.wvu.FilterData" localSheetId="0" hidden="1">'на 01.01.2017'!$A$5:$K$144</definedName>
    <definedName name="Z_DE210091_3D77_4964_B6B2_443A728CBE9E_.wvu.FilterData" localSheetId="0" hidden="1">'на 01.01.2017'!$A$5:$P$402</definedName>
    <definedName name="Z_DE2C3999_6F3E_4D24_86CF_8803BF5FAA48_.wvu.FilterData" localSheetId="0" hidden="1">'на 01.01.2017'!$A$5:$P$59</definedName>
    <definedName name="Z_DEA6EDB2_F27D_4C8F_B061_FD80BEC5543F_.wvu.FilterData" localSheetId="0" hidden="1">'на 01.01.2017'!$A$5:$K$144</definedName>
    <definedName name="Z_DECE3245_1BE4_4A3F_B644_E8DE80612C1E_.wvu.FilterData" localSheetId="0" hidden="1">'на 01.01.2017'!$A$5:$P$402</definedName>
    <definedName name="Z_DF6B7D46_D8DB_447A_83A4_53EE18358CF2_.wvu.FilterData" localSheetId="0" hidden="1">'на 01.01.2017'!$A$5:$P$402</definedName>
    <definedName name="Z_DFB08918_D5A4_4224_AEA5_63620C0D53DD_.wvu.FilterData" localSheetId="0" hidden="1">'на 01.01.2017'!$A$5:$P$402</definedName>
    <definedName name="Z_E0B34E03_0754_4713_9A98_5ACEE69C9E71_.wvu.FilterData" localSheetId="0" hidden="1">'на 01.01.2017'!$A$5:$K$144</definedName>
    <definedName name="Z_E1E7843B_3EC3_4FFF_9B1C_53E7DE6A4004_.wvu.FilterData" localSheetId="0" hidden="1">'на 01.01.2017'!$A$5:$K$144</definedName>
    <definedName name="Z_E25FE844_1AD8_4E16_B2DB_9033A702F13A_.wvu.FilterData" localSheetId="0" hidden="1">'на 01.01.2017'!$A$5:$K$144</definedName>
    <definedName name="Z_E2861A4E_263A_4BE6_9223_2DA352B0AD2D_.wvu.FilterData" localSheetId="0" hidden="1">'на 01.01.2017'!$A$5:$K$144</definedName>
    <definedName name="Z_E2FB76DF_1C94_4620_8087_FEE12FDAA3D2_.wvu.FilterData" localSheetId="0" hidden="1">'на 01.01.2017'!$A$5:$K$144</definedName>
    <definedName name="Z_E3C6ECC1_0F12_435D_9B36_B23F6133337F_.wvu.FilterData" localSheetId="0" hidden="1">'на 01.01.2017'!$A$5:$K$144</definedName>
    <definedName name="Z_E437F2F2_3B79_49F0_9901_D31498A163D7_.wvu.FilterData" localSheetId="0" hidden="1">'на 01.01.2017'!$A$5:$P$402</definedName>
    <definedName name="Z_E531BAEE_E556_4AEF_B35B_C675BD99939C_.wvu.FilterData" localSheetId="0" hidden="1">'на 01.01.2017'!$A$5:$P$402</definedName>
    <definedName name="Z_E5EC7523_F88D_4AD4_9A8D_84C16AB7BFC1_.wvu.FilterData" localSheetId="0" hidden="1">'на 01.01.2017'!$A$5:$P$402</definedName>
    <definedName name="Z_E79ABD49_719F_4887_A43D_3DE66BF8AD95_.wvu.FilterData" localSheetId="0" hidden="1">'на 01.01.2017'!$A$5:$P$402</definedName>
    <definedName name="Z_E85A9955_A3DD_46D7_A4A3_9B67A0E2B00C_.wvu.FilterData" localSheetId="0" hidden="1">'на 01.01.2017'!$A$5:$P$402</definedName>
    <definedName name="Z_E88E1D11_18C0_4724_9D4F_2C85DDF57564_.wvu.FilterData" localSheetId="0" hidden="1">'на 01.01.2017'!$A$5:$K$144</definedName>
    <definedName name="Z_E9A4F66F_BB40_4C19_8750_6E61AF1D74A1_.wvu.FilterData" localSheetId="0" hidden="1">'на 01.01.2017'!$A$5:$P$402</definedName>
    <definedName name="Z_EA234825_5817_4C50_AC45_83D70F061045_.wvu.FilterData" localSheetId="0" hidden="1">'на 01.01.2017'!$A$5:$P$402</definedName>
    <definedName name="Z_EA769D6D_3269_481D_9974_BC10C6C55FF6_.wvu.FilterData" localSheetId="0" hidden="1">'на 01.01.2017'!$A$5:$K$144</definedName>
    <definedName name="Z_EB2D8BE6_72BC_4D23_BEC7_DBF109493B0C_.wvu.FilterData" localSheetId="0" hidden="1">'на 01.01.2017'!$A$5:$P$402</definedName>
    <definedName name="Z_EBCDBD63_50FE_4D52_B280_2A723FA77236_.wvu.FilterData" localSheetId="0" hidden="1">'на 01.01.2017'!$A$5:$K$144</definedName>
    <definedName name="Z_EC6B58CC_C695_4EAF_B026_DA7CE6279D7A_.wvu.FilterData" localSheetId="0" hidden="1">'на 01.01.2017'!$A$5:$P$402</definedName>
    <definedName name="Z_EC741CE0_C720_481D_9CFE_596247B0CF36_.wvu.FilterData" localSheetId="0" hidden="1">'на 01.01.2017'!$A$5:$P$402</definedName>
    <definedName name="Z_EC7DFC56_670B_4634_9C36_1A0E9779A8AB_.wvu.FilterData" localSheetId="0" hidden="1">'на 01.01.2017'!$A$5:$P$402</definedName>
    <definedName name="Z_ED74FBD3_DF35_4798_8C2A_7ADA46D140AA_.wvu.FilterData" localSheetId="0" hidden="1">'на 01.01.2017'!$A$5:$K$144</definedName>
    <definedName name="Z_EE36E86A_DF3E_4F7C_B21D_E65291AC3BF9_.wvu.Cols" localSheetId="0" hidden="1">'на 01.01.2017'!$C:$E,'на 01.01.2017'!$M:$N</definedName>
    <definedName name="Z_EE36E86A_DF3E_4F7C_B21D_E65291AC3BF9_.wvu.FilterData" localSheetId="0" hidden="1">'на 01.01.2017'!$A$5:$P$402</definedName>
    <definedName name="Z_EE36E86A_DF3E_4F7C_B21D_E65291AC3BF9_.wvu.PrintArea" localSheetId="0" hidden="1">'на 01.01.2017'!$A$1:$P$201</definedName>
    <definedName name="Z_EE36E86A_DF3E_4F7C_B21D_E65291AC3BF9_.wvu.PrintTitles" localSheetId="0" hidden="1">'на 01.01.2017'!$3:$6</definedName>
    <definedName name="Z_EF1610FE_843B_4864_9DAD_05F697DD47DC_.wvu.FilterData" localSheetId="0" hidden="1">'на 01.01.2017'!$A$5:$P$402</definedName>
    <definedName name="Z_EFFADE78_6F23_4B5D_AE74_3E82BA29B398_.wvu.FilterData" localSheetId="0" hidden="1">'на 01.01.2017'!$A$5:$K$144</definedName>
    <definedName name="Z_F140A98E_30AA_4FD0_8B93_08F8951EDE5E_.wvu.FilterData" localSheetId="0" hidden="1">'на 01.01.2017'!$A$5:$K$144</definedName>
    <definedName name="Z_F2110B0B_AAE7_42F0_B553_C360E9249AD4_.wvu.Cols" localSheetId="0" hidden="1">'на 01.01.2017'!$C:$E,'на 01.01.2017'!$M:$N,'на 01.01.2017'!$Q:$BT</definedName>
    <definedName name="Z_F2110B0B_AAE7_42F0_B553_C360E9249AD4_.wvu.FilterData" localSheetId="0" hidden="1">'на 01.01.2017'!$A$5:$P$402</definedName>
    <definedName name="Z_F2110B0B_AAE7_42F0_B553_C360E9249AD4_.wvu.PrintArea" localSheetId="0" hidden="1">'на 01.01.2017'!$A$1:$BT$195</definedName>
    <definedName name="Z_F2110B0B_AAE7_42F0_B553_C360E9249AD4_.wvu.PrintTitles" localSheetId="0" hidden="1">'на 01.01.2017'!$3:$5</definedName>
    <definedName name="Z_F30FADD4_07E9_4B4F_B53A_86E542EF0570_.wvu.FilterData" localSheetId="0" hidden="1">'на 01.01.2017'!$A$5:$P$402</definedName>
    <definedName name="Z_F34EC6B1_390D_4B75_852C_F8775ACC3B29_.wvu.FilterData" localSheetId="0" hidden="1">'на 01.01.2017'!$A$5:$P$402</definedName>
    <definedName name="Z_F3E148B1_ED1B_4330_84E7_EFC4722C807A_.wvu.FilterData" localSheetId="0" hidden="1">'на 01.01.2017'!$A$5:$P$402</definedName>
    <definedName name="Z_F413BB5D_EA53_42FB_84EF_A630DFA6E3CE_.wvu.FilterData" localSheetId="0" hidden="1">'на 01.01.2017'!$A$5:$P$402</definedName>
    <definedName name="Z_F8CD48ED_A67F_492E_A417_09D352E93E12_.wvu.FilterData" localSheetId="0" hidden="1">'на 01.01.2017'!$A$5:$K$144</definedName>
    <definedName name="Z_F8E4304E_2CC4_4F73_A08A_BA6FE8EB77EF_.wvu.FilterData" localSheetId="0" hidden="1">'на 01.01.2017'!$A$5:$P$402</definedName>
    <definedName name="Z_F9E7F3FE_E2DE_4D1F_A17E_669D6C3CF1AD_.wvu.FilterData" localSheetId="0" hidden="1">'на 01.01.2017'!$A$5:$P$402</definedName>
    <definedName name="Z_F9F96D65_7E5D_4EDB_B47B_CD800EE8793F_.wvu.FilterData" localSheetId="0" hidden="1">'на 01.01.2017'!$A$5:$K$144</definedName>
    <definedName name="Z_FA263ADC_F7F9_4F21_8D0A_B162CFE58321_.wvu.FilterData" localSheetId="0" hidden="1">'на 01.01.2017'!$A$5:$P$402</definedName>
    <definedName name="Z_FA47CA05_CCF1_4EDC_AAF6_26967695B1D8_.wvu.FilterData" localSheetId="0" hidden="1">'на 01.01.2017'!$A$5:$P$402</definedName>
    <definedName name="Z_FACB1BDF_6218_4391_BBA8_C0E731C97166_.wvu.FilterData" localSheetId="0" hidden="1">'на 01.01.2017'!$A$5:$P$402</definedName>
    <definedName name="Z_FAEA1540_FB92_4A7F_8E18_381E2C6FAF74_.wvu.FilterData" localSheetId="0" hidden="1">'на 01.01.2017'!$A$5:$K$144</definedName>
    <definedName name="Z_FBEEEF36_B47B_4551_8D8A_904E9E1222D4_.wvu.FilterData" localSheetId="0" hidden="1">'на 01.01.2017'!$A$5:$K$144</definedName>
    <definedName name="Z_FC921717_EFFF_4C5F_AE15_5DB48A6B2DDC_.wvu.FilterData" localSheetId="0" hidden="1">'на 01.01.2017'!$A$5:$P$402</definedName>
    <definedName name="Z_FCFEE462_86B3_4D22_A291_C53135F468F2_.wvu.FilterData" localSheetId="0" hidden="1">'на 01.01.2017'!$A$5:$P$402</definedName>
    <definedName name="Z_FD01F790_1BBF_4238_916B_FA56833C331E_.wvu.FilterData" localSheetId="0" hidden="1">'на 01.01.2017'!$A$5:$P$402</definedName>
    <definedName name="Z_FD0E1B66_1ED2_4768_AEAA_4813773FCD1B_.wvu.FilterData" localSheetId="0" hidden="1">'на 01.01.2017'!$A$5:$K$144</definedName>
    <definedName name="Z_FD5CEF9A_4499_4018_A32D_B5C5AF11D935_.wvu.FilterData" localSheetId="0" hidden="1">'на 01.01.2017'!$A$5:$P$402</definedName>
    <definedName name="Z_FE9D531A_F987_4486_AC6F_37568587E0CC_.wvu.FilterData" localSheetId="0" hidden="1">'на 01.01.2017'!$A$5:$P$402</definedName>
    <definedName name="Z_FEE18FC2_E5D2_4C59_B7D0_FDF82F2008D4_.wvu.FilterData" localSheetId="0" hidden="1">'на 01.01.2017'!$A$5:$P$402</definedName>
    <definedName name="Z_FEFFCD5F_F237_4316_B50A_6C71D0FF3363_.wvu.FilterData" localSheetId="0" hidden="1">'на 01.01.2017'!$A$5:$P$402</definedName>
    <definedName name="Z_FF7CC20D_CA9E_46D2_A113_9EB09E8A7DF6_.wvu.FilterData" localSheetId="0" hidden="1">'на 01.01.2017'!$A$5:$K$144</definedName>
    <definedName name="Z_FF9EFDBE_F5FD_432E_96BA_C22D4E9B91D4_.wvu.FilterData" localSheetId="0" hidden="1">'на 01.01.2017'!$A$5:$P$402</definedName>
    <definedName name="_xlnm.Print_Titles" localSheetId="0">'на 01.01.2017'!$3:$6</definedName>
    <definedName name="_xlnm.Print_Area" localSheetId="0">'на 01.01.2017'!$A$1:$P$195</definedName>
  </definedNames>
  <calcPr calcId="144525" fullPrecision="0"/>
  <customWorkbookViews>
    <customWorkbookView name="Минакова Оксана Сергеевна - Личное представление" guid="{45DE1976-7F07-4EB4-8A9C-FB72D060BEFA}" mergeInterval="0" personalView="1" maximized="1" xWindow="-8" yWindow="-8" windowWidth="1296" windowHeight="1000" tabRatio="518" activeSheetId="1"/>
    <customWorkbookView name="Литвинчук Екатерина Николаевна - Личное представление" guid="{5FB953A5-71FF-4056-AF98-C9D06FF0EDF3}" mergeInterval="0" personalView="1" maximized="1" xWindow="-8" yWindow="-8" windowWidth="1296" windowHeight="1000" tabRatio="518" activeSheetId="1"/>
    <customWorkbookView name="Корунова Олеся Юрьевна - Личное представление" guid="{5EB1B5BB-79BE-4318-9140-3FA31802D519}" mergeInterval="0" personalView="1" maximized="1" xWindow="-8" yWindow="-8" windowWidth="1296" windowHeight="1000" tabRatio="518" activeSheetId="1"/>
    <customWorkbookView name="Рогожина Ольга Сергеевна - Личное представление" guid="{BEA0FDBA-BB07-4C19-8BBD-5E57EE395C09}" mergeInterval="0" personalView="1" maximized="1" windowWidth="1276" windowHeight="735" tabRatio="518" activeSheetId="1"/>
    <customWorkbookView name="Маслова Алина Рамазановна - Личное представление" guid="{EE36E86A-DF3E-4F7C-B21D-E65291AC3BF9}" mergeInterval="0" personalView="1" maximized="1" xWindow="-8" yWindow="-8" windowWidth="1936" windowHeight="1056" tabRatio="518" activeSheetId="1"/>
    <customWorkbookView name="kaa - Личное представление" guid="{7B245AB0-C2AF-4822-BFC4-2399F85856C1}" mergeInterval="0" personalView="1" maximized="1" xWindow="1" yWindow="1" windowWidth="1280" windowHeight="803" tabRatio="518" activeSheetId="1"/>
    <customWorkbookView name="Шулепова Ольга Анатольевна - Личное представление" guid="{67ADFAE6-A9AF-44D7-8539-93CD0F6B7849}" mergeInterval="0" personalView="1" maximized="1" windowWidth="1276" windowHeight="779" tabRatio="518" activeSheetId="1"/>
    <customWorkbookView name="Денисова Евгения Юрьевна - Личное представление" guid="{9FA29541-62F4-4CED-BF33-19F6BA57578F}" mergeInterval="0" personalView="1" maximized="1" windowWidth="1276" windowHeight="759" tabRatio="518" activeSheetId="1"/>
    <customWorkbookView name="kou - Личное представление" guid="{998B8119-4FF3-4A16-838D-539C6AE34D55}" mergeInterval="0" personalView="1" maximized="1" windowWidth="1148" windowHeight="645" tabRatio="518" activeSheetId="1"/>
    <customWorkbookView name="pav - Личное представление" guid="{539CB3DF-9B66-4BE7-9074-8CE0405EB8A6}" mergeInterval="0" personalView="1" maximized="1" xWindow="1" yWindow="1" windowWidth="1276" windowHeight="794" tabRatio="518" activeSheetId="1"/>
    <customWorkbookView name="User - Личное представление" guid="{D20DFCFE-63F9-4265-B37B-4F36C46DF159}" mergeInterval="0" personalView="1" maximized="1" xWindow="-8" yWindow="-8" windowWidth="1296" windowHeight="1000" tabRatio="518" activeSheetId="1"/>
    <customWorkbookView name="Морычева Надежда Николаевна - Личное представление" guid="{A6B98527-7CBF-4E4D-BDEA-9334A3EB779F}" mergeInterval="0" personalView="1" maximized="1" xWindow="-8" yWindow="-8" windowWidth="1296" windowHeight="1000" tabRatio="501" activeSheetId="1"/>
    <customWorkbookView name="Михальченко Светлана Николаевна - Личное представление" guid="{D7BC8E82-4392-4806-9DAE-D94253790B9C}" mergeInterval="0" personalView="1" maximized="1" windowWidth="1276" windowHeight="759" tabRatio="501" activeSheetId="1" showComments="commIndAndComment"/>
    <customWorkbookView name="Анастасия Вячеславовна - Личное представление" guid="{F2110B0B-AAE7-42F0-B553-C360E9249AD4}" mergeInterval="0" personalView="1" maximized="1" windowWidth="1276" windowHeight="779" tabRatio="501" activeSheetId="1"/>
    <customWorkbookView name="Михайлова Ирина Ивановна - Личное представление" guid="{9E943B7D-D4C7-443F-BC4C-8AB90546D8A5}" mergeInterval="0" personalView="1" maximized="1" windowWidth="1276" windowHeight="799" tabRatio="477" activeSheetId="1"/>
    <customWorkbookView name="Admin - Личное представление" guid="{2DF88C31-E5A0-4DFE-877D-5A31D3992603}" mergeInterval="0" personalView="1" maximized="1" windowWidth="1276" windowHeight="719" tabRatio="772" activeSheetId="1"/>
    <customWorkbookView name="Елена - Личное представление" guid="{24E5C1BC-322C-4FEF-B964-F0DCC04482C1}" mergeInterval="0" personalView="1" maximized="1" xWindow="1" yWindow="1" windowWidth="1024" windowHeight="547" tabRatio="896" activeSheetId="1"/>
    <customWorkbookView name="BLACKGIRL - Личное представление" guid="{37F8CE32-8CE8-4D95-9C0E-63112E6EFFE9}" mergeInterval="0" personalView="1" maximized="1" windowWidth="1020" windowHeight="576" tabRatio="441" activeSheetId="3"/>
    <customWorkbookView name="1 - Личное представление" guid="{CBF9D894-3FD2-4B68-BAC8-643DB23851C0}" mergeInterval="0" personalView="1" maximized="1" xWindow="1" yWindow="1" windowWidth="1733" windowHeight="798" tabRatio="772" activeSheetId="1"/>
    <customWorkbookView name="Пользователь - Личное представление" guid="{C8C7D91A-0101-429D-A7C4-25C2A366909A}" mergeInterval="0" personalView="1" maximized="1" windowWidth="1264" windowHeight="759" tabRatio="518" activeSheetId="1"/>
    <customWorkbookView name="Соловьёва Ольга Валерьевна - Личное представление" guid="{CB1A56DC-A135-41E6-8A02-AE4E518C879F}" mergeInterval="0" personalView="1" maximized="1" windowWidth="1916" windowHeight="855" tabRatio="623" activeSheetId="1" showComments="commIndAndComment"/>
    <customWorkbookView name="Коптеева Елена Анатольевна - Личное представление" guid="{2F7AC811-CA37-46E3-866E-6E10DF43054A}" mergeInterval="0" personalView="1" maximized="1" windowWidth="1276" windowHeight="799" tabRatio="698" activeSheetId="1"/>
    <customWorkbookView name="perevoschikova_av - Личное представление" guid="{649E5CE3-4976-49D9-83DA-4E57FFC714BF}" mergeInterval="0" personalView="1" maximized="1" xWindow="1" yWindow="1" windowWidth="1276" windowHeight="794" tabRatio="518" activeSheetId="1"/>
    <customWorkbookView name="Вершинина Мария Игоревна - Личное представление" guid="{A0A3CD9B-2436-40D7-91DB-589A95FBBF00}" mergeInterval="0" personalView="1" maximized="1" windowWidth="1276" windowHeight="779" tabRatio="518" activeSheetId="1"/>
    <customWorkbookView name="Залецкая Ольга Геннадьевна - Личное представление" guid="{D95852A1-B0FC-4AC5-B62B-5CCBE05B0D15}" mergeInterval="0" personalView="1" maximized="1" windowWidth="1276" windowHeight="779" tabRatio="518" activeSheetId="1"/>
  </customWorkbookViews>
  <fileRecoveryPr autoRecover="0"/>
</workbook>
</file>

<file path=xl/calcChain.xml><?xml version="1.0" encoding="utf-8"?>
<calcChain xmlns="http://schemas.openxmlformats.org/spreadsheetml/2006/main">
  <c r="K19" i="1" l="1"/>
  <c r="J43" i="1"/>
  <c r="O81" i="1" l="1"/>
  <c r="L56" i="1" l="1"/>
  <c r="L76" i="1"/>
  <c r="L148" i="1"/>
  <c r="L187" i="1" l="1"/>
  <c r="L188" i="1"/>
  <c r="F187" i="1"/>
  <c r="L43" i="1" l="1"/>
  <c r="L155" i="1"/>
  <c r="H157" i="1" l="1"/>
  <c r="O25" i="1"/>
  <c r="L23" i="1"/>
  <c r="L49" i="1" l="1"/>
  <c r="O49" i="1" s="1"/>
  <c r="L123" i="1" l="1"/>
  <c r="L117" i="1"/>
  <c r="L118" i="1"/>
  <c r="L116" i="1"/>
  <c r="O116" i="1" s="1"/>
  <c r="F174" i="1"/>
  <c r="L173" i="1"/>
  <c r="J175" i="1"/>
  <c r="J174" i="1" s="1"/>
  <c r="L174" i="1" s="1"/>
  <c r="K22" i="1"/>
  <c r="J24" i="1"/>
  <c r="L24" i="1" s="1"/>
  <c r="J31" i="1"/>
  <c r="H31" i="1" s="1"/>
  <c r="L32" i="1"/>
  <c r="L30" i="1"/>
  <c r="O30" i="1" s="1"/>
  <c r="L156" i="1"/>
  <c r="L154" i="1"/>
  <c r="O154" i="1" s="1"/>
  <c r="L37" i="1"/>
  <c r="L47" i="1"/>
  <c r="L31" i="1" l="1"/>
  <c r="L175" i="1"/>
  <c r="H43" i="1" l="1"/>
  <c r="G43" i="1"/>
  <c r="F43" i="1"/>
  <c r="O95" i="1"/>
  <c r="J103" i="1"/>
  <c r="H103" i="1"/>
  <c r="F127" i="1"/>
  <c r="L55" i="1" l="1"/>
  <c r="O45" i="1" l="1"/>
  <c r="O44" i="1"/>
  <c r="I45" i="1"/>
  <c r="K25" i="1"/>
  <c r="I22" i="1"/>
  <c r="L38" i="1" l="1"/>
  <c r="O37" i="1"/>
  <c r="F149" i="1"/>
  <c r="O155" i="1" l="1"/>
  <c r="G156" i="1" l="1"/>
  <c r="O156" i="1" s="1"/>
  <c r="F156" i="1"/>
  <c r="F157" i="1" s="1"/>
  <c r="G157" i="1" l="1"/>
  <c r="G41" i="1"/>
  <c r="G31" i="1"/>
  <c r="F31" i="1"/>
  <c r="K32" i="1"/>
  <c r="I32" i="1"/>
  <c r="J127" i="1"/>
  <c r="K31" i="1" l="1"/>
  <c r="L180" i="1"/>
  <c r="L181" i="1"/>
  <c r="K182" i="1"/>
  <c r="I182" i="1"/>
  <c r="J65" i="1"/>
  <c r="O106" i="1"/>
  <c r="M106" i="1"/>
  <c r="N106" i="1" s="1"/>
  <c r="K106" i="1"/>
  <c r="I106" i="1"/>
  <c r="O105" i="1"/>
  <c r="M105" i="1"/>
  <c r="N105" i="1" s="1"/>
  <c r="K105" i="1"/>
  <c r="I105" i="1"/>
  <c r="O104" i="1"/>
  <c r="L103" i="1"/>
  <c r="G103" i="1"/>
  <c r="F103" i="1"/>
  <c r="O100" i="1"/>
  <c r="M100" i="1"/>
  <c r="N100" i="1" s="1"/>
  <c r="K100" i="1"/>
  <c r="I100" i="1"/>
  <c r="O99" i="1"/>
  <c r="M99" i="1"/>
  <c r="N99" i="1" s="1"/>
  <c r="K99" i="1"/>
  <c r="I99" i="1"/>
  <c r="O98" i="1"/>
  <c r="L97" i="1"/>
  <c r="J97" i="1"/>
  <c r="H97" i="1"/>
  <c r="G97" i="1"/>
  <c r="F97" i="1"/>
  <c r="M95" i="1"/>
  <c r="N95" i="1" s="1"/>
  <c r="O94" i="1"/>
  <c r="M94" i="1"/>
  <c r="N94" i="1" s="1"/>
  <c r="K94" i="1"/>
  <c r="I94" i="1"/>
  <c r="O93" i="1"/>
  <c r="M93" i="1"/>
  <c r="N93" i="1" s="1"/>
  <c r="K93" i="1"/>
  <c r="I93" i="1"/>
  <c r="O92" i="1"/>
  <c r="L91" i="1"/>
  <c r="J91" i="1"/>
  <c r="H91" i="1"/>
  <c r="G91" i="1"/>
  <c r="F91" i="1"/>
  <c r="H90" i="1"/>
  <c r="G90" i="1"/>
  <c r="F90" i="1"/>
  <c r="F72" i="1" s="1"/>
  <c r="L89" i="1"/>
  <c r="L71" i="1" s="1"/>
  <c r="L65" i="1" s="1"/>
  <c r="J89" i="1"/>
  <c r="J71" i="1" s="1"/>
  <c r="H89" i="1"/>
  <c r="G89" i="1"/>
  <c r="G71" i="1" s="1"/>
  <c r="F89" i="1"/>
  <c r="F71" i="1" s="1"/>
  <c r="L88" i="1"/>
  <c r="L70" i="1" s="1"/>
  <c r="J88" i="1"/>
  <c r="H88" i="1"/>
  <c r="G88" i="1"/>
  <c r="G70" i="1" s="1"/>
  <c r="F88" i="1"/>
  <c r="F70" i="1" s="1"/>
  <c r="L87" i="1"/>
  <c r="L69" i="1" s="1"/>
  <c r="H87" i="1"/>
  <c r="G87" i="1"/>
  <c r="F87" i="1"/>
  <c r="F69" i="1" s="1"/>
  <c r="H86" i="1"/>
  <c r="G86" i="1"/>
  <c r="O86" i="1" s="1"/>
  <c r="F86" i="1"/>
  <c r="F68" i="1" s="1"/>
  <c r="O82" i="1"/>
  <c r="M82" i="1"/>
  <c r="N82" i="1" s="1"/>
  <c r="K82" i="1"/>
  <c r="I82" i="1"/>
  <c r="M81" i="1"/>
  <c r="N81" i="1" s="1"/>
  <c r="K81" i="1"/>
  <c r="I81" i="1"/>
  <c r="O80" i="1"/>
  <c r="L79" i="1"/>
  <c r="J79" i="1"/>
  <c r="H79" i="1"/>
  <c r="G79" i="1"/>
  <c r="F79" i="1"/>
  <c r="O76" i="1"/>
  <c r="M76" i="1"/>
  <c r="N76" i="1" s="1"/>
  <c r="K76" i="1"/>
  <c r="I76" i="1"/>
  <c r="O75" i="1"/>
  <c r="M75" i="1"/>
  <c r="N75" i="1" s="1"/>
  <c r="K75" i="1"/>
  <c r="I75" i="1"/>
  <c r="O74" i="1"/>
  <c r="L73" i="1"/>
  <c r="J73" i="1"/>
  <c r="H73" i="1"/>
  <c r="G73" i="1"/>
  <c r="F73" i="1"/>
  <c r="L72" i="1"/>
  <c r="L66" i="1" s="1"/>
  <c r="L68" i="1"/>
  <c r="G24" i="1"/>
  <c r="F24" i="1"/>
  <c r="O70" i="1" l="1"/>
  <c r="O71" i="1"/>
  <c r="O65" i="1" s="1"/>
  <c r="O103" i="1"/>
  <c r="K24" i="1"/>
  <c r="H72" i="1"/>
  <c r="H68" i="1"/>
  <c r="H71" i="1"/>
  <c r="G72" i="1"/>
  <c r="M88" i="1"/>
  <c r="M70" i="1" s="1"/>
  <c r="G68" i="1"/>
  <c r="O87" i="1"/>
  <c r="M91" i="1"/>
  <c r="N91" i="1" s="1"/>
  <c r="G69" i="1"/>
  <c r="O69" i="1" s="1"/>
  <c r="L85" i="1"/>
  <c r="I97" i="1"/>
  <c r="M79" i="1"/>
  <c r="M103" i="1" s="1"/>
  <c r="N103" i="1" s="1"/>
  <c r="O89" i="1"/>
  <c r="G85" i="1"/>
  <c r="H85" i="1"/>
  <c r="O73" i="1"/>
  <c r="O79" i="1"/>
  <c r="F85" i="1"/>
  <c r="O88" i="1"/>
  <c r="I73" i="1"/>
  <c r="I87" i="1"/>
  <c r="I88" i="1"/>
  <c r="O97" i="1"/>
  <c r="K73" i="1"/>
  <c r="K88" i="1"/>
  <c r="O91" i="1"/>
  <c r="K97" i="1"/>
  <c r="L67" i="1"/>
  <c r="F67" i="1"/>
  <c r="I79" i="1"/>
  <c r="K79" i="1"/>
  <c r="J87" i="1"/>
  <c r="I91" i="1"/>
  <c r="K91" i="1"/>
  <c r="K103" i="1"/>
  <c r="H69" i="1"/>
  <c r="H70" i="1"/>
  <c r="J70" i="1"/>
  <c r="M73" i="1"/>
  <c r="N73" i="1" s="1"/>
  <c r="M87" i="1"/>
  <c r="M89" i="1"/>
  <c r="M97" i="1"/>
  <c r="N97" i="1" s="1"/>
  <c r="I103" i="1"/>
  <c r="O173" i="1"/>
  <c r="O68" i="1" l="1"/>
  <c r="G67" i="1"/>
  <c r="N88" i="1"/>
  <c r="N70" i="1" s="1"/>
  <c r="O85" i="1"/>
  <c r="N79" i="1"/>
  <c r="I85" i="1"/>
  <c r="M85" i="1"/>
  <c r="N85" i="1" s="1"/>
  <c r="N87" i="1"/>
  <c r="N69" i="1" s="1"/>
  <c r="M69" i="1"/>
  <c r="I70" i="1"/>
  <c r="I69" i="1"/>
  <c r="H67" i="1"/>
  <c r="K87" i="1"/>
  <c r="J69" i="1"/>
  <c r="J85" i="1"/>
  <c r="K85" i="1" s="1"/>
  <c r="N89" i="1"/>
  <c r="N71" i="1" s="1"/>
  <c r="M71" i="1"/>
  <c r="K70" i="1"/>
  <c r="O67" i="1"/>
  <c r="I67" i="1" l="1"/>
  <c r="M67" i="1"/>
  <c r="N67" i="1" s="1"/>
  <c r="K69" i="1"/>
  <c r="J67" i="1"/>
  <c r="K67" i="1" s="1"/>
  <c r="I30" i="1" l="1"/>
  <c r="J110" i="1"/>
  <c r="J62" i="1" s="1"/>
  <c r="H27" i="1" l="1"/>
  <c r="O31" i="1"/>
  <c r="J27" i="1"/>
  <c r="I31" i="1"/>
  <c r="J115" i="1"/>
  <c r="F27" i="1" l="1"/>
  <c r="L41" i="1" l="1"/>
  <c r="O41" i="1" s="1"/>
  <c r="O43" i="1"/>
  <c r="L19" i="1"/>
  <c r="J19" i="1"/>
  <c r="G19" i="1" l="1"/>
  <c r="G175" i="1"/>
  <c r="G174" i="1" s="1"/>
  <c r="H174" i="1"/>
  <c r="K173" i="1"/>
  <c r="I173" i="1"/>
  <c r="I174" i="1" l="1"/>
  <c r="K174" i="1"/>
  <c r="O174" i="1"/>
  <c r="I175" i="1"/>
  <c r="K175" i="1"/>
  <c r="O175" i="1" l="1"/>
  <c r="L171" i="1"/>
  <c r="J12" i="1" l="1"/>
  <c r="H24" i="1"/>
  <c r="I24" i="1" l="1"/>
  <c r="F152" i="1" l="1"/>
  <c r="H188" i="1"/>
  <c r="L178" i="1"/>
  <c r="H181" i="1"/>
  <c r="J157" i="1" l="1"/>
  <c r="K44" i="1"/>
  <c r="K43" i="1"/>
  <c r="J41" i="1"/>
  <c r="I44" i="1"/>
  <c r="I43" i="1"/>
  <c r="H41" i="1"/>
  <c r="L157" i="1" l="1"/>
  <c r="O157" i="1" l="1"/>
  <c r="H56" i="1"/>
  <c r="H25" i="1"/>
  <c r="I25" i="1" s="1"/>
  <c r="H19" i="1" l="1"/>
  <c r="I19" i="1" l="1"/>
  <c r="F19" i="1"/>
  <c r="O180" i="1" l="1"/>
  <c r="O181" i="1"/>
  <c r="K54" i="1"/>
  <c r="J133" i="1" l="1"/>
  <c r="O17" i="1" l="1"/>
  <c r="K17" i="1"/>
  <c r="I17" i="1"/>
  <c r="O42" i="1" l="1"/>
  <c r="O24" i="1"/>
  <c r="O52" i="1"/>
  <c r="O36" i="1" l="1"/>
  <c r="K36" i="1"/>
  <c r="I154" i="1" l="1"/>
  <c r="O118" i="1"/>
  <c r="O32" i="1"/>
  <c r="J171" i="1" l="1"/>
  <c r="O134" i="1" l="1"/>
  <c r="L133" i="1"/>
  <c r="O142" i="1"/>
  <c r="O141" i="1"/>
  <c r="O140" i="1"/>
  <c r="O136" i="1"/>
  <c r="O135" i="1"/>
  <c r="O130" i="1"/>
  <c r="O129" i="1"/>
  <c r="O128" i="1"/>
  <c r="O124" i="1"/>
  <c r="O123" i="1"/>
  <c r="O122" i="1"/>
  <c r="O117" i="1"/>
  <c r="O115" i="1" l="1"/>
  <c r="O121" i="1"/>
  <c r="O139" i="1"/>
  <c r="O133" i="1"/>
  <c r="O127" i="1"/>
  <c r="C52" i="1"/>
  <c r="D52" i="1"/>
  <c r="E52" i="1"/>
  <c r="L112" i="1" l="1"/>
  <c r="L64" i="1" s="1"/>
  <c r="L111" i="1"/>
  <c r="L63" i="1" s="1"/>
  <c r="L110" i="1"/>
  <c r="L62" i="1" s="1"/>
  <c r="L127" i="1"/>
  <c r="L61" i="1" l="1"/>
  <c r="L109" i="1"/>
  <c r="O55" i="1"/>
  <c r="K157" i="1" l="1"/>
  <c r="I157" i="1"/>
  <c r="O182" i="1" l="1"/>
  <c r="K181" i="1"/>
  <c r="O38" i="1"/>
  <c r="M185" i="1" l="1"/>
  <c r="N185" i="1"/>
  <c r="J185" i="1"/>
  <c r="L185" i="1" l="1"/>
  <c r="G53" i="1"/>
  <c r="N12" i="1" l="1"/>
  <c r="M12" i="1"/>
  <c r="L12" i="1"/>
  <c r="H185" i="1"/>
  <c r="G185" i="1"/>
  <c r="F185" i="1"/>
  <c r="O148" i="1"/>
  <c r="I185" i="1" l="1"/>
  <c r="K185" i="1"/>
  <c r="L115" i="1"/>
  <c r="M35" i="1"/>
  <c r="N35" i="1"/>
  <c r="O35" i="1"/>
  <c r="J35" i="1"/>
  <c r="G35" i="1"/>
  <c r="H35" i="1"/>
  <c r="F35" i="1"/>
  <c r="K38" i="1"/>
  <c r="I38" i="1"/>
  <c r="L35" i="1"/>
  <c r="K37" i="1"/>
  <c r="I37" i="1"/>
  <c r="I36" i="1"/>
  <c r="L121" i="1"/>
  <c r="K49" i="1"/>
  <c r="J47" i="1"/>
  <c r="G47" i="1"/>
  <c r="F47" i="1"/>
  <c r="I181" i="1"/>
  <c r="I49" i="1"/>
  <c r="O48" i="1"/>
  <c r="O188" i="1"/>
  <c r="O187" i="1"/>
  <c r="I188" i="1"/>
  <c r="I187" i="1"/>
  <c r="K188" i="1"/>
  <c r="K187" i="1"/>
  <c r="O190" i="1"/>
  <c r="O189" i="1"/>
  <c r="O186" i="1"/>
  <c r="O47" i="1" l="1"/>
  <c r="O185" i="1"/>
  <c r="H47" i="1"/>
  <c r="F41" i="1"/>
  <c r="I35" i="1"/>
  <c r="K35" i="1"/>
  <c r="K47" i="1"/>
  <c r="I47" i="1" l="1"/>
  <c r="I41" i="1"/>
  <c r="K41" i="1"/>
  <c r="M19" i="1"/>
  <c r="N19" i="1"/>
  <c r="K23" i="1"/>
  <c r="K151" i="1"/>
  <c r="I151" i="1"/>
  <c r="H149" i="1"/>
  <c r="F145" i="1"/>
  <c r="O151" i="1"/>
  <c r="O150" i="1"/>
  <c r="O147" i="1"/>
  <c r="L145" i="1"/>
  <c r="L53" i="1"/>
  <c r="I156" i="1"/>
  <c r="I155" i="1"/>
  <c r="K156" i="1"/>
  <c r="K155" i="1"/>
  <c r="K154" i="1"/>
  <c r="N152" i="1"/>
  <c r="M152" i="1"/>
  <c r="L152" i="1"/>
  <c r="J152" i="1"/>
  <c r="H152" i="1"/>
  <c r="G152" i="1"/>
  <c r="I23" i="1"/>
  <c r="O12" i="1" l="1"/>
  <c r="K148" i="1"/>
  <c r="J145" i="1"/>
  <c r="K152" i="1"/>
  <c r="K149" i="1"/>
  <c r="O149" i="1"/>
  <c r="G145" i="1"/>
  <c r="O23" i="1"/>
  <c r="I149" i="1"/>
  <c r="I152" i="1"/>
  <c r="O152" i="1"/>
  <c r="L27" i="1"/>
  <c r="G27" i="1"/>
  <c r="M27" i="1"/>
  <c r="N27" i="1"/>
  <c r="K30" i="1"/>
  <c r="O19" i="1" l="1"/>
  <c r="O145" i="1"/>
  <c r="K145" i="1"/>
  <c r="O27" i="1"/>
  <c r="K27" i="1"/>
  <c r="I27" i="1"/>
  <c r="G171" i="1" l="1"/>
  <c r="H171" i="1"/>
  <c r="M171" i="1"/>
  <c r="N171" i="1"/>
  <c r="F171" i="1"/>
  <c r="J53" i="1"/>
  <c r="K171" i="1" l="1"/>
  <c r="I171" i="1"/>
  <c r="O171" i="1"/>
  <c r="O179" i="1"/>
  <c r="G178" i="1"/>
  <c r="H178" i="1"/>
  <c r="J178" i="1"/>
  <c r="M178" i="1"/>
  <c r="N178" i="1"/>
  <c r="F178" i="1"/>
  <c r="K180" i="1"/>
  <c r="I180" i="1"/>
  <c r="O178" i="1" l="1"/>
  <c r="I148" i="1"/>
  <c r="H145" i="1"/>
  <c r="K178" i="1"/>
  <c r="I178" i="1"/>
  <c r="M140" i="1"/>
  <c r="N140" i="1" s="1"/>
  <c r="K140" i="1"/>
  <c r="I140" i="1"/>
  <c r="J139" i="1"/>
  <c r="H139" i="1"/>
  <c r="G139" i="1"/>
  <c r="F139" i="1"/>
  <c r="M135" i="1"/>
  <c r="K135" i="1"/>
  <c r="H135" i="1"/>
  <c r="M134" i="1"/>
  <c r="K134" i="1"/>
  <c r="H134" i="1"/>
  <c r="G133" i="1"/>
  <c r="F133" i="1"/>
  <c r="M128" i="1"/>
  <c r="N128" i="1" s="1"/>
  <c r="K128" i="1"/>
  <c r="I128" i="1"/>
  <c r="H127" i="1"/>
  <c r="G127" i="1"/>
  <c r="M123" i="1"/>
  <c r="K123" i="1"/>
  <c r="I123" i="1"/>
  <c r="J121" i="1"/>
  <c r="H121" i="1"/>
  <c r="G121" i="1"/>
  <c r="F121" i="1"/>
  <c r="N120" i="1"/>
  <c r="N119" i="1"/>
  <c r="M118" i="1"/>
  <c r="K118" i="1"/>
  <c r="I118" i="1"/>
  <c r="M117" i="1"/>
  <c r="K117" i="1"/>
  <c r="I117" i="1"/>
  <c r="M116" i="1"/>
  <c r="K116" i="1"/>
  <c r="I116" i="1"/>
  <c r="H115" i="1"/>
  <c r="G115" i="1"/>
  <c r="F115" i="1"/>
  <c r="H114" i="1"/>
  <c r="G114" i="1"/>
  <c r="F114" i="1"/>
  <c r="F66" i="1" s="1"/>
  <c r="H113" i="1"/>
  <c r="G113" i="1"/>
  <c r="F113" i="1"/>
  <c r="F65" i="1" s="1"/>
  <c r="J112" i="1"/>
  <c r="J64" i="1" s="1"/>
  <c r="H112" i="1"/>
  <c r="G112" i="1"/>
  <c r="G64" i="1" s="1"/>
  <c r="F112" i="1"/>
  <c r="F64" i="1" s="1"/>
  <c r="J111" i="1"/>
  <c r="J63" i="1" s="1"/>
  <c r="G111" i="1"/>
  <c r="G63" i="1" s="1"/>
  <c r="F111" i="1"/>
  <c r="F63" i="1" s="1"/>
  <c r="F9" i="1" s="1"/>
  <c r="G110" i="1"/>
  <c r="G62" i="1" s="1"/>
  <c r="F110" i="1"/>
  <c r="F62" i="1" s="1"/>
  <c r="H66" i="1" l="1"/>
  <c r="H111" i="1"/>
  <c r="I145" i="1"/>
  <c r="H64" i="1"/>
  <c r="H65" i="1"/>
  <c r="H110" i="1"/>
  <c r="I110" i="1" s="1"/>
  <c r="G66" i="1"/>
  <c r="G65" i="1"/>
  <c r="G61" i="1" s="1"/>
  <c r="F61" i="1"/>
  <c r="O110" i="1"/>
  <c r="O62" i="1" s="1"/>
  <c r="O112" i="1"/>
  <c r="O64" i="1" s="1"/>
  <c r="O111" i="1"/>
  <c r="O63" i="1" s="1"/>
  <c r="F109" i="1"/>
  <c r="F8" i="1"/>
  <c r="F11" i="1"/>
  <c r="M139" i="1"/>
  <c r="J10" i="1"/>
  <c r="F10" i="1"/>
  <c r="I115" i="1"/>
  <c r="M115" i="1"/>
  <c r="M110" i="1"/>
  <c r="I127" i="1"/>
  <c r="M65" i="1"/>
  <c r="M11" i="1" s="1"/>
  <c r="J11" i="1"/>
  <c r="K112" i="1"/>
  <c r="J109" i="1"/>
  <c r="M111" i="1"/>
  <c r="N111" i="1" s="1"/>
  <c r="M121" i="1"/>
  <c r="F12" i="1"/>
  <c r="M112" i="1"/>
  <c r="G109" i="1"/>
  <c r="H133" i="1"/>
  <c r="I139" i="1"/>
  <c r="N116" i="1"/>
  <c r="K111" i="1"/>
  <c r="I112" i="1"/>
  <c r="K115" i="1"/>
  <c r="M133" i="1"/>
  <c r="K110" i="1"/>
  <c r="I121" i="1"/>
  <c r="M127" i="1"/>
  <c r="I134" i="1"/>
  <c r="N134" i="1"/>
  <c r="I135" i="1"/>
  <c r="N135" i="1"/>
  <c r="N117" i="1"/>
  <c r="N123" i="1"/>
  <c r="N118" i="1"/>
  <c r="K121" i="1"/>
  <c r="K127" i="1"/>
  <c r="K133" i="1"/>
  <c r="K139" i="1"/>
  <c r="H109" i="1" l="1"/>
  <c r="H12" i="1"/>
  <c r="H11" i="1"/>
  <c r="H63" i="1"/>
  <c r="I133" i="1"/>
  <c r="H62" i="1"/>
  <c r="O109" i="1"/>
  <c r="G12" i="1"/>
  <c r="N110" i="1"/>
  <c r="N62" i="1" s="1"/>
  <c r="N8" i="1" s="1"/>
  <c r="N139" i="1"/>
  <c r="F7" i="1"/>
  <c r="M62" i="1"/>
  <c r="M8" i="1" s="1"/>
  <c r="I111" i="1"/>
  <c r="N65" i="1"/>
  <c r="N11" i="1" s="1"/>
  <c r="J9" i="1"/>
  <c r="L11" i="1"/>
  <c r="N63" i="1"/>
  <c r="N9" i="1" s="1"/>
  <c r="J8" i="1"/>
  <c r="N115" i="1"/>
  <c r="K109" i="1"/>
  <c r="N121" i="1"/>
  <c r="L8" i="1"/>
  <c r="N112" i="1"/>
  <c r="M63" i="1"/>
  <c r="O11" i="1"/>
  <c r="N133" i="1"/>
  <c r="M109" i="1"/>
  <c r="N127" i="1"/>
  <c r="I109" i="1" l="1"/>
  <c r="H9" i="1"/>
  <c r="H8" i="1"/>
  <c r="H61" i="1"/>
  <c r="G9" i="1"/>
  <c r="K9" i="1" s="1"/>
  <c r="G8" i="1"/>
  <c r="K12" i="1"/>
  <c r="I12" i="1"/>
  <c r="G11" i="1"/>
  <c r="H10" i="1"/>
  <c r="I63" i="1"/>
  <c r="I62" i="1"/>
  <c r="K62" i="1"/>
  <c r="J61" i="1"/>
  <c r="K63" i="1"/>
  <c r="J7" i="1"/>
  <c r="K64" i="1"/>
  <c r="G10" i="1"/>
  <c r="M9" i="1"/>
  <c r="L9" i="1"/>
  <c r="N64" i="1"/>
  <c r="N109" i="1"/>
  <c r="L10" i="1"/>
  <c r="I64" i="1"/>
  <c r="M64" i="1"/>
  <c r="M10" i="1" s="1"/>
  <c r="O61" i="1" l="1"/>
  <c r="K8" i="1"/>
  <c r="I8" i="1"/>
  <c r="K11" i="1"/>
  <c r="I11" i="1"/>
  <c r="I61" i="1"/>
  <c r="K61" i="1"/>
  <c r="H7" i="1"/>
  <c r="I9" i="1"/>
  <c r="G7" i="1"/>
  <c r="K10" i="1"/>
  <c r="I10" i="1"/>
  <c r="L7" i="1"/>
  <c r="N61" i="1"/>
  <c r="N10" i="1"/>
  <c r="N7" i="1" s="1"/>
  <c r="M7" i="1"/>
  <c r="M61" i="1"/>
  <c r="K7" i="1" l="1"/>
  <c r="I7" i="1"/>
  <c r="O56" i="1"/>
  <c r="O54" i="1"/>
  <c r="K56" i="1"/>
  <c r="K55" i="1"/>
  <c r="I56" i="1"/>
  <c r="I55" i="1"/>
  <c r="I54" i="1"/>
  <c r="N53" i="1"/>
  <c r="M53" i="1"/>
  <c r="H53" i="1"/>
  <c r="F53" i="1"/>
  <c r="K15" i="1"/>
  <c r="N13" i="1"/>
  <c r="M13" i="1"/>
  <c r="L13" i="1"/>
  <c r="J13" i="1"/>
  <c r="G13" i="1"/>
  <c r="H13" i="1"/>
  <c r="F13" i="1"/>
  <c r="O15" i="1"/>
  <c r="I15" i="1"/>
  <c r="O10" i="1" l="1"/>
  <c r="O8" i="1"/>
  <c r="O53" i="1"/>
  <c r="O13" i="1"/>
  <c r="O9" i="1"/>
  <c r="I13" i="1"/>
  <c r="K13" i="1"/>
  <c r="K53" i="1"/>
  <c r="I53" i="1"/>
  <c r="O7" i="1" l="1"/>
  <c r="C8" i="1"/>
  <c r="D8" i="1"/>
  <c r="E8" i="1"/>
  <c r="C18" i="1"/>
  <c r="D18" i="1"/>
  <c r="E18" i="1"/>
  <c r="C11" i="1"/>
  <c r="D11" i="1"/>
  <c r="E11" i="1"/>
  <c r="C12" i="1"/>
  <c r="D12" i="1"/>
  <c r="E12" i="1"/>
  <c r="C24" i="1"/>
  <c r="C19" i="1" s="1"/>
  <c r="D24" i="1"/>
  <c r="D19" i="1" s="1"/>
  <c r="E24" i="1"/>
  <c r="E19" i="1" s="1"/>
  <c r="C25" i="1"/>
  <c r="D25" i="1"/>
  <c r="E25" i="1"/>
  <c r="C29" i="1"/>
  <c r="C27" i="1" s="1"/>
  <c r="D29" i="1"/>
  <c r="D27" i="1" s="1"/>
  <c r="E29" i="1"/>
  <c r="E27" i="1" s="1"/>
  <c r="C33" i="1"/>
  <c r="D33" i="1"/>
  <c r="E33" i="1"/>
  <c r="C34" i="1"/>
  <c r="D34" i="1"/>
  <c r="E34" i="1"/>
  <c r="C36" i="1"/>
  <c r="E36" i="1"/>
  <c r="C39" i="1"/>
  <c r="D39" i="1"/>
  <c r="E39" i="1"/>
  <c r="C40" i="1"/>
  <c r="D40" i="1"/>
  <c r="E40" i="1"/>
  <c r="D42" i="1"/>
  <c r="C42" i="1"/>
  <c r="C53" i="1"/>
  <c r="D53" i="1"/>
  <c r="E53" i="1"/>
  <c r="C59" i="1"/>
  <c r="D59" i="1"/>
  <c r="E59" i="1"/>
  <c r="C60" i="1"/>
  <c r="D60" i="1"/>
  <c r="E60" i="1"/>
  <c r="C145" i="1"/>
  <c r="D145" i="1"/>
  <c r="E145" i="1"/>
  <c r="C174" i="1"/>
  <c r="C171" i="1" s="1"/>
  <c r="D174" i="1"/>
  <c r="D171" i="1" s="1"/>
  <c r="E174" i="1"/>
  <c r="C177" i="1"/>
  <c r="D177" i="1"/>
  <c r="E177" i="1"/>
  <c r="C179" i="1"/>
  <c r="D179" i="1"/>
  <c r="E179" i="1"/>
  <c r="C183" i="1"/>
  <c r="D183" i="1"/>
  <c r="E183" i="1"/>
  <c r="C184" i="1"/>
  <c r="D184" i="1"/>
  <c r="E184" i="1"/>
  <c r="C186" i="1"/>
  <c r="C185" i="1" s="1"/>
  <c r="D186" i="1"/>
  <c r="D185" i="1" s="1"/>
  <c r="E186" i="1"/>
  <c r="E185" i="1" s="1"/>
  <c r="C193" i="1"/>
  <c r="D193" i="1"/>
  <c r="E193" i="1"/>
  <c r="C194" i="1"/>
  <c r="D194" i="1"/>
  <c r="E194" i="1"/>
  <c r="C195" i="1"/>
  <c r="D195" i="1"/>
  <c r="E195" i="1"/>
  <c r="C13" i="1" l="1"/>
  <c r="D47" i="1"/>
  <c r="C178" i="1"/>
  <c r="E178" i="1"/>
  <c r="D178" i="1"/>
  <c r="D13" i="1"/>
  <c r="C9" i="1"/>
  <c r="C7" i="1" s="1"/>
  <c r="C41" i="1"/>
  <c r="C47" i="1"/>
  <c r="C35" i="1"/>
  <c r="E42" i="1"/>
  <c r="D9" i="1"/>
  <c r="D7" i="1" s="1"/>
  <c r="E35" i="1"/>
  <c r="D41" i="1"/>
  <c r="D36" i="1"/>
  <c r="D35" i="1" s="1"/>
  <c r="D10" i="1"/>
  <c r="C10" i="1"/>
  <c r="E10" i="1"/>
  <c r="E13" i="1"/>
  <c r="E47" i="1" l="1"/>
  <c r="E9" i="1"/>
  <c r="E7" i="1" s="1"/>
  <c r="E41" i="1"/>
</calcChain>
</file>

<file path=xl/comments1.xml><?xml version="1.0" encoding="utf-8"?>
<comments xmlns="http://schemas.openxmlformats.org/spreadsheetml/2006/main">
  <authors>
    <author>Вершинина Мария Игоревна</author>
  </authors>
  <commentList>
    <comment ref="B121" authorId="0">
      <text>
        <r>
          <rPr>
            <b/>
            <sz val="9"/>
            <color indexed="81"/>
            <rFont val="Tahoma"/>
            <family val="2"/>
            <charset val="204"/>
          </rPr>
          <t>Вершинина Мария Игоревна:</t>
        </r>
        <r>
          <rPr>
            <sz val="9"/>
            <color indexed="81"/>
            <rFont val="Tahoma"/>
            <family val="2"/>
            <charset val="204"/>
          </rPr>
          <t xml:space="preserve">
2135
</t>
        </r>
      </text>
    </comment>
  </commentList>
</comments>
</file>

<file path=xl/sharedStrings.xml><?xml version="1.0" encoding="utf-8"?>
<sst xmlns="http://schemas.openxmlformats.org/spreadsheetml/2006/main" count="278" uniqueCount="132">
  <si>
    <t>Факт финансирования</t>
  </si>
  <si>
    <t>5.</t>
  </si>
  <si>
    <t>% исполнения к уточненному плану</t>
  </si>
  <si>
    <t>№ п/п</t>
  </si>
  <si>
    <t>федеральный бюджет</t>
  </si>
  <si>
    <t>привлечённые средства</t>
  </si>
  <si>
    <t>Исполнение</t>
  </si>
  <si>
    <t>Фактически
 профинансировано</t>
  </si>
  <si>
    <t>Наименование программы/подпрограммы</t>
  </si>
  <si>
    <t>Исполнено (кассовый расход)</t>
  </si>
  <si>
    <t>6.</t>
  </si>
  <si>
    <t xml:space="preserve">бюджет МО </t>
  </si>
  <si>
    <t>% к уточненному плану</t>
  </si>
  <si>
    <t>бюджет МО сверх соглашения</t>
  </si>
  <si>
    <t>2.</t>
  </si>
  <si>
    <t>3.</t>
  </si>
  <si>
    <t>бюджет ХМАО-Югры</t>
  </si>
  <si>
    <t>Остатки средств предыдущих периодов 
(на 01.01.2014 года)</t>
  </si>
  <si>
    <t>Исполнение, возврат остатков предыдущих периодов                 
(на 01.02.2014 года)</t>
  </si>
  <si>
    <t xml:space="preserve">Остатки средств предыдущих периодов 
(на 01.02.2014) 
с учетом возврата, исполнения </t>
  </si>
  <si>
    <t>8.</t>
  </si>
  <si>
    <t>9.</t>
  </si>
  <si>
    <t>10.</t>
  </si>
  <si>
    <t>11.</t>
  </si>
  <si>
    <t>12.</t>
  </si>
  <si>
    <t>13.</t>
  </si>
  <si>
    <t>14.</t>
  </si>
  <si>
    <t>15.</t>
  </si>
  <si>
    <t>16.</t>
  </si>
  <si>
    <t>17.</t>
  </si>
  <si>
    <t>18.</t>
  </si>
  <si>
    <t>19.</t>
  </si>
  <si>
    <t>22.</t>
  </si>
  <si>
    <t>21.</t>
  </si>
  <si>
    <t>20.</t>
  </si>
  <si>
    <t>Всего по программам 
Ханты-Мансийского автономного округа - Югры</t>
  </si>
  <si>
    <t>(тыс. руб.)</t>
  </si>
  <si>
    <t>1.</t>
  </si>
  <si>
    <t>4.</t>
  </si>
  <si>
    <t xml:space="preserve">7. </t>
  </si>
  <si>
    <t>24.</t>
  </si>
  <si>
    <t>25.</t>
  </si>
  <si>
    <t xml:space="preserve">Утвержденный план 
на 2016 год </t>
  </si>
  <si>
    <t xml:space="preserve">Уточненный план 
на 2016 год </t>
  </si>
  <si>
    <t>Государственная программа Ханты-Мансийского автономного округа – Югры «Доступная среда в Ханты-Мансийском автономном округе – Югре на 2016-2020 годы» (Пелевин А.Р.)</t>
  </si>
  <si>
    <t>Государственная программа Ханты-Мансийского автономного округа – Югры «Развитие лесного хозяйства и лесопромышленного комплекса Ханты-Мансийского автономного округа – Югры на 2016-2020 годы»</t>
  </si>
  <si>
    <t xml:space="preserve">Государственная программа Ханты-Мансийского автономного округа – Югры «Социально-экономическое развитие, коренных малочисленных народов Севера Ханты-Мансийского автономного округа – Югры на 2016-2020 годы» </t>
  </si>
  <si>
    <t>Государственная программа Ханты-Мансийского автономного округа – Югры «Защита населения и территорий от чрезвычайных ситуаций, обеспечение пожарной безопасности в Ханты-Мансийском автономном округе – Югре на 2016-2020 годы» (Лапин О.М.)</t>
  </si>
  <si>
    <t>Государственная программа Ханты-Мансийского автономного округа – Югры «Обеспечение экологической безопасности Ханты-Мансийского автономного округа – Югры на 2016-2020 годы"
 (Анохин А.С.)</t>
  </si>
  <si>
    <t xml:space="preserve">Государственная программа Ханты-Мансийского автономного округа – Югры «Информационное общество Ханты-Мансийского автономного округа – Югры на 2016-2020 годы» </t>
  </si>
  <si>
    <t xml:space="preserve">Государственная программа Ханты-Мансийского автономного округа – Югры «Управление государственными финансами в Ханты-Мансийском автономном округе – Югре на 2016-2020 годы» </t>
  </si>
  <si>
    <t>Государственная программа Ханты-Мансийского автономного округа – Югры «Развитие гражданского общества Ханты-Мансийского автономного округа – Югры на 2016-2020 годы» (Алешкова Н.П.)</t>
  </si>
  <si>
    <t>Государственная программа Ханты-Мансийского автономного округа – Югры «Управление государственным имуществом Ханты-Мансийского автономного округа – Югры на 2016-2020 годы» (Пешков С.М.)</t>
  </si>
  <si>
    <t xml:space="preserve">Государственная программа Ханты-Мансийского автономного округа – Югры «Развитие и использование минерально-сырьевой базы Ханты-Мансийского автономного округа – Югры на 2016-2020 годы»  </t>
  </si>
  <si>
    <t xml:space="preserve">Государственная программа Ханты-Мансийского автономного округа – Югры «Оказание содействия добровольному переселению в Ханты-Мансийский автономный округ – Югру соотечественников, проживающих за рубежом, на 2016–2015 годы» </t>
  </si>
  <si>
    <t xml:space="preserve">Государственная программа Ханты-Мансийского автономного округа – Югры «Развитие государственной гражданской службы, муниципальной службы и резерва управленческих кадров в Ханты-Мансийском автономном округе – Югре в 2016-2020 годах» </t>
  </si>
  <si>
    <t>23.</t>
  </si>
  <si>
    <t>Реализация мероприятий не запланирована</t>
  </si>
  <si>
    <t>бюджет ХМАО - Югры</t>
  </si>
  <si>
    <t>Приобретение жилья (ДАиГ)</t>
  </si>
  <si>
    <t>бюджет МО</t>
  </si>
  <si>
    <t>Ликвидация и расселение приспособленных для проживания строений (балочных массивов) (ДАиГ)</t>
  </si>
  <si>
    <t>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</si>
  <si>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Улица Маяковского на участке от ул. 30 лет Победы до ул. Университетской в г. Сургуте (ДАиГ)</t>
  </si>
  <si>
    <t>Создание наемных домов социального использования (ДАиГ)</t>
  </si>
  <si>
    <t>Улучшение жилищных условий молодых семей в соответствии с федеральной целевой программой "Жилище" (УУиРЖ)</t>
  </si>
  <si>
    <t>Осуществление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определённых федеральным законодательством"(ХЭУ)</t>
  </si>
  <si>
    <t>Улучшение жилищных условий ветеранов боевых действий, инвалидов и семей, имеющих детей-инвалидов, вставших на учет в качестве нуждающихся в жилых помещениях до 1 января 2005 года (УУиРЖ)</t>
  </si>
  <si>
    <t>Улучшение жилищных условий ветеранов Великой Отечественной войны (ДАиГ)</t>
  </si>
  <si>
    <t>11.1.</t>
  </si>
  <si>
    <t>11.1.1.</t>
  </si>
  <si>
    <t>11.1.2.</t>
  </si>
  <si>
    <t>11.1.3.</t>
  </si>
  <si>
    <t>11.1.3.1.</t>
  </si>
  <si>
    <t>11.1.4.</t>
  </si>
  <si>
    <t>11.2.</t>
  </si>
  <si>
    <t>11.2.1.</t>
  </si>
  <si>
    <t>11.2.2.</t>
  </si>
  <si>
    <t>11.2.3.</t>
  </si>
  <si>
    <t>11.2.4.</t>
  </si>
  <si>
    <t>11.2.5.</t>
  </si>
  <si>
    <t>Подпрограмма III "Содействие развитию жилищного строительства"</t>
  </si>
  <si>
    <t>Подпрограмма  V "Обеспечение мерами государственной поддержки по улучшению жилищных условий отдельных категорий граждан"</t>
  </si>
  <si>
    <r>
      <t xml:space="preserve">Финансовые затраты на реализацию программы в </t>
    </r>
    <r>
      <rPr>
        <u/>
        <sz val="18"/>
        <color theme="1"/>
        <rFont val="Times New Roman"/>
        <family val="2"/>
        <charset val="204"/>
      </rPr>
      <t>2016</t>
    </r>
    <r>
      <rPr>
        <sz val="18"/>
        <color theme="1"/>
        <rFont val="Times New Roman"/>
        <family val="2"/>
        <charset val="204"/>
      </rPr>
      <t xml:space="preserve"> году  </t>
    </r>
  </si>
  <si>
    <t xml:space="preserve">                                                                                                                                                                             </t>
  </si>
  <si>
    <t xml:space="preserve">бюджет ХМАО - Югры </t>
  </si>
  <si>
    <t xml:space="preserve">бюджет ХМАО-Югры </t>
  </si>
  <si>
    <t xml:space="preserve">федеральный бюджет </t>
  </si>
  <si>
    <r>
      <t>Государственная программа Ханты-Мансийского автономного округа – Югры «Развитие агропромышленного комплекса и рынков сельскохозяйственной продукции, сырья и продовольствия в Ханты-Мансийском автономном округе – Югре в 2016-2020 годах»</t>
    </r>
    <r>
      <rPr>
        <sz val="20"/>
        <color theme="1"/>
        <rFont val="Times New Roman"/>
        <family val="1"/>
        <charset val="204"/>
      </rPr>
      <t xml:space="preserve"> 
(1. Субвенции на поддержку малых форм хозяйствования; 
 2. Субвенции на повышение эффективности использования и развитие ресурсного потенциала рыбохозяйственного комплекса;
 3. субвенции по поддержку животноводства, переработку и реализацию продукции животноводства;
 4. субвенции на проведение мероприятий по предупреждению и ликвидации болезней животных, их лечению, защите населения от болезней, общих для человека и животных; 
 5. Субвенции на проведение Всероссийской сельскохозяйственной переписи в 2016 году).</t>
    </r>
  </si>
  <si>
    <r>
      <t xml:space="preserve">Государственная программа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2016-2020 годы» 
</t>
    </r>
    <r>
      <rPr>
        <sz val="20"/>
        <color theme="1"/>
        <rFont val="Times New Roman"/>
        <family val="1"/>
        <charset val="204"/>
      </rPr>
      <t>(1.Субвенции на возмещение недополученных доходов организациям, осуществляющим реализацию  сжиженного газа  населению по социально-ориентированным розничным ценам; 
 2. Субсидии на реконструкцию, расширение, модернизацию, строительство и капитальный ремонт объектов коммунального комплекса;
 3.Субсидия на возмещение части затрат на уплату процентов по привлекаемым заемным средствам на оплату задолженности за энергоресурсы; о привлекаемым заемным средствам на реконструкцию, расширение, модернизацию, строительство, капитальный ремонт объектов коммунального комплекса;
4.Субсидии на обеспечение мероприятий по переселению граждан из аварийного жилищного фонда).</t>
    </r>
  </si>
  <si>
    <r>
      <t xml:space="preserve">Государственная программа Ханты-Мансийского автономного округа – Югры «Социальная поддержка жителей Ханты-Мансийского автономного округа – Югры на 2016-2020 годы» 
</t>
    </r>
    <r>
      <rPr>
        <sz val="20"/>
        <color theme="1"/>
        <rFont val="Times New Roman"/>
        <family val="1"/>
        <charset val="204"/>
      </rPr>
      <t>(1. 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2. Субвенции на осуществление полномочий по образованию и организации деятельности комиссий по делам несовершеннолетних и защите их прав; 
3. 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4. Субвенции на осуществление деятельности по опеке и попечительству;  5. Субвенции на организацию отдыха и оздоровления детей;
  6. Субвенции на обеспечение дополнительных гарантий прав на жилое помещение детей-сирот и детей, оставшихся без попечения родител
ей, лиц из числа детей-сирот и детей, оставшихся без попечения родителей; 7. Субсидии на оплату стоимости питания детей школьного возраста в оздоровительных лагерях с дневным пребыванием детей).</t>
    </r>
  </si>
  <si>
    <r>
      <t>Государственная программа "Развитие культуры и туризма в Ханты-Мансийском автономном округе - Югре на 2016-2020 годы"</t>
    </r>
    <r>
      <rPr>
        <sz val="20"/>
        <color theme="1"/>
        <rFont val="Times New Roman"/>
        <family val="1"/>
        <charset val="204"/>
      </rPr>
      <t xml:space="preserve"> 
(1. Субвенции на осуществление полномочий по хранению, комплектованию, учету и использованию архивных документов; 
 2. Субсидия на модернизацию общедоступных муниципальных библиотек;   3. Субсидии на обновление материально-технической базы муниципальных детских школ искусств (по видам искусств) в сфере культуры; 
 4. Субсидии на строительство объектов, предназначенных для размещения муниципальных учреждений культуры; 
 5. Иные межбюджетные трансферты  на реализацию мероприятий по стимулированию культурного разнообразия в автономном округе; 
 6.  Иные межбюджетные трансферты  на комплектование книжных фондов библиотек.)</t>
    </r>
  </si>
  <si>
    <r>
      <t xml:space="preserve">Государственная программа Ханты-Мансийского автономного округа – Югры «Содействие занятости населения в Ханты-Мансийском автономном округе – Югре на 2016-2020 годы» 
</t>
    </r>
    <r>
      <rPr>
        <sz val="20"/>
        <color theme="1"/>
        <rFont val="Times New Roman"/>
        <family val="1"/>
        <charset val="204"/>
      </rPr>
      <t>(1.Субвенции на осуществление отдельных государственных полномочий в сфере трудовых отношений и государственного управления охраной труда; 2. Иные межбюджетные трансферты на реализацию  мероприятий по содействию трудоустройству граждан).</t>
    </r>
  </si>
  <si>
    <r>
      <t xml:space="preserve">Государственная программа Ханты-Мансийского автономного округа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обеспечение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2016-2020 годах» 
</t>
    </r>
    <r>
      <rPr>
        <sz val="20"/>
        <rFont val="Times New Roman"/>
        <family val="1"/>
        <charset val="204"/>
      </rPr>
      <t>1. Субвенции  на государственную регистрацию актов гражданского состояния;
2. Субвенции на осуществление полномочий по созданию и обеспечению деятельности административных комиссий;
3. Субсидии на создание условий для деятельности народных дружин;
4. Субсидии на размещение систем видеообзора, модернизацию, обеспечение функционирования систем видеонаблюдения;
5. Иные межбюджетные трансферты  на реализацию мероприятий по поддержке российского казачества;
6. 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r>
  </si>
  <si>
    <r>
      <t xml:space="preserve">Государственная программа Ханты-Мансийского автономного округа – Югры «Развитие образования в Ханты-Мансийском автономном округе – Югре на 2016-2020 годы»
</t>
    </r>
    <r>
      <rPr>
        <sz val="20"/>
        <color theme="1"/>
        <rFont val="Times New Roman"/>
        <family val="1"/>
        <charset val="204"/>
      </rPr>
      <t>(1. Субвенции на реализацию основных общеобразовательных программ; 
 2. Субвенции на реализацию дошкольными образовательными организациями основных общеобразовательных программ дошкольного образования; 
 3. Субвенции  на  социальную  поддержку отдельных категорий обучающихся  в муниципальных  и частных общеобразовательных организациях;
 4. Субвенции на выплату компенсации части родительской платы за присмотр и уход за детьми в образовательных организациях дошкольного образования; 
 5. Субвенции на информационное обеспечение общеобразовательных организаций в части доступа к образовательным ресурсам сети "Интернет";   6. Субсидии на дополнительное финансовое обеспечение мероприятий по организации питания обучающихся; 
 7. Субсидии на создание условий для осуществления присмотра и ухода за детьми, содержания детей в частных  организациях дошкольного образования; 
 8. Иные межбюджетные трансферты на организацию и проведение ЕГЭ и на реализацию проекта, признанного  победителем конкурсного отбора образовательных организаций, имеющих статус региональных инновационных площадок).</t>
    </r>
  </si>
  <si>
    <r>
      <t xml:space="preserve">Государственная программа Ханты-Мансийского автономного округа – Югры «Социально-экономическое развитие, инвестиции и инновации Ханты-Мансийского автономного округа – Югры на 2016-2020 годы» 
</t>
    </r>
    <r>
      <rPr>
        <sz val="20"/>
        <color theme="1"/>
        <rFont val="Times New Roman"/>
        <family val="1"/>
        <charset val="204"/>
      </rPr>
      <t>1. Субсидии на государственную поддержку малого и среднего предпринимательства; 
2. Субсидии на предоставление государственных услуг в многофункциональных центрах предоставления государственных и муниципальных услуг; 
3. Субсидии на развитие многофункциональных центров предоставления государственных и муниципальных услуг).</t>
    </r>
  </si>
  <si>
    <r>
      <t>Государственная программа "Развитие физической культуры и спорта в Ханты-Мансийском автономном округе — Югре на 2016 — 2020 годы"
 (</t>
    </r>
    <r>
      <rPr>
        <sz val="20"/>
        <color theme="1"/>
        <rFont val="Times New Roman"/>
        <family val="1"/>
        <charset val="204"/>
      </rPr>
      <t>1. Субсидии на развитие материально-технической базы муниципальных учреждений спорта; 
 2. иные межбюджетные трансферты на реализацию мероприятий по проведению смотров-конкурсов в сфере физической культуры и спорта)</t>
    </r>
  </si>
  <si>
    <t>Государственная программа "Обеспечение доступным и комфортным жильем жителей Ханты-Мансийского автономного округа - Югры в 2016-2020 годах"</t>
  </si>
  <si>
    <t>11.1.5.</t>
  </si>
  <si>
    <t>Приобретение встроенно-пристроенных помещений (ДАиГ)</t>
  </si>
  <si>
    <t>Обеспечение жильем граждан, уволенных с военной службы и приравненных к ним лиц (УУиРЖ)</t>
  </si>
  <si>
    <t>на 01.01.2017</t>
  </si>
  <si>
    <t xml:space="preserve">Отсутствует потребность в данных средствах по причине отсутствия лиц, уволенных с военной службы, нуждающихся в улучшении жилищных условий. Неосвоенные средства  федерального бюджета подлежат возврату в бюджет .   </t>
  </si>
  <si>
    <t xml:space="preserve">В 2016 году из средств окружного бюджета были запланированы расходы на приобретение конвертов и бумаги для направления участникам программы извещений в  целях реализации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Поставка конвертов и канцелярских товаров осуществлена, средства освоены в полном объеме. 
</t>
  </si>
  <si>
    <t>Остаток средств на 1 января года, следующего за отчетным</t>
  </si>
  <si>
    <t>Пояснения, достигнутые результаты, планируемые сроки выполнения работ, оказания услуг, причины неисполнения и так далее</t>
  </si>
  <si>
    <t>В целях обеспечения жильем граждан в 2016 году приобретено 271 жилое помещение общей площадью 14825 м2  на сумму 776 914,56 тыс.руб. Экономия средств сложилась по результатам проведения аукционов на приобретение жилых помещений</t>
  </si>
  <si>
    <t>Исполнение на 01.01.2017</t>
  </si>
  <si>
    <t xml:space="preserve">В рамках данной программы осуществлялось строительство объекта " Поликлиника Нефтяник на 700 пос. в смену в мкр.37 г. Сургута". Объект введен в эксплуатацию в 2016 году.                                                                                                               
За счет средств местного бюджета произведена оплата за дополнительные работы не предусмотренные контрактом по решению суда (дело № А 75-199/2016 от 24.02.2016 г.) в размере 44 558,54 тыс.руб. 
Сложилась экономия по итогам проведения аукционов на поставку оборудования в размере 869,05тыс. руб. </t>
  </si>
  <si>
    <t>Участниками подпрограммы числятся 53 молодые семьи.  В 2016 году  социальная выплата на приобретение (строительство) жилья предоставлена 9 молодым семьям, в том числе 8 молодым семьям по соглашению 2016 года и 1 молодой семье в рамках переходящих обязательств 2015 года. Остаток средств сложился с связи с корректировкой списка получателей социальной выплаты по данной подпрограмме.</t>
  </si>
  <si>
    <t xml:space="preserve">В списке граждан, имеющих право на получение субсидии за счет средств федерального бюджета по городу Сургуту на 01.01.2017 состоит 468 человек. В 2016 году субсидия из средств федерального бюджета предоставлена 13 льготополучателям, из расчета размера субсидии 759 672 рубля на каждого получателя.   </t>
  </si>
  <si>
    <t xml:space="preserve">Средства предусмотрены на выплату субсидии и приобретение жилого помещения для участников программы. 2 ветеранам ВОВ предоставлена единовременная денежная выплата на приобретение жилого помещения самостоятельно, 1 ветерану ВОВ приобретено и предоставлено жилое помещение на условиях договора социального найма. Остаток средств местного бюджета - экономия средств при расчетах выплаты субсидии по фактически предоставленным договорам на приобретение жилых помещений. </t>
  </si>
  <si>
    <t xml:space="preserve">Государственная программа "Развитие здравоохранения  на 2016-2020 годы" </t>
  </si>
  <si>
    <r>
      <t>Государственная программа Ханты-Мансийского автономного округа – Югры «Создание условий для эффективного и ответственного управления муниципальными финансами, повышение устойчивости местных бюджетов Ханты-Мансийского автономного округа – Югры на 2016-2020 годы»</t>
    </r>
    <r>
      <rPr>
        <sz val="20"/>
        <color theme="1"/>
        <rFont val="Times New Roman"/>
        <family val="1"/>
        <charset val="204"/>
      </rPr>
      <t xml:space="preserve"> 
(1. 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2. Субсидии на развитие общественной инфраструктуры и реализацию приоритетных направлений развития).</t>
    </r>
  </si>
  <si>
    <r>
      <t xml:space="preserve">Государственная программа "Развитие транспортной системы Ханты-Мансийского автономного округа — Югры на 2016-2020 годы 
</t>
    </r>
    <r>
      <rPr>
        <sz val="20"/>
        <color theme="1"/>
        <rFont val="Times New Roman"/>
        <family val="1"/>
        <charset val="204"/>
      </rPr>
      <t>(Субсидии на строительство (реконструкцию), капитальный ремонт и ремонт автомобильных дорог общего пользования местного значения)</t>
    </r>
  </si>
  <si>
    <t>Готовность объекта  50,4 %.  
Контракт на строительство объекта расторгнут, поскольку в ходе его реализации возникла необходимость выполнения комплекса дополнительных работ, не предусмотренных контрактом, проектно-сметной документацией, но необходимых для сдачи объекта в эксплуатацию. 
Стоимость дополнительных работ будет определена после внесения изменений в ПСД.  
В департамент строительства ХМАО-Югры направлено обращение ( от 11.11.2016 № 02-02-8010/16) о рассмотрении возможности выделения средств в 2017 году для завершения строительства и ввода объекта в эксплуатацию.</t>
  </si>
  <si>
    <t>В 2016 году перечислен авансовый платеж на приобретение жилых помещений площадью 15 046,40 кв.м. и 7 460,80 кв.м в соответствии с заключенными контрактами с ООО "УК"Центр Менеджмент" на сумму 1 226 370,89 тыс.рублей сроком действия до 30.03.2017.</t>
  </si>
  <si>
    <t>Приобретены встроенно-пристроенные помещения общей площадью 1670 кв.м. согласно заключенному контракту №1-НД от 01.12.2016 с ООО "УК "Центр Менеджмент" на сумму 75 150,0 тыс. руб.</t>
  </si>
  <si>
    <t xml:space="preserve">Неисполнение бюджетных ассигнований обусловлено следующим:
- экономия по приобретению жилого помещения сложилась в связи со смертью 1 участника программы (1 025,64 тыс.руб. - средства окружного бюджета, 113,96 тыс.руб. - средства местного бюджета);
- экономия по предоставлению субсидий на приобретение жилых помещений в целях ликвидации и расселения приспособленных для проживания строений в поселках не освоены в связи с допущенной технической ошибкой при оформлении заявки для предоставления субсидии гражданину Адуеву Р.Ю. (180,00 тыс. рублей - средства окружного бюджета, 783,09 тыс.рублей - средства местного бюджета);                      
- экономия в результате проведенных аукционов на приобретение жилых помещений в сумме 47,3661 тыс.руб. за счет средств местного бюджета                                                                                  </t>
  </si>
  <si>
    <t xml:space="preserve"> В 2016 году заключены и исполнены 24 договора (контракта) по приобретению оборудования, программного обеспечения, мебели для оснащения МКУ "МФЦ г. Сургута" для полноценного функционирования учреждения. 
         В процессе исполнения расходов сложилась экономия (279,70 тыс.руб.):
- по результатам проведения конкурсных процедур на приобретение программного обеспечения и мебели; 
- по результатам размещения муниципального заказа на проведение ремонтных работ, приобретение программного обеспечения и оборудования.
        </t>
  </si>
  <si>
    <r>
      <rPr>
        <b/>
        <u/>
        <sz val="28"/>
        <rFont val="Times New Roman"/>
        <family val="2"/>
        <charset val="204"/>
      </rPr>
      <t>УБУиО, ДГХ</t>
    </r>
    <r>
      <rPr>
        <sz val="28"/>
        <rFont val="Times New Roman"/>
        <family val="2"/>
        <charset val="204"/>
      </rPr>
      <t xml:space="preserve"> По произведена:
-выплата вознаграждения 217 приемным родителям за январь-декабрь 2016 года;
-оплата работ по проверке смет и ремонту двух жилых помещений для детей сирот и детей, оставшихся без попечения родителей по адресам: пр.Комсомольский, 44/2 кв.59, ул.Университетская д.25/1 кв.3 на основании поступивших заявлений. 
          Осуществлялось содержание  комиссий по делам несовершеннолетних и защите их прав (10 штатных единиц) и на осуществление деятельности по опеке и попечительству (45 штатных единиц) в рамках переданных государственных полномочий.
В процессе исполнения расходов сложилась экономия 980,78 тыс.руб.:
- по фонду оплаты труда и начислениям на выплаты по оплате труда (фактические расходы сложились меньше запланированных, в связи с наличием листков временной нетрудоспособности, а также в связи с установлением доплаты за осуществление контроля за сохранность жилых помещений, принадлежащих детям-сиротам с 01.09.2016 (статья 14.1 Закона ХМАО-Югры от 09.06.2009 № 86-оз с 01.09.2016). Данная доплата была запланирована с 01.01.2016г.;
- по фактическим расходам:
          выплата вознаграждения приемным родителям, в связи с приостановлением выплаты опекуну по причине помещения приемного ребенка в специализированное учреждение для несовершеннолетних, нуждающихся в социальной реабилитации, по ремонту жилых помещений  для детей сирот и детей, оставшихся без попечения родителей произведена;
          услуги связи,  коммунальные расходы, содержание помещений, мойку автотранспортных средств, поставку ГСМ сложились ниже запланированных.
- по итогам проведения торгов на оказание услуг по проведению диспансеризации работников Администрации города; по подписке и доставке периодических изданий; по проведению курсов повышения квалификации; на техническое обслуживание оборудования;
Остаток средств подлежит возврату в окружной бюджет в 2017 году.
</t>
    </r>
    <r>
      <rPr>
        <b/>
        <u/>
        <sz val="28"/>
        <rFont val="Times New Roman"/>
        <family val="2"/>
        <charset val="204"/>
      </rPr>
      <t>ДАиГ</t>
    </r>
    <r>
      <rPr>
        <sz val="28"/>
        <rFont val="Times New Roman"/>
        <family val="2"/>
        <charset val="204"/>
      </rPr>
      <t xml:space="preserve">: В рамках реализации мероприятий было приобретено 33 квартиры для детей сирот. Остаток средств окружного бюджета в сумме 15 827,80 тыс.руб. сложился по следующим причинам: 6 947 ,03 тыс.рублей - аукциона на приобретение квартир признан не состоявшимся по причине отсутствия заявок, 8 683,79 тыс.рублей - средства из бюджета автономного округа поступили 23.12.2016, учитывая сроки размещения аукционов, возможность освоения средств  в 2016 году отсутствовала.
</t>
    </r>
    <r>
      <rPr>
        <b/>
        <u/>
        <sz val="28"/>
        <rFont val="Times New Roman"/>
        <family val="2"/>
        <charset val="204"/>
      </rPr>
      <t>ДО</t>
    </r>
    <r>
      <rPr>
        <sz val="28"/>
        <rFont val="Times New Roman"/>
        <family val="2"/>
        <charset val="204"/>
      </rPr>
      <t xml:space="preserve">: Достигнутые результаты на 01.01.2017: 
В рамках организации отдыха, оздоровления и занятости детей, подростков и молодежи в период весенних каникул было организовано 22 лагеря с дневным пребыванием детей с охватом 2 800 детей, в период летних каникул – 37 лагерей с дневным пребыванием детей с охватом 5 150 детей, в период осенних каникул – 18 лагерей с дневным пребыванием детей с охватом 2 300 детей. В целях повышения доступности услуги по организации отдыха и оздоровления детей работа лагерей с дневным пребыванием детей на базе образовательных учреждений, подведомственных департаменту образования, организована на бесплатной основе (без взимания родительской платы). Кроме того, в рамках организации отдыха, оздоровления и занятости детей, подростков и молодежи в период летних каникул было организовано 4 лагеря с дневным пребыванием детей с охватом 333 ребенка в частных организациях, имеющих лицензию на осуществление образовательной деятельности.
На территории Ханты-Мансийского автономного округа – Югры отдохнуло 1 005 детей и подростков, за пределами Ханты-Мансийского автономного округа – Югры – 1 427 детей и подростков.
Остаток средств в размере 242,86 тыс. руб: 
- экономия, сложившаяся по результатам проведения конкурсных процедур на приобретение путевок на организацию отдыха и оздоровления детей. 
- экономия, сложившаяся в связи с уменьшением количества детодней питания в лагерях, организованных на базе частных организаций. 
- экономия, сложившаяся после заключения контракта на приобретение путевок для детей-сирот и детей, оставшихся без попечения родителей. 
 - экономия, сложившаяся в связи с уменьшением количества детодней питания в лагерях.
 </t>
    </r>
    <r>
      <rPr>
        <b/>
        <sz val="28"/>
        <color theme="1"/>
        <rFont val="Times New Roman"/>
        <family val="2"/>
        <charset val="204"/>
      </rPr>
      <t>УБУиО (ДК)</t>
    </r>
    <r>
      <rPr>
        <sz val="28"/>
        <rFont val="Times New Roman"/>
        <family val="2"/>
        <charset val="204"/>
      </rPr>
      <t>: Мероприятия  программы, реализованы в полном объеме.  Показатели по посещаемости детьми лагерей с дневным пребыванием-  достигнуты.</t>
    </r>
  </si>
  <si>
    <r>
      <rPr>
        <b/>
        <u/>
        <sz val="28"/>
        <rFont val="Times New Roman"/>
        <family val="2"/>
        <charset val="204"/>
      </rPr>
      <t>АГ</t>
    </r>
    <r>
      <rPr>
        <u/>
        <sz val="28"/>
        <rFont val="Times New Roman"/>
        <family val="2"/>
        <charset val="204"/>
      </rPr>
      <t>:</t>
    </r>
    <r>
      <rPr>
        <sz val="28"/>
        <rFont val="Times New Roman"/>
        <family val="2"/>
        <charset val="204"/>
      </rPr>
      <t xml:space="preserve"> В рамках реализации мероприятия «Материально-техническое обеспечение деятельности по осуществлению отдельных государственных полномочий в области архивного дела» в размере 25,64 тыс.руб., сложился  неиспользованный остаток средств в связи с  экономией по муниципальным торгам на поставку бумаги , а также
 фактическими расходами на приобретение металлических тележек.
</t>
    </r>
    <r>
      <rPr>
        <b/>
        <u/>
        <sz val="28"/>
        <rFont val="Times New Roman"/>
        <family val="2"/>
        <charset val="204"/>
      </rPr>
      <t>УБУиО(ДК)</t>
    </r>
    <r>
      <rPr>
        <u/>
        <sz val="28"/>
        <rFont val="Times New Roman"/>
        <family val="2"/>
        <charset val="204"/>
      </rPr>
      <t>:</t>
    </r>
    <r>
      <rPr>
        <sz val="28"/>
        <rFont val="Times New Roman"/>
        <family val="2"/>
        <charset val="204"/>
      </rPr>
      <t xml:space="preserve">
1. В рамках  реализации мероприятия  по формированию общенациональных информационных ресурсов общедоступных библиотек:
– выполнены услуги по переводу документов в машиночитаемые форматы 8 изданий (2011 страниц);
– выполнена модернизация программно-аппаратных комплексов Центральной городской библиотеки им. А.С. Пушкина (поставка и замена 7 неттопов);
– выполнена поставка персонального компьютера (моноблока) для создания сводных библиотечных ресурсов;
– выполнено абонентское обслуживание АИБС «МегаПро» для осуществления  электронной каталогизации;
2. В рамках реализации мероприятия по развитию каналов доступа к мировым информационным ресурсам:
– для формирования библиотечного фонда приобретено 5269 экз. печатных изданий научно-популярной, научно-познавательной и художественной литературы для детей и взрослых;
– для формирования библиотечного фонда за счёт федеральной субсидии приобретено 206 экз. печатных изданий психолого-педагогической тематики;
– выполнена подписка на литературно-художественные и научно-популярные, детские и молодёжные периодические издания (приобретено 77 комплектов);
– выполнена подписка на  универсальную справочно-информационную полнотекстовую базу данных «Издания по общественным и гуманитарным наукам»;
3. В рамках реализации мероприятия по формированию нового социокультурного пространства:
– поставлено специализированное библиотечное оборудование для Центральной детской библиотеки;
– выполнена модернизация оборудования медиатеки Центральной детской библиотеки (поставлено оборудование - 7 моноблоков)
Обновление материально-технической базы МБУ ДО "Детская школа искусств №1" 
- приобретение фортепьяно - 2 ед.;
- приобретение кларнета - 1 ед., клавиновы 1 - ед., цифрового электропианина - 1 ед., аккордеон - 3 ед. 
В рамках подпрограммы подпрограммы "Укрепление единого культурного пространства":
 - оказание услуг за организацию участия приглашенных  экспертов и участников фестиваля МАУ "Сургутская филармония" ("Зеленый шум", "60 параллель"). 
Проведены фестивали "Зеленый шум" и "60 параллель".
</t>
    </r>
    <r>
      <rPr>
        <b/>
        <u/>
        <sz val="28"/>
        <rFont val="Times New Roman"/>
        <family val="2"/>
        <charset val="204"/>
      </rPr>
      <t>ДАиГ</t>
    </r>
    <r>
      <rPr>
        <u/>
        <sz val="28"/>
        <rFont val="Times New Roman"/>
        <family val="2"/>
        <charset val="204"/>
      </rPr>
      <t xml:space="preserve">: </t>
    </r>
    <r>
      <rPr>
        <sz val="28"/>
        <rFont val="Times New Roman"/>
        <family val="2"/>
        <charset val="204"/>
      </rPr>
      <t xml:space="preserve">В рамках реализации программы выполнялись работы по  строительству объекту "Детская школа искусств, мкр. ПИКС"  . Объект введен в эксплуатацию 25.08.2016г.
    В ходе строительства объекта  возникла необходимость в выполнении  дополнительных работ, не предусмотренных ПСД, но обязательных для сдачи объекта.  Стоимость доп. работ - 21 900,27 тыс. руб.  Возмещение затрат за выполнение дополнительных работ согласно мировому соглашению от 21.11.2016г и определению об утверждении мирового соглашения от 22.11.2016г (дело А75-13242/2016) в сумме 21 900, 27 тыс.руб.  произведено.  
Неисполнение составило 2 014,53 тыс. руб. в связи с уменьшением суммы контракта на сумму страховых взносов в связи с внесением изменений в Методическую документацию строительства (МДС  № 81-35.2014)                       </t>
    </r>
    <r>
      <rPr>
        <sz val="28"/>
        <color rgb="FFFF0000"/>
        <rFont val="Times New Roman"/>
        <family val="2"/>
        <charset val="204"/>
      </rPr>
      <t xml:space="preserve">
  </t>
    </r>
  </si>
  <si>
    <r>
      <rPr>
        <b/>
        <u/>
        <sz val="28"/>
        <rFont val="Times New Roman"/>
        <family val="2"/>
        <charset val="204"/>
      </rPr>
      <t>ДАиГ</t>
    </r>
    <r>
      <rPr>
        <u/>
        <sz val="28"/>
        <rFont val="Times New Roman"/>
        <family val="2"/>
        <charset val="204"/>
      </rPr>
      <t xml:space="preserve">: </t>
    </r>
    <r>
      <rPr>
        <sz val="28"/>
        <rFont val="Times New Roman"/>
        <family val="2"/>
        <charset val="204"/>
      </rPr>
      <t xml:space="preserve">В рамках реализации мероприятия осуществлялось строительство объекта "Спортивный комплекс с плавательным бассейном  на 50 метров в городе Сургуте" В соответствии с заключенным муниципальным контрактом,   срок выполнения работ - 09.12.2016 года.  В настоящее время готовность объекта - 55,3% в связи с отставанием от графика производства работ по причине нарушения Подрядной организацией обязательств по контракту  в части  срока поставки технологического монтируемого оборудования и материалов, необходимых для строительства объекта.  Ориентировочный срок ввода объекта апрель 2017 года.  В проекте бюджета на 2017 год предусмотрены средства для завершения работ по строительству объекта в сумме 193 087,05 тыс.руб (в т.ч. средства окружного бюджета - 183 432,7 тыс.руб, средства местного бюджета 9 654,35 тыс.руб.) Неисполнение плановых ассигнований в размере 21 308,10 тыс. руб. сложилось по причине отставания от графика производства работ.
</t>
    </r>
    <r>
      <rPr>
        <b/>
        <u/>
        <sz val="28"/>
        <rFont val="Times New Roman"/>
        <family val="2"/>
        <charset val="204"/>
      </rPr>
      <t>УБУиО (ДК)</t>
    </r>
    <r>
      <rPr>
        <sz val="28"/>
        <rFont val="Times New Roman"/>
        <family val="2"/>
        <charset val="204"/>
      </rPr>
      <t>: Реализация программы  осуществлена в полном объеме. Неисполнение плановых ассигнований  в размере 5,42 тыс. рублей сложилось  по причине экономии, образовавшейся по итогам проведения электронного аукциона  на поставку столов для настольного тенниса.</t>
    </r>
  </si>
  <si>
    <r>
      <rPr>
        <b/>
        <u/>
        <sz val="28"/>
        <rFont val="Times New Roman"/>
        <family val="2"/>
        <charset val="204"/>
      </rPr>
      <t xml:space="preserve">ДО: </t>
    </r>
    <r>
      <rPr>
        <sz val="28"/>
        <rFont val="Times New Roman"/>
        <family val="2"/>
        <charset val="204"/>
      </rPr>
      <t xml:space="preserve"> В рамках программных мероприятий организована стажировки выпускников профессиональных образовательных организаций и образовательных организаций высшего образования в  возрасте до 25 лет - 2 чел. 
- 0,07 тыс. руб. - экономия, сложившаяся по результатам предоставления ежемесячных отчетных документов образовательными учреждениями в КУ ХМАО-Югры "Сургутский центр занятости населения" по работникам, принятым в рамках программы.
</t>
    </r>
    <r>
      <rPr>
        <b/>
        <u/>
        <sz val="28"/>
        <rFont val="Times New Roman"/>
        <family val="2"/>
        <charset val="204"/>
      </rPr>
      <t>УБУиО(ДК)</t>
    </r>
    <r>
      <rPr>
        <sz val="28"/>
        <rFont val="Times New Roman"/>
        <family val="2"/>
        <charset val="204"/>
      </rPr>
      <t xml:space="preserve">:  В рамках программных мероприятий  созданы и оснащены постоянные рабочие места для трудоустройства инвалидов, трудоустроены 3 инвалида. 
Показатели мероприятия программы "Содействие в трудоустройстве незанятых инвалидов на оборудованные (оснащенные) для них рабочие места" достигнуты в полном объеме.                                             
</t>
    </r>
    <r>
      <rPr>
        <b/>
        <u/>
        <sz val="28"/>
        <rFont val="Times New Roman"/>
        <family val="2"/>
        <charset val="204"/>
      </rPr>
      <t xml:space="preserve"> АГ:</t>
    </r>
    <r>
      <rPr>
        <sz val="28"/>
        <rFont val="Times New Roman"/>
        <family val="2"/>
        <charset val="204"/>
      </rPr>
      <t xml:space="preserve">  Остаток средств в рамках переданных полномочий в сфере трудовых отношений и государственного управления охраной труда в сумме 975,12 тыс. руб. сложился:
- по фонду оплаты труда и начислениям на выплаты по оплате труда (фактические расходы сложились меньше запланированных, в связи с наличием вакантной должности);
- по итогам проведения торгов на продление прав неисключительного права на использование и воспроизведение антивирусного ПО; на приобретение оригинальных расходных материалов; на изготовление и поставку полиграфической продукции по охране труда; на оказание услуг по проведению диспансеризации работников Администрации города; на оказание услуг по подписке и доставке периодических изданий;
- по фактическим расходам   на  оплату стоимости проезда к месту проведения отпуска и обратно, предоставления единовременной выплаты на оздоровление работников (по факту обращений с учетом стажа работы в органах местного самоуправления).
</t>
    </r>
    <r>
      <rPr>
        <b/>
        <sz val="28"/>
        <rFont val="Times New Roman"/>
        <family val="2"/>
        <charset val="204"/>
      </rPr>
      <t>УПиЭ:</t>
    </r>
    <r>
      <rPr>
        <sz val="28"/>
        <rFont val="Times New Roman"/>
        <family val="2"/>
        <charset val="204"/>
      </rPr>
      <t xml:space="preserve"> Денежные средства из бюджета автономного округа не были освоены в связи с отсутствием обращений безработных граждан для временного трудоустройства. </t>
    </r>
  </si>
  <si>
    <r>
      <t xml:space="preserve"> На территории города Сургута осуществляют свою деятельность 21 тысяча субъектов малого и среднего предпринимательства. Оборот (товаров, работ, услуг) субъектов малого и среднего предпринимательства составил 187 910,70 млн.рублей.  Объем налоговых поступлений в бюджет муниципального образования от деятельности субъектов малого и среднего предпринимательства составил 1 411,5 млн.руб, что выше значения 2015 года на 3,2%.  
        С целью реализации задач муниципальной программы проведены в 2016 году 78 мероприятий, участниками которых стали более 2000 предпринимателей, опубликованы 6 статей в печатных СМИ, создано и транслировано 7 новостных сюжетов. Крупнейшие мероприятия: 2 заседания координационного совета по развитию малого и среднего предпринимательства при Администрации города, I Межмуниципальная конференция предпринимателей,  городской конкурс «Предприниматель года», 2 курса начинающего предпринимателя, курс для предпринимателей, планирующих привлечение инвестиций и масштабирование бизнеса,  конкурс молодежных бизнес-проектов «Путь к успеху»; оказана финансовая поддержка 36 субъектам малого и среднего предпринимательства и 1 организации инфраструктуры поддержки малого и среднего предпринимательства.
         В процессе исполнения расходов сложилась эко</t>
    </r>
    <r>
      <rPr>
        <sz val="28"/>
        <rFont val="Times New Roman"/>
        <family val="2"/>
        <charset val="204"/>
      </rPr>
      <t xml:space="preserve">номия в сумме 1 736,59 тыс. руб. ввиду отсутствия заявок от предпринимателей, </t>
    </r>
    <r>
      <rPr>
        <sz val="28"/>
        <color theme="1"/>
        <rFont val="Times New Roman"/>
        <family val="2"/>
        <charset val="204"/>
      </rPr>
      <t xml:space="preserve">а также по результатам электронных аукционов на оказание услуг по организации и проведению ежегодного городского конкурса "Предприниматель года – 2015», услуги по организации и проведению городской конференции.                                                                                                    </t>
    </r>
    <r>
      <rPr>
        <sz val="28"/>
        <color rgb="FFFF0000"/>
        <rFont val="Times New Roman"/>
        <family val="2"/>
        <charset val="204"/>
      </rPr>
      <t xml:space="preserve">
      </t>
    </r>
    <r>
      <rPr>
        <sz val="28"/>
        <color theme="1"/>
        <rFont val="Times New Roman"/>
        <family val="2"/>
        <charset val="204"/>
      </rPr>
      <t xml:space="preserve">
</t>
    </r>
    <r>
      <rPr>
        <sz val="20"/>
        <rFont val="Times New Roman"/>
        <family val="1"/>
        <charset val="204"/>
      </rPr>
      <t/>
    </r>
  </si>
  <si>
    <r>
      <rPr>
        <b/>
        <u/>
        <sz val="28"/>
        <color theme="1"/>
        <rFont val="Times New Roman"/>
        <family val="2"/>
        <charset val="204"/>
      </rPr>
      <t>ДАиГ</t>
    </r>
    <r>
      <rPr>
        <sz val="28"/>
        <color theme="1"/>
        <rFont val="Times New Roman"/>
        <family val="2"/>
        <charset val="204"/>
      </rPr>
      <t xml:space="preserve">: В рамках данной программы велось строительство объекта "Объездная автомобильная дорога к дачным кооперативам "Черёмушки", "Север-1, "Север-2" в обход гидротехнических сооружений ГРЭС-1 и ГРЭС-2 (1 этап. Автодорога от Восточной объездной дороги до СНТ №49 "Черемушки")". Объект введен в эксплуатацию (разрешение на ввод № 86-ru86310000-102-2016 от 23.12.2016)                                                                                                                                                           
</t>
    </r>
    <r>
      <rPr>
        <b/>
        <u/>
        <sz val="28"/>
        <color theme="1"/>
        <rFont val="Times New Roman"/>
        <family val="2"/>
        <charset val="204"/>
      </rPr>
      <t>ДГХ:</t>
    </r>
    <r>
      <rPr>
        <sz val="28"/>
        <color theme="1"/>
        <rFont val="Times New Roman"/>
        <family val="2"/>
        <charset val="204"/>
      </rPr>
      <t xml:space="preserve"> В рамках данной программы велись работы по ремонту автомобильных дорог в соответствии с условиями заключенных контрактов. Выполнен ремонт дорог общей площадью 139 744,87 кв.м.</t>
    </r>
  </si>
  <si>
    <r>
      <rPr>
        <b/>
        <u/>
        <sz val="28"/>
        <rFont val="Times New Roman"/>
        <family val="2"/>
        <charset val="204"/>
      </rPr>
      <t>ДГХ</t>
    </r>
    <r>
      <rPr>
        <u/>
        <sz val="28"/>
        <rFont val="Times New Roman"/>
        <family val="2"/>
        <charset val="204"/>
      </rPr>
      <t>:</t>
    </r>
    <r>
      <rPr>
        <sz val="28"/>
        <rFont val="Times New Roman"/>
        <family val="2"/>
        <charset val="204"/>
      </rPr>
      <t xml:space="preserve"> 1. В рамках реализации мероприятия "Развитие общественной инфраструктуры и реализация приоритетных направлений развития" выполнены следующие работы:
- строительство объекта "Новое кладбище "Чернореченское-2" в г. Сургуте I пусковой комплекс 2 этап строительства" площадью 3,0087 га. Экономия сложилась в результате уточнения объемов работ и сметной стоимости СМР по строительству объекта (37,38 тыс.руб. - средства бюджета ХМАО-Югры, 48,12 тыс.руб. - средства местного бюджета);
- строительство (обустройство) сквера в 5 "А" мкр. площадью 6634 кв.м. Экономия сложилась по факту выполненных работ (609,75 тыс. руб. -  средства бюджета ХМАО-Югры);
- работы по ремонту объектов социальной инфраструктуры - МБОУ СОШ № 19, МБОУ СОШ № 25, МБОУ гимназия "Лаборатория Салахова", МБОУ ДО "Центр детского творчества", МБДОУ ДС №92 "Веснушка", МБОУ СОШ № 26) выполнены и оплачены в полном объеме. Экономия сложилась в результате уточнения объемов работ (444,11 тыс.руб. - средства бюджета ХМАО-Югры, 303,87 тыс.рублей - средства местного бюджета)                                                                                                                                         
</t>
    </r>
    <r>
      <rPr>
        <b/>
        <u/>
        <sz val="28"/>
        <rFont val="Times New Roman"/>
        <family val="2"/>
        <charset val="204"/>
      </rPr>
      <t>ДО, УБУиО (ДК)</t>
    </r>
    <r>
      <rPr>
        <u/>
        <sz val="28"/>
        <rFont val="Times New Roman"/>
        <family val="2"/>
        <charset val="204"/>
      </rPr>
      <t xml:space="preserve">: </t>
    </r>
    <r>
      <rPr>
        <sz val="28"/>
        <rFont val="Times New Roman"/>
        <family val="2"/>
        <charset val="204"/>
      </rPr>
      <t xml:space="preserve">  Средства освоены в полном объеме.  
 - уровень средней заработной платы педагогических работников муниципальных образовательных организаций дополнительного образования детей в 2016 году (60 606 руб.) не ниже уровня, достигнутого в 2015 году (59 167 руб.). </t>
    </r>
    <r>
      <rPr>
        <u/>
        <sz val="28"/>
        <rFont val="Times New Roman"/>
        <family val="2"/>
        <charset val="204"/>
      </rPr>
      <t xml:space="preserve">
</t>
    </r>
    <r>
      <rPr>
        <sz val="28"/>
        <rFont val="Times New Roman"/>
        <family val="2"/>
        <charset val="204"/>
      </rPr>
      <t xml:space="preserve">
</t>
    </r>
    <r>
      <rPr>
        <u/>
        <sz val="20"/>
        <color theme="1"/>
        <rFont val="Times New Roman"/>
        <family val="1"/>
        <charset val="204"/>
      </rPr>
      <t/>
    </r>
  </si>
  <si>
    <r>
      <rPr>
        <b/>
        <sz val="28"/>
        <rFont val="Times New Roman"/>
        <family val="2"/>
        <charset val="204"/>
      </rPr>
      <t>ДО</t>
    </r>
    <r>
      <rPr>
        <sz val="28"/>
        <rFont val="Times New Roman"/>
        <family val="2"/>
        <charset val="204"/>
      </rPr>
      <t xml:space="preserve">: В рамках реализации программы получили образовательные услуги 429 кадетов.
Приобретено оборудование для оснащения музыкального зала, интерактивное оборудование, экспонаты для лицейского музея «России верные сыны».
Организовано участие кадетов лицея во Всероссийской ВСИ «Кадеты Отечества» (организатор ЦКО г. Москва), направленной на реализацию казачьего компонента. 
Приобретены традиционные казачьи костюмы, казачья атрибутика.
</t>
    </r>
    <r>
      <rPr>
        <b/>
        <sz val="28"/>
        <rFont val="Times New Roman"/>
        <family val="2"/>
        <charset val="204"/>
      </rPr>
      <t>АГ</t>
    </r>
    <r>
      <rPr>
        <sz val="28"/>
        <rFont val="Times New Roman"/>
        <family val="2"/>
        <charset val="204"/>
      </rPr>
      <t xml:space="preserve">: В рамках реализации мероприятий  приобретена форменная одежда и удостоверения, выплачено материальное стимулирование народным дружинникам за 2016 год.     
 В рамках мероприятия "Обеспечение функционирования и развития систем видеонаблюдения с целью повышения безопасности дорожного движения, информирования населения" осуществлялось техническое обслуживание АПК "Безопасный город", копировально-множительной техники и конвертального оборудования АПК "Безопасный город". Обработано и доставлено 42 190 заказных писем  с уведомлением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оплачены расходы на услуги почтовой связи и поставку конвертов. 
В рамках переданных государственных полномочий по государственной регистрации актов гражданского состояния (18 штатных единиц) и на осуществление полномочий по созданию и обеспечению деятельности административных комиссий (5 штатных единиц) сложился остаток в сумме 339,74 тыс. руб:
- по начислениям на выплаты по оплате труда (фактические расходы сложились меньше запланированных, в связи с наличием листков временной нетрудоспособности);
- по итогам проведения торгов на продление прав неисключительного права на использование и воспроизведение антивирусного ПО; на приобретение оригинальных расходных материалов; на оказание услуг по проведению диспансеризации работников Администрации города; на оказание услуг по подписке и доставке периодических изданий; на услуги связи; на техническое обслуживание оборудования; охрану объектов по средствам КТС и ПЦН; приобретение бумаги и канцелярских товаров.
-  фактические расходы на услуги связи, почтовые расходы, коммунальные расходы, содержание помещений, приобретение воды сложились ниже запланированных;
- невостребованные средства на техническое обслуживание технических средств, в связи с тем, что обслуживание проводилось силами МКУ "УИТС".      
</t>
    </r>
    <r>
      <rPr>
        <b/>
        <sz val="28"/>
        <rFont val="Times New Roman"/>
        <family val="2"/>
        <charset val="204"/>
      </rPr>
      <t>ДГХ</t>
    </r>
    <r>
      <rPr>
        <sz val="28"/>
        <rFont val="Times New Roman"/>
        <family val="2"/>
        <charset val="204"/>
      </rPr>
      <t xml:space="preserve">: В рамках реализации мероприятий программы осуществлялось  содержание ЗАГС (оплата коммунальных услуг).
</t>
    </r>
  </si>
  <si>
    <r>
      <rPr>
        <b/>
        <u/>
        <sz val="28"/>
        <color theme="1"/>
        <rFont val="Times New Roman"/>
        <family val="2"/>
        <charset val="204"/>
      </rPr>
      <t>ДГХ</t>
    </r>
    <r>
      <rPr>
        <u/>
        <sz val="28"/>
        <color theme="1"/>
        <rFont val="Times New Roman"/>
        <family val="2"/>
        <charset val="204"/>
      </rPr>
      <t>:</t>
    </r>
    <r>
      <rPr>
        <sz val="28"/>
        <color theme="1"/>
        <rFont val="Times New Roman"/>
        <family val="2"/>
        <charset val="204"/>
      </rPr>
      <t xml:space="preserve"> В рамках реализации программы осуществлены следующие мероприятия:                                                            
- возмещены затраты по капитальному ремонту объектов "Тепломагистраль №1 пр.Мира", "Холодное водоснабжение от ЦТП-18 до ул.80П (Лермонтова)";                                                                                                 
- выполнено благоустройство дворов по 31 адресам;                                                                                                                            
- возмещены недополученные доходы АО "Сжиженный газ "Север", осуществляющего реализацию населению сжиженного газа по социально-ориентированным розничным ценам;                                                            
- возмещена часть затрат на уплату процентов по привлекаемым заемным средствам на оплату задолженности за энергоресурсы;                                                                                                                                - проведено энергетическое обследование в МБОУ ДОД ЦДНТТ "Информатика", МБДОУ №31 "Снегирек";                                                                                                                                                               - выполнен капитальный ремонт МБОУ СОШ №12, корпус №2, блок Б.                                                              
Неисполнение плановых ассигнований составило 38 905,44 тыс.руб., в том числе:
- экономия по итогам проведения конкурсов, по факту выполненных работ, переноса сроков выполнения работ (поставка оборудования на 2017 год) ; не выполнение благоустроительных работ в связи с климатическими условиями по капитальному ремонту объектов коммунального комплекса. 
-экономия в связи с уточнением объемов работ, адресного перечня по благоустройству домовых территории, по капитальному ремонту объектов коммунального комплекса; 
- экономия в результате расчета размера субсидии в соответствии с фактическим объемом реализации газа за период январь-ноябрь 2016 года по подпрограмме "Обеспечение равных прав потребителей на получение энергетических ресурсов".
</t>
    </r>
    <r>
      <rPr>
        <b/>
        <u/>
        <sz val="28"/>
        <color theme="1"/>
        <rFont val="Times New Roman"/>
        <family val="2"/>
        <charset val="204"/>
      </rPr>
      <t>ДАиГ</t>
    </r>
    <r>
      <rPr>
        <u/>
        <sz val="28"/>
        <color theme="1"/>
        <rFont val="Times New Roman"/>
        <family val="2"/>
        <charset val="204"/>
      </rPr>
      <t xml:space="preserve">: </t>
    </r>
    <r>
      <rPr>
        <sz val="28"/>
        <color theme="1"/>
        <rFont val="Times New Roman"/>
        <family val="2"/>
        <charset val="204"/>
      </rPr>
      <t xml:space="preserve">Произведена оплата по контрактам, заключенным в 2015 году, за счет средств фонда реформирования ЖКХ, на приобретение жилых помещений, в целях выполнения мероприятий по переселению граждан из аварийного жилищного фонда </t>
    </r>
  </si>
  <si>
    <r>
      <rPr>
        <b/>
        <u/>
        <sz val="28"/>
        <rFont val="Times New Roman"/>
        <family val="2"/>
        <charset val="204"/>
      </rPr>
      <t>ДГХ</t>
    </r>
    <r>
      <rPr>
        <sz val="28"/>
        <rFont val="Times New Roman"/>
        <family val="2"/>
        <charset val="204"/>
      </rPr>
      <t>:Реализация мероприятия по организации питания обучающихся (оплата коммунальных услуг школьных столовых) осуществлялась в соответствии с условиями заключённого контракта. Выполнен капитальный ремонт СОШ № 19.</t>
    </r>
    <r>
      <rPr>
        <u/>
        <sz val="28"/>
        <rFont val="Times New Roman"/>
        <family val="2"/>
        <charset val="204"/>
      </rPr>
      <t xml:space="preserve">
</t>
    </r>
    <r>
      <rPr>
        <sz val="28"/>
        <rFont val="Times New Roman"/>
        <family val="2"/>
        <charset val="204"/>
      </rPr>
      <t>Остаток средств в сумме</t>
    </r>
    <r>
      <rPr>
        <sz val="28"/>
        <rFont val="Times New Roman"/>
        <family val="1"/>
        <charset val="204"/>
      </rPr>
      <t xml:space="preserve"> 104,64 тыс.руб</t>
    </r>
    <r>
      <rPr>
        <sz val="28"/>
        <rFont val="Times New Roman"/>
        <family val="2"/>
        <charset val="204"/>
      </rPr>
      <t xml:space="preserve">лей - экономия за потребление коммунальных услуг по фактическим показаниям приборов учета, 444,58 тыс.руб. - экономия в результате фактического исполнения расходов по капитальному ремонту составила 444,58 тыс. рублей
</t>
    </r>
    <r>
      <rPr>
        <b/>
        <u/>
        <sz val="28"/>
        <rFont val="Times New Roman"/>
        <family val="2"/>
        <charset val="204"/>
      </rPr>
      <t>ДАиГ</t>
    </r>
    <r>
      <rPr>
        <b/>
        <sz val="28"/>
        <rFont val="Times New Roman"/>
        <family val="2"/>
        <charset val="204"/>
      </rPr>
      <t>:</t>
    </r>
    <r>
      <rPr>
        <sz val="28"/>
        <rFont val="Times New Roman"/>
        <family val="2"/>
        <charset val="204"/>
      </rPr>
      <t xml:space="preserve"> В рамках программы был предусмотрен выкуп объекта образования "Билдинг-сад на 40 мест, ул.Каролинского, 10". Выкуп объекта не произведен  в связи с  поздним завершением строительно-монтажных работ( 30.12.2016) и недоукомплектованностью объекта оборудованием. Комплектация объекта оборудованием, мебелью, учебными материалами  будет произведена в 1 квартале 2017 года. Выполнение благоустройства завершится к 31.07.2017.                
</t>
    </r>
    <r>
      <rPr>
        <b/>
        <u/>
        <sz val="28"/>
        <rFont val="Times New Roman"/>
        <family val="2"/>
        <charset val="204"/>
      </rPr>
      <t>Департамент образования</t>
    </r>
    <r>
      <rPr>
        <sz val="28"/>
        <rFont val="Times New Roman"/>
        <family val="2"/>
        <charset val="204"/>
      </rPr>
      <t xml:space="preserve">: 
В рамках реализации мероприятий предоставлялись субсидии муниципальным бюджетным и автономным учреждениям, а также негосударственным и частным организациям на осуществление образовательной деятельности. Своевременно и в полном объеме произведена выпата компенсации части родительской платы за присмотр за уход за детьми в образовательных учреждениях. Все учащиеся очной формы обучения обеспечены горячим питанием в учебное время.
Остаток средств в сумме 49 599,71 тыс. руб. сложился в связи:
 - с экономией на приобретение продуктов питания в связи с  уменьшением фактического количества дней посещения детьми общеобразовательных учреждений по причине болезней детей, актированных дней, приостановления учебного процесса в общеобразовательных организациях с целью предупреждения эпидемического распространения гриппа и ОРВИ; 
- с экономией в связи со снижением  расходов на основании фактически предоставленных сертификатов дошкольника;
- со снижением фактических затрат по компенсации части родительской платы по причине уменьшения планируемого размера начисленной родительской платы вследствие уменьшения фактического количества дней посещения детьми образовательных учреждений;
- с экономией, сложившейся по результатам проведения конкурсных процедур;
- с отсутствием заявок на перечисление субсидий  в связи с уменьшением численности учащихся ЧОУ гимназии во имя Святителя Николая Чудотворца,  прекращением деятельности НОУ средней общеобразовательной школы с углубленным изучением отдельных предметов,   изменением в график отпусков и наличием периодов временной нетрудоспособности работников ООО "НДУ- ЦРР "Гулливер", переносом сроков комплектования воспитанниками объекта дошкольного образования, введенного в эксплуатацию по окончании строительства (МБДОУ № 45 "Волчок");
- со снижением фактических затрат на ежемесячное вознаграждение за выполнение функций классного руководителя педагогическими работниками по причине внесения  изменений в график отпусков и наличием периодов временной нетрудоспособности работников.                                
</t>
    </r>
    <r>
      <rPr>
        <b/>
        <u/>
        <sz val="28"/>
        <rFont val="Times New Roman"/>
        <family val="2"/>
        <charset val="204"/>
      </rPr>
      <t xml:space="preserve">УУиБО (ДК). </t>
    </r>
    <r>
      <rPr>
        <u/>
        <sz val="28"/>
        <rFont val="Times New Roman"/>
        <family val="2"/>
        <charset val="204"/>
      </rPr>
      <t>М</t>
    </r>
    <r>
      <rPr>
        <sz val="28"/>
        <rFont val="Times New Roman"/>
        <family val="2"/>
        <charset val="204"/>
      </rPr>
      <t>ероприятия программы "Организация трудоустройства несовершеннолетних граждан в возрасте от 14 до 18 лет на временные рабочие места "Молодежный трудовой отряд" реализовано в полном объеме.</t>
    </r>
  </si>
  <si>
    <r>
      <rPr>
        <b/>
        <u/>
        <sz val="28"/>
        <rFont val="Times New Roman"/>
        <family val="2"/>
        <charset val="204"/>
      </rPr>
      <t xml:space="preserve">АГ: </t>
    </r>
    <r>
      <rPr>
        <sz val="28"/>
        <rFont val="Times New Roman"/>
        <family val="2"/>
        <charset val="204"/>
      </rPr>
      <t xml:space="preserve">В  соответствии с законом ХМАО–Югры от 15.05.2006 № 46-оз  в целях своевременного выполнения комплекса работ по организации проведения Всероссийской сельскохозяйственной переписи в городе Сургуте из средств федерального бюджета запланированы расходы на предоставление транспортных услуг и услуг связи. 
По состоянию на 01.01.2017 исполнены в полном объемы. Экономия сложилась по факту оказания услуг связи в размере  152,24 тыс. руб. 
В рамках реализации программы произведено и реализовано 126,5 тонн искусственно выращенной пищевой рыбы ценных пород. Экономия в размере 0,10 тыс.рублей сложилась в результате корректировки суммы для предоставления полного пакета документов по выделенной субвенции из бюджета ХМАО-Югры на производство и реализацию с/х продукции                                                                                                                                                                                 
</t>
    </r>
    <r>
      <rPr>
        <b/>
        <u/>
        <sz val="28"/>
        <rFont val="Times New Roman"/>
        <family val="2"/>
        <charset val="204"/>
      </rPr>
      <t>ДГХ</t>
    </r>
    <r>
      <rPr>
        <sz val="28"/>
        <rFont val="Times New Roman"/>
        <family val="2"/>
        <charset val="204"/>
      </rPr>
      <t xml:space="preserve">: В рамках реализации программы  утилизировано 2 042 безнадзорных животных. Остаток средств на 01.01.2017 в сумме 492,46 тыс.руб.:
- 408,33 тыс.руб. - средства, зарезервированные до определения получателей субсидии;
- 84,13 тыс.руб. - экономия по факту исполнения расходов (возмещение затрат осуществляется по факту предоставления получателем субсидии экономически обоснованных расходов).
</t>
    </r>
    <r>
      <rPr>
        <u/>
        <sz val="20"/>
        <rFont val="Times New Roman"/>
        <family val="1"/>
        <charset val="204"/>
      </rPr>
      <t/>
    </r>
  </si>
  <si>
    <t>Информация о реализации государственных программ Ханты-Мансийского автономного округа - Югры на территории городского округа город Сургут на 01.01.2017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</si>
</sst>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р_._-;\-* #,##0.00_р_._-;_-* &quot;-&quot;??_р_._-;_-@_-"/>
    <numFmt numFmtId="164" formatCode="#,##0.0"/>
    <numFmt numFmtId="165" formatCode="&quot;$&quot;#,##0_);\(&quot;$&quot;#,##0\)"/>
    <numFmt numFmtId="166" formatCode="&quot;р.&quot;#,##0_);\(&quot;р.&quot;#,##0\)"/>
    <numFmt numFmtId="167" formatCode="0.0%"/>
    <numFmt numFmtId="168" formatCode="#,##0.000_р_."/>
    <numFmt numFmtId="169" formatCode="#,##0.00_р_."/>
  </numFmts>
  <fonts count="55" x14ac:knownFonts="1">
    <font>
      <sz val="12"/>
      <color theme="1"/>
      <name val="Times New Roman"/>
      <family val="2"/>
      <charset val="204"/>
    </font>
    <font>
      <sz val="11"/>
      <color theme="1"/>
      <name val="Calibri"/>
      <family val="2"/>
      <charset val="204"/>
      <scheme val="minor"/>
    </font>
    <font>
      <sz val="11"/>
      <color theme="1"/>
      <name val="Calibri"/>
      <family val="2"/>
      <charset val="204"/>
      <scheme val="minor"/>
    </font>
    <font>
      <sz val="12"/>
      <color indexed="8"/>
      <name val="Times New Roman"/>
      <family val="2"/>
      <charset val="204"/>
    </font>
    <font>
      <sz val="8"/>
      <name val="Times New Roman"/>
      <family val="2"/>
      <charset val="204"/>
    </font>
    <font>
      <sz val="10"/>
      <name val="Arial"/>
      <family val="2"/>
      <charset val="204"/>
    </font>
    <font>
      <sz val="10"/>
      <name val="Arial Cyr"/>
      <charset val="204"/>
    </font>
    <font>
      <sz val="10"/>
      <name val="Helv"/>
      <family val="2"/>
      <charset val="204"/>
    </font>
    <font>
      <sz val="11"/>
      <color indexed="8"/>
      <name val="Calibri"/>
      <family val="2"/>
      <charset val="204"/>
    </font>
    <font>
      <sz val="12"/>
      <color indexed="8"/>
      <name val="Times New Roman"/>
      <family val="2"/>
      <charset val="204"/>
    </font>
    <font>
      <sz val="12"/>
      <color theme="1"/>
      <name val="Times New Roman"/>
      <family val="2"/>
      <charset val="204"/>
    </font>
    <font>
      <sz val="11"/>
      <color theme="1"/>
      <name val="Calibri"/>
      <family val="2"/>
      <charset val="204"/>
      <scheme val="minor"/>
    </font>
    <font>
      <sz val="18"/>
      <color theme="1"/>
      <name val="Times New Roman"/>
      <family val="2"/>
      <charset val="204"/>
    </font>
    <font>
      <sz val="20"/>
      <color theme="1"/>
      <name val="Times New Roman"/>
      <family val="2"/>
      <charset val="204"/>
    </font>
    <font>
      <i/>
      <sz val="20"/>
      <color theme="1"/>
      <name val="Times New Roman"/>
      <family val="2"/>
      <charset val="204"/>
    </font>
    <font>
      <b/>
      <sz val="20"/>
      <color theme="1"/>
      <name val="Times New Roman"/>
      <family val="2"/>
      <charset val="204"/>
    </font>
    <font>
      <b/>
      <i/>
      <sz val="20"/>
      <color theme="1"/>
      <name val="Times New Roman"/>
      <family val="2"/>
      <charset val="204"/>
    </font>
    <font>
      <sz val="20"/>
      <color theme="9" tint="0.79998168889431442"/>
      <name val="Times New Roman"/>
      <family val="2"/>
      <charset val="204"/>
    </font>
    <font>
      <b/>
      <sz val="20"/>
      <color theme="0"/>
      <name val="Times New Roman"/>
      <family val="2"/>
      <charset val="204"/>
    </font>
    <font>
      <b/>
      <sz val="20"/>
      <color theme="9" tint="0.79998168889431442"/>
      <name val="Times New Roman"/>
      <family val="2"/>
      <charset val="204"/>
    </font>
    <font>
      <b/>
      <sz val="20"/>
      <name val="Times New Roman"/>
      <family val="2"/>
      <charset val="204"/>
    </font>
    <font>
      <sz val="20"/>
      <name val="Times New Roman"/>
      <family val="2"/>
      <charset val="204"/>
    </font>
    <font>
      <sz val="20"/>
      <color theme="1"/>
      <name val="Times New Roman"/>
      <family val="1"/>
      <charset val="204"/>
    </font>
    <font>
      <b/>
      <sz val="20"/>
      <color theme="1"/>
      <name val="Times New Roman"/>
      <family val="1"/>
      <charset val="204"/>
    </font>
    <font>
      <i/>
      <sz val="18"/>
      <color theme="1"/>
      <name val="Times New Roman"/>
      <family val="2"/>
      <charset val="204"/>
    </font>
    <font>
      <b/>
      <i/>
      <sz val="18"/>
      <color theme="1"/>
      <name val="Times New Roman"/>
      <family val="2"/>
      <charset val="204"/>
    </font>
    <font>
      <b/>
      <sz val="9"/>
      <color indexed="81"/>
      <name val="Tahoma"/>
      <family val="2"/>
      <charset val="204"/>
    </font>
    <font>
      <sz val="9"/>
      <color indexed="81"/>
      <name val="Tahoma"/>
      <family val="2"/>
      <charset val="204"/>
    </font>
    <font>
      <sz val="18"/>
      <color rgb="FF00B050"/>
      <name val="Times New Roman"/>
      <family val="2"/>
      <charset val="204"/>
    </font>
    <font>
      <i/>
      <sz val="20"/>
      <color theme="1"/>
      <name val="Times New Roman"/>
      <family val="1"/>
      <charset val="204"/>
    </font>
    <font>
      <u/>
      <sz val="20"/>
      <color theme="1"/>
      <name val="Times New Roman"/>
      <family val="1"/>
      <charset val="204"/>
    </font>
    <font>
      <b/>
      <sz val="18"/>
      <name val="Times New Roman"/>
      <family val="2"/>
      <charset val="204"/>
    </font>
    <font>
      <sz val="18"/>
      <name val="Times New Roman"/>
      <family val="2"/>
      <charset val="204"/>
    </font>
    <font>
      <b/>
      <i/>
      <sz val="18"/>
      <name val="Times New Roman"/>
      <family val="2"/>
      <charset val="204"/>
    </font>
    <font>
      <i/>
      <sz val="18"/>
      <name val="Times New Roman"/>
      <family val="2"/>
      <charset val="204"/>
    </font>
    <font>
      <i/>
      <sz val="18"/>
      <name val="Times New Roman"/>
      <family val="1"/>
      <charset val="204"/>
    </font>
    <font>
      <sz val="18"/>
      <name val="Times New Roman"/>
      <family val="1"/>
      <charset val="204"/>
    </font>
    <font>
      <sz val="20"/>
      <name val="Times New Roman"/>
      <family val="1"/>
      <charset val="204"/>
    </font>
    <font>
      <u/>
      <sz val="20"/>
      <name val="Times New Roman"/>
      <family val="1"/>
      <charset val="204"/>
    </font>
    <font>
      <u/>
      <sz val="18"/>
      <color theme="1"/>
      <name val="Times New Roman"/>
      <family val="2"/>
      <charset val="204"/>
    </font>
    <font>
      <i/>
      <sz val="20"/>
      <name val="Times New Roman"/>
      <family val="2"/>
      <charset val="204"/>
    </font>
    <font>
      <b/>
      <i/>
      <sz val="20"/>
      <name val="Times New Roman"/>
      <family val="2"/>
      <charset val="204"/>
    </font>
    <font>
      <i/>
      <sz val="20"/>
      <color rgb="FF00B050"/>
      <name val="Times New Roman"/>
      <family val="2"/>
      <charset val="204"/>
    </font>
    <font>
      <sz val="28"/>
      <color theme="1"/>
      <name val="Times New Roman"/>
      <family val="2"/>
      <charset val="204"/>
    </font>
    <font>
      <u/>
      <sz val="28"/>
      <color theme="1"/>
      <name val="Times New Roman"/>
      <family val="2"/>
      <charset val="204"/>
    </font>
    <font>
      <b/>
      <sz val="36"/>
      <color theme="1"/>
      <name val="Times New Roman"/>
      <family val="1"/>
      <charset val="204"/>
    </font>
    <font>
      <b/>
      <sz val="28"/>
      <color theme="1"/>
      <name val="Times New Roman"/>
      <family val="2"/>
      <charset val="204"/>
    </font>
    <font>
      <sz val="28"/>
      <name val="Times New Roman"/>
      <family val="2"/>
      <charset val="204"/>
    </font>
    <font>
      <b/>
      <u/>
      <sz val="28"/>
      <name val="Times New Roman"/>
      <family val="2"/>
      <charset val="204"/>
    </font>
    <font>
      <u/>
      <sz val="28"/>
      <name val="Times New Roman"/>
      <family val="2"/>
      <charset val="204"/>
    </font>
    <font>
      <b/>
      <sz val="28"/>
      <name val="Times New Roman"/>
      <family val="2"/>
      <charset val="204"/>
    </font>
    <font>
      <sz val="28"/>
      <color rgb="FFFF0000"/>
      <name val="Times New Roman"/>
      <family val="2"/>
      <charset val="204"/>
    </font>
    <font>
      <b/>
      <i/>
      <sz val="28"/>
      <color theme="1"/>
      <name val="Times New Roman"/>
      <family val="2"/>
      <charset val="204"/>
    </font>
    <font>
      <b/>
      <u/>
      <sz val="28"/>
      <color theme="1"/>
      <name val="Times New Roman"/>
      <family val="2"/>
      <charset val="204"/>
    </font>
    <font>
      <sz val="28"/>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1">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6" fillId="0" borderId="0"/>
    <xf numFmtId="0" fontId="11" fillId="0" borderId="0"/>
    <xf numFmtId="0" fontId="6" fillId="0" borderId="0"/>
    <xf numFmtId="0" fontId="11" fillId="0" borderId="0"/>
    <xf numFmtId="0" fontId="3" fillId="0" borderId="0"/>
    <xf numFmtId="0" fontId="5" fillId="0" borderId="0"/>
    <xf numFmtId="0" fontId="3" fillId="0" borderId="0"/>
    <xf numFmtId="0" fontId="10" fillId="0" borderId="0"/>
    <xf numFmtId="0" fontId="5" fillId="0" borderId="0"/>
    <xf numFmtId="0" fontId="5" fillId="0" borderId="0"/>
    <xf numFmtId="0" fontId="5" fillId="0" borderId="0"/>
    <xf numFmtId="0" fontId="6" fillId="0" borderId="0"/>
    <xf numFmtId="0" fontId="11" fillId="0" borderId="0"/>
    <xf numFmtId="0" fontId="5" fillId="0" borderId="0"/>
    <xf numFmtId="9" fontId="6" fillId="0" borderId="0" applyFont="0" applyFill="0" applyBorder="0" applyAlignment="0" applyProtection="0"/>
    <xf numFmtId="0" fontId="7" fillId="0" borderId="0"/>
    <xf numFmtId="0" fontId="5"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28">
    <xf numFmtId="0" fontId="0" fillId="0" borderId="0" xfId="0"/>
    <xf numFmtId="0" fontId="13" fillId="0" borderId="0" xfId="0" applyFont="1" applyFill="1" applyBorder="1" applyAlignment="1">
      <alignment wrapText="1"/>
    </xf>
    <xf numFmtId="0" fontId="13" fillId="0" borderId="0" xfId="0" applyFont="1" applyFill="1" applyAlignment="1">
      <alignment wrapText="1"/>
    </xf>
    <xf numFmtId="0" fontId="13" fillId="0" borderId="0" xfId="0" applyFont="1" applyFill="1" applyBorder="1" applyAlignment="1" applyProtection="1">
      <alignment horizontal="center" vertical="center" wrapText="1"/>
      <protection locked="0"/>
    </xf>
    <xf numFmtId="4" fontId="13" fillId="0" borderId="0" xfId="0" applyNumberFormat="1" applyFont="1" applyFill="1" applyBorder="1" applyAlignment="1" applyProtection="1">
      <alignment horizontal="center" vertical="center" wrapText="1"/>
      <protection locked="0"/>
    </xf>
    <xf numFmtId="9" fontId="13" fillId="0" borderId="0" xfId="0" applyNumberFormat="1" applyFont="1" applyFill="1" applyBorder="1" applyAlignment="1" applyProtection="1">
      <alignment horizontal="right" vertical="center" wrapText="1"/>
      <protection locked="0"/>
    </xf>
    <xf numFmtId="0" fontId="14" fillId="0" borderId="1" xfId="0" applyFont="1" applyFill="1" applyBorder="1" applyAlignment="1" applyProtection="1">
      <alignment horizontal="center" vertical="center" wrapText="1"/>
      <protection locked="0"/>
    </xf>
    <xf numFmtId="3" fontId="14" fillId="0" borderId="1" xfId="0" applyNumberFormat="1" applyFont="1" applyFill="1" applyBorder="1" applyAlignment="1" applyProtection="1">
      <alignment horizontal="center" vertical="center" wrapText="1"/>
      <protection locked="0"/>
    </xf>
    <xf numFmtId="1" fontId="14"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top" wrapText="1"/>
      <protection locked="0"/>
    </xf>
    <xf numFmtId="0" fontId="14" fillId="0" borderId="0" xfId="0" applyFont="1" applyFill="1" applyAlignment="1">
      <alignment horizontal="left" vertical="top" wrapText="1"/>
    </xf>
    <xf numFmtId="4" fontId="15" fillId="2" borderId="1" xfId="0" applyNumberFormat="1" applyFont="1" applyFill="1" applyBorder="1" applyAlignment="1" applyProtection="1">
      <alignment horizontal="center" vertical="center" wrapText="1"/>
      <protection locked="0"/>
    </xf>
    <xf numFmtId="4" fontId="15" fillId="0" borderId="1" xfId="0" applyNumberFormat="1" applyFont="1" applyFill="1" applyBorder="1" applyAlignment="1" applyProtection="1">
      <alignment horizontal="center" vertical="center" wrapText="1"/>
      <protection locked="0"/>
    </xf>
    <xf numFmtId="4" fontId="13" fillId="0" borderId="1" xfId="0" applyNumberFormat="1" applyFont="1" applyFill="1" applyBorder="1" applyAlignment="1" applyProtection="1">
      <alignment horizontal="center" vertical="center" wrapText="1"/>
      <protection locked="0"/>
    </xf>
    <xf numFmtId="9" fontId="15" fillId="0" borderId="1" xfId="0" applyNumberFormat="1" applyFont="1" applyFill="1" applyBorder="1" applyAlignment="1" applyProtection="1">
      <alignment horizontal="center" vertical="center" wrapText="1"/>
      <protection locked="0"/>
    </xf>
    <xf numFmtId="9" fontId="13" fillId="0" borderId="1" xfId="0" applyNumberFormat="1" applyFont="1" applyFill="1" applyBorder="1" applyAlignment="1" applyProtection="1">
      <alignment horizontal="center" vertical="center" wrapText="1"/>
      <protection locked="0"/>
    </xf>
    <xf numFmtId="9" fontId="16" fillId="0" borderId="1" xfId="0" applyNumberFormat="1" applyFont="1" applyFill="1" applyBorder="1" applyAlignment="1" applyProtection="1">
      <alignment horizontal="center" vertical="center" wrapText="1"/>
      <protection locked="0"/>
    </xf>
    <xf numFmtId="4" fontId="17" fillId="0" borderId="1" xfId="0" applyNumberFormat="1" applyFont="1" applyFill="1" applyBorder="1" applyAlignment="1" applyProtection="1">
      <alignment horizontal="center" vertical="center" wrapText="1"/>
      <protection locked="0"/>
    </xf>
    <xf numFmtId="9" fontId="17" fillId="0" borderId="1" xfId="0" applyNumberFormat="1" applyFont="1" applyFill="1" applyBorder="1" applyAlignment="1" applyProtection="1">
      <alignment horizontal="center" vertical="center" wrapText="1"/>
      <protection locked="0"/>
    </xf>
    <xf numFmtId="2" fontId="15" fillId="0" borderId="1" xfId="0" applyNumberFormat="1" applyFont="1" applyFill="1" applyBorder="1" applyAlignment="1" applyProtection="1">
      <alignment horizontal="center" vertical="center" wrapText="1"/>
      <protection locked="0"/>
    </xf>
    <xf numFmtId="167" fontId="13" fillId="0" borderId="1" xfId="0" applyNumberFormat="1" applyFont="1" applyFill="1" applyBorder="1" applyAlignment="1" applyProtection="1">
      <alignment horizontal="center" vertical="center" wrapText="1"/>
      <protection locked="0"/>
    </xf>
    <xf numFmtId="4" fontId="19" fillId="0" borderId="1" xfId="0" applyNumberFormat="1" applyFont="1" applyFill="1" applyBorder="1" applyAlignment="1" applyProtection="1">
      <alignment horizontal="center" vertical="center" wrapText="1"/>
      <protection locked="0"/>
    </xf>
    <xf numFmtId="9" fontId="19" fillId="0" borderId="1" xfId="0" applyNumberFormat="1" applyFont="1" applyFill="1" applyBorder="1" applyAlignment="1" applyProtection="1">
      <alignment horizontal="center" vertical="center" wrapText="1"/>
      <protection locked="0"/>
    </xf>
    <xf numFmtId="0" fontId="15" fillId="0" borderId="3" xfId="0" applyFont="1" applyFill="1" applyBorder="1" applyAlignment="1" applyProtection="1">
      <alignment vertical="center" wrapText="1"/>
      <protection locked="0"/>
    </xf>
    <xf numFmtId="2" fontId="19" fillId="0" borderId="1" xfId="0" applyNumberFormat="1" applyFont="1" applyFill="1" applyBorder="1" applyAlignment="1" applyProtection="1">
      <alignment horizontal="center" vertical="center" wrapText="1"/>
      <protection locked="0"/>
    </xf>
    <xf numFmtId="4" fontId="20" fillId="0" borderId="1" xfId="0" applyNumberFormat="1" applyFont="1" applyFill="1" applyBorder="1" applyAlignment="1" applyProtection="1">
      <alignment horizontal="center" vertical="center" wrapText="1"/>
      <protection locked="0"/>
    </xf>
    <xf numFmtId="9" fontId="20" fillId="0" borderId="1" xfId="0" applyNumberFormat="1" applyFont="1" applyFill="1" applyBorder="1" applyAlignment="1" applyProtection="1">
      <alignment horizontal="center" vertical="center" wrapText="1"/>
      <protection locked="0"/>
    </xf>
    <xf numFmtId="4" fontId="21" fillId="0" borderId="1" xfId="0" applyNumberFormat="1" applyFont="1" applyFill="1" applyBorder="1" applyAlignment="1" applyProtection="1">
      <alignment horizontal="center" vertical="center" wrapText="1"/>
      <protection locked="0"/>
    </xf>
    <xf numFmtId="9" fontId="21" fillId="0" borderId="1" xfId="0" applyNumberFormat="1" applyFont="1" applyFill="1" applyBorder="1" applyAlignment="1" applyProtection="1">
      <alignment horizontal="center" vertical="center" wrapText="1"/>
      <protection locked="0"/>
    </xf>
    <xf numFmtId="9" fontId="18" fillId="0" borderId="1" xfId="0" applyNumberFormat="1" applyFont="1" applyFill="1" applyBorder="1" applyAlignment="1" applyProtection="1">
      <alignment horizontal="center" vertical="center" wrapText="1"/>
      <protection locked="0"/>
    </xf>
    <xf numFmtId="4" fontId="18" fillId="0" borderId="1" xfId="0" applyNumberFormat="1" applyFont="1" applyFill="1" applyBorder="1" applyAlignment="1" applyProtection="1">
      <alignment horizontal="center" vertical="center" wrapText="1"/>
      <protection locked="0"/>
    </xf>
    <xf numFmtId="0" fontId="13" fillId="0" borderId="0" xfId="0" applyFont="1" applyFill="1" applyAlignment="1">
      <alignment horizontal="center" wrapText="1"/>
    </xf>
    <xf numFmtId="4" fontId="13" fillId="0" borderId="0" xfId="0" applyNumberFormat="1" applyFont="1" applyFill="1" applyAlignment="1">
      <alignment wrapText="1"/>
    </xf>
    <xf numFmtId="2" fontId="13" fillId="0" borderId="0" xfId="0" applyNumberFormat="1" applyFont="1" applyFill="1" applyAlignment="1">
      <alignment wrapText="1"/>
    </xf>
    <xf numFmtId="9" fontId="13" fillId="0" borderId="0" xfId="0" applyNumberFormat="1" applyFont="1" applyFill="1" applyAlignment="1">
      <alignment wrapText="1"/>
    </xf>
    <xf numFmtId="4" fontId="22" fillId="0" borderId="1" xfId="0" applyNumberFormat="1" applyFont="1" applyFill="1" applyBorder="1" applyAlignment="1" applyProtection="1">
      <alignment horizontal="center" vertical="center" wrapText="1"/>
      <protection locked="0"/>
    </xf>
    <xf numFmtId="9" fontId="22" fillId="0" borderId="1" xfId="0" applyNumberFormat="1" applyFont="1" applyFill="1" applyBorder="1" applyAlignment="1" applyProtection="1">
      <alignment horizontal="center" vertical="center" wrapText="1"/>
      <protection locked="0"/>
    </xf>
    <xf numFmtId="0" fontId="24" fillId="2" borderId="0" xfId="0" applyFont="1" applyFill="1" applyAlignment="1">
      <alignment horizontal="left" vertical="center" wrapText="1"/>
    </xf>
    <xf numFmtId="0" fontId="12" fillId="2" borderId="0" xfId="0" applyFont="1" applyFill="1" applyAlignment="1">
      <alignment horizontal="left" vertical="top" wrapText="1"/>
    </xf>
    <xf numFmtId="9" fontId="23" fillId="0" borderId="1" xfId="0" applyNumberFormat="1" applyFont="1" applyFill="1" applyBorder="1" applyAlignment="1" applyProtection="1">
      <alignment horizontal="center" vertical="center" wrapText="1"/>
      <protection locked="0"/>
    </xf>
    <xf numFmtId="4" fontId="13" fillId="2" borderId="1" xfId="0" applyNumberFormat="1" applyFont="1" applyFill="1" applyBorder="1" applyAlignment="1" applyProtection="1">
      <alignment horizontal="center" vertical="center" wrapText="1"/>
      <protection locked="0"/>
    </xf>
    <xf numFmtId="4" fontId="21" fillId="2" borderId="1" xfId="0" applyNumberFormat="1" applyFont="1" applyFill="1" applyBorder="1" applyAlignment="1" applyProtection="1">
      <alignment horizontal="center" vertical="center" wrapText="1"/>
      <protection locked="0"/>
    </xf>
    <xf numFmtId="0" fontId="13" fillId="0" borderId="0" xfId="0" applyFont="1" applyFill="1" applyAlignment="1">
      <alignment horizontal="left" vertical="top" wrapText="1"/>
    </xf>
    <xf numFmtId="0" fontId="15" fillId="0" borderId="0" xfId="0" applyFont="1" applyFill="1" applyAlignment="1">
      <alignment horizontal="left" vertical="top" wrapText="1"/>
    </xf>
    <xf numFmtId="0" fontId="15" fillId="0" borderId="0" xfId="0" applyFont="1" applyFill="1" applyAlignment="1">
      <alignment horizontal="left" vertical="center" wrapText="1"/>
    </xf>
    <xf numFmtId="0" fontId="14" fillId="0" borderId="0" xfId="0" applyFont="1" applyFill="1" applyAlignment="1">
      <alignment horizontal="left" vertical="center" wrapText="1"/>
    </xf>
    <xf numFmtId="0" fontId="16" fillId="0" borderId="0" xfId="0" applyFont="1" applyFill="1" applyAlignment="1">
      <alignment horizontal="left" vertical="center" wrapText="1"/>
    </xf>
    <xf numFmtId="0" fontId="24" fillId="0" borderId="0" xfId="0" applyFont="1" applyFill="1" applyAlignment="1">
      <alignment horizontal="left" vertical="center" wrapText="1"/>
    </xf>
    <xf numFmtId="0" fontId="12" fillId="0" borderId="0" xfId="0" applyFont="1" applyFill="1" applyAlignment="1">
      <alignment horizontal="left" vertical="top" wrapText="1"/>
    </xf>
    <xf numFmtId="0" fontId="32" fillId="0"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protection locked="0"/>
    </xf>
    <xf numFmtId="0" fontId="34" fillId="0" borderId="1" xfId="0" applyFont="1" applyFill="1" applyBorder="1" applyAlignment="1" applyProtection="1">
      <alignment horizontal="left" vertical="center" wrapText="1"/>
      <protection locked="0"/>
    </xf>
    <xf numFmtId="0" fontId="25" fillId="0" borderId="0" xfId="0" applyFont="1" applyFill="1" applyAlignment="1">
      <alignment horizontal="left" vertical="center" wrapText="1"/>
    </xf>
    <xf numFmtId="0" fontId="32" fillId="0" borderId="0" xfId="0" applyFont="1" applyFill="1" applyAlignment="1">
      <alignment horizontal="left" vertical="top" wrapText="1"/>
    </xf>
    <xf numFmtId="0" fontId="16" fillId="0" borderId="0" xfId="0" applyFont="1" applyFill="1" applyAlignment="1">
      <alignment horizontal="left" vertical="top" wrapText="1"/>
    </xf>
    <xf numFmtId="0" fontId="13" fillId="0" borderId="0" xfId="0" applyFont="1" applyFill="1" applyAlignment="1">
      <alignment horizontal="justify" wrapText="1"/>
    </xf>
    <xf numFmtId="0" fontId="20" fillId="0" borderId="1" xfId="0" applyFont="1" applyFill="1" applyBorder="1" applyAlignment="1" applyProtection="1">
      <alignment horizontal="center" vertical="center" wrapText="1"/>
      <protection locked="0"/>
    </xf>
    <xf numFmtId="0" fontId="20" fillId="0" borderId="1" xfId="0" applyFont="1" applyFill="1" applyBorder="1" applyAlignment="1" applyProtection="1">
      <alignment vertical="center" wrapText="1"/>
      <protection locked="0"/>
    </xf>
    <xf numFmtId="0" fontId="15" fillId="0" borderId="1" xfId="0" applyFont="1" applyFill="1" applyBorder="1" applyAlignment="1" applyProtection="1">
      <alignment vertical="center" wrapText="1"/>
      <protection locked="0"/>
    </xf>
    <xf numFmtId="0" fontId="13" fillId="0" borderId="1" xfId="0" applyFont="1" applyFill="1" applyBorder="1" applyAlignment="1" applyProtection="1">
      <alignment vertical="center" wrapText="1"/>
      <protection locked="0"/>
    </xf>
    <xf numFmtId="4" fontId="16" fillId="0" borderId="1" xfId="0" applyNumberFormat="1" applyFont="1" applyFill="1" applyBorder="1" applyAlignment="1" applyProtection="1">
      <alignment horizontal="center" vertical="center" wrapText="1"/>
      <protection locked="0"/>
    </xf>
    <xf numFmtId="167" fontId="21" fillId="0" borderId="1" xfId="0" applyNumberFormat="1" applyFont="1" applyFill="1" applyBorder="1" applyAlignment="1" applyProtection="1">
      <alignment horizontal="center" vertical="center" wrapText="1"/>
      <protection locked="0"/>
    </xf>
    <xf numFmtId="0" fontId="15" fillId="0" borderId="1" xfId="0" quotePrefix="1" applyFont="1" applyFill="1" applyBorder="1" applyAlignment="1" applyProtection="1">
      <alignment horizontal="center" vertical="center" wrapText="1"/>
      <protection locked="0"/>
    </xf>
    <xf numFmtId="0" fontId="36"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top" wrapText="1"/>
    </xf>
    <xf numFmtId="4" fontId="13" fillId="0" borderId="0" xfId="0" applyNumberFormat="1" applyFont="1" applyFill="1" applyBorder="1" applyAlignment="1" applyProtection="1">
      <alignment horizontal="right" wrapText="1"/>
      <protection locked="0"/>
    </xf>
    <xf numFmtId="2" fontId="12" fillId="0" borderId="1" xfId="0" applyNumberFormat="1" applyFont="1" applyFill="1" applyBorder="1" applyAlignment="1" applyProtection="1">
      <alignment horizontal="center" vertical="center" wrapText="1"/>
      <protection locked="0"/>
    </xf>
    <xf numFmtId="2" fontId="12" fillId="0" borderId="1" xfId="0" applyNumberFormat="1" applyFont="1" applyFill="1" applyBorder="1" applyAlignment="1" applyProtection="1">
      <alignment horizontal="center" vertical="top" wrapText="1"/>
      <protection locked="0"/>
    </xf>
    <xf numFmtId="9" fontId="12" fillId="0" borderId="1" xfId="0" applyNumberFormat="1" applyFont="1" applyFill="1" applyBorder="1" applyAlignment="1" applyProtection="1">
      <alignment horizontal="center" vertical="top" wrapText="1"/>
      <protection locked="0"/>
    </xf>
    <xf numFmtId="4" fontId="12" fillId="0" borderId="1" xfId="0" applyNumberFormat="1" applyFont="1" applyFill="1" applyBorder="1" applyAlignment="1" applyProtection="1">
      <alignment horizontal="center" vertical="top" wrapText="1"/>
      <protection locked="0"/>
    </xf>
    <xf numFmtId="4" fontId="20" fillId="0" borderId="1" xfId="0" applyNumberFormat="1"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justify" vertical="center" wrapText="1"/>
      <protection locked="0"/>
    </xf>
    <xf numFmtId="4" fontId="13" fillId="0" borderId="0" xfId="0" applyNumberFormat="1" applyFont="1" applyFill="1" applyBorder="1" applyAlignment="1" applyProtection="1">
      <alignment horizontal="justify" vertical="center" wrapText="1"/>
      <protection locked="0"/>
    </xf>
    <xf numFmtId="0" fontId="15" fillId="0" borderId="1" xfId="0" applyFont="1" applyFill="1" applyBorder="1" applyAlignment="1" applyProtection="1">
      <alignment horizontal="justify" vertical="center" wrapText="1"/>
      <protection locked="0"/>
    </xf>
    <xf numFmtId="0" fontId="15" fillId="0" borderId="4" xfId="0" applyFont="1" applyFill="1" applyBorder="1" applyAlignment="1" applyProtection="1">
      <alignment horizontal="justify" vertical="top" wrapText="1"/>
      <protection locked="0"/>
    </xf>
    <xf numFmtId="0" fontId="15" fillId="0" borderId="1" xfId="0" applyNumberFormat="1" applyFont="1" applyFill="1" applyBorder="1" applyAlignment="1" applyProtection="1">
      <alignment horizontal="center" vertical="center" wrapText="1"/>
      <protection locked="0"/>
    </xf>
    <xf numFmtId="4" fontId="23" fillId="2" borderId="1" xfId="0" applyNumberFormat="1" applyFont="1" applyFill="1" applyBorder="1" applyAlignment="1" applyProtection="1">
      <alignment horizontal="center" vertical="center" wrapText="1"/>
      <protection locked="0"/>
    </xf>
    <xf numFmtId="4" fontId="28" fillId="2" borderId="1" xfId="0" applyNumberFormat="1" applyFont="1" applyFill="1" applyBorder="1" applyAlignment="1" applyProtection="1">
      <alignment horizontal="center" vertical="center" wrapText="1"/>
      <protection locked="0"/>
    </xf>
    <xf numFmtId="0" fontId="21" fillId="0" borderId="1" xfId="0" applyFont="1" applyFill="1" applyBorder="1" applyAlignment="1" applyProtection="1">
      <alignment horizontal="justify" vertical="center" wrapText="1"/>
      <protection locked="0"/>
    </xf>
    <xf numFmtId="0" fontId="15" fillId="0" borderId="1" xfId="0" applyFont="1" applyFill="1" applyBorder="1" applyAlignment="1" applyProtection="1">
      <alignment horizontal="center" vertical="center" wrapText="1"/>
      <protection locked="0"/>
    </xf>
    <xf numFmtId="4" fontId="20" fillId="2" borderId="1" xfId="0" applyNumberFormat="1" applyFont="1" applyFill="1" applyBorder="1" applyAlignment="1" applyProtection="1">
      <alignment horizontal="center" vertical="center" wrapText="1"/>
      <protection locked="0"/>
    </xf>
    <xf numFmtId="4" fontId="40" fillId="0" borderId="1" xfId="0" applyNumberFormat="1" applyFont="1" applyFill="1" applyBorder="1" applyAlignment="1" applyProtection="1">
      <alignment horizontal="center" vertical="center" wrapText="1"/>
      <protection locked="0"/>
    </xf>
    <xf numFmtId="4" fontId="37" fillId="0" borderId="1" xfId="0" applyNumberFormat="1" applyFont="1" applyFill="1" applyBorder="1" applyAlignment="1" applyProtection="1">
      <alignment horizontal="center" vertical="center" wrapText="1"/>
      <protection locked="0"/>
    </xf>
    <xf numFmtId="4" fontId="41" fillId="0" borderId="1" xfId="0" applyNumberFormat="1" applyFont="1" applyFill="1" applyBorder="1" applyAlignment="1" applyProtection="1">
      <alignment horizontal="center" vertical="center" wrapText="1"/>
      <protection locked="0"/>
    </xf>
    <xf numFmtId="167" fontId="41" fillId="0" borderId="1" xfId="0" applyNumberFormat="1" applyFont="1" applyFill="1" applyBorder="1" applyAlignment="1" applyProtection="1">
      <alignment horizontal="center" vertical="center" wrapText="1"/>
      <protection locked="0"/>
    </xf>
    <xf numFmtId="9" fontId="21" fillId="2" borderId="1" xfId="0" applyNumberFormat="1" applyFont="1" applyFill="1" applyBorder="1" applyAlignment="1" applyProtection="1">
      <alignment horizontal="center" vertical="center" wrapText="1"/>
      <protection locked="0"/>
    </xf>
    <xf numFmtId="9" fontId="40" fillId="0" borderId="1" xfId="0" applyNumberFormat="1" applyFont="1" applyFill="1" applyBorder="1" applyAlignment="1" applyProtection="1">
      <alignment horizontal="center" vertical="center" wrapText="1"/>
      <protection locked="0"/>
    </xf>
    <xf numFmtId="2" fontId="41" fillId="0" borderId="1" xfId="0" applyNumberFormat="1" applyFont="1" applyFill="1" applyBorder="1" applyAlignment="1" applyProtection="1">
      <alignment horizontal="center" vertical="center" wrapText="1"/>
      <protection locked="0"/>
    </xf>
    <xf numFmtId="0" fontId="41" fillId="0" borderId="1" xfId="0" applyFont="1" applyFill="1" applyBorder="1" applyAlignment="1" applyProtection="1">
      <alignment horizontal="justify" vertical="center" wrapText="1"/>
      <protection locked="0"/>
    </xf>
    <xf numFmtId="0" fontId="21" fillId="2" borderId="1" xfId="0" applyFont="1" applyFill="1" applyBorder="1" applyAlignment="1" applyProtection="1">
      <alignment horizontal="justify" vertical="center" wrapText="1"/>
      <protection locked="0"/>
    </xf>
    <xf numFmtId="0" fontId="40" fillId="0" borderId="1" xfId="0" applyFont="1" applyFill="1" applyBorder="1" applyAlignment="1" applyProtection="1">
      <alignment horizontal="justify" vertical="center" wrapText="1"/>
      <protection locked="0"/>
    </xf>
    <xf numFmtId="49" fontId="41" fillId="0" borderId="1" xfId="0" applyNumberFormat="1" applyFont="1" applyFill="1" applyBorder="1" applyAlignment="1" applyProtection="1">
      <alignment horizontal="center" vertical="center" wrapText="1"/>
      <protection locked="0"/>
    </xf>
    <xf numFmtId="49" fontId="20" fillId="0" borderId="1" xfId="0" applyNumberFormat="1" applyFont="1" applyFill="1" applyBorder="1" applyAlignment="1" applyProtection="1">
      <alignment horizontal="center" vertical="center" wrapText="1"/>
      <protection locked="0"/>
    </xf>
    <xf numFmtId="49" fontId="40" fillId="2" borderId="1" xfId="0" applyNumberFormat="1" applyFont="1" applyFill="1" applyBorder="1" applyAlignment="1" applyProtection="1">
      <alignment horizontal="center" vertical="center" wrapText="1"/>
      <protection locked="0"/>
    </xf>
    <xf numFmtId="49" fontId="40" fillId="0" borderId="1" xfId="0" applyNumberFormat="1" applyFont="1" applyFill="1" applyBorder="1" applyAlignment="1" applyProtection="1">
      <alignment horizontal="center" vertical="center" wrapText="1"/>
      <protection locked="0"/>
    </xf>
    <xf numFmtId="49" fontId="42" fillId="0" borderId="1" xfId="0" applyNumberFormat="1" applyFont="1" applyFill="1" applyBorder="1" applyAlignment="1" applyProtection="1">
      <alignment horizontal="center" vertical="center" wrapText="1"/>
      <protection locked="0"/>
    </xf>
    <xf numFmtId="9" fontId="15" fillId="2" borderId="1" xfId="0" applyNumberFormat="1" applyFont="1" applyFill="1" applyBorder="1" applyAlignment="1" applyProtection="1">
      <alignment horizontal="center" vertical="center" wrapText="1"/>
      <protection locked="0"/>
    </xf>
    <xf numFmtId="4" fontId="22" fillId="2" borderId="1" xfId="0" applyNumberFormat="1" applyFont="1" applyFill="1" applyBorder="1" applyAlignment="1" applyProtection="1">
      <alignment horizontal="center" vertical="center" wrapText="1"/>
      <protection locked="0"/>
    </xf>
    <xf numFmtId="0" fontId="34" fillId="3" borderId="0" xfId="0" applyFont="1" applyFill="1" applyAlignment="1">
      <alignment horizontal="left" vertical="center" wrapText="1"/>
    </xf>
    <xf numFmtId="0" fontId="31" fillId="3" borderId="0" xfId="0" applyFont="1" applyFill="1" applyAlignment="1">
      <alignment horizontal="left" vertical="center" wrapText="1"/>
    </xf>
    <xf numFmtId="0" fontId="21" fillId="0" borderId="1" xfId="0" applyFont="1" applyFill="1" applyBorder="1" applyAlignment="1" applyProtection="1">
      <alignment horizontal="justify" vertical="center" wrapText="1"/>
      <protection locked="0"/>
    </xf>
    <xf numFmtId="9" fontId="37" fillId="0" borderId="1" xfId="0" applyNumberFormat="1" applyFont="1" applyFill="1" applyBorder="1" applyAlignment="1" applyProtection="1">
      <alignment horizontal="center" vertical="center" wrapText="1"/>
      <protection locked="0"/>
    </xf>
    <xf numFmtId="0" fontId="21" fillId="0" borderId="0" xfId="0" applyFont="1" applyFill="1" applyAlignment="1">
      <alignment wrapText="1"/>
    </xf>
    <xf numFmtId="0" fontId="13" fillId="0" borderId="1" xfId="0" applyFont="1" applyFill="1" applyBorder="1" applyAlignment="1" applyProtection="1">
      <alignment horizontal="justify" vertical="center" wrapText="1"/>
      <protection locked="0"/>
    </xf>
    <xf numFmtId="0" fontId="21" fillId="0" borderId="1" xfId="0" applyFont="1" applyFill="1" applyBorder="1" applyAlignment="1" applyProtection="1">
      <alignment horizontal="justify" vertical="center" wrapText="1"/>
      <protection locked="0"/>
    </xf>
    <xf numFmtId="0" fontId="15" fillId="0" borderId="1" xfId="0" applyFont="1" applyFill="1" applyBorder="1" applyAlignment="1" applyProtection="1">
      <alignment horizontal="center" vertical="center" wrapText="1"/>
      <protection locked="0"/>
    </xf>
    <xf numFmtId="0" fontId="35" fillId="0" borderId="1" xfId="0" applyFont="1" applyFill="1" applyBorder="1" applyAlignment="1" applyProtection="1">
      <alignment horizontal="left" vertical="center" wrapText="1"/>
      <protection locked="0"/>
    </xf>
    <xf numFmtId="167" fontId="40" fillId="0" borderId="1" xfId="0" applyNumberFormat="1" applyFont="1" applyFill="1" applyBorder="1" applyAlignment="1" applyProtection="1">
      <alignment horizontal="center" vertical="center" wrapText="1"/>
      <protection locked="0"/>
    </xf>
    <xf numFmtId="0" fontId="13" fillId="0" borderId="0" xfId="0" applyFont="1" applyFill="1" applyAlignment="1">
      <alignment horizontal="left" vertical="center" wrapText="1"/>
    </xf>
    <xf numFmtId="0" fontId="13" fillId="0" borderId="0" xfId="0" applyFont="1" applyFill="1" applyBorder="1" applyAlignment="1">
      <alignment horizontal="left" vertical="center" wrapText="1"/>
    </xf>
    <xf numFmtId="4" fontId="15" fillId="0" borderId="0" xfId="0" applyNumberFormat="1" applyFont="1" applyFill="1" applyAlignment="1">
      <alignment horizontal="left" vertical="center" wrapText="1"/>
    </xf>
    <xf numFmtId="9" fontId="29" fillId="0" borderId="1" xfId="0" applyNumberFormat="1" applyFont="1" applyFill="1" applyBorder="1" applyAlignment="1" applyProtection="1">
      <alignment horizontal="center" vertical="center" wrapText="1"/>
      <protection locked="0"/>
    </xf>
    <xf numFmtId="4" fontId="20" fillId="0" borderId="1" xfId="0" applyNumberFormat="1" applyFont="1" applyFill="1" applyBorder="1" applyAlignment="1" applyProtection="1">
      <alignment vertical="center" wrapText="1"/>
      <protection locked="0"/>
    </xf>
    <xf numFmtId="9" fontId="20" fillId="0" borderId="4" xfId="0" applyNumberFormat="1"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justify" vertical="center" wrapText="1"/>
      <protection locked="0"/>
    </xf>
    <xf numFmtId="0" fontId="15" fillId="0" borderId="1" xfId="0" applyFont="1" applyFill="1" applyBorder="1" applyAlignment="1" applyProtection="1">
      <alignment horizontal="justify" vertical="top" wrapText="1"/>
      <protection locked="0"/>
    </xf>
    <xf numFmtId="9" fontId="22" fillId="2" borderId="1" xfId="0" applyNumberFormat="1" applyFont="1" applyFill="1" applyBorder="1" applyAlignment="1" applyProtection="1">
      <alignment horizontal="center" vertical="center" wrapText="1"/>
      <protection locked="0"/>
    </xf>
    <xf numFmtId="168" fontId="21" fillId="2" borderId="1" xfId="0" applyNumberFormat="1" applyFont="1" applyFill="1" applyBorder="1" applyAlignment="1" applyProtection="1">
      <alignment horizontal="center" vertical="center" wrapText="1"/>
      <protection locked="0"/>
    </xf>
    <xf numFmtId="169" fontId="21" fillId="2" borderId="1" xfId="0" applyNumberFormat="1" applyFont="1" applyFill="1" applyBorder="1" applyAlignment="1" applyProtection="1">
      <alignment horizontal="center" vertical="center" wrapText="1"/>
      <protection locked="0"/>
    </xf>
    <xf numFmtId="0" fontId="13" fillId="0" borderId="1" xfId="0" applyFont="1" applyFill="1" applyBorder="1" applyAlignment="1" applyProtection="1">
      <alignment horizontal="justify" vertical="center" wrapText="1"/>
      <protection locked="0"/>
    </xf>
    <xf numFmtId="0" fontId="21" fillId="0" borderId="1" xfId="0" applyFont="1" applyFill="1" applyBorder="1" applyAlignment="1" applyProtection="1">
      <alignment horizontal="justify" vertical="center" wrapText="1"/>
      <protection locked="0"/>
    </xf>
    <xf numFmtId="4" fontId="15" fillId="0" borderId="4" xfId="0" applyNumberFormat="1"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wrapText="1"/>
      <protection locked="0"/>
    </xf>
    <xf numFmtId="0" fontId="15" fillId="0" borderId="4" xfId="0" applyFont="1" applyFill="1" applyBorder="1" applyAlignment="1" applyProtection="1">
      <alignment horizontal="justify" vertical="center" wrapText="1"/>
      <protection locked="0"/>
    </xf>
    <xf numFmtId="4" fontId="20" fillId="0"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41" fillId="0" borderId="1" xfId="0" applyFont="1" applyFill="1" applyBorder="1" applyAlignment="1" applyProtection="1">
      <alignment horizontal="left" vertical="center" wrapText="1"/>
      <protection locked="0"/>
    </xf>
    <xf numFmtId="9" fontId="41" fillId="0" borderId="1" xfId="0" applyNumberFormat="1" applyFont="1" applyFill="1" applyBorder="1" applyAlignment="1" applyProtection="1">
      <alignment horizontal="center" vertical="center" wrapText="1"/>
      <protection locked="0"/>
    </xf>
    <xf numFmtId="0" fontId="40" fillId="2" borderId="1" xfId="0" applyFont="1" applyFill="1" applyBorder="1" applyAlignment="1" applyProtection="1">
      <alignment horizontal="justify" vertical="center" wrapText="1"/>
      <protection locked="0"/>
    </xf>
    <xf numFmtId="0" fontId="40" fillId="2" borderId="1" xfId="0" applyFont="1" applyFill="1" applyBorder="1" applyAlignment="1" applyProtection="1">
      <alignment horizontal="left" vertical="center" wrapText="1"/>
      <protection locked="0"/>
    </xf>
    <xf numFmtId="4" fontId="40" fillId="2" borderId="1" xfId="0" applyNumberFormat="1" applyFont="1" applyFill="1" applyBorder="1" applyAlignment="1" applyProtection="1">
      <alignment horizontal="center" vertical="center" wrapText="1"/>
      <protection locked="0"/>
    </xf>
    <xf numFmtId="9" fontId="40" fillId="2" borderId="1" xfId="0" applyNumberFormat="1" applyFont="1" applyFill="1" applyBorder="1" applyAlignment="1" applyProtection="1">
      <alignment horizontal="center" vertical="center" wrapText="1"/>
      <protection locked="0"/>
    </xf>
    <xf numFmtId="4" fontId="41" fillId="2" borderId="1" xfId="0" applyNumberFormat="1" applyFont="1" applyFill="1" applyBorder="1" applyAlignment="1" applyProtection="1">
      <alignment horizontal="center" vertical="center" wrapText="1"/>
      <protection locked="0"/>
    </xf>
    <xf numFmtId="0" fontId="21" fillId="2" borderId="1" xfId="0" applyFont="1" applyFill="1" applyBorder="1" applyAlignment="1" applyProtection="1">
      <alignment horizontal="left" vertical="center" wrapText="1"/>
      <protection locked="0"/>
    </xf>
    <xf numFmtId="0" fontId="40" fillId="0" borderId="1" xfId="0" applyFont="1" applyFill="1" applyBorder="1" applyAlignment="1" applyProtection="1">
      <alignment horizontal="left" vertical="center" wrapText="1"/>
      <protection locked="0"/>
    </xf>
    <xf numFmtId="4" fontId="15" fillId="0" borderId="0" xfId="0" applyNumberFormat="1" applyFont="1" applyFill="1" applyAlignment="1">
      <alignment horizontal="left" vertical="top" wrapText="1"/>
    </xf>
    <xf numFmtId="0" fontId="13" fillId="2" borderId="1" xfId="0" applyFont="1" applyFill="1" applyBorder="1" applyAlignment="1" applyProtection="1">
      <alignment horizontal="justify" vertical="center" wrapText="1"/>
      <protection locked="0"/>
    </xf>
    <xf numFmtId="9" fontId="13" fillId="2" borderId="1" xfId="0" applyNumberFormat="1" applyFont="1" applyFill="1" applyBorder="1" applyAlignment="1" applyProtection="1">
      <alignment horizontal="center" vertical="center" wrapText="1"/>
      <protection locked="0"/>
    </xf>
    <xf numFmtId="0" fontId="13" fillId="2" borderId="0" xfId="0" applyFont="1" applyFill="1" applyAlignment="1">
      <alignment horizontal="left" vertical="top" wrapText="1"/>
    </xf>
    <xf numFmtId="0" fontId="15" fillId="2" borderId="1" xfId="0" applyFont="1" applyFill="1" applyBorder="1" applyAlignment="1" applyProtection="1">
      <alignment horizontal="center" vertical="center" wrapText="1"/>
      <protection locked="0"/>
    </xf>
    <xf numFmtId="0" fontId="13" fillId="2" borderId="0" xfId="0" applyFont="1" applyFill="1" applyAlignment="1">
      <alignment wrapText="1"/>
    </xf>
    <xf numFmtId="0" fontId="15" fillId="2" borderId="1" xfId="0" applyFont="1" applyFill="1" applyBorder="1" applyAlignment="1" applyProtection="1">
      <alignment horizontal="justify" vertical="center" wrapText="1"/>
      <protection locked="0"/>
    </xf>
    <xf numFmtId="9" fontId="20" fillId="2" borderId="1" xfId="0" applyNumberFormat="1" applyFont="1" applyFill="1" applyBorder="1" applyAlignment="1" applyProtection="1">
      <alignment horizontal="center" vertical="center" wrapText="1"/>
      <protection locked="0"/>
    </xf>
    <xf numFmtId="4" fontId="37" fillId="2" borderId="1" xfId="0" applyNumberFormat="1" applyFont="1" applyFill="1" applyBorder="1" applyAlignment="1" applyProtection="1">
      <alignment horizontal="center" vertical="center" wrapText="1"/>
      <protection locked="0"/>
    </xf>
    <xf numFmtId="2" fontId="21" fillId="0" borderId="1" xfId="0" applyNumberFormat="1" applyFont="1" applyFill="1" applyBorder="1" applyAlignment="1" applyProtection="1">
      <alignment horizontal="center" vertical="center" wrapText="1"/>
      <protection locked="0"/>
    </xf>
    <xf numFmtId="4" fontId="15" fillId="0" borderId="4" xfId="0" applyNumberFormat="1" applyFont="1" applyFill="1" applyBorder="1" applyAlignment="1" applyProtection="1">
      <alignment horizontal="center" vertical="center" wrapText="1"/>
      <protection locked="0"/>
    </xf>
    <xf numFmtId="4" fontId="20" fillId="0" borderId="1" xfId="0" applyNumberFormat="1" applyFont="1" applyFill="1" applyBorder="1" applyAlignment="1" applyProtection="1">
      <alignment horizontal="center" vertical="center" wrapText="1"/>
      <protection locked="0"/>
    </xf>
    <xf numFmtId="1" fontId="13" fillId="0" borderId="0" xfId="0" applyNumberFormat="1" applyFont="1" applyFill="1" applyBorder="1" applyAlignment="1" applyProtection="1">
      <alignment horizontal="right" vertical="center" wrapText="1"/>
      <protection locked="0"/>
    </xf>
    <xf numFmtId="4" fontId="28" fillId="0" borderId="1" xfId="0" applyNumberFormat="1" applyFont="1" applyFill="1" applyBorder="1" applyAlignment="1" applyProtection="1">
      <alignment horizontal="center" vertical="center" wrapText="1"/>
      <protection locked="0"/>
    </xf>
    <xf numFmtId="0" fontId="13" fillId="0" borderId="1" xfId="0" applyFont="1" applyFill="1" applyBorder="1" applyAlignment="1" applyProtection="1">
      <alignment horizontal="justify" vertical="center" wrapText="1"/>
      <protection locked="0"/>
    </xf>
    <xf numFmtId="0" fontId="15" fillId="0" borderId="1" xfId="0" applyFont="1" applyFill="1" applyBorder="1" applyAlignment="1" applyProtection="1">
      <alignment horizontal="center" vertical="center" wrapText="1"/>
      <protection locked="0"/>
    </xf>
    <xf numFmtId="4" fontId="46" fillId="0" borderId="1" xfId="0" applyNumberFormat="1" applyFont="1" applyFill="1" applyBorder="1" applyAlignment="1" applyProtection="1">
      <alignment horizontal="justify" vertical="top" wrapText="1"/>
      <protection locked="0"/>
    </xf>
    <xf numFmtId="0" fontId="43" fillId="0" borderId="1" xfId="0" applyFont="1" applyFill="1" applyBorder="1" applyAlignment="1" applyProtection="1">
      <alignment horizontal="justify" vertical="center" wrapText="1"/>
      <protection locked="0"/>
    </xf>
    <xf numFmtId="0" fontId="46" fillId="0" borderId="4" xfId="0" applyFont="1" applyFill="1" applyBorder="1" applyAlignment="1" applyProtection="1">
      <alignment horizontal="center" vertical="center" wrapText="1"/>
      <protection locked="0"/>
    </xf>
    <xf numFmtId="9" fontId="43" fillId="0" borderId="1" xfId="0" applyNumberFormat="1" applyFont="1" applyFill="1" applyBorder="1" applyAlignment="1" applyProtection="1">
      <alignment horizontal="justify" vertical="center" wrapText="1"/>
      <protection locked="0"/>
    </xf>
    <xf numFmtId="10" fontId="43" fillId="0" borderId="1" xfId="0" applyNumberFormat="1" applyFont="1" applyFill="1" applyBorder="1" applyAlignment="1" applyProtection="1">
      <alignment horizontal="justify" vertical="center" wrapText="1"/>
      <protection locked="0"/>
    </xf>
    <xf numFmtId="167" fontId="43" fillId="0" borderId="1" xfId="0" applyNumberFormat="1" applyFont="1" applyFill="1" applyBorder="1" applyAlignment="1" applyProtection="1">
      <alignment horizontal="justify" vertical="center" wrapText="1"/>
      <protection locked="0"/>
    </xf>
    <xf numFmtId="9" fontId="52" fillId="0" borderId="1" xfId="0" applyNumberFormat="1" applyFont="1" applyFill="1" applyBorder="1" applyAlignment="1" applyProtection="1">
      <alignment horizontal="center" vertical="center" wrapText="1"/>
      <protection locked="0"/>
    </xf>
    <xf numFmtId="9" fontId="43" fillId="0" borderId="4" xfId="0" applyNumberFormat="1" applyFont="1" applyFill="1" applyBorder="1" applyAlignment="1" applyProtection="1">
      <alignment horizontal="justify" vertical="center" wrapText="1"/>
      <protection locked="0"/>
    </xf>
    <xf numFmtId="9" fontId="43" fillId="0" borderId="1" xfId="0" applyNumberFormat="1" applyFont="1" applyFill="1" applyBorder="1" applyAlignment="1" applyProtection="1">
      <alignment horizontal="justify" vertical="top" wrapText="1"/>
      <protection locked="0"/>
    </xf>
    <xf numFmtId="9" fontId="52" fillId="0" borderId="1" xfId="0" applyNumberFormat="1" applyFont="1" applyFill="1" applyBorder="1" applyAlignment="1" applyProtection="1">
      <alignment horizontal="justify" vertical="center" wrapText="1"/>
      <protection locked="0"/>
    </xf>
    <xf numFmtId="9" fontId="43" fillId="2" borderId="1" xfId="0" applyNumberFormat="1" applyFont="1" applyFill="1" applyBorder="1" applyAlignment="1" applyProtection="1">
      <alignment horizontal="justify" vertical="center" wrapText="1"/>
      <protection locked="0"/>
    </xf>
    <xf numFmtId="0" fontId="43" fillId="0" borderId="1" xfId="0" applyFont="1" applyFill="1" applyBorder="1" applyAlignment="1" applyProtection="1">
      <alignment horizontal="justify" vertical="top" wrapText="1"/>
      <protection locked="0"/>
    </xf>
    <xf numFmtId="9" fontId="43" fillId="2" borderId="4" xfId="0" applyNumberFormat="1" applyFont="1" applyFill="1" applyBorder="1" applyAlignment="1" applyProtection="1">
      <alignment horizontal="left" vertical="center" wrapText="1"/>
      <protection locked="0"/>
    </xf>
    <xf numFmtId="9" fontId="43" fillId="2" borderId="2" xfId="0" applyNumberFormat="1" applyFont="1" applyFill="1" applyBorder="1" applyAlignment="1" applyProtection="1">
      <alignment horizontal="left" vertical="center" wrapText="1"/>
      <protection locked="0"/>
    </xf>
    <xf numFmtId="9" fontId="43" fillId="2" borderId="3" xfId="0" applyNumberFormat="1" applyFont="1" applyFill="1" applyBorder="1" applyAlignment="1" applyProtection="1">
      <alignment horizontal="left" vertical="center" wrapText="1"/>
      <protection locked="0"/>
    </xf>
    <xf numFmtId="9" fontId="43" fillId="0" borderId="4" xfId="0" applyNumberFormat="1" applyFont="1" applyFill="1" applyBorder="1" applyAlignment="1" applyProtection="1">
      <alignment horizontal="justify" vertical="center" wrapText="1"/>
      <protection locked="0"/>
    </xf>
    <xf numFmtId="9" fontId="43" fillId="0" borderId="2" xfId="0" applyNumberFormat="1" applyFont="1" applyFill="1" applyBorder="1" applyAlignment="1" applyProtection="1">
      <alignment horizontal="justify" vertical="center" wrapText="1"/>
      <protection locked="0"/>
    </xf>
    <xf numFmtId="9" fontId="43" fillId="0" borderId="3" xfId="0" applyNumberFormat="1" applyFont="1" applyFill="1" applyBorder="1" applyAlignment="1" applyProtection="1">
      <alignment horizontal="justify" vertical="center" wrapText="1"/>
      <protection locked="0"/>
    </xf>
    <xf numFmtId="0" fontId="20" fillId="0" borderId="4" xfId="0" applyFont="1" applyFill="1" applyBorder="1" applyAlignment="1" applyProtection="1">
      <alignment horizontal="center" vertical="center" wrapText="1"/>
      <protection locked="0"/>
    </xf>
    <xf numFmtId="0" fontId="20" fillId="0" borderId="3" xfId="0" applyFont="1" applyFill="1" applyBorder="1" applyAlignment="1" applyProtection="1">
      <alignment horizontal="center" vertical="center" wrapText="1"/>
      <protection locked="0"/>
    </xf>
    <xf numFmtId="0" fontId="43" fillId="0" borderId="1" xfId="0" applyFont="1" applyFill="1" applyBorder="1" applyAlignment="1" applyProtection="1">
      <alignment horizontal="justify" vertical="center" wrapText="1"/>
      <protection locked="0"/>
    </xf>
    <xf numFmtId="9" fontId="43" fillId="0" borderId="1" xfId="0" applyNumberFormat="1" applyFont="1" applyFill="1" applyBorder="1" applyAlignment="1" applyProtection="1">
      <alignment horizontal="justify" vertical="top" wrapText="1"/>
      <protection locked="0"/>
    </xf>
    <xf numFmtId="0" fontId="47" fillId="0" borderId="1" xfId="0" applyFont="1" applyFill="1" applyBorder="1" applyAlignment="1" applyProtection="1">
      <alignment horizontal="justify" vertical="top" wrapText="1"/>
      <protection locked="0"/>
    </xf>
    <xf numFmtId="0" fontId="47" fillId="0" borderId="1" xfId="0" applyFont="1" applyFill="1" applyBorder="1" applyAlignment="1" applyProtection="1">
      <alignment horizontal="justify" vertical="center" wrapText="1"/>
      <protection locked="0"/>
    </xf>
    <xf numFmtId="0" fontId="15" fillId="0" borderId="1" xfId="0" applyFont="1" applyFill="1" applyBorder="1" applyAlignment="1" applyProtection="1">
      <alignment horizontal="center" vertical="center" wrapText="1"/>
      <protection locked="0"/>
    </xf>
    <xf numFmtId="0" fontId="43" fillId="2" borderId="1" xfId="0" applyFont="1" applyFill="1" applyBorder="1" applyAlignment="1" applyProtection="1">
      <alignment horizontal="justify" vertical="top" wrapText="1"/>
      <protection locked="0"/>
    </xf>
    <xf numFmtId="0" fontId="20" fillId="0" borderId="4" xfId="0" applyFont="1" applyFill="1" applyBorder="1" applyAlignment="1" applyProtection="1">
      <alignment horizontal="justify" vertical="center" wrapText="1"/>
      <protection locked="0"/>
    </xf>
    <xf numFmtId="0" fontId="20" fillId="0" borderId="3" xfId="0" applyFont="1" applyFill="1" applyBorder="1" applyAlignment="1" applyProtection="1">
      <alignment horizontal="justify" vertical="center" wrapText="1"/>
      <protection locked="0"/>
    </xf>
    <xf numFmtId="4" fontId="20" fillId="0" borderId="4" xfId="0" applyNumberFormat="1" applyFont="1" applyFill="1" applyBorder="1" applyAlignment="1" applyProtection="1">
      <alignment horizontal="center" vertical="center" wrapText="1"/>
      <protection locked="0"/>
    </xf>
    <xf numFmtId="4" fontId="20" fillId="0" borderId="3" xfId="0" applyNumberFormat="1" applyFont="1" applyFill="1" applyBorder="1" applyAlignment="1" applyProtection="1">
      <alignment horizontal="center" vertical="center" wrapText="1"/>
      <protection locked="0"/>
    </xf>
    <xf numFmtId="9" fontId="21" fillId="0" borderId="4" xfId="0" applyNumberFormat="1" applyFont="1" applyFill="1" applyBorder="1" applyAlignment="1" applyProtection="1">
      <alignment horizontal="center" vertical="center" wrapText="1"/>
      <protection locked="0"/>
    </xf>
    <xf numFmtId="9" fontId="21" fillId="0" borderId="3" xfId="0" applyNumberFormat="1" applyFont="1" applyFill="1" applyBorder="1" applyAlignment="1" applyProtection="1">
      <alignment horizontal="center" vertical="center" wrapText="1"/>
      <protection locked="0"/>
    </xf>
    <xf numFmtId="4" fontId="23" fillId="2" borderId="4" xfId="0" applyNumberFormat="1" applyFont="1" applyFill="1" applyBorder="1" applyAlignment="1" applyProtection="1">
      <alignment horizontal="center" vertical="center" wrapText="1"/>
      <protection locked="0"/>
    </xf>
    <xf numFmtId="4" fontId="23" fillId="2" borderId="3" xfId="0" applyNumberFormat="1" applyFont="1" applyFill="1" applyBorder="1" applyAlignment="1" applyProtection="1">
      <alignment horizontal="center" vertical="center" wrapText="1"/>
      <protection locked="0"/>
    </xf>
    <xf numFmtId="0" fontId="15" fillId="0" borderId="4" xfId="0" applyFont="1" applyFill="1" applyBorder="1" applyAlignment="1" applyProtection="1">
      <alignment horizontal="justify" vertical="center" wrapText="1"/>
      <protection locked="0"/>
    </xf>
    <xf numFmtId="0" fontId="15" fillId="0" borderId="3" xfId="0" applyFont="1" applyFill="1" applyBorder="1" applyAlignment="1" applyProtection="1">
      <alignment horizontal="justify" vertical="center" wrapText="1"/>
      <protection locked="0"/>
    </xf>
    <xf numFmtId="4" fontId="15" fillId="0" borderId="4" xfId="0" applyNumberFormat="1" applyFont="1" applyFill="1" applyBorder="1" applyAlignment="1" applyProtection="1">
      <alignment horizontal="center" vertical="center" wrapText="1"/>
      <protection locked="0"/>
    </xf>
    <xf numFmtId="4" fontId="15" fillId="0" borderId="3" xfId="0" applyNumberFormat="1"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wrapText="1"/>
      <protection locked="0"/>
    </xf>
    <xf numFmtId="0" fontId="15" fillId="0" borderId="2" xfId="0" applyFont="1" applyFill="1" applyBorder="1" applyAlignment="1" applyProtection="1">
      <alignment horizontal="center" vertical="center" wrapText="1"/>
      <protection locked="0"/>
    </xf>
    <xf numFmtId="0" fontId="15" fillId="0" borderId="3" xfId="0" applyFont="1" applyFill="1" applyBorder="1" applyAlignment="1" applyProtection="1">
      <alignment horizontal="center" vertical="center" wrapText="1"/>
      <protection locked="0"/>
    </xf>
    <xf numFmtId="0" fontId="15" fillId="0" borderId="2" xfId="0" applyFont="1" applyFill="1" applyBorder="1" applyAlignment="1" applyProtection="1">
      <alignment horizontal="justify" vertical="center" wrapText="1"/>
      <protection locked="0"/>
    </xf>
    <xf numFmtId="4" fontId="15" fillId="0" borderId="2" xfId="0" applyNumberFormat="1" applyFont="1" applyFill="1" applyBorder="1" applyAlignment="1" applyProtection="1">
      <alignment horizontal="center" vertical="center" wrapText="1"/>
      <protection locked="0"/>
    </xf>
    <xf numFmtId="164" fontId="12" fillId="0" borderId="1" xfId="0" applyNumberFormat="1"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4" fontId="12" fillId="0" borderId="1" xfId="0" applyNumberFormat="1" applyFont="1" applyFill="1" applyBorder="1" applyAlignment="1" applyProtection="1">
      <alignment horizontal="center" vertical="center" wrapText="1"/>
      <protection locked="0"/>
    </xf>
    <xf numFmtId="4" fontId="12" fillId="0" borderId="1" xfId="0" quotePrefix="1"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2" fontId="12" fillId="0" borderId="1" xfId="0" applyNumberFormat="1" applyFont="1" applyFill="1" applyBorder="1" applyAlignment="1" applyProtection="1">
      <alignment horizontal="center" vertical="center" wrapText="1"/>
      <protection locked="0"/>
    </xf>
    <xf numFmtId="0" fontId="12" fillId="0" borderId="4"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0" fontId="12" fillId="0" borderId="3" xfId="0" applyFont="1" applyFill="1" applyBorder="1" applyAlignment="1" applyProtection="1">
      <alignment horizontal="center" vertical="center" wrapText="1"/>
      <protection locked="0"/>
    </xf>
    <xf numFmtId="164" fontId="12" fillId="0" borderId="1" xfId="0" quotePrefix="1" applyNumberFormat="1" applyFont="1" applyFill="1" applyBorder="1" applyAlignment="1" applyProtection="1">
      <alignment horizontal="center" vertical="center" wrapText="1"/>
      <protection locked="0"/>
    </xf>
    <xf numFmtId="0" fontId="43" fillId="2" borderId="1" xfId="0" applyFont="1" applyFill="1" applyBorder="1" applyAlignment="1" applyProtection="1">
      <alignment horizontal="left" vertical="top" wrapText="1"/>
      <protection locked="0"/>
    </xf>
    <xf numFmtId="0" fontId="47" fillId="0" borderId="1" xfId="0" applyFont="1" applyFill="1" applyBorder="1" applyAlignment="1" applyProtection="1">
      <alignment horizontal="left" wrapText="1"/>
      <protection locked="0"/>
    </xf>
    <xf numFmtId="0" fontId="47" fillId="0" borderId="1" xfId="0" applyFont="1" applyFill="1" applyBorder="1" applyAlignment="1" applyProtection="1">
      <alignment horizontal="left" vertical="top" wrapText="1"/>
      <protection locked="0"/>
    </xf>
    <xf numFmtId="0" fontId="47" fillId="2" borderId="1" xfId="0" applyFont="1" applyFill="1" applyBorder="1" applyAlignment="1" applyProtection="1">
      <alignment horizontal="justify" vertical="center" wrapText="1"/>
      <protection locked="0"/>
    </xf>
    <xf numFmtId="9" fontId="23" fillId="0" borderId="4" xfId="0" applyNumberFormat="1" applyFont="1" applyFill="1" applyBorder="1" applyAlignment="1" applyProtection="1">
      <alignment horizontal="center" vertical="center" wrapText="1"/>
      <protection locked="0"/>
    </xf>
    <xf numFmtId="9" fontId="23" fillId="0" borderId="3" xfId="0" applyNumberFormat="1" applyFont="1" applyFill="1" applyBorder="1" applyAlignment="1" applyProtection="1">
      <alignment horizontal="center" vertical="center" wrapText="1"/>
      <protection locked="0"/>
    </xf>
    <xf numFmtId="9" fontId="15" fillId="0" borderId="4" xfId="0" applyNumberFormat="1" applyFont="1" applyFill="1" applyBorder="1" applyAlignment="1" applyProtection="1">
      <alignment horizontal="center" vertical="center" wrapText="1"/>
      <protection locked="0"/>
    </xf>
    <xf numFmtId="9" fontId="15" fillId="0" borderId="2" xfId="0" applyNumberFormat="1" applyFont="1" applyFill="1" applyBorder="1" applyAlignment="1" applyProtection="1">
      <alignment horizontal="center" vertical="center" wrapText="1"/>
      <protection locked="0"/>
    </xf>
    <xf numFmtId="9" fontId="15" fillId="0" borderId="3" xfId="0" applyNumberFormat="1" applyFont="1" applyFill="1" applyBorder="1" applyAlignment="1" applyProtection="1">
      <alignment horizontal="center" vertical="center" wrapText="1"/>
      <protection locked="0"/>
    </xf>
    <xf numFmtId="4" fontId="20" fillId="0" borderId="1" xfId="0" applyNumberFormat="1" applyFont="1" applyFill="1" applyBorder="1" applyAlignment="1" applyProtection="1">
      <alignment horizontal="center" vertical="center" wrapText="1"/>
      <protection locked="0"/>
    </xf>
    <xf numFmtId="4" fontId="23" fillId="0" borderId="4" xfId="0" applyNumberFormat="1" applyFont="1" applyFill="1" applyBorder="1" applyAlignment="1" applyProtection="1">
      <alignment horizontal="center" vertical="center" wrapText="1"/>
      <protection locked="0"/>
    </xf>
    <xf numFmtId="4" fontId="23" fillId="0" borderId="3" xfId="0" applyNumberFormat="1" applyFont="1" applyFill="1" applyBorder="1" applyAlignment="1" applyProtection="1">
      <alignment horizontal="center" vertical="center" wrapText="1"/>
      <protection locked="0"/>
    </xf>
    <xf numFmtId="0" fontId="47" fillId="2" borderId="4" xfId="0" applyFont="1" applyFill="1" applyBorder="1" applyAlignment="1" applyProtection="1">
      <alignment horizontal="justify" vertical="top" wrapText="1"/>
      <protection locked="0"/>
    </xf>
    <xf numFmtId="0" fontId="47" fillId="2" borderId="2" xfId="0" applyFont="1" applyFill="1" applyBorder="1" applyAlignment="1" applyProtection="1">
      <alignment horizontal="justify" vertical="top" wrapText="1"/>
      <protection locked="0"/>
    </xf>
    <xf numFmtId="0" fontId="47" fillId="2" borderId="3" xfId="0" applyFont="1" applyFill="1" applyBorder="1" applyAlignment="1" applyProtection="1">
      <alignment horizontal="justify" vertical="top" wrapText="1"/>
      <protection locked="0"/>
    </xf>
    <xf numFmtId="0" fontId="43" fillId="0" borderId="4" xfId="0" applyFont="1" applyFill="1" applyBorder="1" applyAlignment="1" applyProtection="1">
      <alignment horizontal="justify" vertical="top" wrapText="1"/>
      <protection locked="0"/>
    </xf>
    <xf numFmtId="0" fontId="43" fillId="0" borderId="2" xfId="0" applyFont="1" applyFill="1" applyBorder="1" applyAlignment="1" applyProtection="1">
      <alignment horizontal="justify" vertical="top" wrapText="1"/>
      <protection locked="0"/>
    </xf>
    <xf numFmtId="0" fontId="43" fillId="0" borderId="3" xfId="0" applyFont="1" applyFill="1" applyBorder="1" applyAlignment="1" applyProtection="1">
      <alignment horizontal="justify" vertical="top" wrapText="1"/>
      <protection locked="0"/>
    </xf>
    <xf numFmtId="0" fontId="43" fillId="0" borderId="1" xfId="0" applyFont="1" applyFill="1" applyBorder="1" applyAlignment="1" applyProtection="1">
      <alignment horizontal="justify" vertical="top" wrapText="1"/>
      <protection locked="0"/>
    </xf>
    <xf numFmtId="0" fontId="45" fillId="0" borderId="0" xfId="0" quotePrefix="1" applyFont="1" applyFill="1" applyBorder="1" applyAlignment="1" applyProtection="1">
      <alignment horizontal="center" vertical="center" wrapText="1"/>
      <protection locked="0"/>
    </xf>
  </cellXfs>
  <cellStyles count="51">
    <cellStyle name="Обычный" xfId="0" builtinId="0"/>
    <cellStyle name="Обычный 10" xfId="1"/>
    <cellStyle name="Обычный 11" xfId="2"/>
    <cellStyle name="Обычный 12" xfId="3"/>
    <cellStyle name="Обычный 13" xfId="4"/>
    <cellStyle name="Обычный 14" xfId="5"/>
    <cellStyle name="Обычный 15" xfId="6"/>
    <cellStyle name="Обычный 16" xfId="7"/>
    <cellStyle name="Обычный 17" xfId="8"/>
    <cellStyle name="Обычный 17 2" xfId="39"/>
    <cellStyle name="Обычный 17 2 2" xfId="47"/>
    <cellStyle name="Обычный 17 3" xfId="43"/>
    <cellStyle name="Обычный 2" xfId="9"/>
    <cellStyle name="Обычный 2 2" xfId="10"/>
    <cellStyle name="Обычный 2 2 2" xfId="11"/>
    <cellStyle name="Обычный 2 2 2 2" xfId="40"/>
    <cellStyle name="Обычный 2 2 2 2 2" xfId="48"/>
    <cellStyle name="Обычный 2 2 2 3" xfId="44"/>
    <cellStyle name="Обычный 2 2 3" xfId="12"/>
    <cellStyle name="Обычный 2 3" xfId="13"/>
    <cellStyle name="Обычный 2 3 2" xfId="41"/>
    <cellStyle name="Обычный 2 3 2 2" xfId="49"/>
    <cellStyle name="Обычный 2 3 3" xfId="45"/>
    <cellStyle name="Обычный 3" xfId="14"/>
    <cellStyle name="Обычный 3 2" xfId="15"/>
    <cellStyle name="Обычный 3 3" xfId="16"/>
    <cellStyle name="Обычный 3 4" xfId="17"/>
    <cellStyle name="Обычный 4" xfId="18"/>
    <cellStyle name="Обычный 5" xfId="19"/>
    <cellStyle name="Обычный 6" xfId="20"/>
    <cellStyle name="Обычный 7" xfId="21"/>
    <cellStyle name="Обычный 8" xfId="22"/>
    <cellStyle name="Обычный 8 2" xfId="42"/>
    <cellStyle name="Обычный 8 2 2" xfId="50"/>
    <cellStyle name="Обычный 8 3" xfId="46"/>
    <cellStyle name="Обычный 9" xfId="23"/>
    <cellStyle name="Процентный 2" xfId="24"/>
    <cellStyle name="Стиль 1" xfId="25"/>
    <cellStyle name="Финансовый 10" xfId="26"/>
    <cellStyle name="Финансовый 11" xfId="27"/>
    <cellStyle name="Финансовый 12" xfId="28"/>
    <cellStyle name="Финансовый 2" xfId="29"/>
    <cellStyle name="Финансовый 2 2" xfId="30"/>
    <cellStyle name="Финансовый 3" xfId="31"/>
    <cellStyle name="Финансовый 3 2" xfId="32"/>
    <cellStyle name="Финансовый 4" xfId="33"/>
    <cellStyle name="Финансовый 5" xfId="34"/>
    <cellStyle name="Финансовый 6" xfId="35"/>
    <cellStyle name="Финансовый 7" xfId="36"/>
    <cellStyle name="Финансовый 8" xfId="37"/>
    <cellStyle name="Финансовый 9" xfId="38"/>
  </cellStyles>
  <dxfs count="0"/>
  <tableStyles count="0" defaultTableStyle="TableStyleMedium9" defaultPivotStyle="PivotStyleLight16"/>
  <colors>
    <mruColors>
      <color rgb="FFCCEC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comments" Target="../comments1.xml"/><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outlinePr showOutlineSymbols="0"/>
  </sheetPr>
  <dimension ref="A1:S417"/>
  <sheetViews>
    <sheetView showZeros="0" tabSelected="1" showOutlineSymbols="0" view="pageBreakPreview" zoomScale="28" zoomScaleNormal="50" zoomScaleSheetLayoutView="28" zoomScalePageLayoutView="25" workbookViewId="0">
      <selection activeCell="I13" sqref="I13"/>
    </sheetView>
  </sheetViews>
  <sheetFormatPr defaultRowHeight="26.25" outlineLevelRow="1" outlineLevelCol="2" x14ac:dyDescent="0.4"/>
  <cols>
    <col min="1" max="1" width="16" style="31" customWidth="1"/>
    <col min="2" max="2" width="116.625" style="55" customWidth="1"/>
    <col min="3" max="3" width="25.25" style="2" hidden="1" customWidth="1"/>
    <col min="4" max="4" width="22.5" style="2" hidden="1" customWidth="1"/>
    <col min="5" max="5" width="24.125" style="2" hidden="1" customWidth="1"/>
    <col min="6" max="6" width="26.375" style="32" customWidth="1"/>
    <col min="7" max="7" width="25.125" style="32" customWidth="1"/>
    <col min="8" max="8" width="26.125" style="33" customWidth="1" outlineLevel="2"/>
    <col min="9" max="9" width="23.875" style="34" customWidth="1" outlineLevel="2"/>
    <col min="10" max="10" width="24.25" style="32" customWidth="1" outlineLevel="2"/>
    <col min="11" max="11" width="26.125" style="34" customWidth="1" outlineLevel="2"/>
    <col min="12" max="12" width="26.625" style="34" customWidth="1" outlineLevel="2"/>
    <col min="13" max="14" width="23.75" style="34" hidden="1" customWidth="1" outlineLevel="2"/>
    <col min="15" max="15" width="23.75" style="34" customWidth="1" outlineLevel="2"/>
    <col min="16" max="16" width="215.25" style="55" customWidth="1"/>
    <col min="17" max="18" width="21.5" style="109" customWidth="1"/>
    <col min="19" max="19" width="20.875" style="2" customWidth="1"/>
    <col min="20" max="72" width="9" style="2" customWidth="1"/>
    <col min="73" max="16384" width="9" style="2"/>
  </cols>
  <sheetData>
    <row r="1" spans="1:19" ht="73.5" customHeight="1" x14ac:dyDescent="0.4">
      <c r="A1" s="227" t="s">
        <v>131</v>
      </c>
      <c r="B1" s="227"/>
      <c r="C1" s="227"/>
      <c r="D1" s="227"/>
      <c r="E1" s="227"/>
      <c r="F1" s="227"/>
      <c r="G1" s="227"/>
      <c r="H1" s="227"/>
      <c r="I1" s="227"/>
      <c r="J1" s="227"/>
      <c r="K1" s="227"/>
      <c r="L1" s="227"/>
      <c r="M1" s="227"/>
      <c r="N1" s="227"/>
      <c r="O1" s="227"/>
      <c r="P1" s="227"/>
    </row>
    <row r="2" spans="1:19" s="1" customFormat="1" ht="41.25" customHeight="1" x14ac:dyDescent="0.4">
      <c r="A2" s="3"/>
      <c r="B2" s="73"/>
      <c r="C2" s="3"/>
      <c r="D2" s="3"/>
      <c r="E2" s="3"/>
      <c r="F2" s="4"/>
      <c r="G2" s="4"/>
      <c r="H2" s="4"/>
      <c r="I2" s="4"/>
      <c r="J2" s="4"/>
      <c r="K2" s="5"/>
      <c r="L2" s="151"/>
      <c r="M2" s="5"/>
      <c r="N2" s="5"/>
      <c r="O2" s="5"/>
      <c r="P2" s="65" t="s">
        <v>36</v>
      </c>
      <c r="Q2" s="110"/>
      <c r="R2" s="110"/>
    </row>
    <row r="3" spans="1:19" s="42" customFormat="1" ht="72.75" customHeight="1" x14ac:dyDescent="0.25">
      <c r="A3" s="199" t="s">
        <v>3</v>
      </c>
      <c r="B3" s="202" t="s">
        <v>8</v>
      </c>
      <c r="C3" s="200" t="s">
        <v>17</v>
      </c>
      <c r="D3" s="200" t="s">
        <v>18</v>
      </c>
      <c r="E3" s="200" t="s">
        <v>19</v>
      </c>
      <c r="F3" s="200" t="s">
        <v>83</v>
      </c>
      <c r="G3" s="200"/>
      <c r="H3" s="207" t="s">
        <v>101</v>
      </c>
      <c r="I3" s="207"/>
      <c r="J3" s="207"/>
      <c r="K3" s="207"/>
      <c r="L3" s="203" t="s">
        <v>107</v>
      </c>
      <c r="M3" s="66"/>
      <c r="N3" s="66"/>
      <c r="O3" s="203" t="s">
        <v>104</v>
      </c>
      <c r="P3" s="204" t="s">
        <v>105</v>
      </c>
      <c r="Q3" s="109"/>
      <c r="R3" s="109"/>
    </row>
    <row r="4" spans="1:19" s="42" customFormat="1" ht="69.75" customHeight="1" x14ac:dyDescent="0.25">
      <c r="A4" s="199"/>
      <c r="B4" s="202"/>
      <c r="C4" s="200"/>
      <c r="D4" s="200"/>
      <c r="E4" s="200"/>
      <c r="F4" s="201" t="s">
        <v>42</v>
      </c>
      <c r="G4" s="200" t="s">
        <v>43</v>
      </c>
      <c r="H4" s="198" t="s">
        <v>7</v>
      </c>
      <c r="I4" s="198"/>
      <c r="J4" s="198" t="s">
        <v>6</v>
      </c>
      <c r="K4" s="198"/>
      <c r="L4" s="203"/>
      <c r="M4" s="66"/>
      <c r="N4" s="66"/>
      <c r="O4" s="203"/>
      <c r="P4" s="205"/>
      <c r="Q4" s="109"/>
      <c r="R4" s="109"/>
    </row>
    <row r="5" spans="1:19" s="42" customFormat="1" ht="69.75" x14ac:dyDescent="0.25">
      <c r="A5" s="199"/>
      <c r="B5" s="202"/>
      <c r="C5" s="200"/>
      <c r="D5" s="200"/>
      <c r="E5" s="200"/>
      <c r="F5" s="201"/>
      <c r="G5" s="200"/>
      <c r="H5" s="67" t="s">
        <v>0</v>
      </c>
      <c r="I5" s="68" t="s">
        <v>12</v>
      </c>
      <c r="J5" s="69" t="s">
        <v>9</v>
      </c>
      <c r="K5" s="68" t="s">
        <v>2</v>
      </c>
      <c r="L5" s="203"/>
      <c r="M5" s="66"/>
      <c r="N5" s="66"/>
      <c r="O5" s="203"/>
      <c r="P5" s="206"/>
      <c r="Q5" s="109"/>
      <c r="R5" s="109"/>
    </row>
    <row r="6" spans="1:19" s="10" customFormat="1" x14ac:dyDescent="0.25">
      <c r="A6" s="6">
        <v>1</v>
      </c>
      <c r="B6" s="6">
        <v>2</v>
      </c>
      <c r="C6" s="7">
        <v>4</v>
      </c>
      <c r="D6" s="7">
        <v>5</v>
      </c>
      <c r="E6" s="7">
        <v>6</v>
      </c>
      <c r="F6" s="7">
        <v>3</v>
      </c>
      <c r="G6" s="7">
        <v>4</v>
      </c>
      <c r="H6" s="8">
        <v>5</v>
      </c>
      <c r="I6" s="7">
        <v>6</v>
      </c>
      <c r="J6" s="7">
        <v>7</v>
      </c>
      <c r="K6" s="9">
        <v>8</v>
      </c>
      <c r="L6" s="9">
        <v>9</v>
      </c>
      <c r="M6" s="7"/>
      <c r="N6" s="7"/>
      <c r="O6" s="7">
        <v>10</v>
      </c>
      <c r="P6" s="9">
        <v>11</v>
      </c>
      <c r="Q6" s="45"/>
      <c r="R6" s="45"/>
    </row>
    <row r="7" spans="1:19" s="43" customFormat="1" ht="72" customHeight="1" x14ac:dyDescent="0.25">
      <c r="A7" s="199"/>
      <c r="B7" s="74" t="s">
        <v>35</v>
      </c>
      <c r="C7" s="12" t="e">
        <f>C8+C9+#REF!+C12</f>
        <v>#REF!</v>
      </c>
      <c r="D7" s="12" t="e">
        <f>D8+D9+#REF!+D12</f>
        <v>#REF!</v>
      </c>
      <c r="E7" s="12" t="e">
        <f>E8+E9+#REF!+#REF!+E12</f>
        <v>#REF!</v>
      </c>
      <c r="F7" s="12">
        <f>SUM(F8:F12)</f>
        <v>13069706</v>
      </c>
      <c r="G7" s="12">
        <f t="shared" ref="G7:N7" si="0">SUM(G8:G12)</f>
        <v>12990699.35</v>
      </c>
      <c r="H7" s="12">
        <f>SUM(H8:H12)</f>
        <v>12910101.789999999</v>
      </c>
      <c r="I7" s="12">
        <f>H7/G7*100</f>
        <v>99.38</v>
      </c>
      <c r="J7" s="12">
        <f t="shared" si="0"/>
        <v>12843616.75</v>
      </c>
      <c r="K7" s="12">
        <f>J7/G7*100</f>
        <v>98.87</v>
      </c>
      <c r="L7" s="12">
        <f t="shared" si="0"/>
        <v>12843616.75</v>
      </c>
      <c r="M7" s="12" t="e">
        <f t="shared" si="0"/>
        <v>#REF!</v>
      </c>
      <c r="N7" s="12" t="e">
        <f t="shared" si="0"/>
        <v>#REF!</v>
      </c>
      <c r="O7" s="12">
        <f>SUM(O8:O12)</f>
        <v>147082.6</v>
      </c>
      <c r="P7" s="155"/>
      <c r="Q7" s="111"/>
      <c r="R7" s="111"/>
      <c r="S7" s="139"/>
    </row>
    <row r="8" spans="1:19" s="42" customFormat="1" ht="39.75" customHeight="1" x14ac:dyDescent="0.25">
      <c r="A8" s="199"/>
      <c r="B8" s="72" t="s">
        <v>4</v>
      </c>
      <c r="C8" s="12" t="e">
        <f>#REF!+#REF!+#REF!+#REF!+#REF!+#REF!+#REF!+#REF!+#REF!+#REF!+#REF!+#REF!+#REF!+#REF!+#REF!+#REF!+#REF!+#REF!+#REF!+#REF!+#REF!+#REF!</f>
        <v>#REF!</v>
      </c>
      <c r="D8" s="12" t="e">
        <f>#REF!+#REF!+#REF!+#REF!+#REF!+#REF!+#REF!+#REF!+#REF!+#REF!+#REF!+#REF!+#REF!+#REF!+#REF!+#REF!+#REF!+#REF!+#REF!+#REF!+#REF!+#REF!</f>
        <v>#REF!</v>
      </c>
      <c r="E8" s="12" t="e">
        <f>#REF!+#REF!+#REF!+#REF!+#REF!+#REF!+#REF!+#REF!+#REF!+#REF!+#REF!+#REF!+#REF!+#REF!+#REF!+#REF!+#REF!+#REF!+#REF!+#REF!+#REF!+#REF!</f>
        <v>#REF!</v>
      </c>
      <c r="F8" s="12">
        <f t="shared" ref="F8:H12" si="1">F14+F22+F29+F36+F42+F48+F54+F62+F147+F154+F172+F179+F186</f>
        <v>39354.47</v>
      </c>
      <c r="G8" s="12">
        <f t="shared" si="1"/>
        <v>39246.07</v>
      </c>
      <c r="H8" s="12">
        <f t="shared" si="1"/>
        <v>36639.18</v>
      </c>
      <c r="I8" s="12">
        <f t="shared" ref="I8:I12" si="2">H8/G8*100</f>
        <v>93.36</v>
      </c>
      <c r="J8" s="12">
        <f>J14+J22+J29+J36+J42+J48+J54+J62+J147+J154+J172+J179+J186</f>
        <v>36639.18</v>
      </c>
      <c r="K8" s="12">
        <f t="shared" ref="K8:K12" si="3">J8/G8*100</f>
        <v>93.36</v>
      </c>
      <c r="L8" s="12">
        <f t="shared" ref="L8:O12" si="4">L14+L22+L29+L36+L42+L48+L54+L62+L147+L154+L172+L179+L186</f>
        <v>36639.18</v>
      </c>
      <c r="M8" s="12" t="e">
        <f t="shared" si="4"/>
        <v>#REF!</v>
      </c>
      <c r="N8" s="12" t="e">
        <f t="shared" si="4"/>
        <v>#REF!</v>
      </c>
      <c r="O8" s="12">
        <f t="shared" si="4"/>
        <v>2606.89</v>
      </c>
      <c r="P8" s="155"/>
      <c r="Q8" s="111"/>
      <c r="R8" s="111"/>
      <c r="S8" s="139"/>
    </row>
    <row r="9" spans="1:19" s="42" customFormat="1" ht="39.75" customHeight="1" x14ac:dyDescent="0.25">
      <c r="A9" s="199"/>
      <c r="B9" s="72" t="s">
        <v>16</v>
      </c>
      <c r="C9" s="12" t="e">
        <f>C42++C18+#REF!+#REF!+#REF!+#REF!+#REF!+#REF!+#REF!+#REF!+#REF!+#REF!+#REF!+#REF!+#REF!+#REF!+#REF!+#REF!+#REF!+#REF!+#REF!+#REF!</f>
        <v>#REF!</v>
      </c>
      <c r="D9" s="12" t="e">
        <f>D42++D18+#REF!+#REF!+#REF!+#REF!+#REF!+#REF!+#REF!+#REF!+#REF!+#REF!+#REF!+#REF!+#REF!+#REF!+#REF!+#REF!+#REF!+#REF!+#REF!+#REF!</f>
        <v>#REF!</v>
      </c>
      <c r="E9" s="12" t="e">
        <f>E42++E18+#REF!+#REF!+#REF!+#REF!+#REF!+#REF!+#REF!+#REF!+#REF!+#REF!+#REF!+#REF!+#REF!+#REF!+#REF!+#REF!+#REF!+#REF!+#REF!+#REF!</f>
        <v>#REF!</v>
      </c>
      <c r="F9" s="11">
        <f t="shared" si="1"/>
        <v>12337251.109999999</v>
      </c>
      <c r="G9" s="12">
        <f t="shared" si="1"/>
        <v>12224682.58</v>
      </c>
      <c r="H9" s="12">
        <f t="shared" si="1"/>
        <v>12199010.210000001</v>
      </c>
      <c r="I9" s="12">
        <f t="shared" si="2"/>
        <v>99.79</v>
      </c>
      <c r="J9" s="12">
        <f>J15+J23+J30+J37+J43+J49+J55+J63+J148+J155+J173+J180+J187</f>
        <v>12132525.17</v>
      </c>
      <c r="K9" s="12">
        <f t="shared" si="3"/>
        <v>99.25</v>
      </c>
      <c r="L9" s="12">
        <f t="shared" si="4"/>
        <v>12132525.17</v>
      </c>
      <c r="M9" s="12" t="e">
        <f t="shared" si="4"/>
        <v>#REF!</v>
      </c>
      <c r="N9" s="12" t="e">
        <f t="shared" si="4"/>
        <v>#REF!</v>
      </c>
      <c r="O9" s="11">
        <f t="shared" si="4"/>
        <v>92157.41</v>
      </c>
      <c r="P9" s="155"/>
      <c r="Q9" s="111"/>
      <c r="R9" s="111"/>
      <c r="S9" s="139"/>
    </row>
    <row r="10" spans="1:19" s="42" customFormat="1" ht="39.75" customHeight="1" x14ac:dyDescent="0.25">
      <c r="A10" s="199"/>
      <c r="B10" s="72" t="s">
        <v>11</v>
      </c>
      <c r="C10" s="12" t="e">
        <f>#REF!+#REF!+#REF!+#REF!+#REF!+#REF!+#REF!+#REF!+#REF!+#REF!+#REF!+#REF!+#REF!+#REF!+#REF!+#REF!+#REF!+#REF!+C45+#REF!+#REF!+#REF!+#REF!</f>
        <v>#REF!</v>
      </c>
      <c r="D10" s="12" t="e">
        <f>#REF!+#REF!+#REF!+#REF!+#REF!+#REF!+#REF!+#REF!+#REF!+#REF!+#REF!+#REF!+#REF!+#REF!+#REF!+#REF!+#REF!+#REF!+D45+#REF!+#REF!+#REF!+#REF!</f>
        <v>#REF!</v>
      </c>
      <c r="E10" s="12" t="e">
        <f>#REF!+#REF!+#REF!+#REF!+#REF!+#REF!+#REF!+#REF!+#REF!+#REF!+#REF!+#REF!+#REF!+#REF!+#REF!+#REF!+#REF!+#REF!+E45+#REF!+#REF!+#REF!+#REF!</f>
        <v>#REF!</v>
      </c>
      <c r="F10" s="12">
        <f t="shared" si="1"/>
        <v>478188.47</v>
      </c>
      <c r="G10" s="12">
        <f t="shared" si="1"/>
        <v>492566.63</v>
      </c>
      <c r="H10" s="12">
        <f t="shared" si="1"/>
        <v>479740.32</v>
      </c>
      <c r="I10" s="12">
        <f t="shared" si="2"/>
        <v>97.4</v>
      </c>
      <c r="J10" s="12">
        <f>J16+J24+J31+J38+J44+J50+J56+J64+J149+J156+J174+J181+J188</f>
        <v>479740.32</v>
      </c>
      <c r="K10" s="12">
        <f t="shared" si="3"/>
        <v>97.4</v>
      </c>
      <c r="L10" s="12">
        <f t="shared" si="4"/>
        <v>479740.32</v>
      </c>
      <c r="M10" s="12" t="e">
        <f t="shared" si="4"/>
        <v>#REF!</v>
      </c>
      <c r="N10" s="12" t="e">
        <f t="shared" si="4"/>
        <v>#REF!</v>
      </c>
      <c r="O10" s="12">
        <f t="shared" si="4"/>
        <v>12826.31</v>
      </c>
      <c r="P10" s="155"/>
      <c r="Q10" s="111"/>
      <c r="R10" s="111"/>
      <c r="S10" s="139"/>
    </row>
    <row r="11" spans="1:19" s="42" customFormat="1" ht="39.75" customHeight="1" x14ac:dyDescent="0.25">
      <c r="A11" s="199"/>
      <c r="B11" s="72" t="s">
        <v>13</v>
      </c>
      <c r="C11" s="12" t="e">
        <f>#REF!+#REF!+#REF!+#REF!+#REF!+#REF!+#REF!+#REF!+#REF!+#REF!+#REF!+#REF!+#REF!+#REF!+#REF!+#REF!+#REF!+#REF!+C46+#REF!+#REF!+#REF!+#REF!</f>
        <v>#REF!</v>
      </c>
      <c r="D11" s="12" t="e">
        <f>#REF!+#REF!+#REF!+#REF!+#REF!+#REF!+#REF!+#REF!+#REF!+#REF!+#REF!+#REF!+#REF!+#REF!+#REF!+#REF!+#REF!+#REF!+D46+#REF!+#REF!+#REF!+#REF!</f>
        <v>#REF!</v>
      </c>
      <c r="E11" s="12" t="e">
        <f>#REF!+#REF!+#REF!+#REF!+#REF!+#REF!+#REF!+#REF!+#REF!+#REF!+#REF!+#REF!+#REF!+#REF!+#REF!+#REF!+#REF!+#REF!+E46+#REF!+#REF!+#REF!+#REF!</f>
        <v>#REF!</v>
      </c>
      <c r="F11" s="12">
        <f t="shared" si="1"/>
        <v>103187.86</v>
      </c>
      <c r="G11" s="12">
        <f t="shared" si="1"/>
        <v>114933.33</v>
      </c>
      <c r="H11" s="12">
        <f t="shared" si="1"/>
        <v>96445.35</v>
      </c>
      <c r="I11" s="12">
        <f t="shared" si="2"/>
        <v>83.91</v>
      </c>
      <c r="J11" s="12">
        <f>J17+J25+J32+J39+J45+J51+J57+J65+J150+J157+J175+J182+J189</f>
        <v>96445.35</v>
      </c>
      <c r="K11" s="12">
        <f t="shared" si="3"/>
        <v>83.91</v>
      </c>
      <c r="L11" s="12">
        <f t="shared" si="4"/>
        <v>96445.35</v>
      </c>
      <c r="M11" s="12" t="e">
        <f t="shared" si="4"/>
        <v>#REF!</v>
      </c>
      <c r="N11" s="12" t="e">
        <f t="shared" si="4"/>
        <v>#REF!</v>
      </c>
      <c r="O11" s="12">
        <f t="shared" si="4"/>
        <v>18487.98</v>
      </c>
      <c r="P11" s="155"/>
      <c r="Q11" s="111"/>
      <c r="R11" s="111"/>
      <c r="S11" s="139"/>
    </row>
    <row r="12" spans="1:19" s="42" customFormat="1" ht="39.75" customHeight="1" x14ac:dyDescent="0.25">
      <c r="A12" s="199"/>
      <c r="B12" s="72" t="s">
        <v>5</v>
      </c>
      <c r="C12" s="12" t="e">
        <f>#REF!+#REF!+#REF!+#REF!+#REF!+#REF!+#REF!+#REF!+#REF!+#REF!+#REF!+#REF!+#REF!+#REF!+#REF!+#REF!+#REF!+#REF!+#REF!+#REF!+#REF!</f>
        <v>#REF!</v>
      </c>
      <c r="D12" s="12" t="e">
        <f>#REF!+#REF!+#REF!+#REF!+#REF!+#REF!+#REF!+#REF!+#REF!+#REF!+#REF!+#REF!+#REF!+#REF!+#REF!+#REF!+#REF!+#REF!+#REF!+#REF!+#REF!</f>
        <v>#REF!</v>
      </c>
      <c r="E12" s="12" t="e">
        <f>#REF!+#REF!+#REF!+#REF!+#REF!+#REF!+#REF!+#REF!+#REF!+#REF!+#REF!+#REF!+#REF!+#REF!+#REF!+#REF!+#REF!+#REF!+#REF!+#REF!+#REF!</f>
        <v>#REF!</v>
      </c>
      <c r="F12" s="12">
        <f t="shared" si="1"/>
        <v>111724.09</v>
      </c>
      <c r="G12" s="12">
        <f t="shared" si="1"/>
        <v>119270.74</v>
      </c>
      <c r="H12" s="12">
        <f t="shared" si="1"/>
        <v>98266.73</v>
      </c>
      <c r="I12" s="12">
        <f t="shared" si="2"/>
        <v>82.39</v>
      </c>
      <c r="J12" s="12">
        <f>J18+J26+J33+J40+J46+J52+J58+J66+J151+J158+J176+J183+J190</f>
        <v>98266.73</v>
      </c>
      <c r="K12" s="12">
        <f t="shared" si="3"/>
        <v>82.39</v>
      </c>
      <c r="L12" s="12">
        <f t="shared" si="4"/>
        <v>98266.73</v>
      </c>
      <c r="M12" s="12">
        <f t="shared" si="4"/>
        <v>0</v>
      </c>
      <c r="N12" s="12">
        <f t="shared" si="4"/>
        <v>0</v>
      </c>
      <c r="O12" s="12">
        <f t="shared" si="4"/>
        <v>21004.01</v>
      </c>
      <c r="P12" s="155"/>
      <c r="Q12" s="111"/>
      <c r="R12" s="111"/>
      <c r="S12" s="139"/>
    </row>
    <row r="13" spans="1:19" s="43" customFormat="1" ht="99" customHeight="1" x14ac:dyDescent="0.25">
      <c r="A13" s="193" t="s">
        <v>37</v>
      </c>
      <c r="B13" s="74" t="s">
        <v>112</v>
      </c>
      <c r="C13" s="12" t="e">
        <f>SUM(C18:C18)</f>
        <v>#REF!</v>
      </c>
      <c r="D13" s="12" t="e">
        <f>SUM(D18:D18)</f>
        <v>#REF!</v>
      </c>
      <c r="E13" s="12" t="e">
        <f>SUM(E18:E18)</f>
        <v>#REF!</v>
      </c>
      <c r="F13" s="12">
        <f>F14+F15+F16+F17+F18</f>
        <v>206597.24</v>
      </c>
      <c r="G13" s="12">
        <f t="shared" ref="G13:J13" si="5">G14+G15+G16+G17+G18</f>
        <v>202381.54</v>
      </c>
      <c r="H13" s="12">
        <f t="shared" si="5"/>
        <v>201512.49</v>
      </c>
      <c r="I13" s="14">
        <f>H13/G13</f>
        <v>1</v>
      </c>
      <c r="J13" s="12">
        <f t="shared" si="5"/>
        <v>201512.49</v>
      </c>
      <c r="K13" s="39">
        <f>J13/G13</f>
        <v>1</v>
      </c>
      <c r="L13" s="12">
        <f t="shared" ref="L13" si="6">L14+L15+L16+L17+L18</f>
        <v>201512.49</v>
      </c>
      <c r="M13" s="12">
        <f t="shared" ref="M13" si="7">M14+M15+M16+M17+M18</f>
        <v>0</v>
      </c>
      <c r="N13" s="12">
        <f t="shared" ref="N13" si="8">N14+N15+N16+N17+N18</f>
        <v>0</v>
      </c>
      <c r="O13" s="12">
        <f t="shared" ref="O13" si="9">O14+O15+O16+O17+O18</f>
        <v>869.05</v>
      </c>
      <c r="P13" s="208" t="s">
        <v>108</v>
      </c>
      <c r="Q13" s="111"/>
      <c r="R13" s="111"/>
      <c r="S13" s="139"/>
    </row>
    <row r="14" spans="1:19" s="43" customFormat="1" ht="45" hidden="1" customHeight="1" x14ac:dyDescent="0.25">
      <c r="A14" s="194"/>
      <c r="B14" s="72" t="s">
        <v>4</v>
      </c>
      <c r="C14" s="12"/>
      <c r="D14" s="12"/>
      <c r="E14" s="12"/>
      <c r="F14" s="35"/>
      <c r="G14" s="35"/>
      <c r="H14" s="35"/>
      <c r="I14" s="36"/>
      <c r="J14" s="35"/>
      <c r="K14" s="36"/>
      <c r="L14" s="35"/>
      <c r="M14" s="36"/>
      <c r="N14" s="36"/>
      <c r="O14" s="35"/>
      <c r="P14" s="208"/>
      <c r="Q14" s="111"/>
      <c r="R14" s="111"/>
      <c r="S14" s="139"/>
    </row>
    <row r="15" spans="1:19" s="43" customFormat="1" ht="81" customHeight="1" x14ac:dyDescent="0.25">
      <c r="A15" s="194"/>
      <c r="B15" s="72" t="s">
        <v>16</v>
      </c>
      <c r="C15" s="12"/>
      <c r="D15" s="12"/>
      <c r="E15" s="12"/>
      <c r="F15" s="35">
        <v>162038.70000000001</v>
      </c>
      <c r="G15" s="35">
        <v>157823</v>
      </c>
      <c r="H15" s="98">
        <v>156953.95000000001</v>
      </c>
      <c r="I15" s="118">
        <f>H15/G15</f>
        <v>0.99</v>
      </c>
      <c r="J15" s="98">
        <v>156953.95000000001</v>
      </c>
      <c r="K15" s="118">
        <f>J15/G15</f>
        <v>0.99</v>
      </c>
      <c r="L15" s="35">
        <v>156953.95000000001</v>
      </c>
      <c r="M15" s="118"/>
      <c r="N15" s="118"/>
      <c r="O15" s="98">
        <f>G15-L15</f>
        <v>869.05</v>
      </c>
      <c r="P15" s="208"/>
      <c r="Q15" s="111"/>
      <c r="R15" s="111"/>
      <c r="S15" s="139"/>
    </row>
    <row r="16" spans="1:19" s="43" customFormat="1" ht="45.75" hidden="1" customHeight="1" x14ac:dyDescent="0.25">
      <c r="A16" s="194"/>
      <c r="B16" s="72" t="s">
        <v>11</v>
      </c>
      <c r="C16" s="12"/>
      <c r="D16" s="12"/>
      <c r="E16" s="12"/>
      <c r="F16" s="35"/>
      <c r="G16" s="35"/>
      <c r="H16" s="35"/>
      <c r="I16" s="36"/>
      <c r="J16" s="35"/>
      <c r="K16" s="36"/>
      <c r="L16" s="35"/>
      <c r="M16" s="36"/>
      <c r="N16" s="36"/>
      <c r="O16" s="35"/>
      <c r="P16" s="208"/>
      <c r="Q16" s="111"/>
      <c r="R16" s="111"/>
      <c r="S16" s="139"/>
    </row>
    <row r="17" spans="1:19" s="43" customFormat="1" ht="92.25" customHeight="1" x14ac:dyDescent="0.25">
      <c r="A17" s="194"/>
      <c r="B17" s="72" t="s">
        <v>13</v>
      </c>
      <c r="C17" s="12"/>
      <c r="D17" s="12"/>
      <c r="E17" s="12"/>
      <c r="F17" s="35">
        <v>44558.54</v>
      </c>
      <c r="G17" s="35">
        <v>44558.54</v>
      </c>
      <c r="H17" s="35">
        <v>44558.54</v>
      </c>
      <c r="I17" s="36">
        <f>H17/G17</f>
        <v>1</v>
      </c>
      <c r="J17" s="35">
        <v>44558.54</v>
      </c>
      <c r="K17" s="36">
        <f>J17/G17</f>
        <v>1</v>
      </c>
      <c r="L17" s="35">
        <v>44558.54</v>
      </c>
      <c r="M17" s="36"/>
      <c r="N17" s="36"/>
      <c r="O17" s="35">
        <f>G17-L17</f>
        <v>0</v>
      </c>
      <c r="P17" s="208"/>
      <c r="Q17" s="111"/>
      <c r="R17" s="111"/>
      <c r="S17" s="139"/>
    </row>
    <row r="18" spans="1:19" s="42" customFormat="1" ht="45.75" hidden="1" customHeight="1" x14ac:dyDescent="0.25">
      <c r="A18" s="195"/>
      <c r="B18" s="72" t="s">
        <v>5</v>
      </c>
      <c r="C18" s="13" t="e">
        <f>#REF!+#REF!+#REF!+#REF!+#REF!+#REF!+#REF!+#REF!+#REF!</f>
        <v>#REF!</v>
      </c>
      <c r="D18" s="13" t="e">
        <f>#REF!+#REF!+#REF!+#REF!+#REF!+#REF!+#REF!+#REF!+#REF!</f>
        <v>#REF!</v>
      </c>
      <c r="E18" s="13" t="e">
        <f>#REF!+#REF!+#REF!+#REF!+#REF!+#REF!+#REF!+#REF!+#REF!</f>
        <v>#REF!</v>
      </c>
      <c r="F18" s="35"/>
      <c r="G18" s="35"/>
      <c r="H18" s="35"/>
      <c r="I18" s="36"/>
      <c r="J18" s="35"/>
      <c r="K18" s="36"/>
      <c r="L18" s="35"/>
      <c r="M18" s="36"/>
      <c r="N18" s="36"/>
      <c r="O18" s="35"/>
      <c r="P18" s="208"/>
      <c r="Q18" s="111"/>
      <c r="R18" s="111"/>
      <c r="S18" s="139"/>
    </row>
    <row r="19" spans="1:19" ht="26.25" customHeight="1" x14ac:dyDescent="0.4">
      <c r="A19" s="193" t="s">
        <v>14</v>
      </c>
      <c r="B19" s="189" t="s">
        <v>94</v>
      </c>
      <c r="C19" s="12" t="e">
        <f>SUM(C24:C26)</f>
        <v>#REF!</v>
      </c>
      <c r="D19" s="12" t="e">
        <f>SUM(D24:D26)</f>
        <v>#REF!</v>
      </c>
      <c r="E19" s="12" t="e">
        <f>SUM(E24:E26)</f>
        <v>#REF!</v>
      </c>
      <c r="F19" s="191">
        <f>F22+F23+F24+F25</f>
        <v>8540802.6999999993</v>
      </c>
      <c r="G19" s="191">
        <f>G22+G23+G24+G25</f>
        <v>8503746.6999999993</v>
      </c>
      <c r="H19" s="191">
        <f>H22+H23+H24+H25</f>
        <v>8497002.7100000009</v>
      </c>
      <c r="I19" s="191">
        <f>(H19/G19)*100</f>
        <v>99.92</v>
      </c>
      <c r="J19" s="191">
        <f>J22+J23+J24+J25</f>
        <v>8450592.3900000006</v>
      </c>
      <c r="K19" s="214">
        <f>J19/G19</f>
        <v>0.99</v>
      </c>
      <c r="L19" s="191">
        <f>SUM(L22:L26)</f>
        <v>8450592.3900000006</v>
      </c>
      <c r="M19" s="191">
        <f>M22+M23+M24</f>
        <v>0</v>
      </c>
      <c r="N19" s="191">
        <f>N22+N23+N24</f>
        <v>0</v>
      </c>
      <c r="O19" s="191">
        <f>SUM(O22:O26)</f>
        <v>53154.31</v>
      </c>
      <c r="P19" s="210" t="s">
        <v>129</v>
      </c>
      <c r="Q19" s="111"/>
      <c r="R19" s="111"/>
      <c r="S19" s="139"/>
    </row>
    <row r="20" spans="1:19" ht="243.75" customHeight="1" x14ac:dyDescent="0.4">
      <c r="A20" s="194"/>
      <c r="B20" s="196"/>
      <c r="C20" s="12"/>
      <c r="D20" s="12"/>
      <c r="E20" s="12"/>
      <c r="F20" s="197"/>
      <c r="G20" s="197"/>
      <c r="H20" s="197"/>
      <c r="I20" s="197"/>
      <c r="J20" s="197"/>
      <c r="K20" s="215"/>
      <c r="L20" s="197"/>
      <c r="M20" s="197"/>
      <c r="N20" s="197"/>
      <c r="O20" s="197"/>
      <c r="P20" s="210"/>
      <c r="Q20" s="111"/>
      <c r="R20" s="111"/>
      <c r="S20" s="139"/>
    </row>
    <row r="21" spans="1:19" ht="357.75" customHeight="1" x14ac:dyDescent="0.4">
      <c r="A21" s="23"/>
      <c r="B21" s="190"/>
      <c r="C21" s="12"/>
      <c r="D21" s="12"/>
      <c r="E21" s="12"/>
      <c r="F21" s="192"/>
      <c r="G21" s="192"/>
      <c r="H21" s="192"/>
      <c r="I21" s="192"/>
      <c r="J21" s="192"/>
      <c r="K21" s="216"/>
      <c r="L21" s="192"/>
      <c r="M21" s="192"/>
      <c r="N21" s="192"/>
      <c r="O21" s="192"/>
      <c r="P21" s="210"/>
      <c r="Q21" s="111"/>
      <c r="R21" s="111"/>
      <c r="S21" s="139"/>
    </row>
    <row r="22" spans="1:19" ht="208.5" customHeight="1" x14ac:dyDescent="0.4">
      <c r="A22" s="115"/>
      <c r="B22" s="116" t="s">
        <v>4</v>
      </c>
      <c r="C22" s="12"/>
      <c r="D22" s="12"/>
      <c r="E22" s="12"/>
      <c r="F22" s="13">
        <v>1200</v>
      </c>
      <c r="G22" s="13">
        <v>1200</v>
      </c>
      <c r="H22" s="35">
        <v>1200</v>
      </c>
      <c r="I22" s="36">
        <f t="shared" ref="I22" si="10">H22/G22</f>
        <v>1</v>
      </c>
      <c r="J22" s="13">
        <v>1200</v>
      </c>
      <c r="K22" s="36">
        <f>J22/G22</f>
        <v>1</v>
      </c>
      <c r="L22" s="35">
        <v>1200</v>
      </c>
      <c r="M22" s="16"/>
      <c r="N22" s="16"/>
      <c r="O22" s="12"/>
      <c r="P22" s="210"/>
      <c r="Q22" s="111"/>
      <c r="R22" s="111"/>
      <c r="S22" s="139"/>
    </row>
    <row r="23" spans="1:19" ht="195" customHeight="1" x14ac:dyDescent="0.4">
      <c r="A23" s="115"/>
      <c r="B23" s="116" t="s">
        <v>16</v>
      </c>
      <c r="C23" s="12"/>
      <c r="D23" s="12"/>
      <c r="E23" s="12"/>
      <c r="F23" s="35">
        <v>8497547.5899999999</v>
      </c>
      <c r="G23" s="35">
        <v>8458306.5899999999</v>
      </c>
      <c r="H23" s="35">
        <v>8454894.9399999995</v>
      </c>
      <c r="I23" s="36">
        <f>H23/G23</f>
        <v>1</v>
      </c>
      <c r="J23" s="35">
        <v>8408484.6199999992</v>
      </c>
      <c r="K23" s="36">
        <f>J23/G23</f>
        <v>0.99</v>
      </c>
      <c r="L23" s="35">
        <f>J23</f>
        <v>8408484.6199999992</v>
      </c>
      <c r="M23" s="112"/>
      <c r="N23" s="112"/>
      <c r="O23" s="35">
        <f>G23-L23</f>
        <v>49821.97</v>
      </c>
      <c r="P23" s="210"/>
      <c r="Q23" s="111"/>
      <c r="R23" s="111"/>
      <c r="S23" s="139"/>
    </row>
    <row r="24" spans="1:19" ht="195" customHeight="1" x14ac:dyDescent="0.4">
      <c r="A24" s="59" t="s">
        <v>84</v>
      </c>
      <c r="B24" s="116" t="s">
        <v>11</v>
      </c>
      <c r="C24" s="13" t="e">
        <f>#REF!</f>
        <v>#REF!</v>
      </c>
      <c r="D24" s="13" t="e">
        <f>#REF!</f>
        <v>#REF!</v>
      </c>
      <c r="E24" s="13" t="e">
        <f>#REF!</f>
        <v>#REF!</v>
      </c>
      <c r="F24" s="13">
        <f>42055.11-F25</f>
        <v>38897.910000000003</v>
      </c>
      <c r="G24" s="13">
        <f>44240.11-G25</f>
        <v>41082.910000000003</v>
      </c>
      <c r="H24" s="13">
        <f>J24</f>
        <v>40755.96</v>
      </c>
      <c r="I24" s="36">
        <f t="shared" ref="I24:I25" si="11">H24/G24</f>
        <v>0.99</v>
      </c>
      <c r="J24" s="13">
        <f>40907.77-J25</f>
        <v>40755.96</v>
      </c>
      <c r="K24" s="36">
        <f t="shared" ref="K24:K25" si="12">J24/G24</f>
        <v>0.99</v>
      </c>
      <c r="L24" s="13">
        <f>J24</f>
        <v>40755.96</v>
      </c>
      <c r="M24" s="15"/>
      <c r="N24" s="15"/>
      <c r="O24" s="13">
        <f>G24-L24</f>
        <v>326.95</v>
      </c>
      <c r="P24" s="210"/>
      <c r="Q24" s="111"/>
      <c r="R24" s="111"/>
      <c r="S24" s="139"/>
    </row>
    <row r="25" spans="1:19" ht="195" customHeight="1" x14ac:dyDescent="0.4">
      <c r="A25" s="59"/>
      <c r="B25" s="116" t="s">
        <v>13</v>
      </c>
      <c r="C25" s="13" t="e">
        <f>#REF!</f>
        <v>#REF!</v>
      </c>
      <c r="D25" s="13" t="e">
        <f>#REF!</f>
        <v>#REF!</v>
      </c>
      <c r="E25" s="13" t="e">
        <f>#REF!</f>
        <v>#REF!</v>
      </c>
      <c r="F25" s="13">
        <v>3157.2</v>
      </c>
      <c r="G25" s="13">
        <v>3157.2</v>
      </c>
      <c r="H25" s="13">
        <f>J25</f>
        <v>151.81</v>
      </c>
      <c r="I25" s="36">
        <f t="shared" si="11"/>
        <v>0.05</v>
      </c>
      <c r="J25" s="13">
        <v>151.81</v>
      </c>
      <c r="K25" s="36">
        <f t="shared" si="12"/>
        <v>0.05</v>
      </c>
      <c r="L25" s="13">
        <v>151.81</v>
      </c>
      <c r="M25" s="15"/>
      <c r="N25" s="15"/>
      <c r="O25" s="98">
        <f>G25-L25</f>
        <v>3005.39</v>
      </c>
      <c r="P25" s="210"/>
      <c r="Q25" s="111"/>
      <c r="R25" s="111"/>
      <c r="S25" s="139"/>
    </row>
    <row r="26" spans="1:19" ht="54" hidden="1" customHeight="1" x14ac:dyDescent="0.4">
      <c r="A26" s="59"/>
      <c r="B26" s="116" t="s">
        <v>5</v>
      </c>
      <c r="C26" s="13"/>
      <c r="D26" s="13"/>
      <c r="E26" s="13"/>
      <c r="F26" s="13"/>
      <c r="G26" s="13"/>
      <c r="H26" s="17"/>
      <c r="I26" s="18"/>
      <c r="J26" s="17"/>
      <c r="K26" s="18"/>
      <c r="L26" s="13"/>
      <c r="M26" s="15"/>
      <c r="N26" s="15"/>
      <c r="O26" s="60"/>
      <c r="P26" s="210"/>
      <c r="Q26" s="111"/>
      <c r="R26" s="111"/>
      <c r="S26" s="139"/>
    </row>
    <row r="27" spans="1:19" ht="282.75" customHeight="1" x14ac:dyDescent="0.4">
      <c r="A27" s="193" t="s">
        <v>15</v>
      </c>
      <c r="B27" s="189" t="s">
        <v>90</v>
      </c>
      <c r="C27" s="12" t="e">
        <f>SUM(C29:C33)</f>
        <v>#REF!</v>
      </c>
      <c r="D27" s="12" t="e">
        <f>SUM(D29:D33)</f>
        <v>#REF!</v>
      </c>
      <c r="E27" s="12" t="e">
        <f>SUM(E29:E33)</f>
        <v>#REF!</v>
      </c>
      <c r="F27" s="191">
        <f>F29+F30+F31+F32+F33</f>
        <v>388778.72</v>
      </c>
      <c r="G27" s="191">
        <f t="shared" ref="G27:O27" si="13">G29+G30+G31+G32+G33</f>
        <v>394767.42</v>
      </c>
      <c r="H27" s="191">
        <f>H29+H30+H31+H32+H33</f>
        <v>394629.97</v>
      </c>
      <c r="I27" s="212">
        <f t="shared" ref="I27:I31" si="14">H27/G27</f>
        <v>1</v>
      </c>
      <c r="J27" s="191">
        <f>J29+J30+J31+J32+J33</f>
        <v>377715.98</v>
      </c>
      <c r="K27" s="212">
        <f t="shared" ref="K27:K30" si="15">J27/G27</f>
        <v>0.96</v>
      </c>
      <c r="L27" s="191">
        <f t="shared" si="13"/>
        <v>377715.98</v>
      </c>
      <c r="M27" s="12">
        <f t="shared" si="13"/>
        <v>0</v>
      </c>
      <c r="N27" s="12">
        <f t="shared" si="13"/>
        <v>0</v>
      </c>
      <c r="O27" s="191">
        <f t="shared" si="13"/>
        <v>17051.439999999999</v>
      </c>
      <c r="P27" s="210" t="s">
        <v>120</v>
      </c>
      <c r="Q27" s="111"/>
      <c r="R27" s="111"/>
      <c r="S27" s="139"/>
    </row>
    <row r="28" spans="1:19" ht="409.6" customHeight="1" x14ac:dyDescent="0.4">
      <c r="A28" s="195"/>
      <c r="B28" s="190"/>
      <c r="C28" s="12"/>
      <c r="D28" s="12"/>
      <c r="E28" s="12"/>
      <c r="F28" s="192"/>
      <c r="G28" s="192"/>
      <c r="H28" s="192"/>
      <c r="I28" s="213"/>
      <c r="J28" s="192"/>
      <c r="K28" s="213"/>
      <c r="L28" s="192"/>
      <c r="M28" s="12"/>
      <c r="N28" s="12"/>
      <c r="O28" s="192"/>
      <c r="P28" s="210"/>
      <c r="Q28" s="111"/>
      <c r="R28" s="111"/>
      <c r="S28" s="139"/>
    </row>
    <row r="29" spans="1:19" ht="55.5" hidden="1" customHeight="1" x14ac:dyDescent="0.4">
      <c r="A29" s="58"/>
      <c r="B29" s="104" t="s">
        <v>4</v>
      </c>
      <c r="C29" s="13" t="e">
        <f>#REF!</f>
        <v>#REF!</v>
      </c>
      <c r="D29" s="13" t="e">
        <f>#REF!</f>
        <v>#REF!</v>
      </c>
      <c r="E29" s="13" t="e">
        <f>#REF!</f>
        <v>#REF!</v>
      </c>
      <c r="F29" s="13"/>
      <c r="G29" s="13"/>
      <c r="H29" s="13"/>
      <c r="I29" s="15"/>
      <c r="J29" s="13"/>
      <c r="K29" s="15"/>
      <c r="L29" s="13"/>
      <c r="M29" s="15"/>
      <c r="N29" s="15"/>
      <c r="O29" s="13"/>
      <c r="P29" s="210"/>
      <c r="Q29" s="111"/>
      <c r="R29" s="111"/>
      <c r="S29" s="139"/>
    </row>
    <row r="30" spans="1:19" ht="409.5" customHeight="1" x14ac:dyDescent="0.4">
      <c r="A30" s="58"/>
      <c r="B30" s="104" t="s">
        <v>86</v>
      </c>
      <c r="C30" s="13"/>
      <c r="D30" s="13"/>
      <c r="E30" s="13"/>
      <c r="F30" s="13">
        <v>351535.89</v>
      </c>
      <c r="G30" s="13">
        <v>357524.59</v>
      </c>
      <c r="H30" s="13">
        <v>357606.13</v>
      </c>
      <c r="I30" s="36">
        <f t="shared" si="14"/>
        <v>1</v>
      </c>
      <c r="J30" s="13">
        <v>340692.14</v>
      </c>
      <c r="K30" s="36">
        <f t="shared" si="15"/>
        <v>0.95</v>
      </c>
      <c r="L30" s="35">
        <f>J30</f>
        <v>340692.14</v>
      </c>
      <c r="M30" s="36"/>
      <c r="N30" s="36"/>
      <c r="O30" s="83">
        <f>G30-L30</f>
        <v>16832.45</v>
      </c>
      <c r="P30" s="210"/>
      <c r="Q30" s="111"/>
      <c r="R30" s="111"/>
      <c r="S30" s="139"/>
    </row>
    <row r="31" spans="1:19" ht="409.5" customHeight="1" x14ac:dyDescent="0.4">
      <c r="A31" s="58"/>
      <c r="B31" s="104" t="s">
        <v>11</v>
      </c>
      <c r="C31" s="13"/>
      <c r="D31" s="13"/>
      <c r="E31" s="13"/>
      <c r="F31" s="13">
        <f>37242.83-F32</f>
        <v>19330.919999999998</v>
      </c>
      <c r="G31" s="13">
        <f>37242.83-G32</f>
        <v>19330.919999999998</v>
      </c>
      <c r="H31" s="13">
        <f>J31</f>
        <v>19308.919999999998</v>
      </c>
      <c r="I31" s="36">
        <f t="shared" si="14"/>
        <v>1</v>
      </c>
      <c r="J31" s="13">
        <f>37023.84-J32</f>
        <v>19308.919999999998</v>
      </c>
      <c r="K31" s="36">
        <f>J31/G31</f>
        <v>1</v>
      </c>
      <c r="L31" s="35">
        <f t="shared" ref="L31:L32" si="16">J31</f>
        <v>19308.919999999998</v>
      </c>
      <c r="M31" s="36"/>
      <c r="N31" s="36"/>
      <c r="O31" s="35">
        <f>G31-L31</f>
        <v>22</v>
      </c>
      <c r="P31" s="210"/>
      <c r="Q31" s="111"/>
      <c r="R31" s="111"/>
      <c r="S31" s="139"/>
    </row>
    <row r="32" spans="1:19" ht="409.5" customHeight="1" x14ac:dyDescent="0.4">
      <c r="A32" s="58"/>
      <c r="B32" s="104" t="s">
        <v>13</v>
      </c>
      <c r="C32" s="13"/>
      <c r="D32" s="13"/>
      <c r="E32" s="13"/>
      <c r="F32" s="13">
        <v>17911.91</v>
      </c>
      <c r="G32" s="13">
        <v>17911.91</v>
      </c>
      <c r="H32" s="13">
        <v>17714.919999999998</v>
      </c>
      <c r="I32" s="36">
        <f>H32/G32</f>
        <v>0.99</v>
      </c>
      <c r="J32" s="13">
        <v>17714.919999999998</v>
      </c>
      <c r="K32" s="36">
        <f>J32/G32</f>
        <v>0.99</v>
      </c>
      <c r="L32" s="35">
        <f t="shared" si="16"/>
        <v>17714.919999999998</v>
      </c>
      <c r="M32" s="15"/>
      <c r="N32" s="15"/>
      <c r="O32" s="35">
        <f>G32-L32</f>
        <v>196.99</v>
      </c>
      <c r="P32" s="210"/>
      <c r="Q32" s="111"/>
      <c r="R32" s="111"/>
      <c r="S32" s="139"/>
    </row>
    <row r="33" spans="1:19" ht="75.75" hidden="1" customHeight="1" x14ac:dyDescent="0.4">
      <c r="A33" s="58"/>
      <c r="B33" s="104" t="s">
        <v>5</v>
      </c>
      <c r="C33" s="13" t="e">
        <f>#REF!</f>
        <v>#REF!</v>
      </c>
      <c r="D33" s="13" t="e">
        <f>#REF!</f>
        <v>#REF!</v>
      </c>
      <c r="E33" s="13" t="e">
        <f>#REF!</f>
        <v>#REF!</v>
      </c>
      <c r="F33" s="13"/>
      <c r="G33" s="13"/>
      <c r="H33" s="13"/>
      <c r="I33" s="15"/>
      <c r="J33" s="13"/>
      <c r="K33" s="15"/>
      <c r="L33" s="13"/>
      <c r="M33" s="15"/>
      <c r="N33" s="15"/>
      <c r="O33" s="60"/>
      <c r="P33" s="210"/>
      <c r="Q33" s="111"/>
      <c r="R33" s="111"/>
      <c r="S33" s="139"/>
    </row>
    <row r="34" spans="1:19" s="44" customFormat="1" ht="96" customHeight="1" x14ac:dyDescent="0.25">
      <c r="A34" s="80" t="s">
        <v>38</v>
      </c>
      <c r="B34" s="74" t="s">
        <v>44</v>
      </c>
      <c r="C34" s="12" t="e">
        <f>#REF!+#REF!+#REF!+#REF!+#REF!</f>
        <v>#REF!</v>
      </c>
      <c r="D34" s="12" t="e">
        <f>#REF!+#REF!+#REF!+#REF!+#REF!</f>
        <v>#REF!</v>
      </c>
      <c r="E34" s="12" t="e">
        <f>#REF!+#REF!+#REF!+#REF!+#REF!</f>
        <v>#REF!</v>
      </c>
      <c r="F34" s="12"/>
      <c r="G34" s="12"/>
      <c r="H34" s="19"/>
      <c r="I34" s="14"/>
      <c r="J34" s="12"/>
      <c r="K34" s="29"/>
      <c r="L34" s="14"/>
      <c r="M34" s="14"/>
      <c r="N34" s="14"/>
      <c r="O34" s="14"/>
      <c r="P34" s="156" t="s">
        <v>57</v>
      </c>
      <c r="Q34" s="111"/>
      <c r="R34" s="111"/>
      <c r="S34" s="139"/>
    </row>
    <row r="35" spans="1:19" ht="409.6" customHeight="1" x14ac:dyDescent="0.4">
      <c r="A35" s="71" t="s">
        <v>1</v>
      </c>
      <c r="B35" s="75" t="s">
        <v>91</v>
      </c>
      <c r="C35" s="12" t="e">
        <f>SUM(C36:C40)</f>
        <v>#REF!</v>
      </c>
      <c r="D35" s="12" t="e">
        <f>SUM(D36:D40)</f>
        <v>#REF!</v>
      </c>
      <c r="E35" s="12" t="e">
        <f>SUM(E36:E40)</f>
        <v>#REF!</v>
      </c>
      <c r="F35" s="12">
        <f>F36+F37+F38</f>
        <v>181769.89</v>
      </c>
      <c r="G35" s="12">
        <f t="shared" ref="G35:H35" si="17">G36+G37+G38</f>
        <v>181769.89</v>
      </c>
      <c r="H35" s="12">
        <f t="shared" si="17"/>
        <v>179755.36</v>
      </c>
      <c r="I35" s="39">
        <f t="shared" ref="I35" si="18">H35/G35</f>
        <v>0.99</v>
      </c>
      <c r="J35" s="25">
        <f>J36+J37+J38</f>
        <v>179729.72</v>
      </c>
      <c r="K35" s="39">
        <f t="shared" ref="K35" si="19">J35/G35</f>
        <v>0.99</v>
      </c>
      <c r="L35" s="12">
        <f>L36+L37+L38</f>
        <v>179729.72</v>
      </c>
      <c r="M35" s="12">
        <f t="shared" ref="M35:O35" si="20">M36+M37+M38</f>
        <v>0</v>
      </c>
      <c r="N35" s="12">
        <f t="shared" si="20"/>
        <v>0</v>
      </c>
      <c r="O35" s="25">
        <f t="shared" si="20"/>
        <v>2040.17</v>
      </c>
      <c r="P35" s="177" t="s">
        <v>121</v>
      </c>
      <c r="Q35" s="111"/>
      <c r="R35" s="111"/>
      <c r="S35" s="139"/>
    </row>
    <row r="36" spans="1:19" ht="409.5" customHeight="1" x14ac:dyDescent="0.4">
      <c r="A36" s="58"/>
      <c r="B36" s="72" t="s">
        <v>4</v>
      </c>
      <c r="C36" s="13" t="e">
        <f>#REF!</f>
        <v>#REF!</v>
      </c>
      <c r="D36" s="13" t="e">
        <f>#REF!</f>
        <v>#REF!</v>
      </c>
      <c r="E36" s="13" t="e">
        <f>#REF!</f>
        <v>#REF!</v>
      </c>
      <c r="F36" s="13">
        <v>85.8</v>
      </c>
      <c r="G36" s="13">
        <v>85.8</v>
      </c>
      <c r="H36" s="27">
        <v>85.8</v>
      </c>
      <c r="I36" s="36">
        <f t="shared" ref="I36:I38" si="21">H36/G36</f>
        <v>1</v>
      </c>
      <c r="J36" s="27">
        <v>85.8</v>
      </c>
      <c r="K36" s="28">
        <f t="shared" ref="K36:K38" si="22">J36/G36</f>
        <v>1</v>
      </c>
      <c r="L36" s="13">
        <v>85.8</v>
      </c>
      <c r="M36" s="15"/>
      <c r="N36" s="15"/>
      <c r="O36" s="35">
        <f>G36-L36</f>
        <v>0</v>
      </c>
      <c r="P36" s="177"/>
      <c r="Q36" s="111"/>
      <c r="R36" s="111"/>
      <c r="S36" s="139"/>
    </row>
    <row r="37" spans="1:19" ht="409.5" customHeight="1" x14ac:dyDescent="0.4">
      <c r="A37" s="58"/>
      <c r="B37" s="72" t="s">
        <v>86</v>
      </c>
      <c r="C37" s="13"/>
      <c r="D37" s="13"/>
      <c r="E37" s="13"/>
      <c r="F37" s="13">
        <v>172233.8</v>
      </c>
      <c r="G37" s="13">
        <v>172233.8</v>
      </c>
      <c r="H37" s="27">
        <v>170319.99</v>
      </c>
      <c r="I37" s="36">
        <f t="shared" si="21"/>
        <v>0.99</v>
      </c>
      <c r="J37" s="27">
        <v>170294.35</v>
      </c>
      <c r="K37" s="28">
        <f t="shared" si="22"/>
        <v>0.99</v>
      </c>
      <c r="L37" s="13">
        <f>165512.59+4617.5+164.26</f>
        <v>170294.35</v>
      </c>
      <c r="M37" s="15"/>
      <c r="N37" s="15"/>
      <c r="O37" s="35">
        <f>G37-L37</f>
        <v>1939.45</v>
      </c>
      <c r="P37" s="177"/>
      <c r="Q37" s="111"/>
      <c r="R37" s="111"/>
      <c r="S37" s="139"/>
    </row>
    <row r="38" spans="1:19" s="103" customFormat="1" ht="409.5" customHeight="1" x14ac:dyDescent="0.4">
      <c r="A38" s="57"/>
      <c r="B38" s="101" t="s">
        <v>11</v>
      </c>
      <c r="C38" s="27"/>
      <c r="D38" s="27"/>
      <c r="E38" s="27"/>
      <c r="F38" s="27">
        <v>9450.2900000000009</v>
      </c>
      <c r="G38" s="27">
        <v>9450.2900000000009</v>
      </c>
      <c r="H38" s="27">
        <v>9349.57</v>
      </c>
      <c r="I38" s="102">
        <f t="shared" si="21"/>
        <v>0.99</v>
      </c>
      <c r="J38" s="27">
        <v>9349.57</v>
      </c>
      <c r="K38" s="28">
        <f t="shared" si="22"/>
        <v>0.99</v>
      </c>
      <c r="L38" s="27">
        <f>8711.19+638.38</f>
        <v>9349.57</v>
      </c>
      <c r="M38" s="28"/>
      <c r="N38" s="28"/>
      <c r="O38" s="83">
        <f t="shared" ref="O38" si="23">G38-L38</f>
        <v>100.72</v>
      </c>
      <c r="P38" s="177"/>
      <c r="Q38" s="111"/>
      <c r="R38" s="111"/>
      <c r="S38" s="139"/>
    </row>
    <row r="39" spans="1:19" ht="85.5" hidden="1" customHeight="1" x14ac:dyDescent="0.4">
      <c r="A39" s="58"/>
      <c r="B39" s="72" t="s">
        <v>13</v>
      </c>
      <c r="C39" s="13" t="e">
        <f>#REF!</f>
        <v>#REF!</v>
      </c>
      <c r="D39" s="13" t="e">
        <f>#REF!</f>
        <v>#REF!</v>
      </c>
      <c r="E39" s="13" t="e">
        <f>#REF!</f>
        <v>#REF!</v>
      </c>
      <c r="F39" s="13"/>
      <c r="G39" s="13"/>
      <c r="H39" s="13"/>
      <c r="I39" s="20"/>
      <c r="J39" s="27"/>
      <c r="K39" s="61"/>
      <c r="L39" s="27"/>
      <c r="M39" s="15"/>
      <c r="N39" s="15"/>
      <c r="O39" s="13"/>
      <c r="P39" s="177"/>
      <c r="Q39" s="111"/>
      <c r="R39" s="111"/>
      <c r="S39" s="139"/>
    </row>
    <row r="40" spans="1:19" ht="81.75" hidden="1" customHeight="1" x14ac:dyDescent="0.4">
      <c r="A40" s="58"/>
      <c r="B40" s="72" t="s">
        <v>5</v>
      </c>
      <c r="C40" s="13" t="e">
        <f>#REF!</f>
        <v>#REF!</v>
      </c>
      <c r="D40" s="13" t="e">
        <f>#REF!</f>
        <v>#REF!</v>
      </c>
      <c r="E40" s="13" t="e">
        <f>#REF!</f>
        <v>#REF!</v>
      </c>
      <c r="F40" s="13"/>
      <c r="G40" s="13"/>
      <c r="H40" s="13"/>
      <c r="I40" s="15"/>
      <c r="J40" s="27"/>
      <c r="K40" s="28"/>
      <c r="L40" s="27"/>
      <c r="M40" s="15"/>
      <c r="N40" s="15"/>
      <c r="O40" s="13"/>
      <c r="P40" s="177"/>
      <c r="Q40" s="111"/>
      <c r="R40" s="111"/>
      <c r="S40" s="139"/>
    </row>
    <row r="41" spans="1:19" s="44" customFormat="1" ht="199.5" customHeight="1" x14ac:dyDescent="0.25">
      <c r="A41" s="80" t="s">
        <v>10</v>
      </c>
      <c r="B41" s="74" t="s">
        <v>96</v>
      </c>
      <c r="C41" s="12" t="e">
        <f>C42+C45+C46+#REF!+#REF!</f>
        <v>#REF!</v>
      </c>
      <c r="D41" s="12" t="e">
        <f>D42+D45+D46+#REF!+#REF!</f>
        <v>#REF!</v>
      </c>
      <c r="E41" s="12" t="e">
        <f>E42+E45+E46+#REF!+#REF!</f>
        <v>#REF!</v>
      </c>
      <c r="F41" s="12">
        <f>F42+F43+F44+F45</f>
        <v>217357.87</v>
      </c>
      <c r="G41" s="12">
        <f>G42+G43+G44+G45</f>
        <v>185585.17</v>
      </c>
      <c r="H41" s="12">
        <f>H42+H43+H44+H45+H46</f>
        <v>164271.65</v>
      </c>
      <c r="I41" s="97">
        <f>H41/G41</f>
        <v>0.89</v>
      </c>
      <c r="J41" s="25">
        <f>SUM(J42:J46)</f>
        <v>164271.65</v>
      </c>
      <c r="K41" s="26">
        <f>J41/G41</f>
        <v>0.89</v>
      </c>
      <c r="L41" s="150">
        <f>L42+L43+L44+L45</f>
        <v>164271.65</v>
      </c>
      <c r="M41" s="14"/>
      <c r="N41" s="14"/>
      <c r="O41" s="12">
        <f>G41-L41</f>
        <v>21313.52</v>
      </c>
      <c r="P41" s="177" t="s">
        <v>122</v>
      </c>
      <c r="Q41" s="111"/>
      <c r="R41" s="111"/>
      <c r="S41" s="139"/>
    </row>
    <row r="42" spans="1:19" s="42" customFormat="1" ht="73.5" customHeight="1" x14ac:dyDescent="0.25">
      <c r="A42" s="62"/>
      <c r="B42" s="72" t="s">
        <v>4</v>
      </c>
      <c r="C42" s="13" t="e">
        <f>#REF!+#REF!</f>
        <v>#REF!</v>
      </c>
      <c r="D42" s="13" t="e">
        <f>#REF!+#REF!</f>
        <v>#REF!</v>
      </c>
      <c r="E42" s="13" t="e">
        <f>#REF!+#REF!</f>
        <v>#REF!</v>
      </c>
      <c r="F42" s="13"/>
      <c r="G42" s="13"/>
      <c r="H42" s="27"/>
      <c r="I42" s="28"/>
      <c r="J42" s="27"/>
      <c r="K42" s="148"/>
      <c r="L42" s="13"/>
      <c r="M42" s="15"/>
      <c r="N42" s="15"/>
      <c r="O42" s="76">
        <f t="shared" ref="O42" si="24">G42-L42</f>
        <v>0</v>
      </c>
      <c r="P42" s="177"/>
      <c r="Q42" s="111"/>
      <c r="R42" s="111"/>
      <c r="S42" s="139"/>
    </row>
    <row r="43" spans="1:19" s="42" customFormat="1" ht="73.5" customHeight="1" x14ac:dyDescent="0.25">
      <c r="A43" s="62"/>
      <c r="B43" s="72" t="s">
        <v>86</v>
      </c>
      <c r="C43" s="13"/>
      <c r="D43" s="13"/>
      <c r="E43" s="13"/>
      <c r="F43" s="13">
        <f>189407.3+652.5</f>
        <v>190059.8</v>
      </c>
      <c r="G43" s="13">
        <f>157634.6+652.5</f>
        <v>158287.1</v>
      </c>
      <c r="H43" s="27">
        <f>148672.54+647.08</f>
        <v>149319.62</v>
      </c>
      <c r="I43" s="28">
        <f>H43/G43</f>
        <v>0.94</v>
      </c>
      <c r="J43" s="83">
        <f>148672.54+647.08</f>
        <v>149319.62</v>
      </c>
      <c r="K43" s="28">
        <f>J43/G43</f>
        <v>0.94</v>
      </c>
      <c r="L43" s="13">
        <f>647.08+148672.54</f>
        <v>149319.62</v>
      </c>
      <c r="M43" s="13"/>
      <c r="N43" s="13"/>
      <c r="O43" s="12">
        <f>G43-L43</f>
        <v>8967.48</v>
      </c>
      <c r="P43" s="177"/>
      <c r="Q43" s="111"/>
      <c r="R43" s="111"/>
      <c r="S43" s="139"/>
    </row>
    <row r="44" spans="1:19" s="42" customFormat="1" ht="73.5" customHeight="1" x14ac:dyDescent="0.25">
      <c r="A44" s="62"/>
      <c r="B44" s="72" t="s">
        <v>11</v>
      </c>
      <c r="C44" s="13"/>
      <c r="D44" s="13"/>
      <c r="E44" s="13"/>
      <c r="F44" s="27">
        <v>13126.7</v>
      </c>
      <c r="G44" s="13">
        <v>8296.6</v>
      </c>
      <c r="H44" s="27">
        <v>7824.87</v>
      </c>
      <c r="I44" s="28">
        <f>H44/G44</f>
        <v>0.94</v>
      </c>
      <c r="J44" s="27">
        <v>7824.87</v>
      </c>
      <c r="K44" s="27">
        <f>J44/G44</f>
        <v>0.94</v>
      </c>
      <c r="L44" s="13">
        <v>7824.87</v>
      </c>
      <c r="M44" s="13"/>
      <c r="N44" s="13"/>
      <c r="O44" s="12">
        <f>G44-L44</f>
        <v>471.73</v>
      </c>
      <c r="P44" s="177"/>
      <c r="Q44" s="111"/>
      <c r="R44" s="111"/>
      <c r="S44" s="139"/>
    </row>
    <row r="45" spans="1:19" s="42" customFormat="1" ht="60.75" customHeight="1" x14ac:dyDescent="0.25">
      <c r="A45" s="62"/>
      <c r="B45" s="72" t="s">
        <v>13</v>
      </c>
      <c r="C45" s="13"/>
      <c r="D45" s="13"/>
      <c r="E45" s="13"/>
      <c r="F45" s="13">
        <v>14171.37</v>
      </c>
      <c r="G45" s="13">
        <v>19001.47</v>
      </c>
      <c r="H45" s="27">
        <v>7127.16</v>
      </c>
      <c r="I45" s="28">
        <f>H45/G45</f>
        <v>0.38</v>
      </c>
      <c r="J45" s="83">
        <v>7127.16</v>
      </c>
      <c r="K45" s="28"/>
      <c r="L45" s="13">
        <v>7127.16</v>
      </c>
      <c r="M45" s="15"/>
      <c r="N45" s="15"/>
      <c r="O45" s="12">
        <f>G45-L45</f>
        <v>11874.31</v>
      </c>
      <c r="P45" s="177"/>
      <c r="Q45" s="111"/>
      <c r="R45" s="111"/>
      <c r="S45" s="139"/>
    </row>
    <row r="46" spans="1:19" s="42" customFormat="1" ht="12.75" hidden="1" customHeight="1" x14ac:dyDescent="0.25">
      <c r="A46" s="62"/>
      <c r="B46" s="72" t="s">
        <v>5</v>
      </c>
      <c r="C46" s="13"/>
      <c r="D46" s="13"/>
      <c r="E46" s="13"/>
      <c r="F46" s="13"/>
      <c r="G46" s="13"/>
      <c r="H46" s="27"/>
      <c r="I46" s="28"/>
      <c r="J46" s="27"/>
      <c r="K46" s="28"/>
      <c r="L46" s="13"/>
      <c r="M46" s="15"/>
      <c r="N46" s="15"/>
      <c r="O46" s="15"/>
      <c r="P46" s="177"/>
      <c r="Q46" s="111"/>
      <c r="R46" s="111"/>
      <c r="S46" s="139"/>
    </row>
    <row r="47" spans="1:19" s="42" customFormat="1" ht="409.5" customHeight="1" x14ac:dyDescent="0.25">
      <c r="A47" s="80" t="s">
        <v>39</v>
      </c>
      <c r="B47" s="74" t="s">
        <v>92</v>
      </c>
      <c r="C47" s="12" t="e">
        <f>SUM(C52:C52)</f>
        <v>#REF!</v>
      </c>
      <c r="D47" s="12" t="e">
        <f>SUM(D52:D52)</f>
        <v>#REF!</v>
      </c>
      <c r="E47" s="12" t="e">
        <f>SUM(E52:E52)</f>
        <v>#REF!</v>
      </c>
      <c r="F47" s="12">
        <f>F48+F49+F50+F51</f>
        <v>8452.2999999999993</v>
      </c>
      <c r="G47" s="12">
        <f t="shared" ref="G47:H47" si="25">G48+G49+G50+G51</f>
        <v>8300.66</v>
      </c>
      <c r="H47" s="12">
        <f t="shared" si="25"/>
        <v>8300.59</v>
      </c>
      <c r="I47" s="39">
        <f t="shared" ref="I47:I49" si="26">H47/G47</f>
        <v>1</v>
      </c>
      <c r="J47" s="12">
        <f>J48+J49+J50+J51</f>
        <v>7325.47</v>
      </c>
      <c r="K47" s="39">
        <f t="shared" ref="K47:K49" si="27">J47/G47</f>
        <v>0.88</v>
      </c>
      <c r="L47" s="12">
        <f>L48+L49+L50+L51</f>
        <v>7325.47</v>
      </c>
      <c r="M47" s="12"/>
      <c r="N47" s="12"/>
      <c r="O47" s="12">
        <f>G47-L47</f>
        <v>975.19</v>
      </c>
      <c r="P47" s="209" t="s">
        <v>123</v>
      </c>
      <c r="Q47" s="111"/>
      <c r="R47" s="111"/>
      <c r="S47" s="139"/>
    </row>
    <row r="48" spans="1:19" s="42" customFormat="1" ht="78" hidden="1" customHeight="1" x14ac:dyDescent="0.25">
      <c r="A48" s="58"/>
      <c r="B48" s="72" t="s">
        <v>4</v>
      </c>
      <c r="C48" s="12"/>
      <c r="D48" s="12"/>
      <c r="E48" s="12"/>
      <c r="F48" s="12"/>
      <c r="G48" s="12"/>
      <c r="H48" s="12"/>
      <c r="I48" s="14"/>
      <c r="J48" s="12"/>
      <c r="K48" s="14"/>
      <c r="L48" s="12"/>
      <c r="M48" s="12"/>
      <c r="N48" s="12"/>
      <c r="O48" s="12">
        <f t="shared" ref="O48" si="28">G48-L48</f>
        <v>0</v>
      </c>
      <c r="P48" s="209"/>
      <c r="Q48" s="111"/>
      <c r="R48" s="111"/>
      <c r="S48" s="139"/>
    </row>
    <row r="49" spans="1:19" s="42" customFormat="1" ht="409.5" customHeight="1" x14ac:dyDescent="0.25">
      <c r="A49" s="58"/>
      <c r="B49" s="72" t="s">
        <v>16</v>
      </c>
      <c r="C49" s="12"/>
      <c r="D49" s="12"/>
      <c r="E49" s="12"/>
      <c r="F49" s="35">
        <v>8452.2999999999993</v>
      </c>
      <c r="G49" s="35">
        <v>8300.66</v>
      </c>
      <c r="H49" s="35">
        <v>8300.59</v>
      </c>
      <c r="I49" s="36">
        <f t="shared" si="26"/>
        <v>1</v>
      </c>
      <c r="J49" s="35">
        <v>7325.47</v>
      </c>
      <c r="K49" s="36">
        <f t="shared" si="27"/>
        <v>0.88</v>
      </c>
      <c r="L49" s="12">
        <f>J49</f>
        <v>7325.47</v>
      </c>
      <c r="M49" s="12"/>
      <c r="N49" s="12"/>
      <c r="O49" s="12">
        <f>G49-L49</f>
        <v>975.19</v>
      </c>
      <c r="P49" s="209"/>
      <c r="Q49" s="111"/>
      <c r="R49" s="111"/>
      <c r="S49" s="139"/>
    </row>
    <row r="50" spans="1:19" s="42" customFormat="1" ht="99" hidden="1" customHeight="1" x14ac:dyDescent="0.25">
      <c r="A50" s="58"/>
      <c r="B50" s="72" t="s">
        <v>11</v>
      </c>
      <c r="C50" s="12"/>
      <c r="D50" s="12"/>
      <c r="E50" s="12"/>
      <c r="F50" s="12"/>
      <c r="G50" s="12"/>
      <c r="H50" s="12"/>
      <c r="I50" s="14"/>
      <c r="J50" s="12"/>
      <c r="K50" s="14"/>
      <c r="L50" s="12"/>
      <c r="M50" s="12"/>
      <c r="N50" s="12"/>
      <c r="O50" s="12"/>
      <c r="P50" s="209"/>
      <c r="Q50" s="111"/>
      <c r="R50" s="111"/>
      <c r="S50" s="139"/>
    </row>
    <row r="51" spans="1:19" s="42" customFormat="1" ht="99" hidden="1" customHeight="1" x14ac:dyDescent="0.25">
      <c r="A51" s="58"/>
      <c r="B51" s="72" t="s">
        <v>13</v>
      </c>
      <c r="C51" s="12"/>
      <c r="D51" s="12"/>
      <c r="E51" s="12"/>
      <c r="F51" s="12"/>
      <c r="G51" s="12"/>
      <c r="H51" s="12"/>
      <c r="I51" s="14"/>
      <c r="J51" s="12"/>
      <c r="K51" s="14"/>
      <c r="L51" s="12"/>
      <c r="M51" s="12"/>
      <c r="N51" s="12"/>
      <c r="O51" s="12"/>
      <c r="P51" s="209"/>
      <c r="Q51" s="111"/>
      <c r="R51" s="111"/>
      <c r="S51" s="139"/>
    </row>
    <row r="52" spans="1:19" s="42" customFormat="1" ht="62.25" hidden="1" customHeight="1" x14ac:dyDescent="0.25">
      <c r="A52" s="58"/>
      <c r="B52" s="72" t="s">
        <v>5</v>
      </c>
      <c r="C52" s="13" t="e">
        <f>#REF!+#REF!</f>
        <v>#REF!</v>
      </c>
      <c r="D52" s="13" t="e">
        <f>#REF!+#REF!</f>
        <v>#REF!</v>
      </c>
      <c r="E52" s="13" t="e">
        <f>#REF!+#REF!</f>
        <v>#REF!</v>
      </c>
      <c r="F52" s="13"/>
      <c r="G52" s="13"/>
      <c r="H52" s="13"/>
      <c r="I52" s="15"/>
      <c r="J52" s="13"/>
      <c r="K52" s="15"/>
      <c r="L52" s="13"/>
      <c r="M52" s="13"/>
      <c r="N52" s="13"/>
      <c r="O52" s="12">
        <f>G52-L52</f>
        <v>0</v>
      </c>
      <c r="P52" s="209"/>
      <c r="Q52" s="111"/>
      <c r="R52" s="111"/>
      <c r="S52" s="139"/>
    </row>
    <row r="53" spans="1:19" s="45" customFormat="1" ht="408.75" customHeight="1" x14ac:dyDescent="0.25">
      <c r="A53" s="106" t="s">
        <v>20</v>
      </c>
      <c r="B53" s="145" t="s">
        <v>88</v>
      </c>
      <c r="C53" s="11">
        <f>SUM(C54:C58)</f>
        <v>0</v>
      </c>
      <c r="D53" s="11">
        <f>SUM(D54:D58)</f>
        <v>0</v>
      </c>
      <c r="E53" s="11">
        <f>SUM(E54:E58)</f>
        <v>0</v>
      </c>
      <c r="F53" s="81">
        <f>F54+F55+F56+F57+F58</f>
        <v>13060.9</v>
      </c>
      <c r="G53" s="81">
        <f>G54+G55+G56+G57+G58</f>
        <v>12034.2</v>
      </c>
      <c r="H53" s="81">
        <f t="shared" ref="H53" si="29">H54+H55+H56+H57+H58</f>
        <v>11389.35</v>
      </c>
      <c r="I53" s="146">
        <f>H53/G53</f>
        <v>0.95</v>
      </c>
      <c r="J53" s="81">
        <f>J54+J55+J56+J57+J58</f>
        <v>11389.35</v>
      </c>
      <c r="K53" s="146">
        <f>J53/G53</f>
        <v>0.95</v>
      </c>
      <c r="L53" s="150">
        <f>L54+L55+L56+L57+L58</f>
        <v>11389.35</v>
      </c>
      <c r="M53" s="81">
        <f t="shared" ref="M53" si="30">M54+M55+M56+M57+M58</f>
        <v>0</v>
      </c>
      <c r="N53" s="81">
        <f t="shared" ref="N53" si="31">N54+N55+N56+N57+N58</f>
        <v>0</v>
      </c>
      <c r="O53" s="11">
        <f>O54+O55+O56+O57+O58</f>
        <v>644.85</v>
      </c>
      <c r="P53" s="211" t="s">
        <v>130</v>
      </c>
      <c r="Q53" s="111"/>
      <c r="R53" s="111"/>
      <c r="S53" s="139"/>
    </row>
    <row r="54" spans="1:19" s="42" customFormat="1" ht="51" customHeight="1" x14ac:dyDescent="0.25">
      <c r="A54" s="80"/>
      <c r="B54" s="140" t="s">
        <v>4</v>
      </c>
      <c r="C54" s="40"/>
      <c r="D54" s="40"/>
      <c r="E54" s="40"/>
      <c r="F54" s="40">
        <v>722.8</v>
      </c>
      <c r="G54" s="40">
        <v>614.4</v>
      </c>
      <c r="H54" s="40">
        <v>462.16</v>
      </c>
      <c r="I54" s="118">
        <f t="shared" ref="I54:I56" si="32">H54/G54</f>
        <v>0.75</v>
      </c>
      <c r="J54" s="40">
        <v>462.16</v>
      </c>
      <c r="K54" s="141">
        <f>J54/G54</f>
        <v>0.75</v>
      </c>
      <c r="L54" s="13">
        <v>462.16</v>
      </c>
      <c r="M54" s="40"/>
      <c r="N54" s="40"/>
      <c r="O54" s="98">
        <f>G54-L54</f>
        <v>152.24</v>
      </c>
      <c r="P54" s="211"/>
      <c r="Q54" s="111"/>
      <c r="R54" s="111"/>
      <c r="S54" s="139"/>
    </row>
    <row r="55" spans="1:19" s="42" customFormat="1" ht="51" customHeight="1" x14ac:dyDescent="0.25">
      <c r="A55" s="80"/>
      <c r="B55" s="140" t="s">
        <v>86</v>
      </c>
      <c r="C55" s="40"/>
      <c r="D55" s="40"/>
      <c r="E55" s="40"/>
      <c r="F55" s="40">
        <v>3013.4</v>
      </c>
      <c r="G55" s="40">
        <v>2095.1</v>
      </c>
      <c r="H55" s="40">
        <v>2095</v>
      </c>
      <c r="I55" s="118">
        <f t="shared" si="32"/>
        <v>1</v>
      </c>
      <c r="J55" s="40">
        <v>2095</v>
      </c>
      <c r="K55" s="118">
        <f t="shared" ref="K55:K56" si="33">J55/G55</f>
        <v>1</v>
      </c>
      <c r="L55" s="13">
        <f>1092+1003</f>
        <v>2095</v>
      </c>
      <c r="M55" s="40"/>
      <c r="N55" s="40"/>
      <c r="O55" s="147">
        <f>G55-L55</f>
        <v>0.1</v>
      </c>
      <c r="P55" s="211"/>
      <c r="Q55" s="111"/>
      <c r="R55" s="111"/>
      <c r="S55" s="139"/>
    </row>
    <row r="56" spans="1:19" s="42" customFormat="1" ht="51" customHeight="1" x14ac:dyDescent="0.25">
      <c r="A56" s="80"/>
      <c r="B56" s="140" t="s">
        <v>11</v>
      </c>
      <c r="C56" s="40"/>
      <c r="D56" s="40"/>
      <c r="E56" s="40"/>
      <c r="F56" s="40">
        <v>9324.7000000000007</v>
      </c>
      <c r="G56" s="40">
        <v>9324.7000000000007</v>
      </c>
      <c r="H56" s="40">
        <f>J56</f>
        <v>8832.19</v>
      </c>
      <c r="I56" s="118">
        <f t="shared" si="32"/>
        <v>0.95</v>
      </c>
      <c r="J56" s="40">
        <v>8832.19</v>
      </c>
      <c r="K56" s="118">
        <f t="shared" si="33"/>
        <v>0.95</v>
      </c>
      <c r="L56" s="13">
        <f>J56</f>
        <v>8832.19</v>
      </c>
      <c r="M56" s="40"/>
      <c r="N56" s="40"/>
      <c r="O56" s="147">
        <f t="shared" ref="O56" si="34">G56-L56</f>
        <v>492.51</v>
      </c>
      <c r="P56" s="211"/>
      <c r="Q56" s="111"/>
      <c r="R56" s="111"/>
      <c r="S56" s="139"/>
    </row>
    <row r="57" spans="1:19" s="42" customFormat="1" ht="26.25" hidden="1" customHeight="1" x14ac:dyDescent="0.25">
      <c r="A57" s="80"/>
      <c r="B57" s="72" t="s">
        <v>13</v>
      </c>
      <c r="C57" s="13"/>
      <c r="D57" s="13"/>
      <c r="E57" s="13"/>
      <c r="F57" s="13"/>
      <c r="G57" s="13"/>
      <c r="H57" s="13"/>
      <c r="I57" s="15"/>
      <c r="J57" s="13"/>
      <c r="K57" s="15"/>
      <c r="L57" s="13"/>
      <c r="M57" s="13"/>
      <c r="N57" s="13"/>
      <c r="O57" s="13"/>
      <c r="P57" s="211"/>
      <c r="Q57" s="111"/>
      <c r="R57" s="111"/>
      <c r="S57" s="139"/>
    </row>
    <row r="58" spans="1:19" s="42" customFormat="1" ht="26.25" hidden="1" customHeight="1" x14ac:dyDescent="0.25">
      <c r="A58" s="80"/>
      <c r="B58" s="72" t="s">
        <v>5</v>
      </c>
      <c r="C58" s="13"/>
      <c r="D58" s="13"/>
      <c r="E58" s="13"/>
      <c r="F58" s="13"/>
      <c r="G58" s="13"/>
      <c r="H58" s="13"/>
      <c r="I58" s="15"/>
      <c r="J58" s="13"/>
      <c r="K58" s="15"/>
      <c r="L58" s="13"/>
      <c r="M58" s="13"/>
      <c r="N58" s="13"/>
      <c r="O58" s="13"/>
      <c r="P58" s="211"/>
      <c r="Q58" s="111"/>
      <c r="R58" s="111"/>
      <c r="S58" s="139"/>
    </row>
    <row r="59" spans="1:19" s="42" customFormat="1" ht="120" customHeight="1" outlineLevel="1" x14ac:dyDescent="0.25">
      <c r="A59" s="80" t="s">
        <v>21</v>
      </c>
      <c r="B59" s="74" t="s">
        <v>45</v>
      </c>
      <c r="C59" s="12" t="e">
        <f>#REF!+#REF!+#REF!+#REF!+#REF!</f>
        <v>#REF!</v>
      </c>
      <c r="D59" s="12" t="e">
        <f>#REF!+#REF!+#REF!+#REF!+#REF!</f>
        <v>#REF!</v>
      </c>
      <c r="E59" s="12" t="e">
        <f>#REF!+#REF!+#REF!+#REF!+#REF!</f>
        <v>#REF!</v>
      </c>
      <c r="F59" s="21"/>
      <c r="G59" s="21"/>
      <c r="H59" s="24"/>
      <c r="I59" s="22"/>
      <c r="J59" s="21"/>
      <c r="K59" s="22"/>
      <c r="L59" s="22"/>
      <c r="M59" s="14"/>
      <c r="N59" s="14"/>
      <c r="O59" s="14"/>
      <c r="P59" s="156" t="s">
        <v>57</v>
      </c>
      <c r="Q59" s="111"/>
      <c r="R59" s="111"/>
      <c r="S59" s="139"/>
    </row>
    <row r="60" spans="1:19" s="46" customFormat="1" ht="106.5" customHeight="1" x14ac:dyDescent="0.25">
      <c r="A60" s="80" t="s">
        <v>22</v>
      </c>
      <c r="B60" s="74" t="s">
        <v>46</v>
      </c>
      <c r="C60" s="12" t="e">
        <f>#REF!+#REF!+#REF!+#REF!+#REF!</f>
        <v>#REF!</v>
      </c>
      <c r="D60" s="12" t="e">
        <f>#REF!+#REF!+#REF!+#REF!+#REF!</f>
        <v>#REF!</v>
      </c>
      <c r="E60" s="12" t="e">
        <f>#REF!+#REF!+#REF!+#REF!+#REF!</f>
        <v>#REF!</v>
      </c>
      <c r="F60" s="21"/>
      <c r="G60" s="21"/>
      <c r="H60" s="24"/>
      <c r="I60" s="22"/>
      <c r="J60" s="21"/>
      <c r="K60" s="22"/>
      <c r="L60" s="22"/>
      <c r="M60" s="14"/>
      <c r="N60" s="14"/>
      <c r="O60" s="14"/>
      <c r="P60" s="156" t="s">
        <v>57</v>
      </c>
      <c r="Q60" s="111"/>
      <c r="R60" s="111"/>
      <c r="S60" s="139"/>
    </row>
    <row r="61" spans="1:19" s="47" customFormat="1" ht="105" customHeight="1" x14ac:dyDescent="0.25">
      <c r="A61" s="124" t="s">
        <v>23</v>
      </c>
      <c r="B61" s="125" t="s">
        <v>97</v>
      </c>
      <c r="C61" s="127"/>
      <c r="D61" s="127"/>
      <c r="E61" s="127"/>
      <c r="F61" s="123">
        <f>SUM(F62:F65)</f>
        <v>2162246.5299999998</v>
      </c>
      <c r="G61" s="123">
        <f>SUM(G62:G65)</f>
        <v>2102840.27</v>
      </c>
      <c r="H61" s="123">
        <f>SUM(H62:H65)</f>
        <v>2096463.92</v>
      </c>
      <c r="I61" s="114">
        <f>H61/G61</f>
        <v>1</v>
      </c>
      <c r="J61" s="123">
        <f t="shared" ref="J61" si="35">SUM(J62:J66)</f>
        <v>2096127.78</v>
      </c>
      <c r="K61" s="114">
        <f>J61/G61</f>
        <v>1</v>
      </c>
      <c r="L61" s="149">
        <f>SUM(L62:L65)</f>
        <v>2096127.78</v>
      </c>
      <c r="M61" s="123" t="e">
        <f t="shared" ref="M61:N61" si="36">SUM(M62:M66)</f>
        <v>#REF!</v>
      </c>
      <c r="N61" s="123" t="e">
        <f t="shared" si="36"/>
        <v>#REF!</v>
      </c>
      <c r="O61" s="123">
        <f>SUM(O62:O66)</f>
        <v>6712.49</v>
      </c>
      <c r="P61" s="157"/>
      <c r="Q61" s="111"/>
      <c r="R61" s="111"/>
      <c r="S61" s="139"/>
    </row>
    <row r="62" spans="1:19" s="48" customFormat="1" ht="30.75" customHeight="1" x14ac:dyDescent="0.25">
      <c r="A62" s="58"/>
      <c r="B62" s="121" t="s">
        <v>4</v>
      </c>
      <c r="C62" s="128"/>
      <c r="D62" s="128"/>
      <c r="E62" s="128"/>
      <c r="F62" s="13">
        <f t="shared" ref="F62:H65" si="37">F68+F110</f>
        <v>17782.669999999998</v>
      </c>
      <c r="G62" s="13">
        <f t="shared" si="37"/>
        <v>17782.669999999998</v>
      </c>
      <c r="H62" s="13">
        <f t="shared" si="37"/>
        <v>15344.5</v>
      </c>
      <c r="I62" s="20">
        <f t="shared" ref="I62:I64" si="38">H62/G62</f>
        <v>0.86299999999999999</v>
      </c>
      <c r="J62" s="13">
        <f>J68+J110</f>
        <v>15344.5</v>
      </c>
      <c r="K62" s="20">
        <f t="shared" ref="K62:K64" si="39">J62/G62</f>
        <v>0.86299999999999999</v>
      </c>
      <c r="L62" s="13">
        <f>L68+L110</f>
        <v>15344.5</v>
      </c>
      <c r="M62" s="13" t="e">
        <f>#REF!+M110</f>
        <v>#REF!</v>
      </c>
      <c r="N62" s="17" t="e">
        <f>#REF!+N110</f>
        <v>#REF!</v>
      </c>
      <c r="O62" s="13">
        <f>O68+O110</f>
        <v>2438.17</v>
      </c>
      <c r="P62" s="158"/>
      <c r="Q62" s="111"/>
      <c r="R62" s="111"/>
      <c r="S62" s="139"/>
    </row>
    <row r="63" spans="1:19" s="48" customFormat="1" ht="30.75" customHeight="1" x14ac:dyDescent="0.25">
      <c r="A63" s="58"/>
      <c r="B63" s="121" t="s">
        <v>58</v>
      </c>
      <c r="C63" s="128"/>
      <c r="D63" s="128"/>
      <c r="E63" s="128"/>
      <c r="F63" s="13">
        <f t="shared" si="37"/>
        <v>1863978.96</v>
      </c>
      <c r="G63" s="13">
        <f t="shared" si="37"/>
        <v>1804572.7</v>
      </c>
      <c r="H63" s="13">
        <f t="shared" si="37"/>
        <v>1803546.56</v>
      </c>
      <c r="I63" s="20">
        <f t="shared" si="38"/>
        <v>0.999</v>
      </c>
      <c r="J63" s="13">
        <f>J69+J111</f>
        <v>1803210.42</v>
      </c>
      <c r="K63" s="20">
        <f t="shared" si="39"/>
        <v>0.999</v>
      </c>
      <c r="L63" s="13">
        <f>L69+L111</f>
        <v>1803210.42</v>
      </c>
      <c r="M63" s="13" t="e">
        <f>#REF!+M111</f>
        <v>#REF!</v>
      </c>
      <c r="N63" s="17" t="e">
        <f>#REF!+N111</f>
        <v>#REF!</v>
      </c>
      <c r="O63" s="13">
        <f>O69+O111</f>
        <v>1362.28</v>
      </c>
      <c r="P63" s="158"/>
      <c r="Q63" s="111"/>
      <c r="R63" s="111"/>
      <c r="S63" s="139"/>
    </row>
    <row r="64" spans="1:19" s="48" customFormat="1" ht="30.75" customHeight="1" x14ac:dyDescent="0.25">
      <c r="A64" s="58"/>
      <c r="B64" s="121" t="s">
        <v>11</v>
      </c>
      <c r="C64" s="128"/>
      <c r="D64" s="128"/>
      <c r="E64" s="128"/>
      <c r="F64" s="13">
        <f t="shared" si="37"/>
        <v>280484.90000000002</v>
      </c>
      <c r="G64" s="13">
        <f t="shared" si="37"/>
        <v>278952.82</v>
      </c>
      <c r="H64" s="13">
        <f t="shared" si="37"/>
        <v>277572.86</v>
      </c>
      <c r="I64" s="20">
        <f t="shared" si="38"/>
        <v>0.995</v>
      </c>
      <c r="J64" s="27">
        <f>J70+J112</f>
        <v>277572.86</v>
      </c>
      <c r="K64" s="20">
        <f t="shared" si="39"/>
        <v>0.995</v>
      </c>
      <c r="L64" s="13">
        <f>L70+L112</f>
        <v>277572.86</v>
      </c>
      <c r="M64" s="13" t="e">
        <f>#REF!+M112</f>
        <v>#REF!</v>
      </c>
      <c r="N64" s="17" t="e">
        <f>#REF!+N112</f>
        <v>#REF!</v>
      </c>
      <c r="O64" s="13">
        <f>O70+O112</f>
        <v>1379.96</v>
      </c>
      <c r="P64" s="159"/>
      <c r="Q64" s="111"/>
      <c r="R64" s="111"/>
      <c r="S64" s="139"/>
    </row>
    <row r="65" spans="1:19" s="48" customFormat="1" ht="30.75" customHeight="1" x14ac:dyDescent="0.25">
      <c r="A65" s="57"/>
      <c r="B65" s="122" t="s">
        <v>13</v>
      </c>
      <c r="C65" s="129"/>
      <c r="D65" s="129"/>
      <c r="E65" s="129"/>
      <c r="F65" s="27">
        <f t="shared" si="37"/>
        <v>0</v>
      </c>
      <c r="G65" s="27">
        <f t="shared" si="37"/>
        <v>1532.08</v>
      </c>
      <c r="H65" s="27">
        <f t="shared" si="37"/>
        <v>0</v>
      </c>
      <c r="I65" s="61">
        <v>0</v>
      </c>
      <c r="J65" s="27">
        <f>J74+J113</f>
        <v>0</v>
      </c>
      <c r="K65" s="61">
        <v>0</v>
      </c>
      <c r="L65" s="27">
        <f>L71+L113</f>
        <v>0</v>
      </c>
      <c r="M65" s="27" t="e">
        <f>#REF!+M113</f>
        <v>#REF!</v>
      </c>
      <c r="N65" s="27" t="e">
        <f>#REF!+N113</f>
        <v>#REF!</v>
      </c>
      <c r="O65" s="27">
        <f>O71+O113</f>
        <v>1532.08</v>
      </c>
      <c r="P65" s="160"/>
      <c r="Q65" s="111"/>
      <c r="R65" s="111"/>
      <c r="S65" s="139"/>
    </row>
    <row r="66" spans="1:19" s="48" customFormat="1" ht="30.75" hidden="1" customHeight="1" collapsed="1" x14ac:dyDescent="0.25">
      <c r="A66" s="57"/>
      <c r="B66" s="122" t="s">
        <v>5</v>
      </c>
      <c r="C66" s="129"/>
      <c r="D66" s="129"/>
      <c r="E66" s="129"/>
      <c r="F66" s="27">
        <f>F72+F114</f>
        <v>0</v>
      </c>
      <c r="G66" s="27">
        <f>G72+G114</f>
        <v>0</v>
      </c>
      <c r="H66" s="27">
        <f>H72+H114</f>
        <v>0</v>
      </c>
      <c r="I66" s="61"/>
      <c r="J66" s="27"/>
      <c r="K66" s="61"/>
      <c r="L66" s="27">
        <f>L72+L114</f>
        <v>0</v>
      </c>
      <c r="M66" s="27"/>
      <c r="N66" s="27"/>
      <c r="O66" s="61"/>
      <c r="P66" s="160"/>
      <c r="Q66" s="111"/>
      <c r="R66" s="111"/>
      <c r="S66" s="139"/>
    </row>
    <row r="67" spans="1:19" s="47" customFormat="1" ht="30.75" customHeight="1" x14ac:dyDescent="0.25">
      <c r="A67" s="92" t="s">
        <v>69</v>
      </c>
      <c r="B67" s="89" t="s">
        <v>81</v>
      </c>
      <c r="C67" s="130"/>
      <c r="D67" s="130"/>
      <c r="E67" s="130"/>
      <c r="F67" s="84">
        <f>SUM(F68:F72)</f>
        <v>2136636.46</v>
      </c>
      <c r="G67" s="84">
        <f>SUM(G68:G72)</f>
        <v>2077230.2</v>
      </c>
      <c r="H67" s="84">
        <f>SUM(H68:H72)</f>
        <v>2073383.36</v>
      </c>
      <c r="I67" s="131">
        <f>H67/G67</f>
        <v>1</v>
      </c>
      <c r="J67" s="84">
        <f>SUM(J68:J72)</f>
        <v>2073203.37</v>
      </c>
      <c r="K67" s="85">
        <f>J67/G67</f>
        <v>0.998</v>
      </c>
      <c r="L67" s="84">
        <f>SUM(L68:L72)</f>
        <v>2073203.37</v>
      </c>
      <c r="M67" s="84">
        <f>SUM(M68:M72)</f>
        <v>2002080.2</v>
      </c>
      <c r="N67" s="84">
        <f>G67-M67</f>
        <v>75150</v>
      </c>
      <c r="O67" s="84">
        <f>SUM(O69:O72)</f>
        <v>4026.83</v>
      </c>
      <c r="P67" s="161"/>
      <c r="Q67" s="111"/>
      <c r="R67" s="111"/>
      <c r="S67" s="139"/>
    </row>
    <row r="68" spans="1:19" s="48" customFormat="1" ht="30.75" hidden="1" customHeight="1" x14ac:dyDescent="0.25">
      <c r="A68" s="93"/>
      <c r="B68" s="122" t="s">
        <v>4</v>
      </c>
      <c r="C68" s="129"/>
      <c r="D68" s="129"/>
      <c r="E68" s="129"/>
      <c r="F68" s="27">
        <f>F74+F80+F86+F98</f>
        <v>0</v>
      </c>
      <c r="G68" s="27">
        <f>G74+G80+G86+G98</f>
        <v>0</v>
      </c>
      <c r="H68" s="27">
        <f>H74+H80+H86+H98</f>
        <v>0</v>
      </c>
      <c r="I68" s="28"/>
      <c r="J68" s="27"/>
      <c r="K68" s="27"/>
      <c r="L68" s="27">
        <f>L74+L80+L86+L98</f>
        <v>0</v>
      </c>
      <c r="M68" s="27"/>
      <c r="N68" s="27"/>
      <c r="O68" s="27">
        <f>G68-L68</f>
        <v>0</v>
      </c>
      <c r="P68" s="160"/>
      <c r="Q68" s="111"/>
      <c r="R68" s="111"/>
      <c r="S68" s="139"/>
    </row>
    <row r="69" spans="1:19" s="48" customFormat="1" ht="30.75" customHeight="1" x14ac:dyDescent="0.25">
      <c r="A69" s="93"/>
      <c r="B69" s="122" t="s">
        <v>85</v>
      </c>
      <c r="C69" s="129"/>
      <c r="D69" s="129"/>
      <c r="E69" s="129"/>
      <c r="F69" s="27">
        <f t="shared" ref="F69:H70" si="40">F75+F81+F87+F99+F105</f>
        <v>1856605.06</v>
      </c>
      <c r="G69" s="27">
        <f t="shared" si="40"/>
        <v>1797198.8</v>
      </c>
      <c r="H69" s="27">
        <f t="shared" si="40"/>
        <v>1796173.12</v>
      </c>
      <c r="I69" s="28">
        <f>H69/G69</f>
        <v>1</v>
      </c>
      <c r="J69" s="27">
        <f>J75+J81+J87+J99+J105</f>
        <v>1795993.13</v>
      </c>
      <c r="K69" s="28">
        <f>J69/G69</f>
        <v>1</v>
      </c>
      <c r="L69" s="27">
        <f>L75+L81+L87+L99+L105</f>
        <v>1795993.13</v>
      </c>
      <c r="M69" s="27">
        <f>M75+M81+M87+M99</f>
        <v>1730315.3</v>
      </c>
      <c r="N69" s="27">
        <f>N75+N81+N87</f>
        <v>0</v>
      </c>
      <c r="O69" s="27">
        <f>G69-L69</f>
        <v>1205.67</v>
      </c>
      <c r="P69" s="160"/>
      <c r="Q69" s="111"/>
      <c r="R69" s="111"/>
      <c r="S69" s="139"/>
    </row>
    <row r="70" spans="1:19" s="48" customFormat="1" ht="30.75" customHeight="1" x14ac:dyDescent="0.25">
      <c r="A70" s="93"/>
      <c r="B70" s="122" t="s">
        <v>11</v>
      </c>
      <c r="C70" s="129"/>
      <c r="D70" s="129"/>
      <c r="E70" s="129"/>
      <c r="F70" s="27">
        <f t="shared" si="40"/>
        <v>280031.40000000002</v>
      </c>
      <c r="G70" s="27">
        <f t="shared" si="40"/>
        <v>278499.32</v>
      </c>
      <c r="H70" s="27">
        <f t="shared" si="40"/>
        <v>277210.23999999999</v>
      </c>
      <c r="I70" s="28">
        <f>H70/G70</f>
        <v>1</v>
      </c>
      <c r="J70" s="27">
        <f>J76+J82+J88+J100+J106</f>
        <v>277210.23999999999</v>
      </c>
      <c r="K70" s="28">
        <f>J70/G70</f>
        <v>1</v>
      </c>
      <c r="L70" s="27">
        <f>L76+L82+L88+L100+L106</f>
        <v>277210.23999999999</v>
      </c>
      <c r="M70" s="27">
        <f>M76+M82+M88+M100</f>
        <v>270232.82</v>
      </c>
      <c r="N70" s="27">
        <f>N76+N82+N88</f>
        <v>0</v>
      </c>
      <c r="O70" s="27">
        <f>G70-L70</f>
        <v>1289.08</v>
      </c>
      <c r="P70" s="160"/>
      <c r="Q70" s="111"/>
      <c r="R70" s="111"/>
      <c r="S70" s="139"/>
    </row>
    <row r="71" spans="1:19" s="48" customFormat="1" ht="30.75" customHeight="1" x14ac:dyDescent="0.25">
      <c r="A71" s="93"/>
      <c r="B71" s="122" t="s">
        <v>13</v>
      </c>
      <c r="C71" s="129"/>
      <c r="D71" s="129"/>
      <c r="E71" s="129"/>
      <c r="F71" s="27">
        <f t="shared" ref="F71:H72" si="41">F77+F83+F89+F101</f>
        <v>0</v>
      </c>
      <c r="G71" s="27">
        <f t="shared" si="41"/>
        <v>1532.08</v>
      </c>
      <c r="H71" s="27">
        <f t="shared" si="41"/>
        <v>0</v>
      </c>
      <c r="I71" s="28">
        <v>0</v>
      </c>
      <c r="J71" s="27">
        <f>J77+J83+J89+J101</f>
        <v>0</v>
      </c>
      <c r="K71" s="28">
        <v>0</v>
      </c>
      <c r="L71" s="27">
        <f>L77+L83+L89+L101</f>
        <v>0</v>
      </c>
      <c r="M71" s="27">
        <f>M77+M83+M89+M101</f>
        <v>1532.08</v>
      </c>
      <c r="N71" s="27">
        <f>N77+N83+N89</f>
        <v>0</v>
      </c>
      <c r="O71" s="27">
        <f>G71-L71</f>
        <v>1532.08</v>
      </c>
      <c r="P71" s="160"/>
      <c r="Q71" s="111"/>
      <c r="R71" s="111"/>
      <c r="S71" s="139"/>
    </row>
    <row r="72" spans="1:19" s="48" customFormat="1" ht="30.75" hidden="1" customHeight="1" x14ac:dyDescent="0.25">
      <c r="A72" s="93"/>
      <c r="B72" s="122" t="s">
        <v>5</v>
      </c>
      <c r="C72" s="129"/>
      <c r="D72" s="129"/>
      <c r="E72" s="129"/>
      <c r="F72" s="27">
        <f t="shared" si="41"/>
        <v>0</v>
      </c>
      <c r="G72" s="27">
        <f t="shared" si="41"/>
        <v>0</v>
      </c>
      <c r="H72" s="27">
        <f t="shared" si="41"/>
        <v>0</v>
      </c>
      <c r="I72" s="28"/>
      <c r="J72" s="27"/>
      <c r="K72" s="27"/>
      <c r="L72" s="27">
        <f>L78+L84+L90+L102</f>
        <v>0</v>
      </c>
      <c r="M72" s="27"/>
      <c r="N72" s="27"/>
      <c r="O72" s="27"/>
      <c r="P72" s="160"/>
      <c r="Q72" s="111"/>
      <c r="R72" s="111"/>
      <c r="S72" s="139"/>
    </row>
    <row r="73" spans="1:19" s="37" customFormat="1" ht="105.75" x14ac:dyDescent="0.25">
      <c r="A73" s="94" t="s">
        <v>70</v>
      </c>
      <c r="B73" s="132" t="s">
        <v>59</v>
      </c>
      <c r="C73" s="133"/>
      <c r="D73" s="133"/>
      <c r="E73" s="133"/>
      <c r="F73" s="134">
        <f>SUM(F74:F78)</f>
        <v>780047.54</v>
      </c>
      <c r="G73" s="134">
        <f>SUM(G74:G78)</f>
        <v>777259.19</v>
      </c>
      <c r="H73" s="134">
        <f>SUM(H74:H78)</f>
        <v>776914.56</v>
      </c>
      <c r="I73" s="135">
        <f>H73/G73</f>
        <v>1</v>
      </c>
      <c r="J73" s="134">
        <f>SUM(J74:J78)</f>
        <v>776914.56</v>
      </c>
      <c r="K73" s="135">
        <f>J73/G73</f>
        <v>1</v>
      </c>
      <c r="L73" s="82">
        <f>SUM(L74:L78)</f>
        <v>776914.56</v>
      </c>
      <c r="M73" s="134">
        <f>SUM(M74:M78)</f>
        <v>777259.19</v>
      </c>
      <c r="N73" s="134">
        <f>G73-M73</f>
        <v>0</v>
      </c>
      <c r="O73" s="136">
        <f>O74+O75+O76+O77+O78</f>
        <v>344.63</v>
      </c>
      <c r="P73" s="162" t="s">
        <v>106</v>
      </c>
      <c r="Q73" s="111"/>
      <c r="R73" s="111"/>
      <c r="S73" s="139"/>
    </row>
    <row r="74" spans="1:19" s="38" customFormat="1" ht="30.75" hidden="1" customHeight="1" x14ac:dyDescent="0.25">
      <c r="A74" s="94"/>
      <c r="B74" s="90" t="s">
        <v>4</v>
      </c>
      <c r="C74" s="137"/>
      <c r="D74" s="137"/>
      <c r="E74" s="137"/>
      <c r="F74" s="41"/>
      <c r="G74" s="81"/>
      <c r="H74" s="41"/>
      <c r="I74" s="86"/>
      <c r="J74" s="41"/>
      <c r="K74" s="86"/>
      <c r="L74" s="27"/>
      <c r="M74" s="81"/>
      <c r="N74" s="41"/>
      <c r="O74" s="41">
        <f>G74-L74</f>
        <v>0</v>
      </c>
      <c r="P74" s="160"/>
      <c r="Q74" s="111"/>
      <c r="R74" s="111"/>
      <c r="S74" s="139"/>
    </row>
    <row r="75" spans="1:19" s="38" customFormat="1" ht="30.75" customHeight="1" x14ac:dyDescent="0.25">
      <c r="A75" s="94"/>
      <c r="B75" s="90" t="s">
        <v>85</v>
      </c>
      <c r="C75" s="137"/>
      <c r="D75" s="137"/>
      <c r="E75" s="137"/>
      <c r="F75" s="41">
        <v>694242.31</v>
      </c>
      <c r="G75" s="41">
        <v>691453.96</v>
      </c>
      <c r="H75" s="41">
        <v>691453.96</v>
      </c>
      <c r="I75" s="86">
        <f>H75/G75</f>
        <v>1</v>
      </c>
      <c r="J75" s="41">
        <v>691453.96</v>
      </c>
      <c r="K75" s="86">
        <f>J75/G75</f>
        <v>1</v>
      </c>
      <c r="L75" s="27">
        <v>691453.96</v>
      </c>
      <c r="M75" s="41">
        <f>G75</f>
        <v>691453.96</v>
      </c>
      <c r="N75" s="41">
        <f>G75-M75</f>
        <v>0</v>
      </c>
      <c r="O75" s="41">
        <f>G75-L75</f>
        <v>0</v>
      </c>
      <c r="P75" s="160"/>
      <c r="Q75" s="111"/>
      <c r="R75" s="111"/>
      <c r="S75" s="139"/>
    </row>
    <row r="76" spans="1:19" s="38" customFormat="1" ht="30.75" customHeight="1" x14ac:dyDescent="0.25">
      <c r="A76" s="94"/>
      <c r="B76" s="90" t="s">
        <v>60</v>
      </c>
      <c r="C76" s="137"/>
      <c r="D76" s="137"/>
      <c r="E76" s="137"/>
      <c r="F76" s="41">
        <v>85805.23</v>
      </c>
      <c r="G76" s="41">
        <v>85805.23</v>
      </c>
      <c r="H76" s="41">
        <v>85460.6</v>
      </c>
      <c r="I76" s="86">
        <f>H76/G76</f>
        <v>1</v>
      </c>
      <c r="J76" s="41">
        <v>85460.6</v>
      </c>
      <c r="K76" s="86">
        <f>J76/G76</f>
        <v>1</v>
      </c>
      <c r="L76" s="27">
        <f>J76</f>
        <v>85460.6</v>
      </c>
      <c r="M76" s="41">
        <f>G76</f>
        <v>85805.23</v>
      </c>
      <c r="N76" s="41">
        <f>G76-M76</f>
        <v>0</v>
      </c>
      <c r="O76" s="41">
        <f>G76-L76</f>
        <v>344.63</v>
      </c>
      <c r="P76" s="160"/>
      <c r="Q76" s="111"/>
      <c r="R76" s="111"/>
      <c r="S76" s="139"/>
    </row>
    <row r="77" spans="1:19" s="38" customFormat="1" ht="30.75" hidden="1" customHeight="1" x14ac:dyDescent="0.25">
      <c r="A77" s="94"/>
      <c r="B77" s="90" t="s">
        <v>13</v>
      </c>
      <c r="C77" s="137"/>
      <c r="D77" s="137"/>
      <c r="E77" s="137"/>
      <c r="F77" s="41"/>
      <c r="G77" s="41"/>
      <c r="H77" s="41"/>
      <c r="I77" s="86"/>
      <c r="J77" s="41"/>
      <c r="K77" s="86"/>
      <c r="L77" s="27"/>
      <c r="M77" s="81"/>
      <c r="N77" s="41"/>
      <c r="O77" s="41"/>
      <c r="P77" s="160"/>
      <c r="Q77" s="111"/>
      <c r="R77" s="111"/>
      <c r="S77" s="139"/>
    </row>
    <row r="78" spans="1:19" s="38" customFormat="1" ht="30.75" hidden="1" customHeight="1" x14ac:dyDescent="0.25">
      <c r="A78" s="94"/>
      <c r="B78" s="90" t="s">
        <v>5</v>
      </c>
      <c r="C78" s="137"/>
      <c r="D78" s="137"/>
      <c r="E78" s="137"/>
      <c r="F78" s="41"/>
      <c r="G78" s="81"/>
      <c r="H78" s="41"/>
      <c r="I78" s="86"/>
      <c r="J78" s="41"/>
      <c r="K78" s="86"/>
      <c r="L78" s="27"/>
      <c r="M78" s="81"/>
      <c r="N78" s="41"/>
      <c r="O78" s="41"/>
      <c r="P78" s="160"/>
      <c r="Q78" s="111"/>
      <c r="R78" s="111"/>
      <c r="S78" s="139"/>
    </row>
    <row r="79" spans="1:19" s="37" customFormat="1" ht="409.5" customHeight="1" x14ac:dyDescent="0.25">
      <c r="A79" s="94" t="s">
        <v>71</v>
      </c>
      <c r="B79" s="132" t="s">
        <v>61</v>
      </c>
      <c r="C79" s="133"/>
      <c r="D79" s="133"/>
      <c r="E79" s="133"/>
      <c r="F79" s="134">
        <f>SUM(F80:F84)</f>
        <v>185479.95</v>
      </c>
      <c r="G79" s="134">
        <f>SUM(G80:G84)</f>
        <v>180423.84</v>
      </c>
      <c r="H79" s="134">
        <f>SUM(H80:H84)</f>
        <v>178453.77</v>
      </c>
      <c r="I79" s="135">
        <f>H79/G79</f>
        <v>0.99</v>
      </c>
      <c r="J79" s="134">
        <f>SUM(J80:J84)</f>
        <v>178273.78</v>
      </c>
      <c r="K79" s="135">
        <f>J79/G79</f>
        <v>0.99</v>
      </c>
      <c r="L79" s="82">
        <f>SUM(L80:L84)</f>
        <v>178273.78</v>
      </c>
      <c r="M79" s="134">
        <f>SUM(M80:M84)</f>
        <v>180423.84</v>
      </c>
      <c r="N79" s="134">
        <f>G79-M79</f>
        <v>0</v>
      </c>
      <c r="O79" s="136">
        <f>O80+O81+O82+O83+O84</f>
        <v>2150.06</v>
      </c>
      <c r="P79" s="162" t="s">
        <v>118</v>
      </c>
      <c r="Q79" s="111"/>
      <c r="R79" s="111"/>
      <c r="S79" s="139"/>
    </row>
    <row r="80" spans="1:19" s="38" customFormat="1" ht="30.75" hidden="1" customHeight="1" x14ac:dyDescent="0.25">
      <c r="A80" s="94"/>
      <c r="B80" s="90" t="s">
        <v>4</v>
      </c>
      <c r="C80" s="137"/>
      <c r="D80" s="137"/>
      <c r="E80" s="137"/>
      <c r="F80" s="41"/>
      <c r="G80" s="81"/>
      <c r="H80" s="41"/>
      <c r="I80" s="86"/>
      <c r="J80" s="41"/>
      <c r="K80" s="86"/>
      <c r="L80" s="27"/>
      <c r="M80" s="41"/>
      <c r="N80" s="41"/>
      <c r="O80" s="41">
        <f>G80-L80</f>
        <v>0</v>
      </c>
      <c r="P80" s="160"/>
      <c r="Q80" s="111"/>
      <c r="R80" s="111"/>
      <c r="S80" s="139"/>
    </row>
    <row r="81" spans="1:19" s="38" customFormat="1" ht="30.75" customHeight="1" x14ac:dyDescent="0.25">
      <c r="A81" s="94"/>
      <c r="B81" s="90" t="s">
        <v>85</v>
      </c>
      <c r="C81" s="137"/>
      <c r="D81" s="137"/>
      <c r="E81" s="137"/>
      <c r="F81" s="41">
        <v>152245.15</v>
      </c>
      <c r="G81" s="41">
        <v>147189.04</v>
      </c>
      <c r="H81" s="41">
        <v>146163.39000000001</v>
      </c>
      <c r="I81" s="86">
        <f>H81/G81</f>
        <v>0.99</v>
      </c>
      <c r="J81" s="41">
        <v>145983.4</v>
      </c>
      <c r="K81" s="86">
        <f>J81/G81</f>
        <v>0.99</v>
      </c>
      <c r="L81" s="27">
        <v>145983.4</v>
      </c>
      <c r="M81" s="41">
        <f>G81</f>
        <v>147189.04</v>
      </c>
      <c r="N81" s="41">
        <f>G81-M81</f>
        <v>0</v>
      </c>
      <c r="O81" s="41">
        <f>G81-L81</f>
        <v>1205.6400000000001</v>
      </c>
      <c r="P81" s="160"/>
      <c r="Q81" s="111"/>
      <c r="R81" s="111"/>
      <c r="S81" s="139"/>
    </row>
    <row r="82" spans="1:19" s="38" customFormat="1" ht="30.75" customHeight="1" x14ac:dyDescent="0.25">
      <c r="A82" s="94"/>
      <c r="B82" s="90" t="s">
        <v>60</v>
      </c>
      <c r="C82" s="137"/>
      <c r="D82" s="137"/>
      <c r="E82" s="137"/>
      <c r="F82" s="41">
        <v>33234.800000000003</v>
      </c>
      <c r="G82" s="41">
        <v>33234.800000000003</v>
      </c>
      <c r="H82" s="41">
        <v>32290.38</v>
      </c>
      <c r="I82" s="86">
        <f>H82/G82</f>
        <v>0.97</v>
      </c>
      <c r="J82" s="41">
        <v>32290.38</v>
      </c>
      <c r="K82" s="86">
        <f>J82/G82</f>
        <v>0.97</v>
      </c>
      <c r="L82" s="27">
        <v>32290.38</v>
      </c>
      <c r="M82" s="41">
        <f>G82</f>
        <v>33234.800000000003</v>
      </c>
      <c r="N82" s="41">
        <f>G82-M82</f>
        <v>0</v>
      </c>
      <c r="O82" s="41">
        <f>G82-L82</f>
        <v>944.42</v>
      </c>
      <c r="P82" s="160"/>
      <c r="Q82" s="111"/>
      <c r="R82" s="111"/>
      <c r="S82" s="139"/>
    </row>
    <row r="83" spans="1:19" s="38" customFormat="1" ht="30.75" hidden="1" customHeight="1" x14ac:dyDescent="0.25">
      <c r="A83" s="94"/>
      <c r="B83" s="90" t="s">
        <v>13</v>
      </c>
      <c r="C83" s="137"/>
      <c r="D83" s="137"/>
      <c r="E83" s="137"/>
      <c r="F83" s="41"/>
      <c r="G83" s="81"/>
      <c r="H83" s="41"/>
      <c r="I83" s="86"/>
      <c r="J83" s="41"/>
      <c r="K83" s="86"/>
      <c r="L83" s="27"/>
      <c r="M83" s="41"/>
      <c r="N83" s="41"/>
      <c r="O83" s="41"/>
      <c r="P83" s="160"/>
      <c r="Q83" s="111"/>
      <c r="R83" s="111"/>
      <c r="S83" s="139"/>
    </row>
    <row r="84" spans="1:19" s="38" customFormat="1" ht="30.75" hidden="1" customHeight="1" x14ac:dyDescent="0.25">
      <c r="A84" s="94"/>
      <c r="B84" s="90" t="s">
        <v>5</v>
      </c>
      <c r="C84" s="137"/>
      <c r="D84" s="137"/>
      <c r="E84" s="137"/>
      <c r="F84" s="41"/>
      <c r="G84" s="81"/>
      <c r="H84" s="41"/>
      <c r="I84" s="86"/>
      <c r="J84" s="41"/>
      <c r="K84" s="86"/>
      <c r="L84" s="27"/>
      <c r="M84" s="41"/>
      <c r="N84" s="41"/>
      <c r="O84" s="41"/>
      <c r="P84" s="160"/>
      <c r="Q84" s="111"/>
      <c r="R84" s="111"/>
      <c r="S84" s="139"/>
    </row>
    <row r="85" spans="1:19" s="47" customFormat="1" ht="87" customHeight="1" x14ac:dyDescent="0.25">
      <c r="A85" s="95" t="s">
        <v>72</v>
      </c>
      <c r="B85" s="91" t="s">
        <v>62</v>
      </c>
      <c r="C85" s="138"/>
      <c r="D85" s="138"/>
      <c r="E85" s="138"/>
      <c r="F85" s="82">
        <f>SUM(F86:F90)</f>
        <v>130184.28</v>
      </c>
      <c r="G85" s="82">
        <f>SUM(G86:G90)</f>
        <v>78622.48</v>
      </c>
      <c r="H85" s="82">
        <f>SUM(H86:H90)</f>
        <v>77090.34</v>
      </c>
      <c r="I85" s="87">
        <f>H85/G85</f>
        <v>0.98</v>
      </c>
      <c r="J85" s="82">
        <f>SUM(J86:J90)</f>
        <v>77090.34</v>
      </c>
      <c r="K85" s="87">
        <f>J85/G85</f>
        <v>0.98</v>
      </c>
      <c r="L85" s="82">
        <f>SUM(L86:L90)</f>
        <v>77090.34</v>
      </c>
      <c r="M85" s="82">
        <f>SUM(M86:M90)</f>
        <v>78622.48</v>
      </c>
      <c r="N85" s="82">
        <f>G85-M85</f>
        <v>0</v>
      </c>
      <c r="O85" s="84">
        <f>O86+O87+O88+O89+O90</f>
        <v>1532.14</v>
      </c>
      <c r="P85" s="158"/>
      <c r="Q85" s="111"/>
      <c r="R85" s="111"/>
      <c r="S85" s="139"/>
    </row>
    <row r="86" spans="1:19" s="48" customFormat="1" ht="30.75" hidden="1" customHeight="1" x14ac:dyDescent="0.25">
      <c r="A86" s="95"/>
      <c r="B86" s="122" t="s">
        <v>4</v>
      </c>
      <c r="C86" s="129"/>
      <c r="D86" s="129"/>
      <c r="E86" s="129"/>
      <c r="F86" s="27">
        <f>F92</f>
        <v>0</v>
      </c>
      <c r="G86" s="27">
        <f>G92</f>
        <v>0</v>
      </c>
      <c r="H86" s="27">
        <f>H92</f>
        <v>0</v>
      </c>
      <c r="I86" s="28"/>
      <c r="J86" s="27"/>
      <c r="K86" s="28"/>
      <c r="L86" s="27"/>
      <c r="M86" s="27"/>
      <c r="N86" s="27"/>
      <c r="O86" s="27">
        <f>G86-L86</f>
        <v>0</v>
      </c>
      <c r="P86" s="158"/>
      <c r="Q86" s="111"/>
      <c r="R86" s="111"/>
      <c r="S86" s="139"/>
    </row>
    <row r="87" spans="1:19" s="48" customFormat="1" ht="30.75" customHeight="1" x14ac:dyDescent="0.25">
      <c r="A87" s="95"/>
      <c r="B87" s="122" t="s">
        <v>85</v>
      </c>
      <c r="C87" s="129"/>
      <c r="D87" s="129"/>
      <c r="E87" s="129"/>
      <c r="F87" s="27">
        <f t="shared" ref="F87:G90" si="42">F93</f>
        <v>113234.1</v>
      </c>
      <c r="G87" s="27">
        <f t="shared" si="42"/>
        <v>61672.3</v>
      </c>
      <c r="H87" s="27">
        <f xml:space="preserve"> H93</f>
        <v>61672.27</v>
      </c>
      <c r="I87" s="61">
        <f>H87/G87</f>
        <v>1</v>
      </c>
      <c r="J87" s="27">
        <f>H87</f>
        <v>61672.27</v>
      </c>
      <c r="K87" s="61">
        <f>J87/G87</f>
        <v>1</v>
      </c>
      <c r="L87" s="27">
        <f t="shared" ref="L87:M89" si="43">L93</f>
        <v>61672.27</v>
      </c>
      <c r="M87" s="27">
        <f t="shared" si="43"/>
        <v>61672.3</v>
      </c>
      <c r="N87" s="27">
        <f>G87-M87</f>
        <v>0</v>
      </c>
      <c r="O87" s="27">
        <f>G87-L87</f>
        <v>0.03</v>
      </c>
      <c r="P87" s="158"/>
      <c r="Q87" s="111"/>
      <c r="R87" s="111"/>
      <c r="S87" s="139"/>
    </row>
    <row r="88" spans="1:19" s="48" customFormat="1" ht="30.75" customHeight="1" x14ac:dyDescent="0.25">
      <c r="A88" s="95"/>
      <c r="B88" s="122" t="s">
        <v>60</v>
      </c>
      <c r="C88" s="129"/>
      <c r="D88" s="129"/>
      <c r="E88" s="129"/>
      <c r="F88" s="27">
        <f t="shared" si="42"/>
        <v>16950.18</v>
      </c>
      <c r="G88" s="27">
        <f t="shared" si="42"/>
        <v>15418.1</v>
      </c>
      <c r="H88" s="27">
        <f>H94</f>
        <v>15418.07</v>
      </c>
      <c r="I88" s="28">
        <f>H88/G88</f>
        <v>1</v>
      </c>
      <c r="J88" s="27">
        <f>J94</f>
        <v>15418.07</v>
      </c>
      <c r="K88" s="28">
        <f>J88/G88</f>
        <v>1</v>
      </c>
      <c r="L88" s="27">
        <f t="shared" si="43"/>
        <v>15418.07</v>
      </c>
      <c r="M88" s="27">
        <f t="shared" si="43"/>
        <v>15418.1</v>
      </c>
      <c r="N88" s="27">
        <f>G88-M88</f>
        <v>0</v>
      </c>
      <c r="O88" s="27">
        <f>G88-L88</f>
        <v>0.03</v>
      </c>
      <c r="P88" s="158"/>
      <c r="Q88" s="111"/>
      <c r="R88" s="111"/>
      <c r="S88" s="139"/>
    </row>
    <row r="89" spans="1:19" s="48" customFormat="1" ht="30.75" customHeight="1" x14ac:dyDescent="0.25">
      <c r="A89" s="95"/>
      <c r="B89" s="122" t="s">
        <v>13</v>
      </c>
      <c r="C89" s="129"/>
      <c r="D89" s="129"/>
      <c r="E89" s="129"/>
      <c r="F89" s="27">
        <f t="shared" si="42"/>
        <v>0</v>
      </c>
      <c r="G89" s="27">
        <f t="shared" si="42"/>
        <v>1532.08</v>
      </c>
      <c r="H89" s="27">
        <f>H95</f>
        <v>0</v>
      </c>
      <c r="I89" s="28"/>
      <c r="J89" s="27">
        <f>J95</f>
        <v>0</v>
      </c>
      <c r="K89" s="28"/>
      <c r="L89" s="27">
        <f t="shared" si="43"/>
        <v>0</v>
      </c>
      <c r="M89" s="27">
        <f t="shared" si="43"/>
        <v>1532.08</v>
      </c>
      <c r="N89" s="27">
        <f>G89-M89</f>
        <v>0</v>
      </c>
      <c r="O89" s="27">
        <f>G89-L89</f>
        <v>1532.08</v>
      </c>
      <c r="P89" s="158"/>
      <c r="Q89" s="111"/>
      <c r="R89" s="111"/>
      <c r="S89" s="139"/>
    </row>
    <row r="90" spans="1:19" s="48" customFormat="1" ht="30.75" hidden="1" customHeight="1" x14ac:dyDescent="0.25">
      <c r="A90" s="95"/>
      <c r="B90" s="122" t="s">
        <v>5</v>
      </c>
      <c r="C90" s="129"/>
      <c r="D90" s="129"/>
      <c r="E90" s="129"/>
      <c r="F90" s="27">
        <f t="shared" si="42"/>
        <v>0</v>
      </c>
      <c r="G90" s="27">
        <f t="shared" si="42"/>
        <v>0</v>
      </c>
      <c r="H90" s="27">
        <f>H96</f>
        <v>0</v>
      </c>
      <c r="I90" s="28"/>
      <c r="J90" s="27"/>
      <c r="K90" s="28"/>
      <c r="L90" s="27"/>
      <c r="M90" s="27"/>
      <c r="N90" s="27"/>
      <c r="O90" s="27"/>
      <c r="P90" s="158"/>
      <c r="Q90" s="111"/>
      <c r="R90" s="111"/>
      <c r="S90" s="139"/>
    </row>
    <row r="91" spans="1:19" s="52" customFormat="1" ht="204.75" customHeight="1" x14ac:dyDescent="0.25">
      <c r="A91" s="92" t="s">
        <v>73</v>
      </c>
      <c r="B91" s="89" t="s">
        <v>63</v>
      </c>
      <c r="C91" s="130"/>
      <c r="D91" s="130"/>
      <c r="E91" s="130"/>
      <c r="F91" s="84">
        <f>SUM(F92:F96)</f>
        <v>130184.28</v>
      </c>
      <c r="G91" s="84">
        <f>SUM(G92:G96)</f>
        <v>78622.48</v>
      </c>
      <c r="H91" s="84">
        <f>SUM(H92:H96)</f>
        <v>77090.34</v>
      </c>
      <c r="I91" s="131">
        <f>H91/G91</f>
        <v>0.98</v>
      </c>
      <c r="J91" s="84">
        <f>SUM(J92:J96)</f>
        <v>77090.34</v>
      </c>
      <c r="K91" s="131">
        <f>J91/G91</f>
        <v>0.98</v>
      </c>
      <c r="L91" s="84">
        <f>SUM(L92:L96)</f>
        <v>77090.34</v>
      </c>
      <c r="M91" s="84">
        <f>SUM(M92:M96)</f>
        <v>78622.48</v>
      </c>
      <c r="N91" s="84">
        <f>G91-M91</f>
        <v>0</v>
      </c>
      <c r="O91" s="84">
        <f>O92+O93+O94+O95+O96</f>
        <v>1532.14</v>
      </c>
      <c r="P91" s="170" t="s">
        <v>115</v>
      </c>
      <c r="Q91" s="111"/>
      <c r="R91" s="111"/>
      <c r="S91" s="139"/>
    </row>
    <row r="92" spans="1:19" s="48" customFormat="1" ht="30.75" hidden="1" customHeight="1" x14ac:dyDescent="0.25">
      <c r="A92" s="95"/>
      <c r="B92" s="122" t="s">
        <v>4</v>
      </c>
      <c r="C92" s="129"/>
      <c r="D92" s="129"/>
      <c r="E92" s="129"/>
      <c r="F92" s="27"/>
      <c r="G92" s="126"/>
      <c r="H92" s="27"/>
      <c r="I92" s="28"/>
      <c r="J92" s="27"/>
      <c r="K92" s="28"/>
      <c r="L92" s="27"/>
      <c r="M92" s="27"/>
      <c r="N92" s="27"/>
      <c r="O92" s="27">
        <f>G92-L92</f>
        <v>0</v>
      </c>
      <c r="P92" s="171"/>
      <c r="Q92" s="111"/>
      <c r="R92" s="111"/>
      <c r="S92" s="139"/>
    </row>
    <row r="93" spans="1:19" s="48" customFormat="1" ht="30.75" customHeight="1" x14ac:dyDescent="0.25">
      <c r="A93" s="95"/>
      <c r="B93" s="122" t="s">
        <v>85</v>
      </c>
      <c r="C93" s="129"/>
      <c r="D93" s="129"/>
      <c r="E93" s="129"/>
      <c r="F93" s="27">
        <v>113234.1</v>
      </c>
      <c r="G93" s="27">
        <v>61672.3</v>
      </c>
      <c r="H93" s="27">
        <v>61672.27</v>
      </c>
      <c r="I93" s="61">
        <f>H93/G93</f>
        <v>1</v>
      </c>
      <c r="J93" s="27">
        <v>61672.27</v>
      </c>
      <c r="K93" s="61">
        <f>J93/G93</f>
        <v>1</v>
      </c>
      <c r="L93" s="27">
        <v>61672.27</v>
      </c>
      <c r="M93" s="27">
        <f>G93</f>
        <v>61672.3</v>
      </c>
      <c r="N93" s="27">
        <f>G93-M93</f>
        <v>0</v>
      </c>
      <c r="O93" s="27">
        <f>G93-L93</f>
        <v>0.03</v>
      </c>
      <c r="P93" s="171"/>
      <c r="Q93" s="111"/>
      <c r="R93" s="111"/>
      <c r="S93" s="139"/>
    </row>
    <row r="94" spans="1:19" s="48" customFormat="1" ht="30.75" customHeight="1" x14ac:dyDescent="0.25">
      <c r="A94" s="95"/>
      <c r="B94" s="122" t="s">
        <v>60</v>
      </c>
      <c r="C94" s="129"/>
      <c r="D94" s="129"/>
      <c r="E94" s="129"/>
      <c r="F94" s="27">
        <v>16950.18</v>
      </c>
      <c r="G94" s="27">
        <v>15418.1</v>
      </c>
      <c r="H94" s="27">
        <v>15418.07</v>
      </c>
      <c r="I94" s="28">
        <f>H94/G94</f>
        <v>1</v>
      </c>
      <c r="J94" s="27">
        <v>15418.07</v>
      </c>
      <c r="K94" s="28">
        <f>J94/G94</f>
        <v>1</v>
      </c>
      <c r="L94" s="27">
        <v>15418.07</v>
      </c>
      <c r="M94" s="27">
        <f>G94</f>
        <v>15418.1</v>
      </c>
      <c r="N94" s="27">
        <f>G94-M94</f>
        <v>0</v>
      </c>
      <c r="O94" s="27">
        <f>G94-L94</f>
        <v>0.03</v>
      </c>
      <c r="P94" s="171"/>
      <c r="Q94" s="111"/>
      <c r="R94" s="111"/>
      <c r="S94" s="139"/>
    </row>
    <row r="95" spans="1:19" s="48" customFormat="1" ht="30.75" customHeight="1" x14ac:dyDescent="0.25">
      <c r="A95" s="95"/>
      <c r="B95" s="122" t="s">
        <v>13</v>
      </c>
      <c r="C95" s="129"/>
      <c r="D95" s="129"/>
      <c r="E95" s="129"/>
      <c r="F95" s="27">
        <v>0</v>
      </c>
      <c r="G95" s="27">
        <v>1532.08</v>
      </c>
      <c r="H95" s="27"/>
      <c r="I95" s="28"/>
      <c r="J95" s="27"/>
      <c r="K95" s="28">
        <v>0</v>
      </c>
      <c r="L95" s="27">
        <v>0</v>
      </c>
      <c r="M95" s="27">
        <f>G95</f>
        <v>1532.08</v>
      </c>
      <c r="N95" s="27">
        <f>G95-M95</f>
        <v>0</v>
      </c>
      <c r="O95" s="27">
        <f>G95-L95</f>
        <v>1532.08</v>
      </c>
      <c r="P95" s="172"/>
      <c r="Q95" s="111"/>
      <c r="R95" s="111"/>
      <c r="S95" s="139"/>
    </row>
    <row r="96" spans="1:19" s="48" customFormat="1" ht="30.75" hidden="1" customHeight="1" x14ac:dyDescent="0.25">
      <c r="A96" s="95"/>
      <c r="B96" s="122" t="s">
        <v>5</v>
      </c>
      <c r="C96" s="129"/>
      <c r="D96" s="129"/>
      <c r="E96" s="129"/>
      <c r="F96" s="27"/>
      <c r="G96" s="126"/>
      <c r="H96" s="27"/>
      <c r="I96" s="28"/>
      <c r="J96" s="27"/>
      <c r="K96" s="28"/>
      <c r="L96" s="28"/>
      <c r="M96" s="27"/>
      <c r="N96" s="27"/>
      <c r="O96" s="27"/>
      <c r="P96" s="160"/>
      <c r="Q96" s="111"/>
      <c r="R96" s="111"/>
      <c r="S96" s="139"/>
    </row>
    <row r="97" spans="1:19" s="48" customFormat="1" ht="77.25" customHeight="1" x14ac:dyDescent="0.25">
      <c r="A97" s="95" t="s">
        <v>74</v>
      </c>
      <c r="B97" s="91" t="s">
        <v>64</v>
      </c>
      <c r="C97" s="138"/>
      <c r="D97" s="138"/>
      <c r="E97" s="138"/>
      <c r="F97" s="82">
        <f>SUM(F98:F102)</f>
        <v>965774.69</v>
      </c>
      <c r="G97" s="82">
        <f>SUM(G98:G102)</f>
        <v>965774.69</v>
      </c>
      <c r="H97" s="82">
        <f>SUM(H98:H102)</f>
        <v>965774.69</v>
      </c>
      <c r="I97" s="87">
        <f>H97/G97</f>
        <v>1</v>
      </c>
      <c r="J97" s="82">
        <f>SUM(J98:J102)</f>
        <v>965774.69</v>
      </c>
      <c r="K97" s="87">
        <f>J97/G97</f>
        <v>1</v>
      </c>
      <c r="L97" s="82">
        <f>SUM(L98:L102)</f>
        <v>965774.69</v>
      </c>
      <c r="M97" s="82">
        <f>SUM(M98:M102)</f>
        <v>965774.69</v>
      </c>
      <c r="N97" s="82">
        <f>G97-M97</f>
        <v>0</v>
      </c>
      <c r="O97" s="84">
        <f>O98+O99+O100+O101+O102</f>
        <v>0</v>
      </c>
      <c r="P97" s="163" t="s">
        <v>116</v>
      </c>
      <c r="Q97" s="111"/>
      <c r="R97" s="111"/>
      <c r="S97" s="139"/>
    </row>
    <row r="98" spans="1:19" s="48" customFormat="1" ht="30.75" hidden="1" customHeight="1" x14ac:dyDescent="0.25">
      <c r="A98" s="95"/>
      <c r="B98" s="122" t="s">
        <v>4</v>
      </c>
      <c r="C98" s="129"/>
      <c r="D98" s="129"/>
      <c r="E98" s="129"/>
      <c r="F98" s="27"/>
      <c r="G98" s="27"/>
      <c r="H98" s="27"/>
      <c r="I98" s="28"/>
      <c r="J98" s="27"/>
      <c r="K98" s="28"/>
      <c r="L98" s="27"/>
      <c r="M98" s="27"/>
      <c r="N98" s="27"/>
      <c r="O98" s="27">
        <f>G98-L98</f>
        <v>0</v>
      </c>
      <c r="P98" s="160"/>
      <c r="Q98" s="111"/>
      <c r="R98" s="111"/>
      <c r="S98" s="139"/>
    </row>
    <row r="99" spans="1:19" s="48" customFormat="1" ht="30.75" customHeight="1" x14ac:dyDescent="0.25">
      <c r="A99" s="95"/>
      <c r="B99" s="122" t="s">
        <v>85</v>
      </c>
      <c r="C99" s="129"/>
      <c r="D99" s="129"/>
      <c r="E99" s="129"/>
      <c r="F99" s="27">
        <v>830000</v>
      </c>
      <c r="G99" s="27">
        <v>830000</v>
      </c>
      <c r="H99" s="27">
        <v>830000</v>
      </c>
      <c r="I99" s="28">
        <f>H99/G99</f>
        <v>1</v>
      </c>
      <c r="J99" s="27">
        <v>830000</v>
      </c>
      <c r="K99" s="28">
        <f>J99/G99</f>
        <v>1</v>
      </c>
      <c r="L99" s="27">
        <v>830000</v>
      </c>
      <c r="M99" s="27">
        <f>G99</f>
        <v>830000</v>
      </c>
      <c r="N99" s="27">
        <f>G99-M99</f>
        <v>0</v>
      </c>
      <c r="O99" s="27">
        <f>G99-L99</f>
        <v>0</v>
      </c>
      <c r="P99" s="160"/>
      <c r="Q99" s="111"/>
      <c r="R99" s="111"/>
      <c r="S99" s="139"/>
    </row>
    <row r="100" spans="1:19" s="48" customFormat="1" ht="30.75" customHeight="1" x14ac:dyDescent="0.25">
      <c r="A100" s="95"/>
      <c r="B100" s="122" t="s">
        <v>60</v>
      </c>
      <c r="C100" s="129"/>
      <c r="D100" s="129"/>
      <c r="E100" s="129"/>
      <c r="F100" s="27">
        <v>135774.69</v>
      </c>
      <c r="G100" s="27">
        <v>135774.69</v>
      </c>
      <c r="H100" s="27">
        <v>135774.69</v>
      </c>
      <c r="I100" s="28">
        <f>H100/G100</f>
        <v>1</v>
      </c>
      <c r="J100" s="27">
        <v>135774.69</v>
      </c>
      <c r="K100" s="28">
        <f>J100/G100</f>
        <v>1</v>
      </c>
      <c r="L100" s="27">
        <v>135774.69</v>
      </c>
      <c r="M100" s="27">
        <f>G100</f>
        <v>135774.69</v>
      </c>
      <c r="N100" s="27">
        <f>G100-M100</f>
        <v>0</v>
      </c>
      <c r="O100" s="27">
        <f>G100-L100</f>
        <v>0</v>
      </c>
      <c r="P100" s="160"/>
      <c r="Q100" s="111"/>
      <c r="R100" s="111"/>
      <c r="S100" s="139"/>
    </row>
    <row r="101" spans="1:19" s="48" customFormat="1" ht="30.75" hidden="1" customHeight="1" x14ac:dyDescent="0.25">
      <c r="A101" s="95"/>
      <c r="B101" s="122" t="s">
        <v>13</v>
      </c>
      <c r="C101" s="129"/>
      <c r="D101" s="129"/>
      <c r="E101" s="129"/>
      <c r="F101" s="27"/>
      <c r="G101" s="27"/>
      <c r="H101" s="27"/>
      <c r="I101" s="28"/>
      <c r="J101" s="27"/>
      <c r="K101" s="28"/>
      <c r="L101" s="27"/>
      <c r="M101" s="27"/>
      <c r="N101" s="27"/>
      <c r="O101" s="27"/>
      <c r="P101" s="160"/>
      <c r="Q101" s="111"/>
      <c r="R101" s="111"/>
      <c r="S101" s="139"/>
    </row>
    <row r="102" spans="1:19" s="48" customFormat="1" ht="30.75" hidden="1" customHeight="1" x14ac:dyDescent="0.25">
      <c r="A102" s="95"/>
      <c r="B102" s="122" t="s">
        <v>5</v>
      </c>
      <c r="C102" s="129"/>
      <c r="D102" s="129"/>
      <c r="E102" s="129"/>
      <c r="F102" s="27"/>
      <c r="G102" s="27"/>
      <c r="H102" s="27"/>
      <c r="I102" s="28"/>
      <c r="J102" s="27"/>
      <c r="K102" s="28"/>
      <c r="L102" s="27"/>
      <c r="M102" s="27"/>
      <c r="N102" s="27"/>
      <c r="O102" s="27"/>
      <c r="P102" s="160"/>
      <c r="Q102" s="111"/>
      <c r="R102" s="111"/>
      <c r="S102" s="139"/>
    </row>
    <row r="103" spans="1:19" s="37" customFormat="1" ht="75.75" customHeight="1" x14ac:dyDescent="0.25">
      <c r="A103" s="94" t="s">
        <v>98</v>
      </c>
      <c r="B103" s="132" t="s">
        <v>99</v>
      </c>
      <c r="C103" s="133"/>
      <c r="D103" s="133"/>
      <c r="E103" s="133"/>
      <c r="F103" s="134">
        <f>SUM(F104:F106)</f>
        <v>75150</v>
      </c>
      <c r="G103" s="134">
        <f>SUM(G104:G106)</f>
        <v>75150</v>
      </c>
      <c r="H103" s="134">
        <f>SUM(H104:H108)</f>
        <v>75150</v>
      </c>
      <c r="I103" s="135">
        <f>H103/G103</f>
        <v>1</v>
      </c>
      <c r="J103" s="134">
        <f>SUM(J104:J108)</f>
        <v>75150</v>
      </c>
      <c r="K103" s="135">
        <f>J103/G103</f>
        <v>1</v>
      </c>
      <c r="L103" s="82">
        <f>SUM(L104:L106)</f>
        <v>75150</v>
      </c>
      <c r="M103" s="134">
        <f>SUM(M79:M80)</f>
        <v>180423.84</v>
      </c>
      <c r="N103" s="134">
        <f>G103-M103</f>
        <v>-105273.84</v>
      </c>
      <c r="O103" s="136">
        <f>SUM(O104:O108)</f>
        <v>0</v>
      </c>
      <c r="P103" s="167" t="s">
        <v>117</v>
      </c>
      <c r="Q103" s="111"/>
      <c r="R103" s="111"/>
      <c r="S103" s="139"/>
    </row>
    <row r="104" spans="1:19" s="38" customFormat="1" ht="30.75" hidden="1" customHeight="1" x14ac:dyDescent="0.25">
      <c r="A104" s="94"/>
      <c r="B104" s="90" t="s">
        <v>4</v>
      </c>
      <c r="C104" s="137"/>
      <c r="D104" s="137"/>
      <c r="E104" s="137"/>
      <c r="F104" s="41"/>
      <c r="G104" s="81"/>
      <c r="H104" s="41"/>
      <c r="I104" s="86"/>
      <c r="J104" s="41"/>
      <c r="K104" s="86"/>
      <c r="L104" s="27"/>
      <c r="M104" s="81"/>
      <c r="N104" s="41"/>
      <c r="O104" s="41">
        <f>G104-L104</f>
        <v>0</v>
      </c>
      <c r="P104" s="168"/>
      <c r="Q104" s="111"/>
      <c r="R104" s="111"/>
      <c r="S104" s="139"/>
    </row>
    <row r="105" spans="1:19" s="38" customFormat="1" ht="30.75" customHeight="1" x14ac:dyDescent="0.25">
      <c r="A105" s="94"/>
      <c r="B105" s="90" t="s">
        <v>85</v>
      </c>
      <c r="C105" s="137"/>
      <c r="D105" s="137"/>
      <c r="E105" s="137"/>
      <c r="F105" s="41">
        <v>66883.5</v>
      </c>
      <c r="G105" s="41">
        <v>66883.5</v>
      </c>
      <c r="H105" s="119">
        <v>66883.5</v>
      </c>
      <c r="I105" s="86">
        <f>H105/G105</f>
        <v>1</v>
      </c>
      <c r="J105" s="41">
        <v>66883.5</v>
      </c>
      <c r="K105" s="86">
        <f>J105/G105</f>
        <v>1</v>
      </c>
      <c r="L105" s="27">
        <v>66883.5</v>
      </c>
      <c r="M105" s="41">
        <f>G105</f>
        <v>66883.5</v>
      </c>
      <c r="N105" s="41">
        <f>G105-M105</f>
        <v>0</v>
      </c>
      <c r="O105" s="41">
        <f>G105-L105</f>
        <v>0</v>
      </c>
      <c r="P105" s="168"/>
      <c r="Q105" s="111"/>
      <c r="R105" s="111"/>
      <c r="S105" s="139"/>
    </row>
    <row r="106" spans="1:19" s="38" customFormat="1" ht="30.75" customHeight="1" x14ac:dyDescent="0.25">
      <c r="A106" s="94"/>
      <c r="B106" s="90" t="s">
        <v>60</v>
      </c>
      <c r="C106" s="137"/>
      <c r="D106" s="137"/>
      <c r="E106" s="137"/>
      <c r="F106" s="41">
        <v>8266.5</v>
      </c>
      <c r="G106" s="41">
        <v>8266.5</v>
      </c>
      <c r="H106" s="120">
        <v>8266.5</v>
      </c>
      <c r="I106" s="86">
        <f>H106/G106</f>
        <v>1</v>
      </c>
      <c r="J106" s="41">
        <v>8266.5</v>
      </c>
      <c r="K106" s="86">
        <f>J106/G106</f>
        <v>1</v>
      </c>
      <c r="L106" s="27">
        <v>8266.5</v>
      </c>
      <c r="M106" s="41">
        <f>G106</f>
        <v>8266.5</v>
      </c>
      <c r="N106" s="41">
        <f>G106-M106</f>
        <v>0</v>
      </c>
      <c r="O106" s="41">
        <f>G106-L106</f>
        <v>0</v>
      </c>
      <c r="P106" s="169"/>
      <c r="Q106" s="111"/>
      <c r="R106" s="111"/>
      <c r="S106" s="139"/>
    </row>
    <row r="107" spans="1:19" s="48" customFormat="1" ht="36" hidden="1" customHeight="1" x14ac:dyDescent="0.25">
      <c r="A107" s="95"/>
      <c r="B107" s="122" t="s">
        <v>13</v>
      </c>
      <c r="C107" s="129"/>
      <c r="D107" s="129"/>
      <c r="E107" s="129"/>
      <c r="F107" s="27"/>
      <c r="G107" s="27"/>
      <c r="H107" s="27"/>
      <c r="I107" s="28"/>
      <c r="J107" s="27"/>
      <c r="K107" s="28"/>
      <c r="L107" s="27"/>
      <c r="M107" s="27"/>
      <c r="N107" s="27"/>
      <c r="O107" s="13"/>
      <c r="P107" s="176"/>
      <c r="Q107" s="111"/>
      <c r="R107" s="111"/>
      <c r="S107" s="139"/>
    </row>
    <row r="108" spans="1:19" s="48" customFormat="1" ht="36" hidden="1" customHeight="1" x14ac:dyDescent="0.25">
      <c r="A108" s="95"/>
      <c r="B108" s="122" t="s">
        <v>5</v>
      </c>
      <c r="C108" s="129"/>
      <c r="D108" s="129"/>
      <c r="E108" s="129"/>
      <c r="F108" s="27"/>
      <c r="G108" s="27"/>
      <c r="H108" s="27"/>
      <c r="I108" s="28"/>
      <c r="J108" s="27"/>
      <c r="K108" s="28"/>
      <c r="L108" s="27"/>
      <c r="M108" s="27"/>
      <c r="N108" s="27"/>
      <c r="O108" s="13"/>
      <c r="P108" s="176"/>
      <c r="Q108" s="111"/>
      <c r="R108" s="111"/>
      <c r="S108" s="139"/>
    </row>
    <row r="109" spans="1:19" s="47" customFormat="1" ht="98.25" customHeight="1" x14ac:dyDescent="0.25">
      <c r="A109" s="92" t="s">
        <v>75</v>
      </c>
      <c r="B109" s="89" t="s">
        <v>82</v>
      </c>
      <c r="C109" s="50"/>
      <c r="D109" s="50"/>
      <c r="E109" s="50"/>
      <c r="F109" s="84">
        <f>SUM(F110:F114)</f>
        <v>25610.07</v>
      </c>
      <c r="G109" s="84">
        <f t="shared" ref="G109" si="44">SUM(G110:G114)</f>
        <v>25610.07</v>
      </c>
      <c r="H109" s="84">
        <f>SUM(H110:H114)</f>
        <v>23080.560000000001</v>
      </c>
      <c r="I109" s="85">
        <f t="shared" ref="I109:I118" si="45">H109/G109</f>
        <v>0.90100000000000002</v>
      </c>
      <c r="J109" s="84">
        <f>SUM(J110:J114)</f>
        <v>22924.41</v>
      </c>
      <c r="K109" s="85">
        <f t="shared" ref="K109:K118" si="46">J109/G109</f>
        <v>0.89500000000000002</v>
      </c>
      <c r="L109" s="84">
        <f>SUM(L110:L114)</f>
        <v>22924.41</v>
      </c>
      <c r="M109" s="84">
        <f t="shared" ref="M109" si="47">SUM(M110:M114)</f>
        <v>25610.07</v>
      </c>
      <c r="N109" s="88">
        <f t="shared" ref="N109:N110" si="48">G109-M109</f>
        <v>0</v>
      </c>
      <c r="O109" s="84">
        <f t="shared" ref="O109" si="49">O110+O111+O112+O113+O114</f>
        <v>2685.66</v>
      </c>
      <c r="P109" s="164"/>
      <c r="Q109" s="111"/>
      <c r="R109" s="111"/>
      <c r="S109" s="139"/>
    </row>
    <row r="110" spans="1:19" s="48" customFormat="1" ht="35.25" x14ac:dyDescent="0.25">
      <c r="A110" s="93"/>
      <c r="B110" s="79" t="s">
        <v>4</v>
      </c>
      <c r="C110" s="49"/>
      <c r="D110" s="49"/>
      <c r="E110" s="49"/>
      <c r="F110" s="27">
        <f>F134+F116+F122+F128+F140</f>
        <v>17782.669999999998</v>
      </c>
      <c r="G110" s="27">
        <f t="shared" ref="G110" si="50">G134+G116+G122+G128+G140</f>
        <v>17782.669999999998</v>
      </c>
      <c r="H110" s="27">
        <f>H116+H122+H128+H134+H140</f>
        <v>15344.5</v>
      </c>
      <c r="I110" s="28">
        <f t="shared" si="45"/>
        <v>0.86</v>
      </c>
      <c r="J110" s="27">
        <f>J134+J116+J122+J128+J140</f>
        <v>15344.5</v>
      </c>
      <c r="K110" s="28">
        <f t="shared" si="46"/>
        <v>0.86</v>
      </c>
      <c r="L110" s="27">
        <f>L116+L122+L128+L134+L140</f>
        <v>15344.5</v>
      </c>
      <c r="M110" s="27">
        <f t="shared" ref="M110:M112" si="51">M134+M116+M122+M128+M140</f>
        <v>17782.669999999998</v>
      </c>
      <c r="N110" s="27">
        <f t="shared" si="48"/>
        <v>0</v>
      </c>
      <c r="O110" s="27">
        <f>G110-L110</f>
        <v>2438.17</v>
      </c>
      <c r="P110" s="158"/>
      <c r="Q110" s="111"/>
      <c r="R110" s="111"/>
      <c r="S110" s="139"/>
    </row>
    <row r="111" spans="1:19" s="48" customFormat="1" ht="35.25" x14ac:dyDescent="0.25">
      <c r="A111" s="93"/>
      <c r="B111" s="105" t="s">
        <v>58</v>
      </c>
      <c r="C111" s="49"/>
      <c r="D111" s="49"/>
      <c r="E111" s="49"/>
      <c r="F111" s="27">
        <f t="shared" ref="F111:H114" si="52">F135+F117+F123+F129+F141</f>
        <v>7373.9</v>
      </c>
      <c r="G111" s="27">
        <f t="shared" si="52"/>
        <v>7373.9</v>
      </c>
      <c r="H111" s="27">
        <f>H117++H123+H129+H135+H141</f>
        <v>7373.44</v>
      </c>
      <c r="I111" s="28">
        <f t="shared" si="45"/>
        <v>1</v>
      </c>
      <c r="J111" s="27">
        <f t="shared" ref="J111:J112" si="53">J135+J117+J123+J129+J141</f>
        <v>7217.29</v>
      </c>
      <c r="K111" s="28">
        <f t="shared" si="46"/>
        <v>0.98</v>
      </c>
      <c r="L111" s="27">
        <f>L117+L123+L129+L135+L141</f>
        <v>7217.29</v>
      </c>
      <c r="M111" s="27">
        <f t="shared" si="51"/>
        <v>7373.9</v>
      </c>
      <c r="N111" s="27">
        <f t="shared" ref="N111:N140" si="54">G111-M111</f>
        <v>0</v>
      </c>
      <c r="O111" s="27">
        <f>G111-L111</f>
        <v>156.61000000000001</v>
      </c>
      <c r="P111" s="158"/>
      <c r="Q111" s="111"/>
      <c r="R111" s="111"/>
      <c r="S111" s="139"/>
    </row>
    <row r="112" spans="1:19" s="48" customFormat="1" ht="35.25" x14ac:dyDescent="0.25">
      <c r="A112" s="93"/>
      <c r="B112" s="105" t="s">
        <v>60</v>
      </c>
      <c r="C112" s="49"/>
      <c r="D112" s="49"/>
      <c r="E112" s="49"/>
      <c r="F112" s="27">
        <f t="shared" si="52"/>
        <v>453.5</v>
      </c>
      <c r="G112" s="27">
        <f t="shared" si="52"/>
        <v>453.5</v>
      </c>
      <c r="H112" s="27">
        <f t="shared" si="52"/>
        <v>362.62</v>
      </c>
      <c r="I112" s="28">
        <f t="shared" si="45"/>
        <v>0.8</v>
      </c>
      <c r="J112" s="27">
        <f t="shared" si="53"/>
        <v>362.62</v>
      </c>
      <c r="K112" s="28">
        <f t="shared" si="46"/>
        <v>0.8</v>
      </c>
      <c r="L112" s="27">
        <f>L118+L124+L130+L136+L142</f>
        <v>362.62</v>
      </c>
      <c r="M112" s="27">
        <f t="shared" si="51"/>
        <v>453.5</v>
      </c>
      <c r="N112" s="27">
        <f t="shared" si="54"/>
        <v>0</v>
      </c>
      <c r="O112" s="27">
        <f t="shared" ref="O112" si="55">G112-L112</f>
        <v>90.88</v>
      </c>
      <c r="P112" s="158"/>
      <c r="Q112" s="111"/>
      <c r="R112" s="111"/>
      <c r="S112" s="139"/>
    </row>
    <row r="113" spans="1:19" s="48" customFormat="1" ht="51" hidden="1" customHeight="1" x14ac:dyDescent="0.25">
      <c r="A113" s="93"/>
      <c r="B113" s="105" t="s">
        <v>13</v>
      </c>
      <c r="C113" s="49"/>
      <c r="D113" s="49"/>
      <c r="E113" s="49"/>
      <c r="F113" s="27">
        <f t="shared" si="52"/>
        <v>0</v>
      </c>
      <c r="G113" s="27">
        <f t="shared" si="52"/>
        <v>0</v>
      </c>
      <c r="H113" s="27">
        <f t="shared" si="52"/>
        <v>0</v>
      </c>
      <c r="I113" s="28"/>
      <c r="J113" s="27"/>
      <c r="K113" s="28"/>
      <c r="L113" s="27"/>
      <c r="M113" s="27"/>
      <c r="N113" s="27"/>
      <c r="O113" s="13"/>
      <c r="P113" s="158"/>
      <c r="Q113" s="111"/>
      <c r="R113" s="111"/>
      <c r="S113" s="139"/>
    </row>
    <row r="114" spans="1:19" s="48" customFormat="1" ht="52.5" hidden="1" customHeight="1" collapsed="1" x14ac:dyDescent="0.25">
      <c r="A114" s="93"/>
      <c r="B114" s="105" t="s">
        <v>5</v>
      </c>
      <c r="C114" s="49"/>
      <c r="D114" s="49"/>
      <c r="E114" s="49"/>
      <c r="F114" s="27">
        <f t="shared" si="52"/>
        <v>0</v>
      </c>
      <c r="G114" s="27">
        <f t="shared" si="52"/>
        <v>0</v>
      </c>
      <c r="H114" s="27">
        <f t="shared" si="52"/>
        <v>0</v>
      </c>
      <c r="I114" s="28"/>
      <c r="J114" s="27"/>
      <c r="K114" s="28"/>
      <c r="L114" s="27"/>
      <c r="M114" s="27"/>
      <c r="N114" s="27"/>
      <c r="O114" s="13"/>
      <c r="P114" s="158"/>
      <c r="Q114" s="111"/>
      <c r="R114" s="111"/>
      <c r="S114" s="139"/>
    </row>
    <row r="115" spans="1:19" s="99" customFormat="1" ht="60.75" customHeight="1" x14ac:dyDescent="0.25">
      <c r="A115" s="95" t="s">
        <v>76</v>
      </c>
      <c r="B115" s="91" t="s">
        <v>65</v>
      </c>
      <c r="C115" s="51"/>
      <c r="D115" s="51"/>
      <c r="E115" s="51"/>
      <c r="F115" s="82">
        <f t="shared" ref="F115:H115" si="56">SUM(F116:F120)</f>
        <v>7343.78</v>
      </c>
      <c r="G115" s="82">
        <f t="shared" si="56"/>
        <v>7343.78</v>
      </c>
      <c r="H115" s="82">
        <f t="shared" si="56"/>
        <v>7252.37</v>
      </c>
      <c r="I115" s="87">
        <f>H115/G115</f>
        <v>0.99</v>
      </c>
      <c r="J115" s="82">
        <f>SUM(J116:J120)</f>
        <v>7252.37</v>
      </c>
      <c r="K115" s="87">
        <f t="shared" si="46"/>
        <v>0.99</v>
      </c>
      <c r="L115" s="82">
        <f>L116+L117+L118</f>
        <v>7252.37</v>
      </c>
      <c r="M115" s="87">
        <f>M116+M117+M118</f>
        <v>7343.78</v>
      </c>
      <c r="N115" s="87">
        <f>N116+N117+N118</f>
        <v>0</v>
      </c>
      <c r="O115" s="12">
        <f t="shared" ref="O115" si="57">O116+O117+O118+O119+O120</f>
        <v>91.41</v>
      </c>
      <c r="P115" s="177" t="s">
        <v>109</v>
      </c>
      <c r="Q115" s="111"/>
      <c r="R115" s="111"/>
      <c r="S115" s="139"/>
    </row>
    <row r="116" spans="1:19" s="53" customFormat="1" ht="48" customHeight="1" x14ac:dyDescent="0.25">
      <c r="A116" s="95"/>
      <c r="B116" s="105" t="s">
        <v>87</v>
      </c>
      <c r="C116" s="49"/>
      <c r="D116" s="49"/>
      <c r="E116" s="49"/>
      <c r="F116" s="27">
        <v>910.81</v>
      </c>
      <c r="G116" s="27">
        <v>910.81</v>
      </c>
      <c r="H116" s="27">
        <v>910.74</v>
      </c>
      <c r="I116" s="28">
        <f t="shared" si="45"/>
        <v>1</v>
      </c>
      <c r="J116" s="27">
        <v>910.74</v>
      </c>
      <c r="K116" s="28">
        <f t="shared" si="46"/>
        <v>1</v>
      </c>
      <c r="L116" s="148">
        <f>J116</f>
        <v>910.74</v>
      </c>
      <c r="M116" s="27">
        <f>G116</f>
        <v>910.81</v>
      </c>
      <c r="N116" s="27">
        <f t="shared" si="54"/>
        <v>0</v>
      </c>
      <c r="O116" s="13">
        <f>G116-L116</f>
        <v>7.0000000000000007E-2</v>
      </c>
      <c r="P116" s="177"/>
      <c r="Q116" s="111"/>
      <c r="R116" s="111"/>
      <c r="S116" s="139"/>
    </row>
    <row r="117" spans="1:19" s="53" customFormat="1" ht="48" customHeight="1" x14ac:dyDescent="0.25">
      <c r="A117" s="95"/>
      <c r="B117" s="105" t="s">
        <v>85</v>
      </c>
      <c r="C117" s="49"/>
      <c r="D117" s="49"/>
      <c r="E117" s="49"/>
      <c r="F117" s="27">
        <v>5979.47</v>
      </c>
      <c r="G117" s="27">
        <v>5979.47</v>
      </c>
      <c r="H117" s="27">
        <v>5979.01</v>
      </c>
      <c r="I117" s="28">
        <f t="shared" si="45"/>
        <v>1</v>
      </c>
      <c r="J117" s="27">
        <v>5979.01</v>
      </c>
      <c r="K117" s="28">
        <f t="shared" si="46"/>
        <v>1</v>
      </c>
      <c r="L117" s="148">
        <f t="shared" ref="L117:L118" si="58">J117</f>
        <v>5979.01</v>
      </c>
      <c r="M117" s="27">
        <f>G117</f>
        <v>5979.47</v>
      </c>
      <c r="N117" s="27">
        <f t="shared" si="54"/>
        <v>0</v>
      </c>
      <c r="O117" s="13">
        <f>G117-L117</f>
        <v>0.46</v>
      </c>
      <c r="P117" s="177"/>
      <c r="Q117" s="111"/>
      <c r="R117" s="111"/>
      <c r="S117" s="139"/>
    </row>
    <row r="118" spans="1:19" s="53" customFormat="1" ht="48" customHeight="1" x14ac:dyDescent="0.25">
      <c r="A118" s="95"/>
      <c r="B118" s="105" t="s">
        <v>60</v>
      </c>
      <c r="C118" s="49"/>
      <c r="D118" s="49"/>
      <c r="E118" s="49"/>
      <c r="F118" s="27">
        <v>453.5</v>
      </c>
      <c r="G118" s="27">
        <v>453.5</v>
      </c>
      <c r="H118" s="27">
        <v>362.62</v>
      </c>
      <c r="I118" s="28">
        <f t="shared" si="45"/>
        <v>0.8</v>
      </c>
      <c r="J118" s="27">
        <v>362.62</v>
      </c>
      <c r="K118" s="28">
        <f t="shared" si="46"/>
        <v>0.8</v>
      </c>
      <c r="L118" s="148">
        <f t="shared" si="58"/>
        <v>362.62</v>
      </c>
      <c r="M118" s="27">
        <f>G118</f>
        <v>453.5</v>
      </c>
      <c r="N118" s="27">
        <f t="shared" si="54"/>
        <v>0</v>
      </c>
      <c r="O118" s="13">
        <f>G118-L118</f>
        <v>90.88</v>
      </c>
      <c r="P118" s="177"/>
      <c r="Q118" s="111"/>
      <c r="R118" s="111"/>
      <c r="S118" s="139"/>
    </row>
    <row r="119" spans="1:19" s="53" customFormat="1" ht="49.5" hidden="1" customHeight="1" x14ac:dyDescent="0.25">
      <c r="A119" s="95"/>
      <c r="B119" s="105" t="s">
        <v>13</v>
      </c>
      <c r="C119" s="49"/>
      <c r="D119" s="49"/>
      <c r="E119" s="49"/>
      <c r="F119" s="27"/>
      <c r="G119" s="70"/>
      <c r="H119" s="27"/>
      <c r="I119" s="28"/>
      <c r="J119" s="27"/>
      <c r="K119" s="28"/>
      <c r="L119" s="28"/>
      <c r="M119" s="27"/>
      <c r="N119" s="27">
        <f t="shared" si="54"/>
        <v>0</v>
      </c>
      <c r="O119" s="13"/>
      <c r="P119" s="177"/>
      <c r="Q119" s="111"/>
      <c r="R119" s="111"/>
      <c r="S119" s="139"/>
    </row>
    <row r="120" spans="1:19" s="53" customFormat="1" ht="49.5" hidden="1" customHeight="1" collapsed="1" x14ac:dyDescent="0.25">
      <c r="A120" s="95"/>
      <c r="B120" s="105" t="s">
        <v>5</v>
      </c>
      <c r="C120" s="49"/>
      <c r="D120" s="49"/>
      <c r="E120" s="49"/>
      <c r="F120" s="27"/>
      <c r="G120" s="70"/>
      <c r="H120" s="27"/>
      <c r="I120" s="28"/>
      <c r="J120" s="27"/>
      <c r="K120" s="28"/>
      <c r="L120" s="28"/>
      <c r="M120" s="27"/>
      <c r="N120" s="27">
        <f t="shared" si="54"/>
        <v>0</v>
      </c>
      <c r="O120" s="13"/>
      <c r="P120" s="177"/>
      <c r="Q120" s="111"/>
      <c r="R120" s="111"/>
      <c r="S120" s="139"/>
    </row>
    <row r="121" spans="1:19" s="99" customFormat="1" ht="180" customHeight="1" x14ac:dyDescent="0.25">
      <c r="A121" s="95" t="s">
        <v>77</v>
      </c>
      <c r="B121" s="91" t="s">
        <v>66</v>
      </c>
      <c r="C121" s="107"/>
      <c r="D121" s="107"/>
      <c r="E121" s="107"/>
      <c r="F121" s="82">
        <f t="shared" ref="F121:H121" si="59">SUM(F122:F126)</f>
        <v>1.7</v>
      </c>
      <c r="G121" s="82">
        <f t="shared" si="59"/>
        <v>1.7</v>
      </c>
      <c r="H121" s="82">
        <f t="shared" si="59"/>
        <v>1.7</v>
      </c>
      <c r="I121" s="87">
        <f t="shared" ref="I121:I145" si="60">H121/G121</f>
        <v>1</v>
      </c>
      <c r="J121" s="82">
        <f>SUM(J122:J126)</f>
        <v>1.7</v>
      </c>
      <c r="K121" s="108">
        <f t="shared" ref="K121:K145" si="61">J121/G121</f>
        <v>1</v>
      </c>
      <c r="L121" s="148">
        <f>L123</f>
        <v>1.7</v>
      </c>
      <c r="M121" s="82">
        <f>SUM(M122:M126)</f>
        <v>1.7</v>
      </c>
      <c r="N121" s="82">
        <f t="shared" si="54"/>
        <v>0</v>
      </c>
      <c r="O121" s="12">
        <f t="shared" ref="O121" si="62">O122+O123+O124+O125+O126</f>
        <v>0</v>
      </c>
      <c r="P121" s="178" t="s">
        <v>103</v>
      </c>
      <c r="Q121" s="111"/>
      <c r="R121" s="111"/>
      <c r="S121" s="139"/>
    </row>
    <row r="122" spans="1:19" s="53" customFormat="1" hidden="1" x14ac:dyDescent="0.25">
      <c r="A122" s="95"/>
      <c r="B122" s="105" t="s">
        <v>4</v>
      </c>
      <c r="C122" s="63"/>
      <c r="D122" s="63"/>
      <c r="E122" s="63"/>
      <c r="F122" s="27"/>
      <c r="G122" s="27"/>
      <c r="H122" s="27"/>
      <c r="I122" s="28"/>
      <c r="J122" s="27"/>
      <c r="K122" s="28"/>
      <c r="L122" s="28"/>
      <c r="M122" s="27"/>
      <c r="N122" s="27"/>
      <c r="O122" s="13">
        <f>G122-L122</f>
        <v>0</v>
      </c>
      <c r="P122" s="178"/>
      <c r="Q122" s="111"/>
      <c r="R122" s="111"/>
      <c r="S122" s="139"/>
    </row>
    <row r="123" spans="1:19" s="53" customFormat="1" ht="98.25" customHeight="1" x14ac:dyDescent="0.25">
      <c r="A123" s="95"/>
      <c r="B123" s="105" t="s">
        <v>58</v>
      </c>
      <c r="C123" s="63"/>
      <c r="D123" s="63"/>
      <c r="E123" s="63"/>
      <c r="F123" s="27">
        <v>1.7</v>
      </c>
      <c r="G123" s="27">
        <v>1.7</v>
      </c>
      <c r="H123" s="27">
        <v>1.7</v>
      </c>
      <c r="I123" s="28">
        <f t="shared" si="60"/>
        <v>1</v>
      </c>
      <c r="J123" s="27">
        <v>1.7</v>
      </c>
      <c r="K123" s="61">
        <f t="shared" si="61"/>
        <v>1</v>
      </c>
      <c r="L123" s="148">
        <f>J123</f>
        <v>1.7</v>
      </c>
      <c r="M123" s="27">
        <f>G123</f>
        <v>1.7</v>
      </c>
      <c r="N123" s="27">
        <f t="shared" si="54"/>
        <v>0</v>
      </c>
      <c r="O123" s="13">
        <f>G123-L123</f>
        <v>0</v>
      </c>
      <c r="P123" s="178"/>
      <c r="Q123" s="111"/>
      <c r="R123" s="111"/>
      <c r="S123" s="139"/>
    </row>
    <row r="124" spans="1:19" s="53" customFormat="1" hidden="1" x14ac:dyDescent="0.25">
      <c r="A124" s="95"/>
      <c r="B124" s="105" t="s">
        <v>60</v>
      </c>
      <c r="C124" s="63"/>
      <c r="D124" s="63"/>
      <c r="E124" s="63"/>
      <c r="F124" s="27"/>
      <c r="G124" s="27"/>
      <c r="H124" s="27"/>
      <c r="I124" s="28"/>
      <c r="J124" s="27"/>
      <c r="K124" s="28"/>
      <c r="L124" s="28"/>
      <c r="M124" s="27"/>
      <c r="N124" s="27"/>
      <c r="O124" s="13">
        <f t="shared" ref="O124" si="63">G124-L124</f>
        <v>0</v>
      </c>
      <c r="P124" s="178"/>
      <c r="Q124" s="111"/>
      <c r="R124" s="111"/>
      <c r="S124" s="139"/>
    </row>
    <row r="125" spans="1:19" s="53" customFormat="1" hidden="1" x14ac:dyDescent="0.25">
      <c r="A125" s="95"/>
      <c r="B125" s="105" t="s">
        <v>13</v>
      </c>
      <c r="C125" s="63"/>
      <c r="D125" s="63"/>
      <c r="E125" s="63"/>
      <c r="F125" s="27"/>
      <c r="G125" s="27"/>
      <c r="H125" s="27"/>
      <c r="I125" s="28"/>
      <c r="J125" s="27"/>
      <c r="K125" s="28"/>
      <c r="L125" s="28"/>
      <c r="M125" s="27"/>
      <c r="N125" s="27"/>
      <c r="O125" s="13"/>
      <c r="P125" s="178"/>
      <c r="Q125" s="111"/>
      <c r="R125" s="111"/>
      <c r="S125" s="139"/>
    </row>
    <row r="126" spans="1:19" s="53" customFormat="1" hidden="1" collapsed="1" x14ac:dyDescent="0.25">
      <c r="A126" s="95"/>
      <c r="B126" s="105" t="s">
        <v>5</v>
      </c>
      <c r="C126" s="63"/>
      <c r="D126" s="63"/>
      <c r="E126" s="63"/>
      <c r="F126" s="27"/>
      <c r="G126" s="27"/>
      <c r="H126" s="27"/>
      <c r="I126" s="28"/>
      <c r="J126" s="27"/>
      <c r="K126" s="28"/>
      <c r="L126" s="28"/>
      <c r="M126" s="27"/>
      <c r="N126" s="27"/>
      <c r="O126" s="13"/>
      <c r="P126" s="178"/>
      <c r="Q126" s="111"/>
      <c r="R126" s="111"/>
      <c r="S126" s="139"/>
    </row>
    <row r="127" spans="1:19" s="100" customFormat="1" ht="107.25" customHeight="1" outlineLevel="1" x14ac:dyDescent="0.25">
      <c r="A127" s="95" t="s">
        <v>78</v>
      </c>
      <c r="B127" s="91" t="s">
        <v>67</v>
      </c>
      <c r="C127" s="107"/>
      <c r="D127" s="107"/>
      <c r="E127" s="107"/>
      <c r="F127" s="82">
        <f>SUM(F128:F132)</f>
        <v>9875.73</v>
      </c>
      <c r="G127" s="82">
        <f t="shared" ref="G127:H127" si="64">SUM(G128:G132)</f>
        <v>9875.73</v>
      </c>
      <c r="H127" s="82">
        <f t="shared" si="64"/>
        <v>9875.73</v>
      </c>
      <c r="I127" s="87">
        <f t="shared" si="60"/>
        <v>1</v>
      </c>
      <c r="J127" s="82">
        <f>SUM(J128:J132)</f>
        <v>9875.73</v>
      </c>
      <c r="K127" s="87">
        <f t="shared" si="61"/>
        <v>1</v>
      </c>
      <c r="L127" s="27">
        <f>L128</f>
        <v>9875.73</v>
      </c>
      <c r="M127" s="82">
        <f>SUM(M128:M132)</f>
        <v>9875.73</v>
      </c>
      <c r="N127" s="82">
        <f t="shared" si="54"/>
        <v>0</v>
      </c>
      <c r="O127" s="12">
        <f t="shared" ref="O127" si="65">O128+O129+O130+O131+O132</f>
        <v>0</v>
      </c>
      <c r="P127" s="178" t="s">
        <v>110</v>
      </c>
      <c r="Q127" s="111"/>
      <c r="R127" s="111"/>
      <c r="S127" s="139"/>
    </row>
    <row r="128" spans="1:19" s="53" customFormat="1" ht="54" customHeight="1" outlineLevel="1" x14ac:dyDescent="0.25">
      <c r="A128" s="95"/>
      <c r="B128" s="105" t="s">
        <v>4</v>
      </c>
      <c r="C128" s="63"/>
      <c r="D128" s="63"/>
      <c r="E128" s="63"/>
      <c r="F128" s="27">
        <v>9875.73</v>
      </c>
      <c r="G128" s="27">
        <v>9875.73</v>
      </c>
      <c r="H128" s="27">
        <v>9875.73</v>
      </c>
      <c r="I128" s="28">
        <f t="shared" si="60"/>
        <v>1</v>
      </c>
      <c r="J128" s="27">
        <v>9875.73</v>
      </c>
      <c r="K128" s="28">
        <f t="shared" si="61"/>
        <v>1</v>
      </c>
      <c r="L128" s="27">
        <v>9875.73</v>
      </c>
      <c r="M128" s="27">
        <f>G128</f>
        <v>9875.73</v>
      </c>
      <c r="N128" s="27">
        <f t="shared" si="54"/>
        <v>0</v>
      </c>
      <c r="O128" s="13">
        <f>G128-L128</f>
        <v>0</v>
      </c>
      <c r="P128" s="178"/>
      <c r="Q128" s="111"/>
      <c r="R128" s="111"/>
      <c r="S128" s="139"/>
    </row>
    <row r="129" spans="1:19" s="53" customFormat="1" hidden="1" outlineLevel="1" x14ac:dyDescent="0.25">
      <c r="A129" s="95"/>
      <c r="B129" s="105" t="s">
        <v>58</v>
      </c>
      <c r="C129" s="63"/>
      <c r="D129" s="63"/>
      <c r="E129" s="63"/>
      <c r="F129" s="27"/>
      <c r="G129" s="27"/>
      <c r="H129" s="27"/>
      <c r="I129" s="28"/>
      <c r="J129" s="27"/>
      <c r="K129" s="28"/>
      <c r="L129" s="28"/>
      <c r="M129" s="27"/>
      <c r="N129" s="27"/>
      <c r="O129" s="13">
        <f>G129-L129</f>
        <v>0</v>
      </c>
      <c r="P129" s="178"/>
      <c r="Q129" s="111"/>
      <c r="R129" s="111"/>
      <c r="S129" s="139"/>
    </row>
    <row r="130" spans="1:19" s="53" customFormat="1" hidden="1" outlineLevel="1" x14ac:dyDescent="0.25">
      <c r="A130" s="95"/>
      <c r="B130" s="105" t="s">
        <v>60</v>
      </c>
      <c r="C130" s="63"/>
      <c r="D130" s="63"/>
      <c r="E130" s="63"/>
      <c r="F130" s="27"/>
      <c r="G130" s="27"/>
      <c r="H130" s="27"/>
      <c r="I130" s="28"/>
      <c r="J130" s="27"/>
      <c r="K130" s="28"/>
      <c r="L130" s="28"/>
      <c r="M130" s="27"/>
      <c r="N130" s="27"/>
      <c r="O130" s="13">
        <f t="shared" ref="O130" si="66">G130-L130</f>
        <v>0</v>
      </c>
      <c r="P130" s="178"/>
      <c r="Q130" s="111"/>
      <c r="R130" s="111"/>
      <c r="S130" s="139"/>
    </row>
    <row r="131" spans="1:19" s="53" customFormat="1" hidden="1" outlineLevel="1" x14ac:dyDescent="0.25">
      <c r="A131" s="95"/>
      <c r="B131" s="105" t="s">
        <v>13</v>
      </c>
      <c r="C131" s="63"/>
      <c r="D131" s="63"/>
      <c r="E131" s="63"/>
      <c r="F131" s="27"/>
      <c r="G131" s="70"/>
      <c r="H131" s="27"/>
      <c r="I131" s="28"/>
      <c r="J131" s="27"/>
      <c r="K131" s="28"/>
      <c r="L131" s="28"/>
      <c r="M131" s="27"/>
      <c r="N131" s="27"/>
      <c r="O131" s="13"/>
      <c r="P131" s="178"/>
      <c r="Q131" s="111"/>
      <c r="R131" s="111"/>
      <c r="S131" s="139"/>
    </row>
    <row r="132" spans="1:19" s="53" customFormat="1" hidden="1" outlineLevel="1" collapsed="1" x14ac:dyDescent="0.25">
      <c r="A132" s="95"/>
      <c r="B132" s="105" t="s">
        <v>5</v>
      </c>
      <c r="C132" s="63"/>
      <c r="D132" s="63"/>
      <c r="E132" s="63"/>
      <c r="F132" s="27"/>
      <c r="G132" s="70"/>
      <c r="H132" s="27"/>
      <c r="I132" s="28"/>
      <c r="J132" s="27"/>
      <c r="K132" s="28"/>
      <c r="L132" s="28"/>
      <c r="M132" s="27"/>
      <c r="N132" s="27"/>
      <c r="O132" s="13"/>
      <c r="P132" s="178"/>
      <c r="Q132" s="111"/>
      <c r="R132" s="111"/>
      <c r="S132" s="139"/>
    </row>
    <row r="133" spans="1:19" s="52" customFormat="1" ht="125.25" customHeight="1" x14ac:dyDescent="0.25">
      <c r="A133" s="95" t="s">
        <v>79</v>
      </c>
      <c r="B133" s="91" t="s">
        <v>68</v>
      </c>
      <c r="C133" s="51"/>
      <c r="D133" s="51"/>
      <c r="E133" s="51"/>
      <c r="F133" s="82">
        <f t="shared" ref="F133:H133" si="67">SUM(F134:F138)</f>
        <v>5950.76</v>
      </c>
      <c r="G133" s="82">
        <f t="shared" si="67"/>
        <v>5950.76</v>
      </c>
      <c r="H133" s="82">
        <f t="shared" si="67"/>
        <v>5950.76</v>
      </c>
      <c r="I133" s="87">
        <f t="shared" si="60"/>
        <v>1</v>
      </c>
      <c r="J133" s="82">
        <f>SUM(J134:J138)</f>
        <v>5794.61</v>
      </c>
      <c r="K133" s="87">
        <f t="shared" si="61"/>
        <v>0.97</v>
      </c>
      <c r="L133" s="82">
        <f>SUM(L134:L138)</f>
        <v>5794.61</v>
      </c>
      <c r="M133" s="82">
        <f>SUM(M134:M138)</f>
        <v>5950.76</v>
      </c>
      <c r="N133" s="82">
        <f t="shared" si="54"/>
        <v>0</v>
      </c>
      <c r="O133" s="82">
        <f t="shared" ref="O133" si="68">O134+O135+O136+O137+O138</f>
        <v>156.15</v>
      </c>
      <c r="P133" s="175" t="s">
        <v>111</v>
      </c>
      <c r="Q133" s="111"/>
      <c r="R133" s="111"/>
      <c r="S133" s="139"/>
    </row>
    <row r="134" spans="1:19" s="48" customFormat="1" ht="53.25" customHeight="1" x14ac:dyDescent="0.25">
      <c r="A134" s="95"/>
      <c r="B134" s="105" t="s">
        <v>4</v>
      </c>
      <c r="C134" s="49"/>
      <c r="D134" s="49"/>
      <c r="E134" s="49"/>
      <c r="F134" s="27">
        <v>4558.03</v>
      </c>
      <c r="G134" s="27">
        <v>4558.03</v>
      </c>
      <c r="H134" s="27">
        <f>G134</f>
        <v>4558.03</v>
      </c>
      <c r="I134" s="28">
        <f t="shared" si="60"/>
        <v>1</v>
      </c>
      <c r="J134" s="27">
        <v>4558.03</v>
      </c>
      <c r="K134" s="28">
        <f t="shared" si="61"/>
        <v>1</v>
      </c>
      <c r="L134" s="27">
        <v>4558.03</v>
      </c>
      <c r="M134" s="27">
        <f>G134</f>
        <v>4558.03</v>
      </c>
      <c r="N134" s="27">
        <f t="shared" si="54"/>
        <v>0</v>
      </c>
      <c r="O134" s="27">
        <f>G134-L134</f>
        <v>0</v>
      </c>
      <c r="P134" s="175"/>
      <c r="Q134" s="111"/>
      <c r="R134" s="111"/>
      <c r="S134" s="139"/>
    </row>
    <row r="135" spans="1:19" s="48" customFormat="1" ht="53.25" customHeight="1" x14ac:dyDescent="0.25">
      <c r="A135" s="95"/>
      <c r="B135" s="105" t="s">
        <v>58</v>
      </c>
      <c r="C135" s="49"/>
      <c r="D135" s="49"/>
      <c r="E135" s="49"/>
      <c r="F135" s="27">
        <v>1392.73</v>
      </c>
      <c r="G135" s="27">
        <v>1392.73</v>
      </c>
      <c r="H135" s="27">
        <f>G135</f>
        <v>1392.73</v>
      </c>
      <c r="I135" s="28">
        <f t="shared" si="60"/>
        <v>1</v>
      </c>
      <c r="J135" s="27">
        <v>1236.58</v>
      </c>
      <c r="K135" s="28">
        <f t="shared" si="61"/>
        <v>0.89</v>
      </c>
      <c r="L135" s="27">
        <v>1236.58</v>
      </c>
      <c r="M135" s="27">
        <f>G135</f>
        <v>1392.73</v>
      </c>
      <c r="N135" s="27">
        <f t="shared" si="54"/>
        <v>0</v>
      </c>
      <c r="O135" s="27">
        <f>G135-L135</f>
        <v>156.15</v>
      </c>
      <c r="P135" s="175"/>
      <c r="Q135" s="111"/>
      <c r="R135" s="111"/>
      <c r="S135" s="139"/>
    </row>
    <row r="136" spans="1:19" s="48" customFormat="1" ht="25.5" hidden="1" customHeight="1" x14ac:dyDescent="0.25">
      <c r="A136" s="95"/>
      <c r="B136" s="105" t="s">
        <v>60</v>
      </c>
      <c r="C136" s="49"/>
      <c r="D136" s="49"/>
      <c r="E136" s="49"/>
      <c r="F136" s="27"/>
      <c r="G136" s="27"/>
      <c r="H136" s="27"/>
      <c r="I136" s="28"/>
      <c r="J136" s="27"/>
      <c r="K136" s="28"/>
      <c r="L136" s="28"/>
      <c r="M136" s="27"/>
      <c r="N136" s="27"/>
      <c r="O136" s="27">
        <f t="shared" ref="O136" si="69">G136-L136</f>
        <v>0</v>
      </c>
      <c r="P136" s="175"/>
      <c r="Q136" s="111"/>
      <c r="R136" s="111"/>
      <c r="S136" s="139"/>
    </row>
    <row r="137" spans="1:19" s="48" customFormat="1" ht="25.5" hidden="1" customHeight="1" x14ac:dyDescent="0.25">
      <c r="A137" s="95"/>
      <c r="B137" s="105" t="s">
        <v>13</v>
      </c>
      <c r="C137" s="49"/>
      <c r="D137" s="49"/>
      <c r="E137" s="49"/>
      <c r="F137" s="27"/>
      <c r="G137" s="70"/>
      <c r="H137" s="27"/>
      <c r="I137" s="28"/>
      <c r="J137" s="27"/>
      <c r="K137" s="28"/>
      <c r="L137" s="28"/>
      <c r="M137" s="27"/>
      <c r="N137" s="27"/>
      <c r="O137" s="27"/>
      <c r="P137" s="175"/>
      <c r="Q137" s="111"/>
      <c r="R137" s="111"/>
      <c r="S137" s="139"/>
    </row>
    <row r="138" spans="1:19" s="48" customFormat="1" ht="25.5" hidden="1" customHeight="1" x14ac:dyDescent="0.25">
      <c r="A138" s="95"/>
      <c r="B138" s="105" t="s">
        <v>5</v>
      </c>
      <c r="C138" s="49"/>
      <c r="D138" s="49"/>
      <c r="E138" s="49"/>
      <c r="F138" s="27"/>
      <c r="G138" s="70"/>
      <c r="H138" s="27"/>
      <c r="I138" s="28"/>
      <c r="J138" s="27"/>
      <c r="K138" s="28"/>
      <c r="L138" s="28"/>
      <c r="M138" s="27"/>
      <c r="N138" s="27"/>
      <c r="O138" s="27"/>
      <c r="P138" s="175"/>
      <c r="Q138" s="111"/>
      <c r="R138" s="111"/>
      <c r="S138" s="139"/>
    </row>
    <row r="139" spans="1:19" s="52" customFormat="1" ht="127.5" customHeight="1" x14ac:dyDescent="0.25">
      <c r="A139" s="95" t="s">
        <v>80</v>
      </c>
      <c r="B139" s="91" t="s">
        <v>100</v>
      </c>
      <c r="C139" s="51"/>
      <c r="D139" s="51"/>
      <c r="E139" s="51"/>
      <c r="F139" s="82">
        <f t="shared" ref="F139:H139" si="70">SUM(F140:F144)</f>
        <v>2438.1</v>
      </c>
      <c r="G139" s="82">
        <f t="shared" si="70"/>
        <v>2438.1</v>
      </c>
      <c r="H139" s="82">
        <f t="shared" si="70"/>
        <v>0</v>
      </c>
      <c r="I139" s="87">
        <f t="shared" si="60"/>
        <v>0</v>
      </c>
      <c r="J139" s="82">
        <f>SUM(J140:J144)</f>
        <v>0</v>
      </c>
      <c r="K139" s="87">
        <f t="shared" si="61"/>
        <v>0</v>
      </c>
      <c r="L139" s="87"/>
      <c r="M139" s="82">
        <f>SUM(M140:M144)</f>
        <v>2438.1</v>
      </c>
      <c r="N139" s="82">
        <f t="shared" si="54"/>
        <v>0</v>
      </c>
      <c r="O139" s="82">
        <f t="shared" ref="O139" si="71">O140+O141+O142+O143+O144</f>
        <v>2438.1</v>
      </c>
      <c r="P139" s="165" t="s">
        <v>102</v>
      </c>
      <c r="Q139" s="111"/>
      <c r="R139" s="111"/>
      <c r="S139" s="139"/>
    </row>
    <row r="140" spans="1:19" s="48" customFormat="1" ht="35.25" x14ac:dyDescent="0.25">
      <c r="A140" s="96"/>
      <c r="B140" s="79" t="s">
        <v>4</v>
      </c>
      <c r="C140" s="49"/>
      <c r="D140" s="49"/>
      <c r="E140" s="49"/>
      <c r="F140" s="27">
        <v>2438.1</v>
      </c>
      <c r="G140" s="27">
        <v>2438.1</v>
      </c>
      <c r="H140" s="27"/>
      <c r="I140" s="28">
        <f t="shared" si="60"/>
        <v>0</v>
      </c>
      <c r="J140" s="27"/>
      <c r="K140" s="28">
        <f t="shared" si="61"/>
        <v>0</v>
      </c>
      <c r="L140" s="28">
        <v>0</v>
      </c>
      <c r="M140" s="27">
        <f>G140</f>
        <v>2438.1</v>
      </c>
      <c r="N140" s="27">
        <f t="shared" si="54"/>
        <v>0</v>
      </c>
      <c r="O140" s="27">
        <f>G140-L140</f>
        <v>2438.1</v>
      </c>
      <c r="P140" s="158"/>
      <c r="Q140" s="111"/>
      <c r="R140" s="111"/>
      <c r="S140" s="139"/>
    </row>
    <row r="141" spans="1:19" s="48" customFormat="1" ht="35.25" hidden="1" x14ac:dyDescent="0.25">
      <c r="A141" s="96"/>
      <c r="B141" s="79" t="s">
        <v>58</v>
      </c>
      <c r="C141" s="49"/>
      <c r="D141" s="49"/>
      <c r="E141" s="49"/>
      <c r="F141" s="27"/>
      <c r="G141" s="27"/>
      <c r="H141" s="27"/>
      <c r="I141" s="28"/>
      <c r="J141" s="27"/>
      <c r="K141" s="28"/>
      <c r="L141" s="28"/>
      <c r="M141" s="27"/>
      <c r="N141" s="27"/>
      <c r="O141" s="27">
        <f>G141-L141</f>
        <v>0</v>
      </c>
      <c r="P141" s="158"/>
      <c r="Q141" s="111"/>
      <c r="R141" s="111"/>
      <c r="S141" s="139"/>
    </row>
    <row r="142" spans="1:19" s="48" customFormat="1" ht="35.25" hidden="1" x14ac:dyDescent="0.25">
      <c r="A142" s="96"/>
      <c r="B142" s="79" t="s">
        <v>60</v>
      </c>
      <c r="C142" s="49"/>
      <c r="D142" s="49"/>
      <c r="E142" s="49"/>
      <c r="F142" s="27"/>
      <c r="G142" s="27"/>
      <c r="H142" s="27"/>
      <c r="I142" s="28"/>
      <c r="J142" s="27"/>
      <c r="K142" s="28"/>
      <c r="L142" s="28"/>
      <c r="M142" s="27"/>
      <c r="N142" s="27"/>
      <c r="O142" s="27">
        <f t="shared" ref="O142" si="72">G142-L142</f>
        <v>0</v>
      </c>
      <c r="P142" s="158"/>
      <c r="Q142" s="111"/>
      <c r="R142" s="111"/>
      <c r="S142" s="139"/>
    </row>
    <row r="143" spans="1:19" s="48" customFormat="1" ht="35.25" hidden="1" x14ac:dyDescent="0.25">
      <c r="A143" s="96"/>
      <c r="B143" s="79" t="s">
        <v>13</v>
      </c>
      <c r="C143" s="49"/>
      <c r="D143" s="49"/>
      <c r="E143" s="49"/>
      <c r="F143" s="27"/>
      <c r="G143" s="70"/>
      <c r="H143" s="27"/>
      <c r="I143" s="28"/>
      <c r="J143" s="27"/>
      <c r="K143" s="28"/>
      <c r="L143" s="28"/>
      <c r="M143" s="27"/>
      <c r="N143" s="27"/>
      <c r="O143" s="27"/>
      <c r="P143" s="158"/>
      <c r="Q143" s="111"/>
      <c r="R143" s="111"/>
      <c r="S143" s="139"/>
    </row>
    <row r="144" spans="1:19" s="48" customFormat="1" ht="35.25" hidden="1" x14ac:dyDescent="0.25">
      <c r="A144" s="96"/>
      <c r="B144" s="79" t="s">
        <v>5</v>
      </c>
      <c r="C144" s="49"/>
      <c r="D144" s="49"/>
      <c r="E144" s="49"/>
      <c r="F144" s="27"/>
      <c r="G144" s="70"/>
      <c r="H144" s="27"/>
      <c r="I144" s="28"/>
      <c r="J144" s="27"/>
      <c r="K144" s="28"/>
      <c r="L144" s="28"/>
      <c r="M144" s="27"/>
      <c r="N144" s="27"/>
      <c r="O144" s="27"/>
      <c r="P144" s="158"/>
      <c r="Q144" s="111"/>
      <c r="R144" s="111"/>
      <c r="S144" s="139"/>
    </row>
    <row r="145" spans="1:19" s="45" customFormat="1" ht="364.5" customHeight="1" x14ac:dyDescent="0.25">
      <c r="A145" s="179" t="s">
        <v>24</v>
      </c>
      <c r="B145" s="189" t="s">
        <v>89</v>
      </c>
      <c r="C145" s="12">
        <f>SUM(C147:C151)</f>
        <v>0</v>
      </c>
      <c r="D145" s="12">
        <f>SUM(D147:D151)</f>
        <v>0</v>
      </c>
      <c r="E145" s="12">
        <f>SUM(E147:E151)</f>
        <v>0</v>
      </c>
      <c r="F145" s="183">
        <f>SUM(F147:F151)</f>
        <v>291822.59000000003</v>
      </c>
      <c r="G145" s="183">
        <f>SUM(G147:G151)</f>
        <v>305981.43</v>
      </c>
      <c r="H145" s="191">
        <f t="shared" ref="H145:J145" si="73">SUM(H147:H151)</f>
        <v>267468.76</v>
      </c>
      <c r="I145" s="212">
        <f t="shared" si="60"/>
        <v>0.87</v>
      </c>
      <c r="J145" s="191">
        <f t="shared" si="73"/>
        <v>267075.90999999997</v>
      </c>
      <c r="K145" s="212">
        <f t="shared" si="61"/>
        <v>0.87</v>
      </c>
      <c r="L145" s="218">
        <f>L147+L148+L149+L150+L151</f>
        <v>267075.90999999997</v>
      </c>
      <c r="M145" s="77"/>
      <c r="N145" s="77"/>
      <c r="O145" s="187">
        <f>SUM(O147:O151)</f>
        <v>38905.519999999997</v>
      </c>
      <c r="P145" s="180" t="s">
        <v>128</v>
      </c>
      <c r="Q145" s="111"/>
      <c r="R145" s="111"/>
      <c r="S145" s="139"/>
    </row>
    <row r="146" spans="1:19" s="45" customFormat="1" ht="83.25" customHeight="1" x14ac:dyDescent="0.25">
      <c r="A146" s="179"/>
      <c r="B146" s="190"/>
      <c r="C146" s="12"/>
      <c r="D146" s="12"/>
      <c r="E146" s="12"/>
      <c r="F146" s="184"/>
      <c r="G146" s="184"/>
      <c r="H146" s="192"/>
      <c r="I146" s="213"/>
      <c r="J146" s="192"/>
      <c r="K146" s="213"/>
      <c r="L146" s="219"/>
      <c r="M146" s="77"/>
      <c r="N146" s="77"/>
      <c r="O146" s="188"/>
      <c r="P146" s="180"/>
      <c r="Q146" s="111"/>
      <c r="R146" s="111"/>
      <c r="S146" s="139"/>
    </row>
    <row r="147" spans="1:19" s="42" customFormat="1" ht="43.5" hidden="1" customHeight="1" x14ac:dyDescent="0.25">
      <c r="A147" s="179"/>
      <c r="B147" s="72" t="s">
        <v>4</v>
      </c>
      <c r="C147" s="13"/>
      <c r="D147" s="13"/>
      <c r="E147" s="12"/>
      <c r="F147" s="27"/>
      <c r="G147" s="27"/>
      <c r="H147" s="13"/>
      <c r="I147" s="15"/>
      <c r="J147" s="13"/>
      <c r="K147" s="15"/>
      <c r="L147" s="152"/>
      <c r="M147" s="40"/>
      <c r="N147" s="40"/>
      <c r="O147" s="78">
        <f>G147-L147</f>
        <v>0</v>
      </c>
      <c r="P147" s="180"/>
      <c r="Q147" s="111"/>
      <c r="R147" s="111"/>
      <c r="S147" s="139"/>
    </row>
    <row r="148" spans="1:19" s="142" customFormat="1" ht="124.5" customHeight="1" x14ac:dyDescent="0.25">
      <c r="A148" s="179"/>
      <c r="B148" s="140" t="s">
        <v>16</v>
      </c>
      <c r="C148" s="40"/>
      <c r="D148" s="40"/>
      <c r="E148" s="11"/>
      <c r="F148" s="41">
        <v>128596.7</v>
      </c>
      <c r="G148" s="41">
        <v>118924.87</v>
      </c>
      <c r="H148" s="40">
        <v>111081.01</v>
      </c>
      <c r="I148" s="141">
        <f>H148/G148</f>
        <v>0.93</v>
      </c>
      <c r="J148" s="40">
        <v>110688.16</v>
      </c>
      <c r="K148" s="141">
        <f>J148/G148</f>
        <v>0.93</v>
      </c>
      <c r="L148" s="13">
        <f>J148</f>
        <v>110688.16</v>
      </c>
      <c r="M148" s="40"/>
      <c r="N148" s="40"/>
      <c r="O148" s="41">
        <f>G148-L148</f>
        <v>8236.7099999999991</v>
      </c>
      <c r="P148" s="180"/>
      <c r="Q148" s="111"/>
      <c r="R148" s="111"/>
      <c r="S148" s="139"/>
    </row>
    <row r="149" spans="1:19" s="142" customFormat="1" ht="114" customHeight="1" x14ac:dyDescent="0.25">
      <c r="A149" s="179"/>
      <c r="B149" s="140" t="s">
        <v>11</v>
      </c>
      <c r="C149" s="40"/>
      <c r="D149" s="40"/>
      <c r="E149" s="11"/>
      <c r="F149" s="41">
        <f>38663.42+12838.38</f>
        <v>51501.8</v>
      </c>
      <c r="G149" s="41">
        <v>67785.820000000007</v>
      </c>
      <c r="H149" s="40">
        <f>J149</f>
        <v>58121.02</v>
      </c>
      <c r="I149" s="141">
        <f>H149/G149</f>
        <v>0.86</v>
      </c>
      <c r="J149" s="40">
        <v>58121.02</v>
      </c>
      <c r="K149" s="141">
        <f>J149/G149</f>
        <v>0.86</v>
      </c>
      <c r="L149" s="13">
        <v>58121.02</v>
      </c>
      <c r="M149" s="40"/>
      <c r="N149" s="40"/>
      <c r="O149" s="41">
        <f>G149-L149</f>
        <v>9664.7999999999993</v>
      </c>
      <c r="P149" s="180"/>
      <c r="Q149" s="111"/>
      <c r="R149" s="111"/>
      <c r="S149" s="139"/>
    </row>
    <row r="150" spans="1:19" s="42" customFormat="1" ht="114" hidden="1" customHeight="1" x14ac:dyDescent="0.25">
      <c r="A150" s="179"/>
      <c r="B150" s="72" t="s">
        <v>13</v>
      </c>
      <c r="C150" s="13"/>
      <c r="D150" s="13"/>
      <c r="E150" s="13"/>
      <c r="F150" s="27"/>
      <c r="G150" s="27"/>
      <c r="H150" s="64"/>
      <c r="I150" s="15"/>
      <c r="J150" s="64"/>
      <c r="K150" s="15"/>
      <c r="L150" s="13"/>
      <c r="M150" s="40"/>
      <c r="N150" s="40"/>
      <c r="O150" s="40">
        <f>G150-L150</f>
        <v>0</v>
      </c>
      <c r="P150" s="180"/>
      <c r="Q150" s="111"/>
      <c r="R150" s="111"/>
      <c r="S150" s="139"/>
    </row>
    <row r="151" spans="1:19" s="42" customFormat="1" ht="103.5" customHeight="1" x14ac:dyDescent="0.25">
      <c r="A151" s="179"/>
      <c r="B151" s="72" t="s">
        <v>5</v>
      </c>
      <c r="C151" s="13"/>
      <c r="D151" s="13"/>
      <c r="E151" s="13"/>
      <c r="F151" s="13">
        <v>111724.09</v>
      </c>
      <c r="G151" s="13">
        <v>119270.74</v>
      </c>
      <c r="H151" s="13">
        <v>98266.73</v>
      </c>
      <c r="I151" s="15">
        <f t="shared" ref="I151:I157" si="74">H151/G151</f>
        <v>0.82</v>
      </c>
      <c r="J151" s="13">
        <v>98266.73</v>
      </c>
      <c r="K151" s="15">
        <f t="shared" ref="K151:K157" si="75">J151/G151</f>
        <v>0.82</v>
      </c>
      <c r="L151" s="13">
        <v>98266.73</v>
      </c>
      <c r="M151" s="40"/>
      <c r="N151" s="40"/>
      <c r="O151" s="40">
        <f>G151-L151</f>
        <v>21004.01</v>
      </c>
      <c r="P151" s="180"/>
      <c r="Q151" s="111"/>
      <c r="R151" s="111"/>
      <c r="S151" s="139"/>
    </row>
    <row r="152" spans="1:19" s="45" customFormat="1" ht="392.25" customHeight="1" x14ac:dyDescent="0.25">
      <c r="A152" s="173" t="s">
        <v>25</v>
      </c>
      <c r="B152" s="181" t="s">
        <v>93</v>
      </c>
      <c r="C152" s="25"/>
      <c r="D152" s="25"/>
      <c r="E152" s="25"/>
      <c r="F152" s="183">
        <f>F154+F155+F156+F157+F158</f>
        <v>62670.879999999997</v>
      </c>
      <c r="G152" s="183">
        <f>G154+G155+G156+G157+G158</f>
        <v>66456.399999999994</v>
      </c>
      <c r="H152" s="183">
        <f>H154+H155+H156+H157+H158</f>
        <v>66439.92</v>
      </c>
      <c r="I152" s="185">
        <f t="shared" si="74"/>
        <v>1</v>
      </c>
      <c r="J152" s="183">
        <f>J154+J155+J156+J157+J158</f>
        <v>66100.179999999993</v>
      </c>
      <c r="K152" s="185">
        <f t="shared" si="75"/>
        <v>0.99</v>
      </c>
      <c r="L152" s="217">
        <f>L154+L155+L156+L157+L158</f>
        <v>66100.179999999993</v>
      </c>
      <c r="M152" s="70">
        <f>M154+M155+M156+M157+M158</f>
        <v>0</v>
      </c>
      <c r="N152" s="70">
        <f>N154+N155+N156+N157+N158</f>
        <v>0</v>
      </c>
      <c r="O152" s="217">
        <f>O155+O154+O156+O157+O158</f>
        <v>356.22</v>
      </c>
      <c r="P152" s="177" t="s">
        <v>127</v>
      </c>
      <c r="Q152" s="111"/>
      <c r="R152" s="111"/>
      <c r="S152" s="139"/>
    </row>
    <row r="153" spans="1:19" s="45" customFormat="1" ht="202.5" customHeight="1" x14ac:dyDescent="0.25">
      <c r="A153" s="174"/>
      <c r="B153" s="182"/>
      <c r="C153" s="70"/>
      <c r="D153" s="70"/>
      <c r="E153" s="70"/>
      <c r="F153" s="184"/>
      <c r="G153" s="184"/>
      <c r="H153" s="184"/>
      <c r="I153" s="186"/>
      <c r="J153" s="184"/>
      <c r="K153" s="186"/>
      <c r="L153" s="217"/>
      <c r="M153" s="70"/>
      <c r="N153" s="70"/>
      <c r="O153" s="217"/>
      <c r="P153" s="177"/>
      <c r="Q153" s="111"/>
      <c r="R153" s="111"/>
      <c r="S153" s="139"/>
    </row>
    <row r="154" spans="1:19" s="42" customFormat="1" ht="156" customHeight="1" x14ac:dyDescent="0.25">
      <c r="A154" s="56"/>
      <c r="B154" s="104" t="s">
        <v>4</v>
      </c>
      <c r="C154" s="70"/>
      <c r="D154" s="70"/>
      <c r="E154" s="70"/>
      <c r="F154" s="27">
        <v>19563.2</v>
      </c>
      <c r="G154" s="27">
        <v>19563.2</v>
      </c>
      <c r="H154" s="27">
        <v>19546.72</v>
      </c>
      <c r="I154" s="28">
        <f>H154/G154</f>
        <v>1</v>
      </c>
      <c r="J154" s="27">
        <v>19546.72</v>
      </c>
      <c r="K154" s="28">
        <f t="shared" si="75"/>
        <v>1</v>
      </c>
      <c r="L154" s="27">
        <f>J154</f>
        <v>19546.72</v>
      </c>
      <c r="M154" s="13"/>
      <c r="N154" s="13"/>
      <c r="O154" s="41">
        <f>G154-L154</f>
        <v>16.48</v>
      </c>
      <c r="P154" s="177"/>
      <c r="Q154" s="111"/>
      <c r="R154" s="111"/>
      <c r="S154" s="139"/>
    </row>
    <row r="155" spans="1:19" s="42" customFormat="1" ht="201" customHeight="1" x14ac:dyDescent="0.25">
      <c r="A155" s="57"/>
      <c r="B155" s="104" t="s">
        <v>16</v>
      </c>
      <c r="C155" s="70"/>
      <c r="D155" s="70"/>
      <c r="E155" s="70"/>
      <c r="F155" s="27">
        <v>22241.200000000001</v>
      </c>
      <c r="G155" s="27">
        <v>22241.200000000001</v>
      </c>
      <c r="H155" s="27">
        <v>22241.200000000001</v>
      </c>
      <c r="I155" s="28">
        <f t="shared" si="74"/>
        <v>1</v>
      </c>
      <c r="J155" s="27">
        <v>21901.46</v>
      </c>
      <c r="K155" s="28">
        <f t="shared" si="75"/>
        <v>0.98</v>
      </c>
      <c r="L155" s="27">
        <f>J155</f>
        <v>21901.46</v>
      </c>
      <c r="M155" s="13"/>
      <c r="N155" s="13"/>
      <c r="O155" s="41">
        <f>G155-L155</f>
        <v>339.74</v>
      </c>
      <c r="P155" s="177"/>
      <c r="Q155" s="111"/>
      <c r="R155" s="111"/>
      <c r="S155" s="139"/>
    </row>
    <row r="156" spans="1:19" s="42" customFormat="1" ht="156" customHeight="1" x14ac:dyDescent="0.25">
      <c r="A156" s="57"/>
      <c r="B156" s="104" t="s">
        <v>11</v>
      </c>
      <c r="C156" s="70"/>
      <c r="D156" s="70"/>
      <c r="E156" s="70"/>
      <c r="F156" s="27">
        <f>273.6+1078.6</f>
        <v>1352.2</v>
      </c>
      <c r="G156" s="27">
        <f>273.6+1078.6</f>
        <v>1352.2</v>
      </c>
      <c r="H156" s="27">
        <v>1352.2</v>
      </c>
      <c r="I156" s="28">
        <f t="shared" si="74"/>
        <v>1</v>
      </c>
      <c r="J156" s="27">
        <v>1352.2</v>
      </c>
      <c r="K156" s="28">
        <f t="shared" si="75"/>
        <v>1</v>
      </c>
      <c r="L156" s="27">
        <f t="shared" ref="L156:L157" si="76">J156</f>
        <v>1352.2</v>
      </c>
      <c r="M156" s="13"/>
      <c r="N156" s="13"/>
      <c r="O156" s="41">
        <f>G156-L156</f>
        <v>0</v>
      </c>
      <c r="P156" s="177"/>
      <c r="Q156" s="111"/>
      <c r="R156" s="111"/>
      <c r="S156" s="139"/>
    </row>
    <row r="157" spans="1:19" s="42" customFormat="1" ht="156" customHeight="1" x14ac:dyDescent="0.25">
      <c r="A157" s="57"/>
      <c r="B157" s="104" t="s">
        <v>13</v>
      </c>
      <c r="C157" s="70"/>
      <c r="D157" s="70"/>
      <c r="E157" s="70"/>
      <c r="F157" s="27">
        <f>20866.48-F156</f>
        <v>19514.28</v>
      </c>
      <c r="G157" s="27">
        <f>24652-G156</f>
        <v>23299.8</v>
      </c>
      <c r="H157" s="27">
        <f>24652-H156</f>
        <v>23299.8</v>
      </c>
      <c r="I157" s="28">
        <f t="shared" si="74"/>
        <v>1</v>
      </c>
      <c r="J157" s="27">
        <f>H157</f>
        <v>23299.8</v>
      </c>
      <c r="K157" s="28">
        <f t="shared" si="75"/>
        <v>1</v>
      </c>
      <c r="L157" s="27">
        <f t="shared" si="76"/>
        <v>23299.8</v>
      </c>
      <c r="M157" s="13"/>
      <c r="N157" s="13"/>
      <c r="O157" s="41">
        <f>G157-L157</f>
        <v>0</v>
      </c>
      <c r="P157" s="177"/>
      <c r="Q157" s="111"/>
      <c r="R157" s="111"/>
      <c r="S157" s="139"/>
    </row>
    <row r="158" spans="1:19" s="42" customFormat="1" ht="205.5" hidden="1" customHeight="1" x14ac:dyDescent="0.25">
      <c r="A158" s="57"/>
      <c r="B158" s="104" t="s">
        <v>5</v>
      </c>
      <c r="C158" s="27"/>
      <c r="D158" s="27"/>
      <c r="E158" s="27"/>
      <c r="F158" s="27"/>
      <c r="G158" s="27"/>
      <c r="H158" s="27"/>
      <c r="I158" s="28"/>
      <c r="J158" s="27"/>
      <c r="K158" s="28"/>
      <c r="L158" s="27"/>
      <c r="M158" s="13"/>
      <c r="N158" s="13"/>
      <c r="O158" s="113"/>
      <c r="P158" s="177"/>
      <c r="Q158" s="111"/>
      <c r="R158" s="111"/>
      <c r="S158" s="139"/>
    </row>
    <row r="159" spans="1:19" s="45" customFormat="1" ht="111" customHeight="1" x14ac:dyDescent="0.25">
      <c r="A159" s="80" t="s">
        <v>26</v>
      </c>
      <c r="B159" s="74" t="s">
        <v>47</v>
      </c>
      <c r="C159" s="12"/>
      <c r="D159" s="12"/>
      <c r="E159" s="12"/>
      <c r="F159" s="21"/>
      <c r="G159" s="21"/>
      <c r="H159" s="21"/>
      <c r="I159" s="22"/>
      <c r="J159" s="21"/>
      <c r="K159" s="22"/>
      <c r="L159" s="22"/>
      <c r="M159" s="14"/>
      <c r="N159" s="14"/>
      <c r="O159" s="14"/>
      <c r="P159" s="166" t="s">
        <v>57</v>
      </c>
      <c r="Q159" s="111"/>
      <c r="R159" s="111"/>
      <c r="S159" s="139"/>
    </row>
    <row r="160" spans="1:19" s="45" customFormat="1" ht="35.25" hidden="1" x14ac:dyDescent="0.25">
      <c r="A160" s="80"/>
      <c r="B160" s="72" t="s">
        <v>4</v>
      </c>
      <c r="C160" s="12"/>
      <c r="D160" s="12"/>
      <c r="E160" s="12"/>
      <c r="F160" s="21"/>
      <c r="G160" s="21"/>
      <c r="H160" s="21"/>
      <c r="I160" s="22"/>
      <c r="J160" s="21"/>
      <c r="K160" s="22"/>
      <c r="L160" s="22"/>
      <c r="M160" s="14"/>
      <c r="N160" s="14"/>
      <c r="O160" s="14"/>
      <c r="P160" s="166"/>
      <c r="Q160" s="111"/>
      <c r="R160" s="111"/>
      <c r="S160" s="139"/>
    </row>
    <row r="161" spans="1:19" s="45" customFormat="1" ht="35.25" hidden="1" x14ac:dyDescent="0.25">
      <c r="A161" s="80"/>
      <c r="B161" s="72" t="s">
        <v>16</v>
      </c>
      <c r="C161" s="12"/>
      <c r="D161" s="12"/>
      <c r="E161" s="12"/>
      <c r="F161" s="21"/>
      <c r="G161" s="21"/>
      <c r="H161" s="21"/>
      <c r="I161" s="22"/>
      <c r="J161" s="21"/>
      <c r="K161" s="22"/>
      <c r="L161" s="22"/>
      <c r="M161" s="14"/>
      <c r="N161" s="14"/>
      <c r="O161" s="14"/>
      <c r="P161" s="166"/>
      <c r="Q161" s="111"/>
      <c r="R161" s="111"/>
      <c r="S161" s="139"/>
    </row>
    <row r="162" spans="1:19" s="45" customFormat="1" ht="35.25" hidden="1" x14ac:dyDescent="0.25">
      <c r="A162" s="80"/>
      <c r="B162" s="72" t="s">
        <v>11</v>
      </c>
      <c r="C162" s="12"/>
      <c r="D162" s="12"/>
      <c r="E162" s="12"/>
      <c r="F162" s="21"/>
      <c r="G162" s="21"/>
      <c r="H162" s="21"/>
      <c r="I162" s="22"/>
      <c r="J162" s="21"/>
      <c r="K162" s="22"/>
      <c r="L162" s="22"/>
      <c r="M162" s="14"/>
      <c r="N162" s="14"/>
      <c r="O162" s="14"/>
      <c r="P162" s="166"/>
      <c r="Q162" s="111"/>
      <c r="R162" s="111"/>
      <c r="S162" s="139"/>
    </row>
    <row r="163" spans="1:19" s="45" customFormat="1" ht="35.25" hidden="1" x14ac:dyDescent="0.25">
      <c r="A163" s="80"/>
      <c r="B163" s="72" t="s">
        <v>13</v>
      </c>
      <c r="C163" s="12"/>
      <c r="D163" s="12"/>
      <c r="E163" s="12"/>
      <c r="F163" s="21"/>
      <c r="G163" s="21"/>
      <c r="H163" s="21"/>
      <c r="I163" s="22"/>
      <c r="J163" s="21"/>
      <c r="K163" s="22"/>
      <c r="L163" s="22"/>
      <c r="M163" s="14"/>
      <c r="N163" s="14"/>
      <c r="O163" s="14"/>
      <c r="P163" s="166"/>
      <c r="Q163" s="111"/>
      <c r="R163" s="111"/>
      <c r="S163" s="139"/>
    </row>
    <row r="164" spans="1:19" s="45" customFormat="1" ht="35.25" hidden="1" x14ac:dyDescent="0.25">
      <c r="A164" s="80"/>
      <c r="B164" s="72" t="s">
        <v>5</v>
      </c>
      <c r="C164" s="12"/>
      <c r="D164" s="12"/>
      <c r="E164" s="12"/>
      <c r="F164" s="21"/>
      <c r="G164" s="21"/>
      <c r="H164" s="21"/>
      <c r="I164" s="22"/>
      <c r="J164" s="21"/>
      <c r="K164" s="22"/>
      <c r="L164" s="22"/>
      <c r="M164" s="14"/>
      <c r="N164" s="14"/>
      <c r="O164" s="14"/>
      <c r="P164" s="166"/>
      <c r="Q164" s="111"/>
      <c r="R164" s="111"/>
      <c r="S164" s="139"/>
    </row>
    <row r="165" spans="1:19" s="46" customFormat="1" ht="113.25" customHeight="1" x14ac:dyDescent="0.25">
      <c r="A165" s="154" t="s">
        <v>27</v>
      </c>
      <c r="B165" s="74" t="s">
        <v>48</v>
      </c>
      <c r="C165" s="12"/>
      <c r="D165" s="12"/>
      <c r="E165" s="12"/>
      <c r="F165" s="21"/>
      <c r="G165" s="21"/>
      <c r="H165" s="21"/>
      <c r="I165" s="22"/>
      <c r="J165" s="21"/>
      <c r="K165" s="22"/>
      <c r="L165" s="22"/>
      <c r="M165" s="14"/>
      <c r="N165" s="14"/>
      <c r="O165" s="14"/>
      <c r="P165" s="166" t="s">
        <v>57</v>
      </c>
      <c r="Q165" s="111"/>
      <c r="R165" s="111"/>
      <c r="S165" s="139"/>
    </row>
    <row r="166" spans="1:19" s="46" customFormat="1" ht="35.25" hidden="1" customHeight="1" x14ac:dyDescent="0.25">
      <c r="A166" s="154"/>
      <c r="B166" s="153" t="s">
        <v>4</v>
      </c>
      <c r="C166" s="12"/>
      <c r="D166" s="12"/>
      <c r="E166" s="12"/>
      <c r="F166" s="21"/>
      <c r="G166" s="21"/>
      <c r="H166" s="21"/>
      <c r="I166" s="22"/>
      <c r="J166" s="21"/>
      <c r="K166" s="22"/>
      <c r="L166" s="22"/>
      <c r="M166" s="14"/>
      <c r="N166" s="14"/>
      <c r="O166" s="14"/>
      <c r="P166" s="166"/>
      <c r="Q166" s="111"/>
      <c r="R166" s="111"/>
      <c r="S166" s="139"/>
    </row>
    <row r="167" spans="1:19" s="46" customFormat="1" ht="29.25" hidden="1" customHeight="1" x14ac:dyDescent="0.25">
      <c r="A167" s="154"/>
      <c r="B167" s="153" t="s">
        <v>16</v>
      </c>
      <c r="C167" s="12"/>
      <c r="D167" s="12"/>
      <c r="E167" s="12"/>
      <c r="F167" s="21"/>
      <c r="G167" s="21"/>
      <c r="H167" s="21"/>
      <c r="I167" s="22"/>
      <c r="J167" s="21"/>
      <c r="K167" s="22"/>
      <c r="L167" s="22"/>
      <c r="M167" s="14"/>
      <c r="N167" s="14"/>
      <c r="O167" s="14"/>
      <c r="P167" s="166"/>
      <c r="Q167" s="111"/>
      <c r="R167" s="111"/>
      <c r="S167" s="139"/>
    </row>
    <row r="168" spans="1:19" s="46" customFormat="1" ht="29.25" hidden="1" customHeight="1" x14ac:dyDescent="0.25">
      <c r="A168" s="154"/>
      <c r="B168" s="153" t="s">
        <v>11</v>
      </c>
      <c r="C168" s="12"/>
      <c r="D168" s="12"/>
      <c r="E168" s="12"/>
      <c r="F168" s="21"/>
      <c r="G168" s="21"/>
      <c r="H168" s="21"/>
      <c r="I168" s="22"/>
      <c r="J168" s="21"/>
      <c r="K168" s="22"/>
      <c r="L168" s="22"/>
      <c r="M168" s="14"/>
      <c r="N168" s="14"/>
      <c r="O168" s="14"/>
      <c r="P168" s="166"/>
      <c r="Q168" s="111"/>
      <c r="R168" s="111"/>
      <c r="S168" s="139"/>
    </row>
    <row r="169" spans="1:19" s="46" customFormat="1" ht="42.75" hidden="1" customHeight="1" x14ac:dyDescent="0.25">
      <c r="A169" s="154"/>
      <c r="B169" s="153" t="s">
        <v>13</v>
      </c>
      <c r="C169" s="12"/>
      <c r="D169" s="12"/>
      <c r="E169" s="12"/>
      <c r="F169" s="21"/>
      <c r="G169" s="21"/>
      <c r="H169" s="21"/>
      <c r="I169" s="22"/>
      <c r="J169" s="21"/>
      <c r="K169" s="22"/>
      <c r="L169" s="22"/>
      <c r="M169" s="14"/>
      <c r="N169" s="14"/>
      <c r="O169" s="14"/>
      <c r="P169" s="166"/>
      <c r="Q169" s="111"/>
      <c r="R169" s="111"/>
      <c r="S169" s="139"/>
    </row>
    <row r="170" spans="1:19" s="46" customFormat="1" ht="48.75" hidden="1" customHeight="1" x14ac:dyDescent="0.25">
      <c r="A170" s="154"/>
      <c r="B170" s="153" t="s">
        <v>5</v>
      </c>
      <c r="C170" s="12"/>
      <c r="D170" s="12"/>
      <c r="E170" s="12"/>
      <c r="F170" s="21"/>
      <c r="G170" s="21"/>
      <c r="H170" s="21"/>
      <c r="I170" s="22"/>
      <c r="J170" s="21"/>
      <c r="K170" s="22"/>
      <c r="L170" s="22"/>
      <c r="M170" s="14"/>
      <c r="N170" s="14"/>
      <c r="O170" s="14"/>
      <c r="P170" s="166"/>
      <c r="Q170" s="111"/>
      <c r="R170" s="111"/>
      <c r="S170" s="139"/>
    </row>
    <row r="171" spans="1:19" s="45" customFormat="1" ht="373.5" customHeight="1" x14ac:dyDescent="0.25">
      <c r="A171" s="154" t="s">
        <v>28</v>
      </c>
      <c r="B171" s="117" t="s">
        <v>95</v>
      </c>
      <c r="C171" s="12" t="e">
        <f>SUM(C172:C176)</f>
        <v>#REF!</v>
      </c>
      <c r="D171" s="12" t="e">
        <f>SUM(D172:D176)</f>
        <v>#REF!</v>
      </c>
      <c r="E171" s="12">
        <v>0</v>
      </c>
      <c r="F171" s="12">
        <f>F173+F172+F174+F175+F176</f>
        <v>243703.93</v>
      </c>
      <c r="G171" s="12">
        <f>G173+G172+G174+G175+G176</f>
        <v>245384.38</v>
      </c>
      <c r="H171" s="12">
        <f>H173+H172+H174+H175+H176</f>
        <v>243367.33</v>
      </c>
      <c r="I171" s="15">
        <f>H171/G171</f>
        <v>0.99</v>
      </c>
      <c r="J171" s="12">
        <f>J173+J172+J174+J175+J176</f>
        <v>243367.33</v>
      </c>
      <c r="K171" s="15">
        <f t="shared" ref="K171" si="77">J171/G171</f>
        <v>0.99</v>
      </c>
      <c r="L171" s="12">
        <f>L173+L172+L174+L175+L176</f>
        <v>243367.33</v>
      </c>
      <c r="M171" s="12">
        <f>M173+M172+M174+M175+M176</f>
        <v>0</v>
      </c>
      <c r="N171" s="12">
        <f>N173+N172+N174+N175+N176</f>
        <v>0</v>
      </c>
      <c r="O171" s="12">
        <f>O173+O172+O174+O175+O176</f>
        <v>2017.05</v>
      </c>
      <c r="P171" s="223" t="s">
        <v>124</v>
      </c>
      <c r="Q171" s="111"/>
      <c r="R171" s="111"/>
      <c r="S171" s="139"/>
    </row>
    <row r="172" spans="1:19" s="42" customFormat="1" ht="49.5" hidden="1" customHeight="1" x14ac:dyDescent="0.25">
      <c r="A172" s="58"/>
      <c r="B172" s="72" t="s">
        <v>4</v>
      </c>
      <c r="C172" s="13"/>
      <c r="D172" s="13"/>
      <c r="E172" s="13"/>
      <c r="F172" s="17"/>
      <c r="G172" s="17"/>
      <c r="H172" s="17"/>
      <c r="I172" s="18"/>
      <c r="J172" s="17"/>
      <c r="K172" s="18"/>
      <c r="L172" s="17"/>
      <c r="M172" s="13"/>
      <c r="N172" s="13"/>
      <c r="O172" s="13"/>
      <c r="P172" s="224"/>
      <c r="Q172" s="111"/>
      <c r="R172" s="111"/>
      <c r="S172" s="139"/>
    </row>
    <row r="173" spans="1:19" s="42" customFormat="1" ht="100.5" customHeight="1" x14ac:dyDescent="0.25">
      <c r="A173" s="58"/>
      <c r="B173" s="72" t="s">
        <v>16</v>
      </c>
      <c r="C173" s="13"/>
      <c r="D173" s="13"/>
      <c r="E173" s="13"/>
      <c r="F173" s="27">
        <v>226369.67</v>
      </c>
      <c r="G173" s="27">
        <v>226240.37</v>
      </c>
      <c r="H173" s="27">
        <v>224518.66</v>
      </c>
      <c r="I173" s="15">
        <f>H173/G173</f>
        <v>0.99</v>
      </c>
      <c r="J173" s="27">
        <v>224518.66</v>
      </c>
      <c r="K173" s="15">
        <f>J173/G173</f>
        <v>0.99</v>
      </c>
      <c r="L173" s="27">
        <f>J173</f>
        <v>224518.66</v>
      </c>
      <c r="M173" s="13"/>
      <c r="N173" s="13"/>
      <c r="O173" s="35">
        <f>G173-L173</f>
        <v>1721.71</v>
      </c>
      <c r="P173" s="224" t="s">
        <v>119</v>
      </c>
      <c r="Q173" s="111"/>
      <c r="R173" s="111"/>
      <c r="S173" s="139"/>
    </row>
    <row r="174" spans="1:19" s="42" customFormat="1" ht="100.5" customHeight="1" x14ac:dyDescent="0.25">
      <c r="A174" s="58"/>
      <c r="B174" s="72" t="s">
        <v>11</v>
      </c>
      <c r="C174" s="13" t="e">
        <f>#REF!</f>
        <v>#REF!</v>
      </c>
      <c r="D174" s="13" t="e">
        <f>#REF!</f>
        <v>#REF!</v>
      </c>
      <c r="E174" s="13" t="e">
        <f>#REF!</f>
        <v>#REF!</v>
      </c>
      <c r="F174" s="13">
        <f>17334.26-F175</f>
        <v>13462.48</v>
      </c>
      <c r="G174" s="13">
        <f>19144.01-G175</f>
        <v>15272.23</v>
      </c>
      <c r="H174" s="13">
        <f>J174</f>
        <v>15256.59</v>
      </c>
      <c r="I174" s="28">
        <f>H174/G174</f>
        <v>1</v>
      </c>
      <c r="J174" s="13">
        <f>18848.67-J175</f>
        <v>15256.59</v>
      </c>
      <c r="K174" s="15">
        <f>J174/G174</f>
        <v>1</v>
      </c>
      <c r="L174" s="27">
        <f t="shared" ref="L174:L175" si="78">J174</f>
        <v>15256.59</v>
      </c>
      <c r="M174" s="13"/>
      <c r="N174" s="13"/>
      <c r="O174" s="35">
        <f>G174-L174</f>
        <v>15.64</v>
      </c>
      <c r="P174" s="224"/>
      <c r="Q174" s="111"/>
      <c r="R174" s="111"/>
      <c r="S174" s="139"/>
    </row>
    <row r="175" spans="1:19" s="42" customFormat="1" ht="100.5" customHeight="1" x14ac:dyDescent="0.25">
      <c r="A175" s="58"/>
      <c r="B175" s="72" t="s">
        <v>13</v>
      </c>
      <c r="C175" s="13"/>
      <c r="D175" s="13"/>
      <c r="E175" s="13"/>
      <c r="F175" s="13">
        <v>3871.78</v>
      </c>
      <c r="G175" s="13">
        <f>F175</f>
        <v>3871.78</v>
      </c>
      <c r="H175" s="13">
        <v>3592.08</v>
      </c>
      <c r="I175" s="28">
        <f>H175/G175</f>
        <v>0.93</v>
      </c>
      <c r="J175" s="13">
        <f>H175</f>
        <v>3592.08</v>
      </c>
      <c r="K175" s="15">
        <f>J175/G175</f>
        <v>0.93</v>
      </c>
      <c r="L175" s="27">
        <f t="shared" si="78"/>
        <v>3592.08</v>
      </c>
      <c r="M175" s="13"/>
      <c r="N175" s="13"/>
      <c r="O175" s="35">
        <f>G175-L175</f>
        <v>279.7</v>
      </c>
      <c r="P175" s="224"/>
      <c r="Q175" s="111"/>
      <c r="R175" s="111"/>
      <c r="S175" s="139"/>
    </row>
    <row r="176" spans="1:19" s="42" customFormat="1" ht="207.75" hidden="1" customHeight="1" x14ac:dyDescent="0.25">
      <c r="A176" s="58"/>
      <c r="B176" s="72" t="s">
        <v>5</v>
      </c>
      <c r="C176" s="13"/>
      <c r="D176" s="13"/>
      <c r="E176" s="13"/>
      <c r="F176" s="13"/>
      <c r="G176" s="13"/>
      <c r="H176" s="13"/>
      <c r="I176" s="15"/>
      <c r="J176" s="13"/>
      <c r="K176" s="15"/>
      <c r="L176" s="13"/>
      <c r="M176" s="13"/>
      <c r="N176" s="13"/>
      <c r="O176" s="13"/>
      <c r="P176" s="225"/>
      <c r="Q176" s="111"/>
      <c r="R176" s="111"/>
      <c r="S176" s="139"/>
    </row>
    <row r="177" spans="1:19" s="10" customFormat="1" ht="93.75" customHeight="1" x14ac:dyDescent="0.25">
      <c r="A177" s="80" t="s">
        <v>29</v>
      </c>
      <c r="B177" s="74" t="s">
        <v>49</v>
      </c>
      <c r="C177" s="12" t="e">
        <f>#REF!+#REF!+#REF!+#REF!+#REF!</f>
        <v>#REF!</v>
      </c>
      <c r="D177" s="12" t="e">
        <f>#REF!+#REF!+#REF!+#REF!+#REF!</f>
        <v>#REF!</v>
      </c>
      <c r="E177" s="12" t="e">
        <f>#REF!+#REF!+#REF!+#REF!+#REF!</f>
        <v>#REF!</v>
      </c>
      <c r="F177" s="21"/>
      <c r="G177" s="21"/>
      <c r="H177" s="24"/>
      <c r="I177" s="29"/>
      <c r="J177" s="30"/>
      <c r="K177" s="29"/>
      <c r="L177" s="29"/>
      <c r="M177" s="14"/>
      <c r="N177" s="14"/>
      <c r="O177" s="14"/>
      <c r="P177" s="156" t="s">
        <v>57</v>
      </c>
      <c r="Q177" s="111"/>
      <c r="R177" s="111"/>
      <c r="S177" s="139"/>
    </row>
    <row r="178" spans="1:19" ht="135.75" customHeight="1" x14ac:dyDescent="0.4">
      <c r="A178" s="80" t="s">
        <v>30</v>
      </c>
      <c r="B178" s="74" t="s">
        <v>114</v>
      </c>
      <c r="C178" s="12" t="e">
        <f>SUM(C179:C183)</f>
        <v>#REF!</v>
      </c>
      <c r="D178" s="12" t="e">
        <f>SUM(D179:D183)</f>
        <v>#REF!</v>
      </c>
      <c r="E178" s="12" t="e">
        <f>SUM(E179:E183)</f>
        <v>#REF!</v>
      </c>
      <c r="F178" s="12">
        <f>SUM(F179:F183)</f>
        <v>659060.19999999995</v>
      </c>
      <c r="G178" s="12">
        <f t="shared" ref="G178:N178" si="79">SUM(G179:G183)</f>
        <v>647771.5</v>
      </c>
      <c r="H178" s="12">
        <f t="shared" si="79"/>
        <v>646171.93999999994</v>
      </c>
      <c r="I178" s="39">
        <f>H178/G178</f>
        <v>1</v>
      </c>
      <c r="J178" s="12">
        <f t="shared" si="79"/>
        <v>646171.93999999994</v>
      </c>
      <c r="K178" s="39">
        <f>J178/G178</f>
        <v>1</v>
      </c>
      <c r="L178" s="12">
        <f>SUM(L179:L183)</f>
        <v>646171.93999999994</v>
      </c>
      <c r="M178" s="12">
        <f t="shared" si="79"/>
        <v>0</v>
      </c>
      <c r="N178" s="12">
        <f t="shared" si="79"/>
        <v>0</v>
      </c>
      <c r="O178" s="12">
        <f>G178-L178</f>
        <v>1599.56</v>
      </c>
      <c r="P178" s="226" t="s">
        <v>125</v>
      </c>
      <c r="Q178" s="111"/>
      <c r="R178" s="111"/>
      <c r="S178" s="139"/>
    </row>
    <row r="179" spans="1:19" ht="78.75" hidden="1" customHeight="1" x14ac:dyDescent="0.4">
      <c r="A179" s="80"/>
      <c r="B179" s="72" t="s">
        <v>4</v>
      </c>
      <c r="C179" s="13" t="e">
        <f>#REF!</f>
        <v>#REF!</v>
      </c>
      <c r="D179" s="13" t="e">
        <f>#REF!</f>
        <v>#REF!</v>
      </c>
      <c r="E179" s="13" t="e">
        <f>#REF!</f>
        <v>#REF!</v>
      </c>
      <c r="F179" s="13"/>
      <c r="G179" s="13"/>
      <c r="H179" s="13"/>
      <c r="I179" s="15"/>
      <c r="J179" s="13"/>
      <c r="K179" s="15"/>
      <c r="L179" s="13"/>
      <c r="M179" s="15"/>
      <c r="N179" s="15"/>
      <c r="O179" s="12">
        <f t="shared" ref="O179" si="80">G179-J179</f>
        <v>0</v>
      </c>
      <c r="P179" s="226"/>
      <c r="Q179" s="111"/>
      <c r="R179" s="111"/>
      <c r="S179" s="139"/>
    </row>
    <row r="180" spans="1:19" s="144" customFormat="1" ht="39.75" customHeight="1" x14ac:dyDescent="0.4">
      <c r="A180" s="143"/>
      <c r="B180" s="140" t="s">
        <v>16</v>
      </c>
      <c r="C180" s="40"/>
      <c r="D180" s="40"/>
      <c r="E180" s="40"/>
      <c r="F180" s="40">
        <v>621893.69999999995</v>
      </c>
      <c r="G180" s="40">
        <v>610605</v>
      </c>
      <c r="H180" s="40">
        <v>610604.96</v>
      </c>
      <c r="I180" s="141">
        <f>H180/G180</f>
        <v>1</v>
      </c>
      <c r="J180" s="40">
        <v>610604.96</v>
      </c>
      <c r="K180" s="141">
        <f>J180/G180</f>
        <v>1</v>
      </c>
      <c r="L180" s="13">
        <f>300872.2+309732.76</f>
        <v>610604.96</v>
      </c>
      <c r="M180" s="141"/>
      <c r="N180" s="141"/>
      <c r="O180" s="40">
        <f>G180-L180</f>
        <v>0.04</v>
      </c>
      <c r="P180" s="226"/>
      <c r="Q180" s="111"/>
      <c r="R180" s="111"/>
      <c r="S180" s="139"/>
    </row>
    <row r="181" spans="1:19" s="144" customFormat="1" ht="39.75" customHeight="1" x14ac:dyDescent="0.4">
      <c r="A181" s="143"/>
      <c r="B181" s="140" t="s">
        <v>11</v>
      </c>
      <c r="C181" s="40"/>
      <c r="D181" s="40"/>
      <c r="E181" s="40"/>
      <c r="F181" s="40">
        <v>37163.72</v>
      </c>
      <c r="G181" s="40">
        <v>35565.949999999997</v>
      </c>
      <c r="H181" s="40">
        <f>J181</f>
        <v>35565.94</v>
      </c>
      <c r="I181" s="141">
        <f>H181/G181</f>
        <v>1</v>
      </c>
      <c r="J181" s="40">
        <v>35565.94</v>
      </c>
      <c r="K181" s="141">
        <f>J181/G181</f>
        <v>1</v>
      </c>
      <c r="L181" s="13">
        <f>19264.22+16301.72</f>
        <v>35565.94</v>
      </c>
      <c r="M181" s="141"/>
      <c r="N181" s="141"/>
      <c r="O181" s="40">
        <f>G181-L181</f>
        <v>0.01</v>
      </c>
      <c r="P181" s="226"/>
      <c r="Q181" s="111"/>
      <c r="R181" s="111"/>
      <c r="S181" s="139"/>
    </row>
    <row r="182" spans="1:19" ht="39.75" customHeight="1" x14ac:dyDescent="0.4">
      <c r="A182" s="80"/>
      <c r="B182" s="72" t="s">
        <v>13</v>
      </c>
      <c r="C182" s="13"/>
      <c r="D182" s="13"/>
      <c r="E182" s="13"/>
      <c r="F182" s="40">
        <v>2.78</v>
      </c>
      <c r="G182" s="40">
        <v>1600.55</v>
      </c>
      <c r="H182" s="13">
        <v>1.04</v>
      </c>
      <c r="I182" s="15">
        <f>H182/G182</f>
        <v>0</v>
      </c>
      <c r="J182" s="13">
        <v>1.04</v>
      </c>
      <c r="K182" s="15">
        <f>J182/G182</f>
        <v>0</v>
      </c>
      <c r="L182" s="13">
        <v>1.04</v>
      </c>
      <c r="M182" s="15"/>
      <c r="N182" s="15"/>
      <c r="O182" s="98">
        <f t="shared" ref="O182" si="81">G182-L182</f>
        <v>1599.51</v>
      </c>
      <c r="P182" s="226"/>
      <c r="Q182" s="111"/>
      <c r="R182" s="111"/>
      <c r="S182" s="139"/>
    </row>
    <row r="183" spans="1:19" ht="75" hidden="1" customHeight="1" x14ac:dyDescent="0.4">
      <c r="A183" s="80"/>
      <c r="B183" s="72" t="s">
        <v>5</v>
      </c>
      <c r="C183" s="13" t="e">
        <f>#REF!</f>
        <v>#REF!</v>
      </c>
      <c r="D183" s="13" t="e">
        <f>#REF!</f>
        <v>#REF!</v>
      </c>
      <c r="E183" s="13" t="e">
        <f>#REF!</f>
        <v>#REF!</v>
      </c>
      <c r="F183" s="13"/>
      <c r="G183" s="13"/>
      <c r="H183" s="13"/>
      <c r="I183" s="15"/>
      <c r="J183" s="13"/>
      <c r="K183" s="15"/>
      <c r="L183" s="13"/>
      <c r="M183" s="15"/>
      <c r="N183" s="15"/>
      <c r="O183" s="13"/>
      <c r="P183" s="226"/>
      <c r="Q183" s="111"/>
      <c r="R183" s="111"/>
      <c r="S183" s="139"/>
    </row>
    <row r="184" spans="1:19" s="54" customFormat="1" ht="84.75" customHeight="1" x14ac:dyDescent="0.25">
      <c r="A184" s="80" t="s">
        <v>31</v>
      </c>
      <c r="B184" s="74" t="s">
        <v>50</v>
      </c>
      <c r="C184" s="12" t="e">
        <f>#REF!+#REF!+#REF!+#REF!+#REF!</f>
        <v>#REF!</v>
      </c>
      <c r="D184" s="12" t="e">
        <f>#REF!+#REF!+#REF!+#REF!+#REF!</f>
        <v>#REF!</v>
      </c>
      <c r="E184" s="12" t="e">
        <f>#REF!+#REF!+#REF!+#REF!+#REF!</f>
        <v>#REF!</v>
      </c>
      <c r="F184" s="21"/>
      <c r="G184" s="21"/>
      <c r="H184" s="24"/>
      <c r="I184" s="29"/>
      <c r="J184" s="30"/>
      <c r="K184" s="29"/>
      <c r="L184" s="29"/>
      <c r="M184" s="14"/>
      <c r="N184" s="14"/>
      <c r="O184" s="14"/>
      <c r="P184" s="156" t="s">
        <v>57</v>
      </c>
      <c r="Q184" s="111"/>
      <c r="R184" s="111"/>
      <c r="S184" s="139"/>
    </row>
    <row r="185" spans="1:19" s="10" customFormat="1" ht="278.25" customHeight="1" x14ac:dyDescent="0.25">
      <c r="A185" s="80" t="s">
        <v>34</v>
      </c>
      <c r="B185" s="74" t="s">
        <v>113</v>
      </c>
      <c r="C185" s="12" t="e">
        <f>C186+C190+#REF!+#REF!+#REF!</f>
        <v>#REF!</v>
      </c>
      <c r="D185" s="12" t="e">
        <f>D186+D190+#REF!+#REF!+#REF!</f>
        <v>#REF!</v>
      </c>
      <c r="E185" s="12" t="e">
        <f>E186+E190+#REF!+#REF!+#REF!</f>
        <v>#REF!</v>
      </c>
      <c r="F185" s="12">
        <f>F186+F187+F188</f>
        <v>93382.25</v>
      </c>
      <c r="G185" s="12">
        <f t="shared" ref="G185:H185" si="82">G186+G187+G188</f>
        <v>133679.79</v>
      </c>
      <c r="H185" s="12">
        <f t="shared" si="82"/>
        <v>133327.79999999999</v>
      </c>
      <c r="I185" s="12">
        <f t="shared" ref="I185" si="83">H185/G185*100</f>
        <v>99.74</v>
      </c>
      <c r="J185" s="12">
        <f>J186+J187+J188</f>
        <v>132236.56</v>
      </c>
      <c r="K185" s="12">
        <f t="shared" ref="K185" si="84">J185/G185*100</f>
        <v>98.92</v>
      </c>
      <c r="L185" s="12">
        <f>L186+L187+L188</f>
        <v>132236.56</v>
      </c>
      <c r="M185" s="12">
        <f t="shared" ref="M185:N185" si="85">M186+M187+M188</f>
        <v>0</v>
      </c>
      <c r="N185" s="12">
        <f t="shared" si="85"/>
        <v>0</v>
      </c>
      <c r="O185" s="12">
        <f>O186+O187+O188</f>
        <v>1443.23</v>
      </c>
      <c r="P185" s="220" t="s">
        <v>126</v>
      </c>
      <c r="Q185" s="111"/>
      <c r="R185" s="111"/>
      <c r="S185" s="139"/>
    </row>
    <row r="186" spans="1:19" s="42" customFormat="1" ht="53.25" hidden="1" customHeight="1" x14ac:dyDescent="0.25">
      <c r="A186" s="62"/>
      <c r="B186" s="72" t="s">
        <v>4</v>
      </c>
      <c r="C186" s="13" t="e">
        <f>#REF!+#REF!</f>
        <v>#REF!</v>
      </c>
      <c r="D186" s="13" t="e">
        <f>#REF!+#REF!</f>
        <v>#REF!</v>
      </c>
      <c r="E186" s="13" t="e">
        <f>#REF!+#REF!</f>
        <v>#REF!</v>
      </c>
      <c r="F186" s="13"/>
      <c r="G186" s="13"/>
      <c r="H186" s="13"/>
      <c r="I186" s="15"/>
      <c r="J186" s="13"/>
      <c r="K186" s="15"/>
      <c r="L186" s="13"/>
      <c r="M186" s="13"/>
      <c r="N186" s="13"/>
      <c r="O186" s="13">
        <f>H186-L186</f>
        <v>0</v>
      </c>
      <c r="P186" s="221"/>
      <c r="Q186" s="111"/>
      <c r="R186" s="111"/>
      <c r="S186" s="139"/>
    </row>
    <row r="187" spans="1:19" s="42" customFormat="1" ht="162.75" customHeight="1" x14ac:dyDescent="0.25">
      <c r="A187" s="62"/>
      <c r="B187" s="72" t="s">
        <v>16</v>
      </c>
      <c r="C187" s="13"/>
      <c r="D187" s="13"/>
      <c r="E187" s="13"/>
      <c r="F187" s="13">
        <f>89289.4</f>
        <v>89289.4</v>
      </c>
      <c r="G187" s="13">
        <v>127527.6</v>
      </c>
      <c r="H187" s="13">
        <v>127527.6</v>
      </c>
      <c r="I187" s="15">
        <f>H187/G187</f>
        <v>1</v>
      </c>
      <c r="J187" s="13">
        <v>126436.36</v>
      </c>
      <c r="K187" s="15">
        <f>J187/G187</f>
        <v>0.99</v>
      </c>
      <c r="L187" s="13">
        <f>J187</f>
        <v>126436.36</v>
      </c>
      <c r="M187" s="13"/>
      <c r="N187" s="13"/>
      <c r="O187" s="40">
        <f>G187-L187</f>
        <v>1091.24</v>
      </c>
      <c r="P187" s="221"/>
      <c r="Q187" s="111"/>
      <c r="R187" s="111"/>
      <c r="S187" s="139"/>
    </row>
    <row r="188" spans="1:19" s="42" customFormat="1" ht="162.75" customHeight="1" x14ac:dyDescent="0.25">
      <c r="A188" s="62"/>
      <c r="B188" s="72" t="s">
        <v>11</v>
      </c>
      <c r="C188" s="13"/>
      <c r="D188" s="13"/>
      <c r="E188" s="13"/>
      <c r="F188" s="13">
        <v>4092.85</v>
      </c>
      <c r="G188" s="13">
        <v>6152.19</v>
      </c>
      <c r="H188" s="13">
        <f>J188</f>
        <v>5800.2</v>
      </c>
      <c r="I188" s="15">
        <f>H188/G188</f>
        <v>0.94</v>
      </c>
      <c r="J188" s="13">
        <v>5800.2</v>
      </c>
      <c r="K188" s="15">
        <f>J188/G188</f>
        <v>0.94</v>
      </c>
      <c r="L188" s="13">
        <f>J188</f>
        <v>5800.2</v>
      </c>
      <c r="M188" s="13"/>
      <c r="N188" s="13"/>
      <c r="O188" s="40">
        <f>G188-L188</f>
        <v>351.99</v>
      </c>
      <c r="P188" s="221"/>
      <c r="Q188" s="111"/>
      <c r="R188" s="111"/>
      <c r="S188" s="139"/>
    </row>
    <row r="189" spans="1:19" s="42" customFormat="1" ht="53.25" hidden="1" customHeight="1" x14ac:dyDescent="0.25">
      <c r="A189" s="62"/>
      <c r="B189" s="72" t="s">
        <v>13</v>
      </c>
      <c r="C189" s="13"/>
      <c r="D189" s="13"/>
      <c r="E189" s="13"/>
      <c r="F189" s="13"/>
      <c r="G189" s="13"/>
      <c r="H189" s="13"/>
      <c r="I189" s="15"/>
      <c r="J189" s="13"/>
      <c r="K189" s="15"/>
      <c r="L189" s="13"/>
      <c r="M189" s="13"/>
      <c r="N189" s="13"/>
      <c r="O189" s="13">
        <f>H189-L189</f>
        <v>0</v>
      </c>
      <c r="P189" s="221"/>
      <c r="Q189" s="111"/>
      <c r="R189" s="111"/>
      <c r="S189" s="139"/>
    </row>
    <row r="190" spans="1:19" s="42" customFormat="1" ht="72" hidden="1" customHeight="1" x14ac:dyDescent="0.25">
      <c r="A190" s="62"/>
      <c r="B190" s="72" t="s">
        <v>5</v>
      </c>
      <c r="C190" s="13"/>
      <c r="D190" s="13"/>
      <c r="E190" s="13"/>
      <c r="F190" s="13"/>
      <c r="G190" s="13"/>
      <c r="H190" s="13"/>
      <c r="I190" s="15"/>
      <c r="J190" s="13"/>
      <c r="K190" s="15"/>
      <c r="L190" s="13"/>
      <c r="M190" s="13"/>
      <c r="N190" s="13"/>
      <c r="O190" s="13">
        <f>H190-L190</f>
        <v>0</v>
      </c>
      <c r="P190" s="222"/>
      <c r="Q190" s="111"/>
      <c r="R190" s="111"/>
      <c r="S190" s="139"/>
    </row>
    <row r="191" spans="1:19" s="44" customFormat="1" ht="87.75" customHeight="1" x14ac:dyDescent="0.25">
      <c r="A191" s="80" t="s">
        <v>33</v>
      </c>
      <c r="B191" s="74" t="s">
        <v>51</v>
      </c>
      <c r="C191" s="12"/>
      <c r="D191" s="12"/>
      <c r="E191" s="12"/>
      <c r="F191" s="21"/>
      <c r="G191" s="21"/>
      <c r="H191" s="21"/>
      <c r="I191" s="22"/>
      <c r="J191" s="21"/>
      <c r="K191" s="22"/>
      <c r="L191" s="22"/>
      <c r="M191" s="14"/>
      <c r="N191" s="14"/>
      <c r="O191" s="14"/>
      <c r="P191" s="156" t="s">
        <v>57</v>
      </c>
      <c r="Q191" s="111"/>
      <c r="R191" s="111"/>
      <c r="S191" s="139"/>
    </row>
    <row r="192" spans="1:19" s="44" customFormat="1" ht="108.75" customHeight="1" x14ac:dyDescent="0.25">
      <c r="A192" s="80" t="s">
        <v>32</v>
      </c>
      <c r="B192" s="74" t="s">
        <v>52</v>
      </c>
      <c r="C192" s="12"/>
      <c r="D192" s="12"/>
      <c r="E192" s="12"/>
      <c r="F192" s="21"/>
      <c r="G192" s="21"/>
      <c r="H192" s="21"/>
      <c r="I192" s="22"/>
      <c r="J192" s="21"/>
      <c r="K192" s="22"/>
      <c r="L192" s="22"/>
      <c r="M192" s="14"/>
      <c r="N192" s="14"/>
      <c r="O192" s="14"/>
      <c r="P192" s="156" t="s">
        <v>57</v>
      </c>
      <c r="Q192" s="111"/>
      <c r="R192" s="111"/>
      <c r="S192" s="139"/>
    </row>
    <row r="193" spans="1:19" s="44" customFormat="1" ht="84.75" customHeight="1" x14ac:dyDescent="0.25">
      <c r="A193" s="80" t="s">
        <v>56</v>
      </c>
      <c r="B193" s="74" t="s">
        <v>53</v>
      </c>
      <c r="C193" s="12" t="e">
        <f>#REF!+#REF!+#REF!+#REF!+#REF!</f>
        <v>#REF!</v>
      </c>
      <c r="D193" s="12" t="e">
        <f>#REF!+#REF!+#REF!+#REF!+#REF!</f>
        <v>#REF!</v>
      </c>
      <c r="E193" s="12" t="e">
        <f>#REF!+#REF!+#REF!+#REF!+#REF!</f>
        <v>#REF!</v>
      </c>
      <c r="F193" s="21"/>
      <c r="G193" s="21"/>
      <c r="H193" s="24"/>
      <c r="I193" s="22"/>
      <c r="J193" s="21"/>
      <c r="K193" s="22"/>
      <c r="L193" s="22"/>
      <c r="M193" s="14"/>
      <c r="N193" s="14"/>
      <c r="O193" s="14"/>
      <c r="P193" s="156" t="s">
        <v>57</v>
      </c>
      <c r="Q193" s="111"/>
      <c r="R193" s="111"/>
      <c r="S193" s="139"/>
    </row>
    <row r="194" spans="1:19" ht="105.75" customHeight="1" x14ac:dyDescent="0.4">
      <c r="A194" s="80" t="s">
        <v>40</v>
      </c>
      <c r="B194" s="74" t="s">
        <v>54</v>
      </c>
      <c r="C194" s="12" t="e">
        <f>#REF!+#REF!+#REF!+#REF!+#REF!</f>
        <v>#REF!</v>
      </c>
      <c r="D194" s="12" t="e">
        <f>#REF!+#REF!+#REF!+#REF!+#REF!</f>
        <v>#REF!</v>
      </c>
      <c r="E194" s="12" t="e">
        <f>#REF!+#REF!+#REF!+#REF!+#REF!</f>
        <v>#REF!</v>
      </c>
      <c r="F194" s="21"/>
      <c r="G194" s="21"/>
      <c r="H194" s="24"/>
      <c r="I194" s="22"/>
      <c r="J194" s="21"/>
      <c r="K194" s="22"/>
      <c r="L194" s="22"/>
      <c r="M194" s="14"/>
      <c r="N194" s="14"/>
      <c r="O194" s="14"/>
      <c r="P194" s="156" t="s">
        <v>57</v>
      </c>
      <c r="Q194" s="111"/>
      <c r="R194" s="111"/>
      <c r="S194" s="139"/>
    </row>
    <row r="195" spans="1:19" ht="108" customHeight="1" x14ac:dyDescent="0.4">
      <c r="A195" s="80" t="s">
        <v>41</v>
      </c>
      <c r="B195" s="74" t="s">
        <v>55</v>
      </c>
      <c r="C195" s="12" t="e">
        <f>#REF!+#REF!+#REF!+#REF!+#REF!</f>
        <v>#REF!</v>
      </c>
      <c r="D195" s="12" t="e">
        <f>#REF!+#REF!+#REF!+#REF!+#REF!</f>
        <v>#REF!</v>
      </c>
      <c r="E195" s="12" t="e">
        <f>#REF!+#REF!+#REF!+#REF!+#REF!</f>
        <v>#REF!</v>
      </c>
      <c r="F195" s="21"/>
      <c r="G195" s="21"/>
      <c r="H195" s="24"/>
      <c r="I195" s="22"/>
      <c r="J195" s="21"/>
      <c r="K195" s="22"/>
      <c r="L195" s="22"/>
      <c r="M195" s="14"/>
      <c r="N195" s="14"/>
      <c r="O195" s="14"/>
      <c r="P195" s="156" t="s">
        <v>57</v>
      </c>
      <c r="Q195" s="111"/>
      <c r="R195" s="111"/>
      <c r="S195" s="139"/>
    </row>
    <row r="415" spans="12:15" x14ac:dyDescent="0.4">
      <c r="L415" s="2"/>
      <c r="M415" s="2"/>
      <c r="N415" s="2"/>
      <c r="O415" s="2"/>
    </row>
    <row r="416" spans="12:15" x14ac:dyDescent="0.4">
      <c r="L416" s="2"/>
      <c r="M416" s="2"/>
      <c r="N416" s="2"/>
      <c r="O416" s="2"/>
    </row>
    <row r="417" spans="12:15" x14ac:dyDescent="0.4">
      <c r="L417" s="2"/>
      <c r="M417" s="2"/>
      <c r="N417" s="2"/>
      <c r="O417" s="2"/>
    </row>
  </sheetData>
  <autoFilter ref="A5:P402"/>
  <customSheetViews>
    <customSheetView guid="{45DE1976-7F07-4EB4-8A9C-FB72D060BEFA}" scale="40" showPageBreaks="1" outlineSymbols="0" zeroValues="0" fitToPage="1" printArea="1" showAutoFilter="1" hiddenRows="1" hiddenColumns="1" view="pageBreakPreview" topLeftCell="A114">
      <selection activeCell="A143" sqref="A143:XFD146"/>
      <rowBreaks count="30" manualBreakCount="30">
        <brk id="147" max="15" man="1"/>
        <brk id="171" max="18" man="1"/>
        <brk id="205" max="18" man="1"/>
        <brk id="1016" max="18" man="1"/>
        <brk id="1066" max="18" man="1"/>
        <brk id="1123" max="18" man="1"/>
        <brk id="1194" max="18" man="1"/>
        <brk id="1249" max="14" man="1"/>
        <brk id="1264" max="10" man="1"/>
        <brk id="1300" max="10" man="1"/>
        <brk id="1340" max="10" man="1"/>
        <brk id="1379" max="10" man="1"/>
        <brk id="1417" max="10" man="1"/>
        <brk id="1453" max="10" man="1"/>
        <brk id="1490" max="10" man="1"/>
        <brk id="1528" max="10" man="1"/>
        <brk id="1563" max="10" man="1"/>
        <brk id="1599" max="10" man="1"/>
        <brk id="1639" max="10" man="1"/>
        <brk id="1678" max="10" man="1"/>
        <brk id="1717" max="10" man="1"/>
        <brk id="1757" max="10" man="1"/>
        <brk id="1795" max="10" man="1"/>
        <brk id="1830" max="10" man="1"/>
        <brk id="1860" max="10" man="1"/>
        <brk id="1897" max="10" man="1"/>
        <brk id="1934" max="10" man="1"/>
        <brk id="1969" max="10" man="1"/>
        <brk id="2011" max="10" man="1"/>
        <brk id="2065" max="10" man="1"/>
      </rowBreaks>
      <pageMargins left="0" right="0" top="0.9055118110236221" bottom="0" header="0" footer="0"/>
      <printOptions horizontalCentered="1"/>
      <pageSetup paperSize="8" scale="33" fitToHeight="0" orientation="landscape" r:id="rId1"/>
      <autoFilter ref="A7:P404"/>
    </customSheetView>
    <customSheetView guid="{5FB953A5-71FF-4056-AF98-C9D06FF0EDF3}" scale="40" showPageBreaks="1" outlineSymbols="0" zeroValues="0" fitToPage="1" printArea="1" showAutoFilter="1" hiddenColumns="1" view="pageBreakPreview" topLeftCell="A4">
      <pane xSplit="4" ySplit="4.8571428571428568" topLeftCell="P147" activePane="bottomRight" state="frozen"/>
      <selection pane="bottomRight" activeCell="P147" sqref="P147:P153"/>
      <rowBreaks count="29" manualBreakCount="29">
        <brk id="174" max="18" man="1"/>
        <brk id="208" max="18"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9055118110236221" bottom="0" header="0" footer="0"/>
      <printOptions horizontalCentered="1"/>
      <pageSetup paperSize="8" scale="33" fitToHeight="0" orientation="landscape" r:id="rId2"/>
      <autoFilter ref="A7:P404"/>
    </customSheetView>
    <customSheetView guid="{5EB1B5BB-79BE-4318-9140-3FA31802D519}" scale="40" showPageBreaks="1" outlineSymbols="0" zeroValues="0" fitToPage="1" printArea="1" showAutoFilter="1" hiddenColumns="1" view="pageBreakPreview" topLeftCell="A4">
      <pane xSplit="4" ySplit="7" topLeftCell="P40" activePane="bottomRight" state="frozen"/>
      <selection pane="bottomRight" activeCell="P9" sqref="P9"/>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2" fitToHeight="0" orientation="landscape" r:id="rId3"/>
      <autoFilter ref="A7:P404"/>
    </customSheetView>
    <customSheetView guid="{BEA0FDBA-BB07-4C19-8BBD-5E57EE395C09}" scale="40" showPageBreaks="1" outlineSymbols="0" zeroValues="0" printArea="1" showAutoFilter="1" hiddenColumns="1" view="pageBreakPreview" topLeftCell="A4">
      <pane xSplit="4" ySplit="5" topLeftCell="L153" activePane="bottomRight" state="frozen"/>
      <selection pane="bottomRight" activeCell="P154" sqref="P154:P160"/>
      <rowBreaks count="32" manualBreakCount="32">
        <brk id="20" max="17" man="1"/>
        <brk id="120" max="17" man="1"/>
        <brk id="144" max="17" man="1"/>
        <brk id="165" max="17" man="1"/>
        <brk id="203" max="18" man="1"/>
        <brk id="1020" max="18" man="1"/>
        <brk id="1070" max="18" man="1"/>
        <brk id="1127" max="18" man="1"/>
        <brk id="1198" max="18" man="1"/>
        <brk id="1253" max="14" man="1"/>
        <brk id="1268" max="10" man="1"/>
        <brk id="1304" max="10" man="1"/>
        <brk id="1344" max="10" man="1"/>
        <brk id="1383" max="10" man="1"/>
        <brk id="1421" max="10" man="1"/>
        <brk id="1457" max="10" man="1"/>
        <brk id="1494" max="10" man="1"/>
        <brk id="1532" max="10" man="1"/>
        <brk id="1567" max="10" man="1"/>
        <brk id="1603" max="10" man="1"/>
        <brk id="1643" max="10" man="1"/>
        <brk id="1682" max="10" man="1"/>
        <brk id="1721" max="10" man="1"/>
        <brk id="1761" max="10" man="1"/>
        <brk id="1799" max="10" man="1"/>
        <brk id="1834" max="10" man="1"/>
        <brk id="1864" max="10" man="1"/>
        <brk id="1901" max="10" man="1"/>
        <brk id="1938" max="10" man="1"/>
        <brk id="1973" max="10" man="1"/>
        <brk id="2015" max="10" man="1"/>
        <brk id="2069" max="10" man="1"/>
      </rowBreaks>
      <colBreaks count="1" manualBreakCount="1">
        <brk id="16" max="196" man="1"/>
      </colBreaks>
      <pageMargins left="0" right="0" top="0.9055118110236221" bottom="0" header="0" footer="0"/>
      <printOptions horizontalCentered="1"/>
      <pageSetup paperSize="8" scale="38" fitToHeight="0" orientation="landscape" r:id="rId4"/>
      <autoFilter ref="A7:P404"/>
    </customSheetView>
    <customSheetView guid="{EE36E86A-DF3E-4F7C-B21D-E65291AC3BF9}" scale="50" showPageBreaks="1" outlineSymbols="0" zeroValues="0" fitToPage="1" printArea="1" showAutoFilter="1" hiddenColumns="1" view="pageBreakPreview" topLeftCell="A5">
      <pane xSplit="4" ySplit="10" topLeftCell="I95" activePane="bottomRight" state="frozen"/>
      <selection pane="bottomRight" activeCell="P29" sqref="P29:P35"/>
      <rowBreaks count="30" manualBreakCount="30">
        <brk id="28" max="15" man="1"/>
        <brk id="40" max="15"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67" bottom="0" header="0" footer="0"/>
      <printOptions horizontalCentered="1"/>
      <pageSetup paperSize="8" scale="27" fitToHeight="0" orientation="landscape" horizontalDpi="4294967293" r:id="rId5"/>
      <autoFilter ref="A7:P404"/>
    </customSheetView>
    <customSheetView guid="{7B245AB0-C2AF-4822-BFC4-2399F85856C1}" scale="40" showPageBreaks="1" outlineSymbols="0" zeroValues="0" fitToPage="1" printArea="1" showAutoFilter="1" hiddenColumns="1" view="pageBreakPreview" topLeftCell="A4">
      <pane xSplit="4" ySplit="7" topLeftCell="K158" activePane="bottomRight" state="frozen"/>
      <selection pane="bottomRight" activeCell="A159" sqref="A159:XFD160"/>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8" fitToHeight="0" orientation="landscape" r:id="rId6"/>
      <autoFilter ref="A7:P404"/>
    </customSheetView>
    <customSheetView guid="{67ADFAE6-A9AF-44D7-8539-93CD0F6B7849}" scale="40" showPageBreaks="1" outlineSymbols="0" zeroValues="0" fitToPage="1" printArea="1" showAutoFilter="1" hiddenColumns="1" view="pageBreakPreview" topLeftCell="A4">
      <pane xSplit="4" ySplit="7" topLeftCell="K184" activePane="bottomRight" state="frozen"/>
      <selection pane="bottomRight" activeCell="P187" sqref="P187:P192"/>
      <rowBreaks count="31" manualBreakCount="31">
        <brk id="41" max="15" man="1"/>
        <brk id="109" max="15" man="1"/>
        <brk id="146" max="15" man="1"/>
        <brk id="208" max="18"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9055118110236221" bottom="0" header="0" footer="0"/>
      <printOptions horizontalCentered="1"/>
      <pageSetup paperSize="8" scale="38" fitToHeight="0" orientation="landscape" horizontalDpi="4294967293" r:id="rId7"/>
      <autoFilter ref="A7:P404"/>
    </customSheetView>
    <customSheetView guid="{9FA29541-62F4-4CED-BF33-19F6BA57578F}" scale="40" showPageBreaks="1" outlineSymbols="0" zeroValues="0" printArea="1" showAutoFilter="1" hiddenColumns="1" view="pageBreakPreview" topLeftCell="A4">
      <pane xSplit="4" ySplit="4" topLeftCell="K167" activePane="bottomRight" state="frozen"/>
      <selection pane="bottomRight" activeCell="P172" sqref="P172:P175"/>
      <rowBreaks count="2" manualBreakCount="2">
        <brk id="77" max="15" man="1"/>
        <brk id="171" max="15" man="1"/>
      </rowBreaks>
      <pageMargins left="0" right="0" top="0.9055118110236221" bottom="0" header="0" footer="0"/>
      <printOptions horizontalCentered="1"/>
      <pageSetup paperSize="8" scale="45" fitToHeight="9" orientation="landscape" r:id="rId8"/>
      <autoFilter ref="A7:P401"/>
    </customSheetView>
    <customSheetView guid="{998B8119-4FF3-4A16-838D-539C6AE34D55}" scale="40" showPageBreaks="1" outlineSymbols="0" zeroValues="0" fitToPage="1" printArea="1" showAutoFilter="1" hiddenRows="1" hiddenColumns="1" view="pageBreakPreview" topLeftCell="A4">
      <pane xSplit="4" ySplit="7" topLeftCell="F163" activePane="bottomRight" state="frozen"/>
      <selection pane="bottomRight" activeCell="F144" sqref="F144:G14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27" fitToHeight="0" orientation="landscape" r:id="rId9"/>
      <autoFilter ref="A7:P401"/>
    </customSheetView>
    <customSheetView guid="{539CB3DF-9B66-4BE7-9074-8CE0405EB8A6}" scale="40" showPageBreaks="1" outlineSymbols="0" zeroValues="0" fitToPage="1" printArea="1" showAutoFilter="1" hiddenColumns="1" view="pageBreakPreview" topLeftCell="A4">
      <pane xSplit="4" ySplit="7" topLeftCell="J170" activePane="bottomRight" state="frozen"/>
      <selection pane="bottomRight" activeCell="P182" sqref="P182"/>
      <rowBreaks count="29" manualBreakCount="29">
        <brk id="174" max="18" man="1"/>
        <brk id="208" max="18" man="1"/>
        <brk id="1036" max="18" man="1"/>
        <brk id="1086" max="18" man="1"/>
        <brk id="1143" max="18" man="1"/>
        <brk id="1214" max="18" man="1"/>
        <brk id="1269" max="14" man="1"/>
        <brk id="1284" max="10" man="1"/>
        <brk id="1320" max="10" man="1"/>
        <brk id="1360" max="10" man="1"/>
        <brk id="1399" max="10" man="1"/>
        <brk id="1437" max="10" man="1"/>
        <brk id="1473" max="10" man="1"/>
        <brk id="1510" max="10" man="1"/>
        <brk id="1548" max="10" man="1"/>
        <brk id="1583" max="10" man="1"/>
        <brk id="1619" max="10" man="1"/>
        <brk id="1659" max="10" man="1"/>
        <brk id="1698" max="10" man="1"/>
        <brk id="1737" max="10" man="1"/>
        <brk id="1777" max="10" man="1"/>
        <brk id="1815" max="10" man="1"/>
        <brk id="1850" max="10" man="1"/>
        <brk id="1880" max="10" man="1"/>
        <brk id="1917" max="10" man="1"/>
        <brk id="1954" max="10" man="1"/>
        <brk id="1989" max="10" man="1"/>
        <brk id="2031" max="10" man="1"/>
        <brk id="2085" max="10" man="1"/>
      </rowBreaks>
      <pageMargins left="0" right="0" top="0.9055118110236221" bottom="0" header="0" footer="0"/>
      <printOptions horizontalCentered="1"/>
      <pageSetup paperSize="8" scale="43" fitToHeight="0" orientation="landscape" r:id="rId10"/>
      <autoFilter ref="A7:P393"/>
    </customSheetView>
    <customSheetView guid="{D20DFCFE-63F9-4265-B37B-4F36C46DF159}" scale="40" showPageBreaks="1" outlineSymbols="0" zeroValues="0" fitToPage="1" printArea="1" showAutoFilter="1" hiddenRows="1" hiddenColumns="1" view="pageBreakPreview" topLeftCell="A4">
      <pane xSplit="2" ySplit="7" topLeftCell="C963" activePane="bottomRight" state="frozen"/>
      <selection pane="bottomRight" activeCell="A782" sqref="A778:XFD782"/>
      <rowBreaks count="29" manualBreakCount="29">
        <brk id="174" max="18" man="1"/>
        <brk id="208" max="18" man="1"/>
        <brk id="1019" max="18" man="1"/>
        <brk id="1069" max="18" man="1"/>
        <brk id="1126" max="18" man="1"/>
        <brk id="1197" max="18" man="1"/>
        <brk id="1252" max="14" man="1"/>
        <brk id="1267" max="10" man="1"/>
        <brk id="1303" max="10" man="1"/>
        <brk id="1343" max="10" man="1"/>
        <brk id="1382" max="10" man="1"/>
        <brk id="1420" max="10" man="1"/>
        <brk id="1456" max="10" man="1"/>
        <brk id="1493" max="10" man="1"/>
        <brk id="1531" max="10" man="1"/>
        <brk id="1566" max="10" man="1"/>
        <brk id="1602" max="10" man="1"/>
        <brk id="1642" max="10" man="1"/>
        <brk id="1681" max="10" man="1"/>
        <brk id="1720" max="10" man="1"/>
        <brk id="1760" max="10" man="1"/>
        <brk id="1798" max="10" man="1"/>
        <brk id="1833" max="10" man="1"/>
        <brk id="1863" max="10" man="1"/>
        <brk id="1900" max="10" man="1"/>
        <brk id="1937" max="10" man="1"/>
        <brk id="1972" max="10" man="1"/>
        <brk id="2014" max="10" man="1"/>
        <brk id="2068" max="10" man="1"/>
      </rowBreaks>
      <pageMargins left="0" right="0" top="0.9055118110236221" bottom="0" header="0" footer="0"/>
      <printOptions horizontalCentered="1"/>
      <pageSetup paperSize="8" scale="42" fitToHeight="0" orientation="landscape" r:id="rId11"/>
      <autoFilter ref="A9:S1185"/>
    </customSheetView>
    <customSheetView guid="{A6B98527-7CBF-4E4D-BDEA-9334A3EB779F}" scale="57" showPageBreaks="1" outlineSymbols="0" zeroValues="0" fitToPage="1" printArea="1" showAutoFilter="1" hiddenColumns="1" view="pageBreakPreview" topLeftCell="A4">
      <pane xSplit="2" ySplit="7" topLeftCell="C11" activePane="bottomRight" state="frozen"/>
      <selection pane="bottomRight" activeCell="G15" sqref="G15"/>
      <pageMargins left="0" right="0" top="0.9055118110236221" bottom="0.47" header="0" footer="0"/>
      <printOptions horizontalCentered="1"/>
      <pageSetup paperSize="8" scale="42" fitToHeight="0" orientation="landscape" r:id="rId12"/>
      <autoFilter ref="A9:S1185"/>
    </customSheetView>
    <customSheetView guid="{D7BC8E82-4392-4806-9DAE-D94253790B9C}" scale="48" showPageBreaks="1" outlineSymbols="0" zeroValues="0" fitToPage="1" printArea="1" showAutoFilter="1" hiddenColumns="1" view="pageBreakPreview" topLeftCell="A4">
      <pane xSplit="2" ySplit="7" topLeftCell="L909" activePane="bottomRight" state="frozen"/>
      <selection pane="bottomRight" activeCell="S925" sqref="S925:S930"/>
      <rowBreaks count="4" manualBreakCount="4">
        <brk id="70" max="85" man="1"/>
        <brk id="88" max="85" man="1"/>
        <brk id="260" max="85" man="1"/>
        <brk id="320" max="85" man="1"/>
      </rowBreaks>
      <pageMargins left="0" right="0" top="0.9055118110236221" bottom="0.47" header="0" footer="0"/>
      <printOptions horizontalCentered="1"/>
      <pageSetup paperSize="8" scale="42" fitToHeight="0" orientation="landscape" r:id="rId13"/>
      <autoFilter ref="A9:T1161"/>
    </customSheetView>
    <customSheetView guid="{F2110B0B-AAE7-42F0-B553-C360E9249AD4}" scale="48" showPageBreaks="1" outlineSymbols="0" zeroValues="0" fitToPage="1" printArea="1" showAutoFilter="1" hiddenColumns="1" view="pageBreakPreview" topLeftCell="A4">
      <pane xSplit="2" ySplit="7" topLeftCell="L726" activePane="bottomRight" state="frozen"/>
      <selection pane="bottomRight" activeCell="S728" sqref="S728:S733"/>
      <pageMargins left="0" right="0" top="0.9055118110236221" bottom="0.47" header="0" footer="0"/>
      <printOptions horizontalCentered="1"/>
      <pageSetup paperSize="8" scale="42" fitToHeight="0" orientation="landscape" r:id="rId14"/>
      <autoFilter ref="A9:T1142"/>
    </customSheetView>
    <customSheetView guid="{9E943B7D-D4C7-443F-BC4C-8AB90546D8A5}" scale="40" showPageBreaks="1" zeroValues="0" fitToPage="1" showAutoFilter="1" hiddenRows="1" hiddenColumns="1" view="pageBreakPreview" topLeftCell="A4">
      <pane xSplit="2" ySplit="7" topLeftCell="D714" activePane="bottomRight" state="frozen"/>
      <selection pane="bottomRight" activeCell="M818" sqref="M818"/>
      <rowBreaks count="42" manualBreakCount="42">
        <brk id="99" max="17" man="1"/>
        <brk id="134" max="17" man="1"/>
        <brk id="180" max="16383" man="1"/>
        <brk id="249" max="17" man="1"/>
        <brk id="266" max="17" man="1"/>
        <brk id="300" max="16383" man="1"/>
        <brk id="435" max="16383" man="1"/>
        <brk id="489" max="17" man="1"/>
        <brk id="535" max="17" man="1"/>
        <brk id="579" max="17" man="1"/>
        <brk id="632" max="17" man="1"/>
        <brk id="695" max="16383" man="1"/>
        <brk id="763" max="16383" man="1"/>
        <brk id="814" max="16383" man="1"/>
        <brk id="876" max="16383" man="1"/>
        <brk id="1024" max="17" man="1"/>
        <brk id="1085" max="16383" man="1"/>
        <brk id="1146" max="17" man="1"/>
        <brk id="1210" max="14"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39370078740157483" bottom="0" header="0" footer="0"/>
      <printOptions horizontalCentered="1"/>
      <pageSetup paperSize="8" scale="39" fitToHeight="0" orientation="landscape" r:id="rId15"/>
      <autoFilter ref="B1:T1"/>
    </customSheetView>
    <customSheetView guid="{2DF88C31-E5A0-4DFE-877D-5A31D3992603}" scale="40" showPageBreaks="1" fitToPage="1" printArea="1" hiddenRows="1" view="pageBreakPreview" topLeftCell="A4">
      <pane xSplit="2" ySplit="7" topLeftCell="H664" activePane="bottomRight" state="frozen"/>
      <selection pane="bottomRight" activeCell="J675" sqref="J675"/>
      <rowBreaks count="59" manualBreakCount="59">
        <brk id="46" max="15" man="1"/>
        <brk id="95" max="15" man="1"/>
        <brk id="123" max="15" man="1"/>
        <brk id="124" max="15" man="1"/>
        <brk id="170" max="15" man="1"/>
        <brk id="212" max="15" man="1"/>
        <brk id="240" max="15" man="1"/>
        <brk id="272" max="15" man="1"/>
        <brk id="312" max="15" man="1"/>
        <brk id="363" max="15" man="1"/>
        <brk id="364" max="15" man="1"/>
        <brk id="377" max="15" man="1"/>
        <brk id="419" max="15" man="1"/>
        <brk id="457" max="15" man="1"/>
        <brk id="458" max="15" man="1"/>
        <brk id="482" max="15" man="1"/>
        <brk id="534" max="15" man="1"/>
        <brk id="541" max="15" man="1"/>
        <brk id="590" max="15" man="1"/>
        <brk id="591" max="15" man="1"/>
        <brk id="631" max="15" man="1"/>
        <brk id="671" max="15" man="1"/>
        <brk id="715" max="15" man="1"/>
        <brk id="717" max="15" man="1"/>
        <brk id="728" max="15" man="1"/>
        <brk id="767" max="15" man="1"/>
        <brk id="790" max="15" man="1"/>
        <brk id="800" max="15" man="1"/>
        <brk id="843" max="15" man="1"/>
        <brk id="880" max="15" man="1"/>
        <brk id="930" max="15" man="1"/>
        <brk id="931" max="15" man="1"/>
        <brk id="973" max="15" man="1"/>
        <brk id="1029" max="15" man="1"/>
        <brk id="1071" max="15" man="1"/>
        <brk id="1105" max="14" man="1"/>
        <brk id="1160" max="14" man="1"/>
        <brk id="1175" max="10" man="1"/>
        <brk id="1211" max="10" man="1"/>
        <brk id="1251" max="10" man="1"/>
        <brk id="1290" max="10" man="1"/>
        <brk id="1328" max="10" man="1"/>
        <brk id="1364" max="10" man="1"/>
        <brk id="1401" max="10" man="1"/>
        <brk id="1439" max="10" man="1"/>
        <brk id="1474" max="10" man="1"/>
        <brk id="1510" max="10" man="1"/>
        <brk id="1550" max="10" man="1"/>
        <brk id="1589" max="10" man="1"/>
        <brk id="1628" max="10" man="1"/>
        <brk id="1668" max="10" man="1"/>
        <brk id="1706" max="10" man="1"/>
        <brk id="1741" max="10" man="1"/>
        <brk id="1771" max="10" man="1"/>
        <brk id="1808" max="10" man="1"/>
        <brk id="1845" max="10" man="1"/>
        <brk id="1880" max="10" man="1"/>
        <brk id="1922" max="10" man="1"/>
        <brk id="1976" max="10" man="1"/>
      </rowBreaks>
      <pageMargins left="0" right="0" top="0.9055118110236221" bottom="0" header="0" footer="0"/>
      <printOptions horizontalCentered="1"/>
      <pageSetup paperSize="8" scale="38" fitToHeight="0" orientation="landscape" r:id="rId16"/>
    </customSheetView>
    <customSheetView guid="{24E5C1BC-322C-4FEF-B964-F0DCC04482C1}" scale="25" showPageBreaks="1" fitToPage="1" hiddenRows="1" hiddenColumns="1" view="pageBreakPreview">
      <pane xSplit="1" ySplit="10" topLeftCell="J501" activePane="bottomRight" state="frozen"/>
      <selection pane="bottomRight" activeCell="AC507" sqref="AB507:AC507"/>
      <rowBreaks count="52" manualBreakCount="52">
        <brk id="53" max="16383" man="1"/>
        <brk id="88" max="16383" man="1"/>
        <brk id="116" max="16383" man="1"/>
        <brk id="138" max="16383" man="1"/>
        <brk id="179" max="16383" man="1"/>
        <brk id="192" max="16383" man="1"/>
        <brk id="233" max="16383" man="1"/>
        <brk id="266" max="16383" man="1"/>
        <brk id="294" max="16383" man="1"/>
        <brk id="329" max="16383" man="1"/>
        <brk id="363" max="16383" man="1"/>
        <brk id="390" max="16383" man="1"/>
        <brk id="423" max="16383" man="1"/>
        <brk id="465" max="16383" man="1"/>
        <brk id="498" max="16383" man="1"/>
        <brk id="527" max="16383" man="1"/>
        <brk id="554" max="16383" man="1"/>
        <brk id="587" max="16383" man="1"/>
        <brk id="629" max="16383" man="1"/>
        <brk id="677" max="16383" man="1"/>
        <brk id="726" max="16383" man="1"/>
        <brk id="768" max="16383" man="1"/>
        <brk id="802" max="16383" man="1"/>
        <brk id="841" max="16383" man="1"/>
        <brk id="877" max="16383" man="1"/>
        <brk id="901" max="16383" man="1"/>
        <brk id="909" max="16383" man="1"/>
        <brk id="999" max="14" man="1"/>
        <brk id="1054" max="14" man="1"/>
        <brk id="1069" max="10" man="1"/>
        <brk id="1105" max="10" man="1"/>
        <brk id="1145" max="10" man="1"/>
        <brk id="1184" max="10" man="1"/>
        <brk id="1222" max="10" man="1"/>
        <brk id="1258" max="10" man="1"/>
        <brk id="1295" max="10" man="1"/>
        <brk id="1333" max="10" man="1"/>
        <brk id="1368" max="10" man="1"/>
        <brk id="1404" max="10" man="1"/>
        <brk id="1444" max="10" man="1"/>
        <brk id="1483" max="10" man="1"/>
        <brk id="1522" max="10" man="1"/>
        <brk id="1562" max="10" man="1"/>
        <brk id="1600" max="10" man="1"/>
        <brk id="1635" max="10" man="1"/>
        <brk id="1665" max="10" man="1"/>
        <brk id="1702" max="10" man="1"/>
        <brk id="1739" max="10" man="1"/>
        <brk id="1774" max="10" man="1"/>
        <brk id="1816" max="10" man="1"/>
        <brk id="1870" max="10" man="1"/>
        <brk id="1888" max="10" man="1"/>
      </rowBreaks>
      <pageMargins left="0" right="0" top="0.70866141732283472" bottom="0.19685039370078741" header="0" footer="0"/>
      <printOptions horizontalCentered="1"/>
      <pageSetup paperSize="8" scale="30" fitToHeight="0" orientation="landscape" horizontalDpi="4294967293" r:id="rId17"/>
    </customSheetView>
    <customSheetView guid="{37F8CE32-8CE8-4D95-9C0E-63112E6EFFE9}" scale="30" showPageBreaks="1" printArea="1" hiddenRows="1" hiddenColumns="1" view="pageBreakPreview" showRuler="0" topLeftCell="A4">
      <pane xSplit="2" ySplit="7" topLeftCell="L11" activePane="bottomRight" state="frozen"/>
      <selection pane="bottomRight" activeCell="L119" sqref="L119"/>
      <rowBreaks count="43" manualBreakCount="43">
        <brk id="95" max="15" man="1"/>
        <brk id="123" max="15" man="1"/>
        <brk id="172" max="15" man="1"/>
        <brk id="224" max="15" man="1"/>
        <brk id="263" max="15" man="1"/>
        <brk id="323" max="15" man="1"/>
        <brk id="368" max="15" man="1"/>
        <brk id="405" max="15" man="1"/>
        <brk id="433" max="15" man="1"/>
        <brk id="480" max="15" man="1"/>
        <brk id="531" max="15" man="1"/>
        <brk id="623" max="15" man="1"/>
        <brk id="662" max="15" man="1"/>
        <brk id="732" max="15" man="1"/>
        <brk id="780" max="15" man="1"/>
        <brk id="850" max="15" man="1"/>
        <brk id="891" max="15" man="1"/>
        <brk id="935" max="15" man="1"/>
        <brk id="987" max="15" man="1"/>
        <brk id="1077" max="14" man="1"/>
        <brk id="1132" max="14" man="1"/>
        <brk id="1147"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29" fitToHeight="0" orientation="landscape" r:id="rId18"/>
      <headerFooter alignWithMargins="0"/>
    </customSheetView>
    <customSheetView guid="{CBF9D894-3FD2-4B68-BAC8-643DB23851C0}" scale="30" showPageBreaks="1" hiddenRows="1" view="pageBreakPreview" topLeftCell="A4">
      <pane xSplit="2" ySplit="7" topLeftCell="C757" activePane="bottomRight" state="frozen"/>
      <selection pane="bottomRight" activeCell="A768" sqref="A768:O773"/>
      <rowBreaks count="63" manualBreakCount="63">
        <brk id="60" max="15" man="1"/>
        <brk id="83" max="15" man="1"/>
        <brk id="95" max="15" man="1"/>
        <brk id="119" max="15" man="1"/>
        <brk id="130" max="15" man="1"/>
        <brk id="160" max="15" man="1"/>
        <brk id="179" max="15" man="1"/>
        <brk id="219" max="15" man="1"/>
        <brk id="231" max="15" man="1"/>
        <brk id="257" max="15" man="1"/>
        <brk id="270" max="15" man="1"/>
        <brk id="302" max="15" man="1"/>
        <brk id="330" max="15" man="1"/>
        <brk id="360" max="15" man="1"/>
        <brk id="375" max="15" man="1"/>
        <brk id="405" max="15" man="1"/>
        <brk id="412" max="15" man="1"/>
        <brk id="435" max="15" man="1"/>
        <brk id="440" max="15" man="1"/>
        <brk id="465" max="15" man="1"/>
        <brk id="487" max="15" man="1"/>
        <brk id="526" max="15" man="1"/>
        <brk id="538" max="15" man="1"/>
        <brk id="596" max="15" man="1"/>
        <brk id="637" max="15" man="1"/>
        <brk id="661" max="15" man="1"/>
        <brk id="676" max="15" man="1"/>
        <brk id="713" max="15" man="1"/>
        <brk id="746" max="15" man="1"/>
        <brk id="775" max="15" man="1"/>
        <brk id="794" max="15" man="1"/>
        <brk id="840" max="15" man="1"/>
        <brk id="864" max="15" man="1"/>
        <brk id="894" max="15" man="1"/>
        <brk id="905" max="15" man="1"/>
        <brk id="936" max="15" man="1"/>
        <brk id="949" max="15" man="1"/>
        <brk id="982" max="15" man="1"/>
        <brk id="1015" max="15"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21" bottom="0" header="0" footer="0"/>
      <printOptions horizontalCentered="1"/>
      <pageSetup paperSize="8" scale="29" fitToHeight="0" orientation="landscape" r:id="rId19"/>
    </customSheetView>
    <customSheetView guid="{C8C7D91A-0101-429D-A7C4-25C2A366909A}" scale="46" showPageBreaks="1" outlineSymbols="0" zeroValues="0" fitToPage="1" showAutoFilter="1" hiddenRows="1" hiddenColumns="1" view="pageBreakPreview" topLeftCell="A4">
      <pane xSplit="2" ySplit="7" topLeftCell="C863" activePane="bottomRight" state="frozen"/>
      <selection pane="bottomRight" activeCell="N1075" sqref="N1075"/>
      <rowBreaks count="42" manualBreakCount="42">
        <brk id="97" max="15" man="1"/>
        <brk id="129" max="15" man="1"/>
        <brk id="159" max="15" man="1"/>
        <brk id="214" max="16383" man="1"/>
        <brk id="256" max="16383" man="1"/>
        <brk id="310" max="16383" man="1"/>
        <brk id="378" max="15" man="1"/>
        <brk id="420" max="15" man="1"/>
        <brk id="455" max="15" man="1"/>
        <brk id="502" max="15" man="1"/>
        <brk id="565" max="15" man="1"/>
        <brk id="646" max="15" man="1"/>
        <brk id="702" max="16383" man="1"/>
        <brk id="763" max="16383" man="1"/>
        <brk id="821" max="24" man="1"/>
        <brk id="906" max="15" man="1"/>
        <brk id="956" max="15" man="1"/>
        <brk id="1013" max="15" man="1"/>
        <brk id="1084" max="14" man="1"/>
        <brk id="1139" max="14" man="1"/>
        <brk id="1154"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34" fitToHeight="0" orientation="landscape" r:id="rId20"/>
      <autoFilter ref="A9:V1172"/>
    </customSheetView>
    <customSheetView guid="{CB1A56DC-A135-41E6-8A02-AE4E518C879F}" scale="50" showPageBreaks="1" fitToPage="1" view="pageBreakPreview" topLeftCell="A4">
      <pane xSplit="2" ySplit="7" topLeftCell="C408" activePane="bottomRight" state="frozen"/>
      <selection pane="bottomRight" activeCell="G421" sqref="G421"/>
      <rowBreaks count="38" manualBreakCount="38">
        <brk id="101" max="20" man="1"/>
        <brk id="136" max="20" man="1"/>
        <brk id="184" max="20" man="1"/>
        <brk id="256" max="20" man="1"/>
        <brk id="304" max="20" man="1"/>
        <brk id="430" max="20" man="1"/>
        <brk id="489" max="20" man="1"/>
        <brk id="531" max="20" man="1"/>
        <brk id="569" max="20" man="1"/>
        <brk id="641" max="20" man="1"/>
        <brk id="709" max="20" man="1"/>
        <brk id="784" max="20" man="1"/>
        <brk id="856" max="20" man="1"/>
        <brk id="918" max="20" man="1"/>
        <brk id="1049" max="20" man="1"/>
        <brk id="1110" max="20" man="1"/>
        <brk id="1164" max="20" man="1"/>
        <brk id="1236" max="10" man="1"/>
        <brk id="1276" max="10" man="1"/>
        <brk id="1315" max="10" man="1"/>
        <brk id="1353" max="10" man="1"/>
        <brk id="1389" max="10" man="1"/>
        <brk id="1426" max="10" man="1"/>
        <brk id="1464" max="10" man="1"/>
        <brk id="1499" max="10" man="1"/>
        <brk id="1535" max="10" man="1"/>
        <brk id="1575" max="10" man="1"/>
        <brk id="1614" max="10" man="1"/>
        <brk id="1653" max="10" man="1"/>
        <brk id="1693" max="10" man="1"/>
        <brk id="1731" max="10" man="1"/>
        <brk id="1766" max="10" man="1"/>
        <brk id="1796" max="10" man="1"/>
        <brk id="1833" max="10" man="1"/>
        <brk id="1870" max="10" man="1"/>
        <brk id="1905" max="10" man="1"/>
        <brk id="1947" max="10" man="1"/>
        <brk id="2001" max="10" man="1"/>
      </rowBreaks>
      <pageMargins left="0" right="0" top="0.9055118110236221" bottom="0" header="0" footer="0"/>
      <printOptions horizontalCentered="1"/>
      <pageSetup paperSize="8" scale="16" fitToHeight="0" orientation="landscape" r:id="rId21"/>
    </customSheetView>
    <customSheetView guid="{2F7AC811-CA37-46E3-866E-6E10DF43054A}" scale="60" showPageBreaks="1" outlineSymbols="0" zeroValues="0" fitToPage="1" showAutoFilter="1" view="pageBreakPreview" topLeftCell="A4">
      <pane xSplit="2" ySplit="7" topLeftCell="C776" activePane="bottomRight" state="frozen"/>
      <selection pane="bottomRight" activeCell="N792" sqref="N792"/>
      <rowBreaks count="47" manualBreakCount="47">
        <brk id="67" max="24" man="1"/>
        <brk id="97" max="15" man="1"/>
        <brk id="129" max="15" man="1"/>
        <brk id="171" max="15" man="1"/>
        <brk id="227" max="15" man="1"/>
        <brk id="267" max="15" man="1"/>
        <brk id="321" max="15" man="1"/>
        <brk id="385" max="24" man="1"/>
        <brk id="390" max="15" man="1"/>
        <brk id="432" max="15" man="1"/>
        <brk id="467" max="15" man="1"/>
        <brk id="514" max="15" man="1"/>
        <brk id="577" max="15" man="1"/>
        <brk id="656" max="24" man="1"/>
        <brk id="665" max="15" man="1"/>
        <brk id="723" max="15" man="1"/>
        <brk id="784" max="15" man="1"/>
        <brk id="858" max="24" man="1"/>
        <brk id="943" max="15" man="1"/>
        <brk id="993" max="15" man="1"/>
        <brk id="1048" max="24" man="1"/>
        <brk id="1050" max="15" man="1"/>
        <brk id="1118" max="24" man="1"/>
        <brk id="1121" max="14" man="1"/>
        <brk id="1176" max="14" man="1"/>
        <brk id="1191" max="10" man="1"/>
        <brk id="1227" max="10" man="1"/>
        <brk id="1267" max="10" man="1"/>
        <brk id="1306" max="10" man="1"/>
        <brk id="1344" max="10" man="1"/>
        <brk id="1380" max="10" man="1"/>
        <brk id="1417" max="10" man="1"/>
        <brk id="1455" max="10" man="1"/>
        <brk id="1490" max="10" man="1"/>
        <brk id="1526" max="10" man="1"/>
        <brk id="1566" max="10" man="1"/>
        <brk id="1605" max="10" man="1"/>
        <brk id="1644" max="10" man="1"/>
        <brk id="1684" max="10" man="1"/>
        <brk id="1722" max="10" man="1"/>
        <brk id="1757" max="10" man="1"/>
        <brk id="1787" max="10" man="1"/>
        <brk id="1824" max="10" man="1"/>
        <brk id="1861" max="10" man="1"/>
        <brk id="1896" max="10" man="1"/>
        <brk id="1938" max="10" man="1"/>
        <brk id="1992" max="10" man="1"/>
      </rowBreaks>
      <pageMargins left="0" right="0" top="0.9055118110236221" bottom="0" header="0" footer="0"/>
      <printOptions horizontalCentered="1"/>
      <pageSetup paperSize="8" scale="16" fitToHeight="0" orientation="landscape" r:id="rId22"/>
      <autoFilter ref="A9:S1185"/>
    </customSheetView>
    <customSheetView guid="{649E5CE3-4976-49D9-83DA-4E57FFC714BF}" scale="40" showPageBreaks="1" outlineSymbols="0" zeroValues="0" fitToPage="1" printArea="1" showAutoFilter="1" hiddenColumns="1" view="pageBreakPreview" topLeftCell="A5">
      <pane xSplit="4" ySplit="10" topLeftCell="K180" activePane="bottomRight" state="frozen"/>
      <selection pane="bottomRight" activeCell="P180" sqref="P180:P185"/>
      <rowBreaks count="30" manualBreakCount="30">
        <brk id="28" max="15" man="1"/>
        <brk id="40" max="15"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67" bottom="0" header="0" footer="0"/>
      <printOptions horizontalCentered="1"/>
      <pageSetup paperSize="8" scale="38" fitToHeight="0" orientation="landscape" horizontalDpi="4294967293" r:id="rId23"/>
      <autoFilter ref="A7:P404"/>
    </customSheetView>
    <customSheetView guid="{A0A3CD9B-2436-40D7-91DB-589A95FBBF00}" scale="40" showPageBreaks="1" outlineSymbols="0" zeroValues="0" fitToPage="1" printArea="1" showAutoFilter="1" hiddenColumns="1" view="pageBreakPreview" topLeftCell="A4">
      <pane xSplit="4" ySplit="4" topLeftCell="F8" activePane="bottomRight" state="frozen"/>
      <selection pane="bottomRight" activeCell="J11" sqref="J11"/>
      <rowBreaks count="29" manualBreakCount="29">
        <brk id="174" max="18" man="1"/>
        <brk id="208" max="18"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9055118110236221" bottom="0" header="0" footer="0"/>
      <printOptions horizontalCentered="1"/>
      <pageSetup paperSize="9" scale="38" fitToHeight="0" orientation="landscape" r:id="rId24"/>
      <autoFilter ref="A7:P404"/>
    </customSheetView>
    <customSheetView guid="{D95852A1-B0FC-4AC5-B62B-5CCBE05B0D15}" scale="40" showPageBreaks="1" outlineSymbols="0" zeroValues="0" fitToPage="1" printArea="1" showAutoFilter="1" hiddenColumns="1" view="pageBreakPreview" topLeftCell="A5">
      <pane xSplit="4" ySplit="4" topLeftCell="O174" activePane="bottomRight" state="frozen"/>
      <selection pane="bottomRight" activeCell="P179" sqref="P179"/>
      <rowBreaks count="29" manualBreakCount="29">
        <brk id="24" max="15" man="1"/>
        <brk id="33" max="15" man="1"/>
        <brk id="216" max="18" man="1"/>
        <brk id="266" max="18" man="1"/>
        <brk id="323" max="18" man="1"/>
        <brk id="394" max="18" man="1"/>
        <brk id="449" max="14" man="1"/>
        <brk id="464" max="10" man="1"/>
        <brk id="500" max="10" man="1"/>
        <brk id="540" max="10" man="1"/>
        <brk id="579" max="10" man="1"/>
        <brk id="617" max="10" man="1"/>
        <brk id="653" max="10" man="1"/>
        <brk id="690" max="10" man="1"/>
        <brk id="728" max="10" man="1"/>
        <brk id="763" max="10" man="1"/>
        <brk id="799" max="10" man="1"/>
        <brk id="839" max="10" man="1"/>
        <brk id="878" max="10" man="1"/>
        <brk id="917" max="10" man="1"/>
        <brk id="957" max="10" man="1"/>
        <brk id="995" max="10" man="1"/>
        <brk id="1030" max="10" man="1"/>
        <brk id="1060" max="10" man="1"/>
        <brk id="1097" max="10" man="1"/>
        <brk id="1134" max="10" man="1"/>
        <brk id="1169" max="10" man="1"/>
        <brk id="1211" max="10" man="1"/>
        <brk id="1265" max="10" man="1"/>
      </rowBreaks>
      <pageMargins left="0" right="0" top="0.9055118110236221" bottom="0" header="0" footer="0"/>
      <printOptions horizontalCentered="1"/>
      <pageSetup paperSize="9" scale="38" fitToHeight="0" orientation="landscape" r:id="rId25"/>
      <autoFilter ref="A7:P404"/>
    </customSheetView>
  </customSheetViews>
  <mergeCells count="79">
    <mergeCell ref="P185:P190"/>
    <mergeCell ref="P152:P158"/>
    <mergeCell ref="P171:P172"/>
    <mergeCell ref="P173:P176"/>
    <mergeCell ref="P178:P183"/>
    <mergeCell ref="I145:I146"/>
    <mergeCell ref="O152:O153"/>
    <mergeCell ref="J152:J153"/>
    <mergeCell ref="J145:J146"/>
    <mergeCell ref="K145:K146"/>
    <mergeCell ref="L145:L146"/>
    <mergeCell ref="L152:L153"/>
    <mergeCell ref="P53:P58"/>
    <mergeCell ref="I19:I21"/>
    <mergeCell ref="J19:J21"/>
    <mergeCell ref="L19:L21"/>
    <mergeCell ref="M19:M21"/>
    <mergeCell ref="O27:O28"/>
    <mergeCell ref="J27:J28"/>
    <mergeCell ref="K27:K28"/>
    <mergeCell ref="L27:L28"/>
    <mergeCell ref="N19:N21"/>
    <mergeCell ref="O19:O21"/>
    <mergeCell ref="I27:I28"/>
    <mergeCell ref="K19:K21"/>
    <mergeCell ref="P13:P18"/>
    <mergeCell ref="P35:P40"/>
    <mergeCell ref="P47:P52"/>
    <mergeCell ref="P19:P26"/>
    <mergeCell ref="P27:P33"/>
    <mergeCell ref="P41:P46"/>
    <mergeCell ref="A1:P1"/>
    <mergeCell ref="J4:K4"/>
    <mergeCell ref="A7:A12"/>
    <mergeCell ref="A3:A5"/>
    <mergeCell ref="H4:I4"/>
    <mergeCell ref="C3:C5"/>
    <mergeCell ref="G4:G5"/>
    <mergeCell ref="F3:G3"/>
    <mergeCell ref="E3:E5"/>
    <mergeCell ref="F4:F5"/>
    <mergeCell ref="B3:B5"/>
    <mergeCell ref="L3:L5"/>
    <mergeCell ref="O3:O5"/>
    <mergeCell ref="D3:D5"/>
    <mergeCell ref="P3:P5"/>
    <mergeCell ref="H3:K3"/>
    <mergeCell ref="K152:K153"/>
    <mergeCell ref="B145:B146"/>
    <mergeCell ref="H27:H28"/>
    <mergeCell ref="A13:A18"/>
    <mergeCell ref="B19:B21"/>
    <mergeCell ref="F19:F21"/>
    <mergeCell ref="G19:G21"/>
    <mergeCell ref="H19:H21"/>
    <mergeCell ref="A19:A20"/>
    <mergeCell ref="B27:B28"/>
    <mergeCell ref="A27:A28"/>
    <mergeCell ref="F27:F28"/>
    <mergeCell ref="G27:G28"/>
    <mergeCell ref="F145:F146"/>
    <mergeCell ref="G145:G146"/>
    <mergeCell ref="H145:H146"/>
    <mergeCell ref="P103:P106"/>
    <mergeCell ref="P91:P95"/>
    <mergeCell ref="A152:A153"/>
    <mergeCell ref="P133:P138"/>
    <mergeCell ref="P107:P108"/>
    <mergeCell ref="P115:P120"/>
    <mergeCell ref="P121:P126"/>
    <mergeCell ref="P127:P132"/>
    <mergeCell ref="A145:A151"/>
    <mergeCell ref="P145:P151"/>
    <mergeCell ref="B152:B153"/>
    <mergeCell ref="F152:F153"/>
    <mergeCell ref="G152:G153"/>
    <mergeCell ref="H152:H153"/>
    <mergeCell ref="I152:I153"/>
    <mergeCell ref="O145:O146"/>
  </mergeCells>
  <phoneticPr fontId="4" type="noConversion"/>
  <pageMargins left="0.39370078740157483" right="0.39370078740157483" top="0.39370078740157483" bottom="0.39370078740157483" header="0" footer="0"/>
  <pageSetup paperSize="8" scale="34" fitToHeight="0" orientation="landscape" r:id="rId26"/>
  <rowBreaks count="31" manualBreakCount="31">
    <brk id="46" max="15" man="1"/>
    <brk id="76" max="15" man="1"/>
    <brk id="133" max="15" man="1"/>
    <brk id="203" max="18" man="1"/>
    <brk id="1014" max="18" man="1"/>
    <brk id="1064" max="18" man="1"/>
    <brk id="1121" max="18" man="1"/>
    <brk id="1192" max="18" man="1"/>
    <brk id="1247" max="14" man="1"/>
    <brk id="1262" max="10" man="1"/>
    <brk id="1298" max="10" man="1"/>
    <brk id="1338" max="10" man="1"/>
    <brk id="1377" max="10" man="1"/>
    <brk id="1415" max="10" man="1"/>
    <brk id="1451" max="10" man="1"/>
    <brk id="1488" max="10" man="1"/>
    <brk id="1526" max="10" man="1"/>
    <brk id="1561" max="10" man="1"/>
    <brk id="1597" max="10" man="1"/>
    <brk id="1637" max="10" man="1"/>
    <brk id="1676" max="10" man="1"/>
    <brk id="1715" max="10" man="1"/>
    <brk id="1755" max="10" man="1"/>
    <brk id="1793" max="10" man="1"/>
    <brk id="1828" max="10" man="1"/>
    <brk id="1858" max="10" man="1"/>
    <brk id="1895" max="10" man="1"/>
    <brk id="1932" max="10" man="1"/>
    <brk id="1967" max="10" man="1"/>
    <brk id="2009" max="10" man="1"/>
    <brk id="2063" max="10" man="1"/>
  </rowBreaks>
  <legacyDrawing r:id="rId2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на 01.01.2017</vt:lpstr>
      <vt:lpstr>'на 01.01.2017'!Заголовки_для_печати</vt:lpstr>
      <vt:lpstr>'на 01.01.2017'!Область_печати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Вершинина Мария Игоревна</cp:lastModifiedBy>
  <cp:lastPrinted>2017-01-20T11:53:44Z</cp:lastPrinted>
  <dcterms:created xsi:type="dcterms:W3CDTF">2011-12-13T05:34:09Z</dcterms:created>
  <dcterms:modified xsi:type="dcterms:W3CDTF">2017-01-27T08:59:54Z</dcterms:modified>
</cp:coreProperties>
</file>